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https://dms-wirtschaft.land.hb-netz.de:443/vis/B7ADCEAA-62D2-4D80-BFF9-F4BFF4343125/webdav/391457/"/>
    </mc:Choice>
  </mc:AlternateContent>
  <workbookProtection workbookAlgorithmName="SHA-512" workbookHashValue="OD+Yz9JF75MZl53QDB4ZT6jWwhaTK4Cd+P+2tDdiOsmusadU/1b0tZUP4BC1Zc/hT7cysDzKJD12qM6wRFxVQg==" workbookSaltValue="5WMwK+wM7tfH6RCIurAwyg==" workbookSpinCount="100000" lockStructure="1"/>
  <bookViews>
    <workbookView xWindow="0" yWindow="0" windowWidth="27048" windowHeight="13512" tabRatio="660"/>
  </bookViews>
  <sheets>
    <sheet name="Monatsverwendungsnachweis" sheetId="1" r:id="rId1"/>
    <sheet name="Statistik" sheetId="2" state="hidden" r:id="rId2"/>
    <sheet name="Personaleinsatz" sheetId="17" state="hidden" r:id="rId3"/>
    <sheet name="Pauschale Summen" sheetId="7" r:id="rId4"/>
    <sheet name="Summenblatt" sheetId="9" r:id="rId5"/>
    <sheet name="Belegpositionen_csv" sheetId="27" r:id="rId6"/>
    <sheet name="Versionen" sheetId="11" state="hidden" r:id="rId7"/>
    <sheet name="Ermittlung_Pauschale" sheetId="15" state="hidden" r:id="rId8"/>
    <sheet name="Tabelle_Faktoren" sheetId="34" state="hidden" r:id="rId9"/>
    <sheet name="Ermittlung_Kofi" sheetId="14" state="hidden" r:id="rId10"/>
    <sheet name="MKP_csv" sheetId="19" state="hidden" r:id="rId11"/>
    <sheet name="UHG_csv" sheetId="23" state="hidden" r:id="rId12"/>
    <sheet name="UHG_Refi_1_csv" sheetId="24" state="hidden" r:id="rId13"/>
    <sheet name="UHG_Refi_2_csv" sheetId="25" state="hidden" r:id="rId14"/>
    <sheet name="Drop Down" sheetId="12" state="hidden" r:id="rId15"/>
  </sheets>
  <definedNames>
    <definedName name="Alter_Eintritt">'Drop Down'!$L$2:$L$3</definedName>
    <definedName name="_xlnm.Print_Area" localSheetId="5">Belegpositionen_csv!$A$1:$L$306</definedName>
    <definedName name="_xlnm.Print_Area" localSheetId="10">MKP_csv!$A$2:$K$300</definedName>
    <definedName name="_xlnm.Print_Area" localSheetId="0">Monatsverwendungsnachweis!$A$1:$BC$313</definedName>
    <definedName name="_xlnm.Print_Area" localSheetId="3">'Pauschale Summen'!$A$1:$R$71</definedName>
    <definedName name="_xlnm.Print_Area" localSheetId="2">Personaleinsatz!$A$1:$F$82</definedName>
    <definedName name="_xlnm.Print_Area" localSheetId="1">Statistik!$A$1:$AP$311</definedName>
    <definedName name="_xlnm.Print_Area" localSheetId="4">Summenblatt!$A$2:$K$24</definedName>
    <definedName name="_xlnm.Print_Area" localSheetId="11">UHG_csv!$A$2:$K$300</definedName>
    <definedName name="_xlnm.Print_Area" localSheetId="12">UHG_Refi_1_csv!$A$2:$K$300</definedName>
    <definedName name="_xlnm.Print_Area" localSheetId="13">UHG_Refi_2_csv!$A$2:$K$300</definedName>
    <definedName name="_xlnm.Print_Area" localSheetId="6">Versionen!$A$1:$S$192</definedName>
    <definedName name="_xlnm.Print_Titles" localSheetId="5">Belegpositionen_csv!$1:$1</definedName>
    <definedName name="_xlnm.Print_Titles" localSheetId="10">MKP_csv!$A:$G,MKP_csv!#REF!</definedName>
    <definedName name="_xlnm.Print_Titles" localSheetId="0">Monatsverwendungsnachweis!$11:$12</definedName>
    <definedName name="_xlnm.Print_Titles" localSheetId="2">Personaleinsatz!$1:$9</definedName>
    <definedName name="_xlnm.Print_Titles" localSheetId="1">Statistik!$9:$9</definedName>
    <definedName name="_xlnm.Print_Titles" localSheetId="11">UHG_csv!$A:$G,UHG_csv!#REF!</definedName>
    <definedName name="_xlnm.Print_Titles" localSheetId="12">UHG_Refi_1_csv!$A:$G,UHG_Refi_1_csv!#REF!</definedName>
    <definedName name="_xlnm.Print_Titles" localSheetId="13">UHG_Refi_2_csv!$A:$G,UHG_Refi_2_csv!#REF!</definedName>
    <definedName name="I_oder_C">'Drop Down'!$L$6:$L$8</definedName>
    <definedName name="Intervention">'Drop Down'!$A$2:$A$11</definedName>
    <definedName name="Jahr">'Drop Down'!$P$1:$P$6</definedName>
    <definedName name="Jahr_Spalte">'Drop Down'!$Q$1:$Q$8</definedName>
    <definedName name="Jahr_Spalte_Matrix">'Drop Down'!$P$1:$Q$8</definedName>
    <definedName name="Kofi_Abk">'Drop Down'!$B$33:$B$37</definedName>
    <definedName name="Kofi_Abk_tbl">'Drop Down'!$A$40:$D$40</definedName>
    <definedName name="Matrix">'Drop Down'!$A$2:$I$11</definedName>
    <definedName name="MKP_Matrix" comment="Hier wird die Abk_MKP, die sich aufgrund der Auswahl der Intervention ergibt dargestelt.">Monatsverwendungsnachweis!$G$6</definedName>
    <definedName name="Monat">'Drop Down'!$N$1:$N$13</definedName>
    <definedName name="Monatsende" comment="Aufgrund der Auswahl des Zeitraums von Excel best. letzter Tag des Monats -&gt; Übetragung in die csv Dateien ">Monatsverwendungsnachweis!$P$7</definedName>
    <definedName name="Pauschale_Jahr">'Drop Down'!$A$48:$G$54</definedName>
    <definedName name="Positionen">'Drop Down'!$B$33:$L$37</definedName>
    <definedName name="Status">'Drop Down'!$C$15:$C$21</definedName>
    <definedName name="Status_Ausloesung">'Drop Down'!$C$15:$G$21</definedName>
    <definedName name="String_o_Kofi">'Drop Down'!$A$41</definedName>
    <definedName name="TN_ALG_AB">'Drop Down'!$A$41:$A$43</definedName>
    <definedName name="TN_ALG_C1">'Drop Down'!$D$41:$D$43</definedName>
    <definedName name="TN_HK_Land_HB">'Drop Down'!$C$41:$C$43</definedName>
    <definedName name="TN_SVB">'Drop Down'!$B$41:$B$43</definedName>
    <definedName name="TN_UHG_Jahr_Monat">'Drop Down'!$I$25:$O$29</definedName>
    <definedName name="TN_UHG_Jahr_Tag">'Drop Down'!$A$25:$G$29</definedName>
    <definedName name="Traeger">Monatsverwendungsnachweis!$E$3</definedName>
    <definedName name="UHG">Monatsverwendungsnachweis!$O$6</definedName>
    <definedName name="Wert_UHG">'Drop Down'!$A$25:$G$28</definedName>
    <definedName name="Z_0014E57C_FDA2_4E60_847C_4D0594CABBE4_.wvu.PrintArea" localSheetId="5" hidden="1">Belegpositionen_csv!#REF!</definedName>
    <definedName name="Z_0014E57C_FDA2_4E60_847C_4D0594CABBE4_.wvu.PrintArea" localSheetId="10" hidden="1">MKP_csv!$A$2:$K$300</definedName>
    <definedName name="Z_0014E57C_FDA2_4E60_847C_4D0594CABBE4_.wvu.PrintArea" localSheetId="11" hidden="1">UHG_csv!$A$2:$K$300</definedName>
    <definedName name="Z_0014E57C_FDA2_4E60_847C_4D0594CABBE4_.wvu.PrintArea" localSheetId="12" hidden="1">UHG_Refi_1_csv!$A$2:$K$300</definedName>
    <definedName name="Z_0014E57C_FDA2_4E60_847C_4D0594CABBE4_.wvu.PrintArea" localSheetId="13" hidden="1">UHG_Refi_2_csv!$A$2:$K$300</definedName>
    <definedName name="Z_0014E57C_FDA2_4E60_847C_4D0594CABBE4_.wvu.PrintTitles" localSheetId="5" hidden="1">Belegpositionen_csv!$A:$G,Belegpositionen_csv!#REF!</definedName>
    <definedName name="Z_0014E57C_FDA2_4E60_847C_4D0594CABBE4_.wvu.PrintTitles" localSheetId="10" hidden="1">MKP_csv!$A:$G,MKP_csv!#REF!</definedName>
    <definedName name="Z_0014E57C_FDA2_4E60_847C_4D0594CABBE4_.wvu.PrintTitles" localSheetId="11" hidden="1">UHG_csv!$A:$G,UHG_csv!#REF!</definedName>
    <definedName name="Z_0014E57C_FDA2_4E60_847C_4D0594CABBE4_.wvu.PrintTitles" localSheetId="12" hidden="1">UHG_Refi_1_csv!$A:$G,UHG_Refi_1_csv!#REF!</definedName>
    <definedName name="Z_0014E57C_FDA2_4E60_847C_4D0594CABBE4_.wvu.PrintTitles" localSheetId="13" hidden="1">UHG_Refi_2_csv!$A:$G,UHG_Refi_2_csv!#REF!</definedName>
  </definedNames>
  <calcPr calcId="162913"/>
</workbook>
</file>

<file path=xl/calcChain.xml><?xml version="1.0" encoding="utf-8"?>
<calcChain xmlns="http://schemas.openxmlformats.org/spreadsheetml/2006/main">
  <c r="J63" i="1" l="1"/>
  <c r="J64" i="1"/>
  <c r="J65" i="1"/>
  <c r="J66" i="1"/>
  <c r="J67" i="1"/>
  <c r="J68" i="1"/>
  <c r="J69" i="1"/>
  <c r="J70" i="1"/>
  <c r="J71" i="1"/>
  <c r="J72" i="1"/>
  <c r="J73" i="1"/>
  <c r="J74" i="1"/>
  <c r="J75" i="1"/>
  <c r="J76" i="1"/>
  <c r="J77" i="1"/>
  <c r="J78" i="1"/>
  <c r="J79" i="1"/>
  <c r="J80" i="1"/>
  <c r="J81" i="1"/>
  <c r="J82" i="1"/>
  <c r="J13" i="1"/>
  <c r="L88" i="1" l="1"/>
  <c r="M88" i="1"/>
  <c r="N88" i="1"/>
  <c r="O88" i="1"/>
  <c r="P88" i="1"/>
  <c r="Q88" i="1"/>
  <c r="R88" i="1"/>
  <c r="W88" i="1"/>
  <c r="X88" i="1"/>
  <c r="L89" i="1"/>
  <c r="M89" i="1"/>
  <c r="N89" i="1"/>
  <c r="O89" i="1"/>
  <c r="P89" i="1"/>
  <c r="Q89" i="1"/>
  <c r="R89" i="1"/>
  <c r="W89" i="1"/>
  <c r="X89" i="1"/>
  <c r="L90" i="1"/>
  <c r="M90" i="1"/>
  <c r="N90" i="1"/>
  <c r="O90" i="1"/>
  <c r="P90" i="1"/>
  <c r="Q90" i="1"/>
  <c r="R90" i="1"/>
  <c r="W90" i="1"/>
  <c r="X90" i="1"/>
  <c r="L91" i="1"/>
  <c r="M91" i="1"/>
  <c r="N91" i="1"/>
  <c r="O91" i="1"/>
  <c r="P91" i="1"/>
  <c r="Q91" i="1"/>
  <c r="R91" i="1"/>
  <c r="W91" i="1"/>
  <c r="X91" i="1"/>
  <c r="L92" i="1"/>
  <c r="M92" i="1"/>
  <c r="N92" i="1"/>
  <c r="O92" i="1"/>
  <c r="P92" i="1"/>
  <c r="Q92" i="1"/>
  <c r="R92" i="1"/>
  <c r="W92" i="1"/>
  <c r="X92" i="1"/>
  <c r="L93" i="1"/>
  <c r="M93" i="1"/>
  <c r="N93" i="1"/>
  <c r="O93" i="1"/>
  <c r="P93" i="1"/>
  <c r="Q93" i="1"/>
  <c r="R93" i="1"/>
  <c r="W93" i="1"/>
  <c r="X93" i="1"/>
  <c r="L94" i="1"/>
  <c r="M94" i="1"/>
  <c r="N94" i="1"/>
  <c r="O94" i="1"/>
  <c r="P94" i="1"/>
  <c r="Q94" i="1"/>
  <c r="R94" i="1"/>
  <c r="W94" i="1"/>
  <c r="X94" i="1"/>
  <c r="L95" i="1"/>
  <c r="M95" i="1"/>
  <c r="N95" i="1"/>
  <c r="O95" i="1"/>
  <c r="P95" i="1"/>
  <c r="Q95" i="1"/>
  <c r="R95" i="1"/>
  <c r="W95" i="1"/>
  <c r="X95" i="1"/>
  <c r="L96" i="1"/>
  <c r="M96" i="1"/>
  <c r="N96" i="1"/>
  <c r="O96" i="1"/>
  <c r="P96" i="1"/>
  <c r="Q96" i="1"/>
  <c r="R96" i="1"/>
  <c r="W96" i="1"/>
  <c r="X96" i="1"/>
  <c r="L97" i="1"/>
  <c r="M97" i="1"/>
  <c r="N97" i="1"/>
  <c r="O97" i="1"/>
  <c r="P97" i="1"/>
  <c r="Q97" i="1"/>
  <c r="R97" i="1"/>
  <c r="W97" i="1"/>
  <c r="X97" i="1"/>
  <c r="L98" i="1"/>
  <c r="M98" i="1"/>
  <c r="N98" i="1"/>
  <c r="O98" i="1"/>
  <c r="P98" i="1"/>
  <c r="Q98" i="1"/>
  <c r="R98" i="1"/>
  <c r="W98" i="1"/>
  <c r="X98" i="1"/>
  <c r="L99" i="1"/>
  <c r="M99" i="1"/>
  <c r="N99" i="1"/>
  <c r="O99" i="1"/>
  <c r="P99" i="1"/>
  <c r="Q99" i="1"/>
  <c r="R99" i="1"/>
  <c r="W99" i="1"/>
  <c r="X99" i="1"/>
  <c r="L100" i="1"/>
  <c r="M100" i="1"/>
  <c r="N100" i="1"/>
  <c r="O100" i="1"/>
  <c r="P100" i="1"/>
  <c r="Q100" i="1"/>
  <c r="R100" i="1"/>
  <c r="W100" i="1"/>
  <c r="X100" i="1"/>
  <c r="L101" i="1"/>
  <c r="M101" i="1"/>
  <c r="N101" i="1"/>
  <c r="O101" i="1"/>
  <c r="P101" i="1"/>
  <c r="Q101" i="1"/>
  <c r="R101" i="1"/>
  <c r="W101" i="1"/>
  <c r="X101" i="1"/>
  <c r="L102" i="1"/>
  <c r="M102" i="1"/>
  <c r="N102" i="1"/>
  <c r="O102" i="1"/>
  <c r="P102" i="1"/>
  <c r="Q102" i="1"/>
  <c r="R102" i="1"/>
  <c r="W102" i="1"/>
  <c r="X102" i="1"/>
  <c r="L103" i="1"/>
  <c r="M103" i="1"/>
  <c r="N103" i="1"/>
  <c r="O103" i="1"/>
  <c r="P103" i="1"/>
  <c r="Q103" i="1"/>
  <c r="R103" i="1"/>
  <c r="W103" i="1"/>
  <c r="X103" i="1"/>
  <c r="L104" i="1"/>
  <c r="M104" i="1"/>
  <c r="N104" i="1"/>
  <c r="O104" i="1"/>
  <c r="P104" i="1"/>
  <c r="Q104" i="1"/>
  <c r="R104" i="1"/>
  <c r="W104" i="1"/>
  <c r="X104" i="1"/>
  <c r="L105" i="1"/>
  <c r="M105" i="1"/>
  <c r="N105" i="1"/>
  <c r="O105" i="1"/>
  <c r="P105" i="1"/>
  <c r="Q105" i="1"/>
  <c r="R105" i="1"/>
  <c r="W105" i="1"/>
  <c r="X105" i="1"/>
  <c r="L106" i="1"/>
  <c r="M106" i="1"/>
  <c r="N106" i="1"/>
  <c r="O106" i="1"/>
  <c r="P106" i="1"/>
  <c r="Q106" i="1"/>
  <c r="R106" i="1"/>
  <c r="W106" i="1"/>
  <c r="X106" i="1"/>
  <c r="L107" i="1"/>
  <c r="M107" i="1"/>
  <c r="N107" i="1"/>
  <c r="O107" i="1"/>
  <c r="P107" i="1"/>
  <c r="Q107" i="1"/>
  <c r="R107" i="1"/>
  <c r="W107" i="1"/>
  <c r="X107" i="1"/>
  <c r="L108" i="1"/>
  <c r="M108" i="1"/>
  <c r="N108" i="1"/>
  <c r="O108" i="1"/>
  <c r="P108" i="1"/>
  <c r="Q108" i="1"/>
  <c r="R108" i="1"/>
  <c r="W108" i="1"/>
  <c r="X108" i="1"/>
  <c r="L109" i="1"/>
  <c r="M109" i="1"/>
  <c r="N109" i="1"/>
  <c r="O109" i="1"/>
  <c r="P109" i="1"/>
  <c r="Q109" i="1"/>
  <c r="R109" i="1"/>
  <c r="W109" i="1"/>
  <c r="X109" i="1"/>
  <c r="L110" i="1"/>
  <c r="M110" i="1"/>
  <c r="N110" i="1"/>
  <c r="O110" i="1"/>
  <c r="P110" i="1"/>
  <c r="Q110" i="1"/>
  <c r="R110" i="1"/>
  <c r="W110" i="1"/>
  <c r="X110" i="1"/>
  <c r="L111" i="1"/>
  <c r="M111" i="1"/>
  <c r="N111" i="1"/>
  <c r="O111" i="1"/>
  <c r="P111" i="1"/>
  <c r="Q111" i="1"/>
  <c r="R111" i="1"/>
  <c r="W111" i="1"/>
  <c r="X111" i="1"/>
  <c r="L112" i="1"/>
  <c r="M112" i="1"/>
  <c r="N112" i="1"/>
  <c r="O112" i="1"/>
  <c r="P112" i="1"/>
  <c r="Q112" i="1"/>
  <c r="R112" i="1"/>
  <c r="W112" i="1"/>
  <c r="X112" i="1"/>
  <c r="L113" i="1"/>
  <c r="M113" i="1"/>
  <c r="N113" i="1"/>
  <c r="O113" i="1"/>
  <c r="P113" i="1"/>
  <c r="Q113" i="1"/>
  <c r="R113" i="1"/>
  <c r="W113" i="1"/>
  <c r="X113" i="1"/>
  <c r="L114" i="1"/>
  <c r="M114" i="1"/>
  <c r="N114" i="1"/>
  <c r="O114" i="1"/>
  <c r="P114" i="1"/>
  <c r="Q114" i="1"/>
  <c r="R114" i="1"/>
  <c r="W114" i="1"/>
  <c r="X114" i="1"/>
  <c r="L115" i="1"/>
  <c r="M115" i="1"/>
  <c r="N115" i="1"/>
  <c r="O115" i="1"/>
  <c r="P115" i="1"/>
  <c r="Q115" i="1"/>
  <c r="R115" i="1"/>
  <c r="W115" i="1"/>
  <c r="X115" i="1"/>
  <c r="L116" i="1"/>
  <c r="M116" i="1"/>
  <c r="N116" i="1"/>
  <c r="O116" i="1"/>
  <c r="P116" i="1"/>
  <c r="Q116" i="1"/>
  <c r="R116" i="1"/>
  <c r="W116" i="1"/>
  <c r="X116" i="1"/>
  <c r="L117" i="1"/>
  <c r="M117" i="1"/>
  <c r="N117" i="1"/>
  <c r="O117" i="1"/>
  <c r="P117" i="1"/>
  <c r="Q117" i="1"/>
  <c r="R117" i="1"/>
  <c r="W117" i="1"/>
  <c r="X117" i="1"/>
  <c r="L118" i="1"/>
  <c r="M118" i="1"/>
  <c r="N118" i="1"/>
  <c r="O118" i="1"/>
  <c r="P118" i="1"/>
  <c r="Q118" i="1"/>
  <c r="R118" i="1"/>
  <c r="W118" i="1"/>
  <c r="X118" i="1"/>
  <c r="L119" i="1"/>
  <c r="M119" i="1"/>
  <c r="N119" i="1"/>
  <c r="O119" i="1"/>
  <c r="P119" i="1"/>
  <c r="Q119" i="1"/>
  <c r="R119" i="1"/>
  <c r="W119" i="1"/>
  <c r="X119" i="1"/>
  <c r="L120" i="1"/>
  <c r="M120" i="1"/>
  <c r="N120" i="1"/>
  <c r="O120" i="1"/>
  <c r="P120" i="1"/>
  <c r="Q120" i="1"/>
  <c r="R120" i="1"/>
  <c r="W120" i="1"/>
  <c r="X120" i="1"/>
  <c r="L121" i="1"/>
  <c r="M121" i="1"/>
  <c r="N121" i="1"/>
  <c r="O121" i="1"/>
  <c r="P121" i="1"/>
  <c r="Q121" i="1"/>
  <c r="R121" i="1"/>
  <c r="W121" i="1"/>
  <c r="X121" i="1"/>
  <c r="L122" i="1"/>
  <c r="M122" i="1"/>
  <c r="N122" i="1"/>
  <c r="O122" i="1"/>
  <c r="P122" i="1"/>
  <c r="Q122" i="1"/>
  <c r="R122" i="1"/>
  <c r="W122" i="1"/>
  <c r="X122" i="1"/>
  <c r="L123" i="1"/>
  <c r="M123" i="1"/>
  <c r="N123" i="1"/>
  <c r="O123" i="1"/>
  <c r="P123" i="1"/>
  <c r="Q123" i="1"/>
  <c r="R123" i="1"/>
  <c r="W123" i="1"/>
  <c r="X123" i="1"/>
  <c r="L124" i="1"/>
  <c r="M124" i="1"/>
  <c r="N124" i="1"/>
  <c r="O124" i="1"/>
  <c r="P124" i="1"/>
  <c r="Q124" i="1"/>
  <c r="R124" i="1"/>
  <c r="W124" i="1"/>
  <c r="X124" i="1"/>
  <c r="L125" i="1"/>
  <c r="M125" i="1"/>
  <c r="N125" i="1"/>
  <c r="O125" i="1"/>
  <c r="P125" i="1"/>
  <c r="Q125" i="1"/>
  <c r="R125" i="1"/>
  <c r="W125" i="1"/>
  <c r="X125" i="1"/>
  <c r="L126" i="1"/>
  <c r="M126" i="1"/>
  <c r="N126" i="1"/>
  <c r="O126" i="1"/>
  <c r="P126" i="1"/>
  <c r="Q126" i="1"/>
  <c r="R126" i="1"/>
  <c r="W126" i="1"/>
  <c r="X126" i="1"/>
  <c r="L127" i="1"/>
  <c r="M127" i="1"/>
  <c r="N127" i="1"/>
  <c r="O127" i="1"/>
  <c r="P127" i="1"/>
  <c r="Q127" i="1"/>
  <c r="R127" i="1"/>
  <c r="W127" i="1"/>
  <c r="X127" i="1"/>
  <c r="L128" i="1"/>
  <c r="M128" i="1"/>
  <c r="N128" i="1"/>
  <c r="O128" i="1"/>
  <c r="P128" i="1"/>
  <c r="Q128" i="1"/>
  <c r="R128" i="1"/>
  <c r="W128" i="1"/>
  <c r="X128" i="1"/>
  <c r="L129" i="1"/>
  <c r="M129" i="1"/>
  <c r="N129" i="1"/>
  <c r="O129" i="1"/>
  <c r="P129" i="1"/>
  <c r="Q129" i="1"/>
  <c r="R129" i="1"/>
  <c r="W129" i="1"/>
  <c r="X129" i="1"/>
  <c r="L130" i="1"/>
  <c r="M130" i="1"/>
  <c r="N130" i="1"/>
  <c r="O130" i="1"/>
  <c r="P130" i="1"/>
  <c r="Q130" i="1"/>
  <c r="R130" i="1"/>
  <c r="W130" i="1"/>
  <c r="X130" i="1"/>
  <c r="L131" i="1"/>
  <c r="M131" i="1"/>
  <c r="N131" i="1"/>
  <c r="O131" i="1"/>
  <c r="P131" i="1"/>
  <c r="Q131" i="1"/>
  <c r="R131" i="1"/>
  <c r="W131" i="1"/>
  <c r="X131" i="1"/>
  <c r="L132" i="1"/>
  <c r="M132" i="1"/>
  <c r="N132" i="1"/>
  <c r="O132" i="1"/>
  <c r="P132" i="1"/>
  <c r="Q132" i="1"/>
  <c r="R132" i="1"/>
  <c r="W132" i="1"/>
  <c r="X132" i="1"/>
  <c r="L133" i="1"/>
  <c r="M133" i="1"/>
  <c r="N133" i="1"/>
  <c r="O133" i="1"/>
  <c r="P133" i="1"/>
  <c r="Q133" i="1"/>
  <c r="R133" i="1"/>
  <c r="W133" i="1"/>
  <c r="X133" i="1"/>
  <c r="L134" i="1"/>
  <c r="M134" i="1"/>
  <c r="N134" i="1"/>
  <c r="O134" i="1"/>
  <c r="P134" i="1"/>
  <c r="Q134" i="1"/>
  <c r="R134" i="1"/>
  <c r="W134" i="1"/>
  <c r="X134" i="1"/>
  <c r="L135" i="1"/>
  <c r="M135" i="1"/>
  <c r="N135" i="1"/>
  <c r="O135" i="1"/>
  <c r="P135" i="1"/>
  <c r="Q135" i="1"/>
  <c r="R135" i="1"/>
  <c r="W135" i="1"/>
  <c r="X135" i="1"/>
  <c r="L136" i="1"/>
  <c r="M136" i="1"/>
  <c r="N136" i="1"/>
  <c r="O136" i="1"/>
  <c r="P136" i="1"/>
  <c r="Q136" i="1"/>
  <c r="R136" i="1"/>
  <c r="W136" i="1"/>
  <c r="X136" i="1"/>
  <c r="L137" i="1"/>
  <c r="M137" i="1"/>
  <c r="N137" i="1"/>
  <c r="O137" i="1"/>
  <c r="P137" i="1"/>
  <c r="Q137" i="1"/>
  <c r="R137" i="1"/>
  <c r="W137" i="1"/>
  <c r="X137" i="1"/>
  <c r="L138" i="1"/>
  <c r="M138" i="1"/>
  <c r="N138" i="1"/>
  <c r="O138" i="1"/>
  <c r="P138" i="1"/>
  <c r="Q138" i="1"/>
  <c r="R138" i="1"/>
  <c r="W138" i="1"/>
  <c r="X138" i="1"/>
  <c r="L139" i="1"/>
  <c r="M139" i="1"/>
  <c r="N139" i="1"/>
  <c r="O139" i="1"/>
  <c r="P139" i="1"/>
  <c r="Q139" i="1"/>
  <c r="R139" i="1"/>
  <c r="W139" i="1"/>
  <c r="X139" i="1"/>
  <c r="L140" i="1"/>
  <c r="M140" i="1"/>
  <c r="N140" i="1"/>
  <c r="O140" i="1"/>
  <c r="P140" i="1"/>
  <c r="Q140" i="1"/>
  <c r="R140" i="1"/>
  <c r="W140" i="1"/>
  <c r="X140" i="1"/>
  <c r="L141" i="1"/>
  <c r="M141" i="1"/>
  <c r="N141" i="1"/>
  <c r="O141" i="1"/>
  <c r="P141" i="1"/>
  <c r="Q141" i="1"/>
  <c r="R141" i="1"/>
  <c r="W141" i="1"/>
  <c r="X141" i="1"/>
  <c r="L142" i="1"/>
  <c r="M142" i="1"/>
  <c r="N142" i="1"/>
  <c r="O142" i="1"/>
  <c r="P142" i="1"/>
  <c r="Q142" i="1"/>
  <c r="R142" i="1"/>
  <c r="W142" i="1"/>
  <c r="X142" i="1"/>
  <c r="L143" i="1"/>
  <c r="M143" i="1"/>
  <c r="N143" i="1"/>
  <c r="O143" i="1"/>
  <c r="P143" i="1"/>
  <c r="Q143" i="1"/>
  <c r="R143" i="1"/>
  <c r="W143" i="1"/>
  <c r="X143" i="1"/>
  <c r="L144" i="1"/>
  <c r="M144" i="1"/>
  <c r="N144" i="1"/>
  <c r="O144" i="1"/>
  <c r="P144" i="1"/>
  <c r="Q144" i="1"/>
  <c r="R144" i="1"/>
  <c r="W144" i="1"/>
  <c r="X144" i="1"/>
  <c r="L145" i="1"/>
  <c r="M145" i="1"/>
  <c r="N145" i="1"/>
  <c r="O145" i="1"/>
  <c r="P145" i="1"/>
  <c r="Q145" i="1"/>
  <c r="R145" i="1"/>
  <c r="W145" i="1"/>
  <c r="X145" i="1"/>
  <c r="L146" i="1"/>
  <c r="M146" i="1"/>
  <c r="N146" i="1"/>
  <c r="O146" i="1"/>
  <c r="P146" i="1"/>
  <c r="Q146" i="1"/>
  <c r="R146" i="1"/>
  <c r="W146" i="1"/>
  <c r="X146" i="1"/>
  <c r="L147" i="1"/>
  <c r="M147" i="1"/>
  <c r="N147" i="1"/>
  <c r="O147" i="1"/>
  <c r="P147" i="1"/>
  <c r="Q147" i="1"/>
  <c r="R147" i="1"/>
  <c r="W147" i="1"/>
  <c r="X147" i="1"/>
  <c r="L148" i="1"/>
  <c r="M148" i="1"/>
  <c r="N148" i="1"/>
  <c r="O148" i="1"/>
  <c r="P148" i="1"/>
  <c r="Q148" i="1"/>
  <c r="R148" i="1"/>
  <c r="W148" i="1"/>
  <c r="X148" i="1"/>
  <c r="L149" i="1"/>
  <c r="M149" i="1"/>
  <c r="N149" i="1"/>
  <c r="O149" i="1"/>
  <c r="P149" i="1"/>
  <c r="Q149" i="1"/>
  <c r="R149" i="1"/>
  <c r="W149" i="1"/>
  <c r="X149" i="1"/>
  <c r="L150" i="1"/>
  <c r="M150" i="1"/>
  <c r="N150" i="1"/>
  <c r="O150" i="1"/>
  <c r="P150" i="1"/>
  <c r="Q150" i="1"/>
  <c r="R150" i="1"/>
  <c r="W150" i="1"/>
  <c r="X150" i="1"/>
  <c r="L151" i="1"/>
  <c r="M151" i="1"/>
  <c r="N151" i="1"/>
  <c r="O151" i="1"/>
  <c r="P151" i="1"/>
  <c r="Q151" i="1"/>
  <c r="R151" i="1"/>
  <c r="W151" i="1"/>
  <c r="X151" i="1"/>
  <c r="L152" i="1"/>
  <c r="M152" i="1"/>
  <c r="N152" i="1"/>
  <c r="O152" i="1"/>
  <c r="P152" i="1"/>
  <c r="Q152" i="1"/>
  <c r="R152" i="1"/>
  <c r="W152" i="1"/>
  <c r="X152" i="1"/>
  <c r="L153" i="1"/>
  <c r="M153" i="1"/>
  <c r="N153" i="1"/>
  <c r="O153" i="1"/>
  <c r="P153" i="1"/>
  <c r="Q153" i="1"/>
  <c r="R153" i="1"/>
  <c r="W153" i="1"/>
  <c r="X153" i="1"/>
  <c r="L154" i="1"/>
  <c r="M154" i="1"/>
  <c r="N154" i="1"/>
  <c r="O154" i="1"/>
  <c r="P154" i="1"/>
  <c r="Q154" i="1"/>
  <c r="R154" i="1"/>
  <c r="W154" i="1"/>
  <c r="X154" i="1"/>
  <c r="L155" i="1"/>
  <c r="M155" i="1"/>
  <c r="N155" i="1"/>
  <c r="O155" i="1"/>
  <c r="P155" i="1"/>
  <c r="Q155" i="1"/>
  <c r="R155" i="1"/>
  <c r="W155" i="1"/>
  <c r="X155" i="1"/>
  <c r="L156" i="1"/>
  <c r="M156" i="1"/>
  <c r="N156" i="1"/>
  <c r="O156" i="1"/>
  <c r="P156" i="1"/>
  <c r="Q156" i="1"/>
  <c r="R156" i="1"/>
  <c r="W156" i="1"/>
  <c r="X156" i="1"/>
  <c r="L157" i="1"/>
  <c r="M157" i="1"/>
  <c r="N157" i="1"/>
  <c r="O157" i="1"/>
  <c r="P157" i="1"/>
  <c r="Q157" i="1"/>
  <c r="R157" i="1"/>
  <c r="W157" i="1"/>
  <c r="X157" i="1"/>
  <c r="L158" i="1"/>
  <c r="M158" i="1"/>
  <c r="N158" i="1"/>
  <c r="O158" i="1"/>
  <c r="P158" i="1"/>
  <c r="Q158" i="1"/>
  <c r="R158" i="1"/>
  <c r="W158" i="1"/>
  <c r="X158" i="1"/>
  <c r="L159" i="1"/>
  <c r="M159" i="1"/>
  <c r="N159" i="1"/>
  <c r="O159" i="1"/>
  <c r="P159" i="1"/>
  <c r="Q159" i="1"/>
  <c r="R159" i="1"/>
  <c r="W159" i="1"/>
  <c r="X159" i="1"/>
  <c r="L160" i="1"/>
  <c r="M160" i="1"/>
  <c r="N160" i="1"/>
  <c r="O160" i="1"/>
  <c r="P160" i="1"/>
  <c r="Q160" i="1"/>
  <c r="R160" i="1"/>
  <c r="W160" i="1"/>
  <c r="X160" i="1"/>
  <c r="L161" i="1"/>
  <c r="M161" i="1"/>
  <c r="N161" i="1"/>
  <c r="O161" i="1"/>
  <c r="P161" i="1"/>
  <c r="Q161" i="1"/>
  <c r="R161" i="1"/>
  <c r="W161" i="1"/>
  <c r="X161" i="1"/>
  <c r="L162" i="1"/>
  <c r="M162" i="1"/>
  <c r="N162" i="1"/>
  <c r="O162" i="1"/>
  <c r="P162" i="1"/>
  <c r="Q162" i="1"/>
  <c r="R162" i="1"/>
  <c r="W162" i="1"/>
  <c r="X162" i="1"/>
  <c r="L163" i="1"/>
  <c r="M163" i="1"/>
  <c r="N163" i="1"/>
  <c r="O163" i="1"/>
  <c r="P163" i="1"/>
  <c r="Q163" i="1"/>
  <c r="R163" i="1"/>
  <c r="W163" i="1"/>
  <c r="X163" i="1"/>
  <c r="L164" i="1"/>
  <c r="M164" i="1"/>
  <c r="N164" i="1"/>
  <c r="O164" i="1"/>
  <c r="P164" i="1"/>
  <c r="Q164" i="1"/>
  <c r="R164" i="1"/>
  <c r="W164" i="1"/>
  <c r="X164" i="1"/>
  <c r="L165" i="1"/>
  <c r="M165" i="1"/>
  <c r="N165" i="1"/>
  <c r="O165" i="1"/>
  <c r="P165" i="1"/>
  <c r="Q165" i="1"/>
  <c r="R165" i="1"/>
  <c r="W165" i="1"/>
  <c r="X165" i="1"/>
  <c r="L166" i="1"/>
  <c r="M166" i="1"/>
  <c r="N166" i="1"/>
  <c r="O166" i="1"/>
  <c r="P166" i="1"/>
  <c r="Q166" i="1"/>
  <c r="R166" i="1"/>
  <c r="W166" i="1"/>
  <c r="X166" i="1"/>
  <c r="L167" i="1"/>
  <c r="M167" i="1"/>
  <c r="N167" i="1"/>
  <c r="O167" i="1"/>
  <c r="P167" i="1"/>
  <c r="Q167" i="1"/>
  <c r="R167" i="1"/>
  <c r="W167" i="1"/>
  <c r="X167" i="1"/>
  <c r="L168" i="1"/>
  <c r="M168" i="1"/>
  <c r="N168" i="1"/>
  <c r="O168" i="1"/>
  <c r="P168" i="1"/>
  <c r="Q168" i="1"/>
  <c r="R168" i="1"/>
  <c r="W168" i="1"/>
  <c r="X168" i="1"/>
  <c r="L169" i="1"/>
  <c r="M169" i="1"/>
  <c r="N169" i="1"/>
  <c r="O169" i="1"/>
  <c r="P169" i="1"/>
  <c r="Q169" i="1"/>
  <c r="R169" i="1"/>
  <c r="W169" i="1"/>
  <c r="X169" i="1"/>
  <c r="L170" i="1"/>
  <c r="M170" i="1"/>
  <c r="N170" i="1"/>
  <c r="O170" i="1"/>
  <c r="P170" i="1"/>
  <c r="Q170" i="1"/>
  <c r="R170" i="1"/>
  <c r="W170" i="1"/>
  <c r="X170" i="1"/>
  <c r="L171" i="1"/>
  <c r="M171" i="1"/>
  <c r="N171" i="1"/>
  <c r="O171" i="1"/>
  <c r="P171" i="1"/>
  <c r="Q171" i="1"/>
  <c r="R171" i="1"/>
  <c r="W171" i="1"/>
  <c r="X171" i="1"/>
  <c r="L172" i="1"/>
  <c r="M172" i="1"/>
  <c r="N172" i="1"/>
  <c r="O172" i="1"/>
  <c r="P172" i="1"/>
  <c r="Q172" i="1"/>
  <c r="R172" i="1"/>
  <c r="W172" i="1"/>
  <c r="X172" i="1"/>
  <c r="L173" i="1"/>
  <c r="M173" i="1"/>
  <c r="N173" i="1"/>
  <c r="O173" i="1"/>
  <c r="P173" i="1"/>
  <c r="Q173" i="1"/>
  <c r="R173" i="1"/>
  <c r="W173" i="1"/>
  <c r="X173" i="1"/>
  <c r="L174" i="1"/>
  <c r="M174" i="1"/>
  <c r="N174" i="1"/>
  <c r="O174" i="1"/>
  <c r="P174" i="1"/>
  <c r="Q174" i="1"/>
  <c r="R174" i="1"/>
  <c r="W174" i="1"/>
  <c r="X174" i="1"/>
  <c r="L175" i="1"/>
  <c r="M175" i="1"/>
  <c r="N175" i="1"/>
  <c r="O175" i="1"/>
  <c r="P175" i="1"/>
  <c r="Q175" i="1"/>
  <c r="R175" i="1"/>
  <c r="W175" i="1"/>
  <c r="X175" i="1"/>
  <c r="L176" i="1"/>
  <c r="M176" i="1"/>
  <c r="N176" i="1"/>
  <c r="O176" i="1"/>
  <c r="P176" i="1"/>
  <c r="Q176" i="1"/>
  <c r="R176" i="1"/>
  <c r="W176" i="1"/>
  <c r="X176" i="1"/>
  <c r="L177" i="1"/>
  <c r="M177" i="1"/>
  <c r="N177" i="1"/>
  <c r="O177" i="1"/>
  <c r="P177" i="1"/>
  <c r="Q177" i="1"/>
  <c r="R177" i="1"/>
  <c r="W177" i="1"/>
  <c r="X177" i="1"/>
  <c r="L178" i="1"/>
  <c r="M178" i="1"/>
  <c r="N178" i="1"/>
  <c r="O178" i="1"/>
  <c r="P178" i="1"/>
  <c r="Q178" i="1"/>
  <c r="R178" i="1"/>
  <c r="W178" i="1"/>
  <c r="X178" i="1"/>
  <c r="L179" i="1"/>
  <c r="M179" i="1"/>
  <c r="N179" i="1"/>
  <c r="O179" i="1"/>
  <c r="P179" i="1"/>
  <c r="Q179" i="1"/>
  <c r="R179" i="1"/>
  <c r="W179" i="1"/>
  <c r="X179" i="1"/>
  <c r="L180" i="1"/>
  <c r="M180" i="1"/>
  <c r="N180" i="1"/>
  <c r="O180" i="1"/>
  <c r="P180" i="1"/>
  <c r="Q180" i="1"/>
  <c r="R180" i="1"/>
  <c r="W180" i="1"/>
  <c r="X180" i="1"/>
  <c r="L181" i="1"/>
  <c r="M181" i="1"/>
  <c r="N181" i="1"/>
  <c r="O181" i="1"/>
  <c r="P181" i="1"/>
  <c r="Q181" i="1"/>
  <c r="R181" i="1"/>
  <c r="W181" i="1"/>
  <c r="X181" i="1"/>
  <c r="L182" i="1"/>
  <c r="M182" i="1"/>
  <c r="N182" i="1"/>
  <c r="O182" i="1"/>
  <c r="P182" i="1"/>
  <c r="Q182" i="1"/>
  <c r="R182" i="1"/>
  <c r="W182" i="1"/>
  <c r="X182" i="1"/>
  <c r="L183" i="1"/>
  <c r="M183" i="1"/>
  <c r="N183" i="1"/>
  <c r="O183" i="1"/>
  <c r="P183" i="1"/>
  <c r="Q183" i="1"/>
  <c r="R183" i="1"/>
  <c r="W183" i="1"/>
  <c r="X183" i="1"/>
  <c r="L184" i="1"/>
  <c r="M184" i="1"/>
  <c r="N184" i="1"/>
  <c r="O184" i="1"/>
  <c r="P184" i="1"/>
  <c r="Q184" i="1"/>
  <c r="R184" i="1"/>
  <c r="W184" i="1"/>
  <c r="X184" i="1"/>
  <c r="L185" i="1"/>
  <c r="M185" i="1"/>
  <c r="N185" i="1"/>
  <c r="O185" i="1"/>
  <c r="P185" i="1"/>
  <c r="Q185" i="1"/>
  <c r="R185" i="1"/>
  <c r="W185" i="1"/>
  <c r="X185" i="1"/>
  <c r="L186" i="1"/>
  <c r="M186" i="1"/>
  <c r="N186" i="1"/>
  <c r="O186" i="1"/>
  <c r="P186" i="1"/>
  <c r="Q186" i="1"/>
  <c r="R186" i="1"/>
  <c r="W186" i="1"/>
  <c r="X186" i="1"/>
  <c r="L187" i="1"/>
  <c r="M187" i="1"/>
  <c r="N187" i="1"/>
  <c r="O187" i="1"/>
  <c r="P187" i="1"/>
  <c r="Q187" i="1"/>
  <c r="R187" i="1"/>
  <c r="W187" i="1"/>
  <c r="X187" i="1"/>
  <c r="L188" i="1"/>
  <c r="M188" i="1"/>
  <c r="N188" i="1"/>
  <c r="O188" i="1"/>
  <c r="P188" i="1"/>
  <c r="Q188" i="1"/>
  <c r="R188" i="1"/>
  <c r="W188" i="1"/>
  <c r="X188" i="1"/>
  <c r="L189" i="1"/>
  <c r="M189" i="1"/>
  <c r="N189" i="1"/>
  <c r="O189" i="1"/>
  <c r="P189" i="1"/>
  <c r="Q189" i="1"/>
  <c r="R189" i="1"/>
  <c r="W189" i="1"/>
  <c r="X189" i="1"/>
  <c r="L190" i="1"/>
  <c r="M190" i="1"/>
  <c r="N190" i="1"/>
  <c r="O190" i="1"/>
  <c r="P190" i="1"/>
  <c r="Q190" i="1"/>
  <c r="R190" i="1"/>
  <c r="W190" i="1"/>
  <c r="X190" i="1"/>
  <c r="L191" i="1"/>
  <c r="M191" i="1"/>
  <c r="N191" i="1"/>
  <c r="O191" i="1"/>
  <c r="P191" i="1"/>
  <c r="Q191" i="1"/>
  <c r="R191" i="1"/>
  <c r="W191" i="1"/>
  <c r="X191" i="1"/>
  <c r="L192" i="1"/>
  <c r="M192" i="1"/>
  <c r="N192" i="1"/>
  <c r="O192" i="1"/>
  <c r="P192" i="1"/>
  <c r="Q192" i="1"/>
  <c r="R192" i="1"/>
  <c r="W192" i="1"/>
  <c r="X192" i="1"/>
  <c r="L193" i="1"/>
  <c r="M193" i="1"/>
  <c r="N193" i="1"/>
  <c r="O193" i="1"/>
  <c r="P193" i="1"/>
  <c r="Q193" i="1"/>
  <c r="R193" i="1"/>
  <c r="W193" i="1"/>
  <c r="X193" i="1"/>
  <c r="L194" i="1"/>
  <c r="M194" i="1"/>
  <c r="N194" i="1"/>
  <c r="O194" i="1"/>
  <c r="P194" i="1"/>
  <c r="Q194" i="1"/>
  <c r="R194" i="1"/>
  <c r="W194" i="1"/>
  <c r="X194" i="1"/>
  <c r="L195" i="1"/>
  <c r="M195" i="1"/>
  <c r="N195" i="1"/>
  <c r="O195" i="1"/>
  <c r="P195" i="1"/>
  <c r="Q195" i="1"/>
  <c r="R195" i="1"/>
  <c r="W195" i="1"/>
  <c r="X195" i="1"/>
  <c r="L196" i="1"/>
  <c r="M196" i="1"/>
  <c r="N196" i="1"/>
  <c r="O196" i="1"/>
  <c r="P196" i="1"/>
  <c r="Q196" i="1"/>
  <c r="R196" i="1"/>
  <c r="W196" i="1"/>
  <c r="X196" i="1"/>
  <c r="L197" i="1"/>
  <c r="M197" i="1"/>
  <c r="N197" i="1"/>
  <c r="O197" i="1"/>
  <c r="P197" i="1"/>
  <c r="Q197" i="1"/>
  <c r="R197" i="1"/>
  <c r="W197" i="1"/>
  <c r="X197" i="1"/>
  <c r="L198" i="1"/>
  <c r="M198" i="1"/>
  <c r="N198" i="1"/>
  <c r="O198" i="1"/>
  <c r="P198" i="1"/>
  <c r="Q198" i="1"/>
  <c r="R198" i="1"/>
  <c r="W198" i="1"/>
  <c r="X198" i="1"/>
  <c r="L199" i="1"/>
  <c r="M199" i="1"/>
  <c r="N199" i="1"/>
  <c r="O199" i="1"/>
  <c r="P199" i="1"/>
  <c r="Q199" i="1"/>
  <c r="R199" i="1"/>
  <c r="W199" i="1"/>
  <c r="X199" i="1"/>
  <c r="L200" i="1"/>
  <c r="M200" i="1"/>
  <c r="N200" i="1"/>
  <c r="O200" i="1"/>
  <c r="P200" i="1"/>
  <c r="Q200" i="1"/>
  <c r="R200" i="1"/>
  <c r="W200" i="1"/>
  <c r="X200" i="1"/>
  <c r="L201" i="1"/>
  <c r="M201" i="1"/>
  <c r="N201" i="1"/>
  <c r="O201" i="1"/>
  <c r="P201" i="1"/>
  <c r="Q201" i="1"/>
  <c r="R201" i="1"/>
  <c r="W201" i="1"/>
  <c r="X201" i="1"/>
  <c r="L202" i="1"/>
  <c r="M202" i="1"/>
  <c r="N202" i="1"/>
  <c r="O202" i="1"/>
  <c r="P202" i="1"/>
  <c r="Q202" i="1"/>
  <c r="R202" i="1"/>
  <c r="W202" i="1"/>
  <c r="X202" i="1"/>
  <c r="L203" i="1"/>
  <c r="M203" i="1"/>
  <c r="N203" i="1"/>
  <c r="O203" i="1"/>
  <c r="P203" i="1"/>
  <c r="Q203" i="1"/>
  <c r="R203" i="1"/>
  <c r="W203" i="1"/>
  <c r="X203" i="1"/>
  <c r="L204" i="1"/>
  <c r="M204" i="1"/>
  <c r="N204" i="1"/>
  <c r="O204" i="1"/>
  <c r="P204" i="1"/>
  <c r="Q204" i="1"/>
  <c r="R204" i="1"/>
  <c r="W204" i="1"/>
  <c r="X204" i="1"/>
  <c r="L205" i="1"/>
  <c r="M205" i="1"/>
  <c r="N205" i="1"/>
  <c r="O205" i="1"/>
  <c r="P205" i="1"/>
  <c r="Q205" i="1"/>
  <c r="R205" i="1"/>
  <c r="W205" i="1"/>
  <c r="X205" i="1"/>
  <c r="L206" i="1"/>
  <c r="M206" i="1"/>
  <c r="N206" i="1"/>
  <c r="O206" i="1"/>
  <c r="P206" i="1"/>
  <c r="Q206" i="1"/>
  <c r="R206" i="1"/>
  <c r="W206" i="1"/>
  <c r="X206" i="1"/>
  <c r="L207" i="1"/>
  <c r="M207" i="1"/>
  <c r="N207" i="1"/>
  <c r="O207" i="1"/>
  <c r="P207" i="1"/>
  <c r="Q207" i="1"/>
  <c r="R207" i="1"/>
  <c r="W207" i="1"/>
  <c r="X207" i="1"/>
  <c r="L208" i="1"/>
  <c r="M208" i="1"/>
  <c r="N208" i="1"/>
  <c r="O208" i="1"/>
  <c r="P208" i="1"/>
  <c r="Q208" i="1"/>
  <c r="R208" i="1"/>
  <c r="W208" i="1"/>
  <c r="X208" i="1"/>
  <c r="L209" i="1"/>
  <c r="M209" i="1"/>
  <c r="N209" i="1"/>
  <c r="O209" i="1"/>
  <c r="P209" i="1"/>
  <c r="Q209" i="1"/>
  <c r="R209" i="1"/>
  <c r="W209" i="1"/>
  <c r="X209" i="1"/>
  <c r="L210" i="1"/>
  <c r="M210" i="1"/>
  <c r="N210" i="1"/>
  <c r="O210" i="1"/>
  <c r="P210" i="1"/>
  <c r="Q210" i="1"/>
  <c r="R210" i="1"/>
  <c r="W210" i="1"/>
  <c r="X210" i="1"/>
  <c r="L211" i="1"/>
  <c r="M211" i="1"/>
  <c r="N211" i="1"/>
  <c r="O211" i="1"/>
  <c r="P211" i="1"/>
  <c r="Q211" i="1"/>
  <c r="R211" i="1"/>
  <c r="W211" i="1"/>
  <c r="X211" i="1"/>
  <c r="L212" i="1"/>
  <c r="M212" i="1"/>
  <c r="N212" i="1"/>
  <c r="O212" i="1"/>
  <c r="P212" i="1"/>
  <c r="Q212" i="1"/>
  <c r="R212" i="1"/>
  <c r="W212" i="1"/>
  <c r="X212" i="1"/>
  <c r="L213" i="1"/>
  <c r="M213" i="1"/>
  <c r="N213" i="1"/>
  <c r="O213" i="1"/>
  <c r="P213" i="1"/>
  <c r="Q213" i="1"/>
  <c r="R213" i="1"/>
  <c r="W213" i="1"/>
  <c r="X213" i="1"/>
  <c r="L214" i="1"/>
  <c r="M214" i="1"/>
  <c r="N214" i="1"/>
  <c r="O214" i="1"/>
  <c r="P214" i="1"/>
  <c r="Q214" i="1"/>
  <c r="R214" i="1"/>
  <c r="W214" i="1"/>
  <c r="X214" i="1"/>
  <c r="L215" i="1"/>
  <c r="M215" i="1"/>
  <c r="N215" i="1"/>
  <c r="O215" i="1"/>
  <c r="P215" i="1"/>
  <c r="Q215" i="1"/>
  <c r="R215" i="1"/>
  <c r="W215" i="1"/>
  <c r="X215" i="1"/>
  <c r="L216" i="1"/>
  <c r="M216" i="1"/>
  <c r="N216" i="1"/>
  <c r="O216" i="1"/>
  <c r="P216" i="1"/>
  <c r="Q216" i="1"/>
  <c r="R216" i="1"/>
  <c r="W216" i="1"/>
  <c r="X216" i="1"/>
  <c r="L217" i="1"/>
  <c r="M217" i="1"/>
  <c r="N217" i="1"/>
  <c r="O217" i="1"/>
  <c r="P217" i="1"/>
  <c r="Q217" i="1"/>
  <c r="R217" i="1"/>
  <c r="W217" i="1"/>
  <c r="X217" i="1"/>
  <c r="L218" i="1"/>
  <c r="M218" i="1"/>
  <c r="N218" i="1"/>
  <c r="O218" i="1"/>
  <c r="P218" i="1"/>
  <c r="Q218" i="1"/>
  <c r="R218" i="1"/>
  <c r="W218" i="1"/>
  <c r="X218" i="1"/>
  <c r="L219" i="1"/>
  <c r="M219" i="1"/>
  <c r="N219" i="1"/>
  <c r="O219" i="1"/>
  <c r="P219" i="1"/>
  <c r="Q219" i="1"/>
  <c r="R219" i="1"/>
  <c r="W219" i="1"/>
  <c r="X219" i="1"/>
  <c r="L220" i="1"/>
  <c r="M220" i="1"/>
  <c r="N220" i="1"/>
  <c r="O220" i="1"/>
  <c r="P220" i="1"/>
  <c r="Q220" i="1"/>
  <c r="R220" i="1"/>
  <c r="W220" i="1"/>
  <c r="X220" i="1"/>
  <c r="L221" i="1"/>
  <c r="M221" i="1"/>
  <c r="N221" i="1"/>
  <c r="O221" i="1"/>
  <c r="P221" i="1"/>
  <c r="Q221" i="1"/>
  <c r="R221" i="1"/>
  <c r="W221" i="1"/>
  <c r="X221" i="1"/>
  <c r="L222" i="1"/>
  <c r="M222" i="1"/>
  <c r="N222" i="1"/>
  <c r="O222" i="1"/>
  <c r="P222" i="1"/>
  <c r="Q222" i="1"/>
  <c r="R222" i="1"/>
  <c r="W222" i="1"/>
  <c r="X222" i="1"/>
  <c r="L223" i="1"/>
  <c r="M223" i="1"/>
  <c r="N223" i="1"/>
  <c r="O223" i="1"/>
  <c r="P223" i="1"/>
  <c r="Q223" i="1"/>
  <c r="R223" i="1"/>
  <c r="W223" i="1"/>
  <c r="X223" i="1"/>
  <c r="L224" i="1"/>
  <c r="M224" i="1"/>
  <c r="N224" i="1"/>
  <c r="O224" i="1"/>
  <c r="P224" i="1"/>
  <c r="Q224" i="1"/>
  <c r="R224" i="1"/>
  <c r="W224" i="1"/>
  <c r="X224" i="1"/>
  <c r="L225" i="1"/>
  <c r="M225" i="1"/>
  <c r="N225" i="1"/>
  <c r="O225" i="1"/>
  <c r="P225" i="1"/>
  <c r="Q225" i="1"/>
  <c r="R225" i="1"/>
  <c r="W225" i="1"/>
  <c r="X225" i="1"/>
  <c r="L226" i="1"/>
  <c r="M226" i="1"/>
  <c r="N226" i="1"/>
  <c r="O226" i="1"/>
  <c r="P226" i="1"/>
  <c r="Q226" i="1"/>
  <c r="R226" i="1"/>
  <c r="W226" i="1"/>
  <c r="X226" i="1"/>
  <c r="L227" i="1"/>
  <c r="M227" i="1"/>
  <c r="N227" i="1"/>
  <c r="O227" i="1"/>
  <c r="P227" i="1"/>
  <c r="Q227" i="1"/>
  <c r="R227" i="1"/>
  <c r="W227" i="1"/>
  <c r="X227" i="1"/>
  <c r="L228" i="1"/>
  <c r="M228" i="1"/>
  <c r="N228" i="1"/>
  <c r="O228" i="1"/>
  <c r="P228" i="1"/>
  <c r="Q228" i="1"/>
  <c r="R228" i="1"/>
  <c r="W228" i="1"/>
  <c r="X228" i="1"/>
  <c r="L229" i="1"/>
  <c r="M229" i="1"/>
  <c r="N229" i="1"/>
  <c r="O229" i="1"/>
  <c r="P229" i="1"/>
  <c r="Q229" i="1"/>
  <c r="R229" i="1"/>
  <c r="W229" i="1"/>
  <c r="X229" i="1"/>
  <c r="L230" i="1"/>
  <c r="M230" i="1"/>
  <c r="N230" i="1"/>
  <c r="O230" i="1"/>
  <c r="P230" i="1"/>
  <c r="Q230" i="1"/>
  <c r="R230" i="1"/>
  <c r="W230" i="1"/>
  <c r="X230" i="1"/>
  <c r="L231" i="1"/>
  <c r="M231" i="1"/>
  <c r="N231" i="1"/>
  <c r="O231" i="1"/>
  <c r="P231" i="1"/>
  <c r="Q231" i="1"/>
  <c r="R231" i="1"/>
  <c r="W231" i="1"/>
  <c r="X231" i="1"/>
  <c r="L232" i="1"/>
  <c r="M232" i="1"/>
  <c r="N232" i="1"/>
  <c r="O232" i="1"/>
  <c r="P232" i="1"/>
  <c r="Q232" i="1"/>
  <c r="R232" i="1"/>
  <c r="W232" i="1"/>
  <c r="X232" i="1"/>
  <c r="L233" i="1"/>
  <c r="M233" i="1"/>
  <c r="N233" i="1"/>
  <c r="O233" i="1"/>
  <c r="P233" i="1"/>
  <c r="Q233" i="1"/>
  <c r="R233" i="1"/>
  <c r="W233" i="1"/>
  <c r="X233" i="1"/>
  <c r="L234" i="1"/>
  <c r="M234" i="1"/>
  <c r="N234" i="1"/>
  <c r="O234" i="1"/>
  <c r="P234" i="1"/>
  <c r="Q234" i="1"/>
  <c r="R234" i="1"/>
  <c r="W234" i="1"/>
  <c r="X234" i="1"/>
  <c r="L235" i="1"/>
  <c r="M235" i="1"/>
  <c r="N235" i="1"/>
  <c r="O235" i="1"/>
  <c r="P235" i="1"/>
  <c r="Q235" i="1"/>
  <c r="R235" i="1"/>
  <c r="W235" i="1"/>
  <c r="X235" i="1"/>
  <c r="L236" i="1"/>
  <c r="M236" i="1"/>
  <c r="N236" i="1"/>
  <c r="O236" i="1"/>
  <c r="P236" i="1"/>
  <c r="Q236" i="1"/>
  <c r="R236" i="1"/>
  <c r="W236" i="1"/>
  <c r="X236" i="1"/>
  <c r="L237" i="1"/>
  <c r="M237" i="1"/>
  <c r="N237" i="1"/>
  <c r="O237" i="1"/>
  <c r="P237" i="1"/>
  <c r="Q237" i="1"/>
  <c r="R237" i="1"/>
  <c r="W237" i="1"/>
  <c r="X237" i="1"/>
  <c r="L238" i="1"/>
  <c r="M238" i="1"/>
  <c r="N238" i="1"/>
  <c r="O238" i="1"/>
  <c r="P238" i="1"/>
  <c r="Q238" i="1"/>
  <c r="R238" i="1"/>
  <c r="W238" i="1"/>
  <c r="X238" i="1"/>
  <c r="L239" i="1"/>
  <c r="M239" i="1"/>
  <c r="N239" i="1"/>
  <c r="O239" i="1"/>
  <c r="P239" i="1"/>
  <c r="Q239" i="1"/>
  <c r="R239" i="1"/>
  <c r="W239" i="1"/>
  <c r="X239" i="1"/>
  <c r="L240" i="1"/>
  <c r="M240" i="1"/>
  <c r="N240" i="1"/>
  <c r="O240" i="1"/>
  <c r="P240" i="1"/>
  <c r="Q240" i="1"/>
  <c r="R240" i="1"/>
  <c r="W240" i="1"/>
  <c r="X240" i="1"/>
  <c r="L241" i="1"/>
  <c r="M241" i="1"/>
  <c r="N241" i="1"/>
  <c r="O241" i="1"/>
  <c r="P241" i="1"/>
  <c r="Q241" i="1"/>
  <c r="R241" i="1"/>
  <c r="W241" i="1"/>
  <c r="X241" i="1"/>
  <c r="L242" i="1"/>
  <c r="M242" i="1"/>
  <c r="N242" i="1"/>
  <c r="O242" i="1"/>
  <c r="P242" i="1"/>
  <c r="Q242" i="1"/>
  <c r="R242" i="1"/>
  <c r="W242" i="1"/>
  <c r="X242" i="1"/>
  <c r="L243" i="1"/>
  <c r="M243" i="1"/>
  <c r="N243" i="1"/>
  <c r="O243" i="1"/>
  <c r="P243" i="1"/>
  <c r="Q243" i="1"/>
  <c r="R243" i="1"/>
  <c r="W243" i="1"/>
  <c r="X243" i="1"/>
  <c r="L244" i="1"/>
  <c r="M244" i="1"/>
  <c r="N244" i="1"/>
  <c r="O244" i="1"/>
  <c r="P244" i="1"/>
  <c r="Q244" i="1"/>
  <c r="R244" i="1"/>
  <c r="W244" i="1"/>
  <c r="X244" i="1"/>
  <c r="L245" i="1"/>
  <c r="M245" i="1"/>
  <c r="N245" i="1"/>
  <c r="O245" i="1"/>
  <c r="P245" i="1"/>
  <c r="Q245" i="1"/>
  <c r="R245" i="1"/>
  <c r="W245" i="1"/>
  <c r="X245" i="1"/>
  <c r="L246" i="1"/>
  <c r="M246" i="1"/>
  <c r="N246" i="1"/>
  <c r="O246" i="1"/>
  <c r="P246" i="1"/>
  <c r="Q246" i="1"/>
  <c r="R246" i="1"/>
  <c r="W246" i="1"/>
  <c r="X246" i="1"/>
  <c r="L247" i="1"/>
  <c r="M247" i="1"/>
  <c r="N247" i="1"/>
  <c r="O247" i="1"/>
  <c r="P247" i="1"/>
  <c r="Q247" i="1"/>
  <c r="R247" i="1"/>
  <c r="W247" i="1"/>
  <c r="X247" i="1"/>
  <c r="L248" i="1"/>
  <c r="M248" i="1"/>
  <c r="N248" i="1"/>
  <c r="O248" i="1"/>
  <c r="P248" i="1"/>
  <c r="Q248" i="1"/>
  <c r="R248" i="1"/>
  <c r="W248" i="1"/>
  <c r="X248" i="1"/>
  <c r="L249" i="1"/>
  <c r="M249" i="1"/>
  <c r="N249" i="1"/>
  <c r="O249" i="1"/>
  <c r="P249" i="1"/>
  <c r="Q249" i="1"/>
  <c r="R249" i="1"/>
  <c r="W249" i="1"/>
  <c r="X249" i="1"/>
  <c r="L250" i="1"/>
  <c r="M250" i="1"/>
  <c r="N250" i="1"/>
  <c r="O250" i="1"/>
  <c r="P250" i="1"/>
  <c r="Q250" i="1"/>
  <c r="R250" i="1"/>
  <c r="W250" i="1"/>
  <c r="X250" i="1"/>
  <c r="L251" i="1"/>
  <c r="M251" i="1"/>
  <c r="N251" i="1"/>
  <c r="O251" i="1"/>
  <c r="P251" i="1"/>
  <c r="Q251" i="1"/>
  <c r="R251" i="1"/>
  <c r="W251" i="1"/>
  <c r="X251" i="1"/>
  <c r="L252" i="1"/>
  <c r="M252" i="1"/>
  <c r="N252" i="1"/>
  <c r="O252" i="1"/>
  <c r="P252" i="1"/>
  <c r="Q252" i="1"/>
  <c r="R252" i="1"/>
  <c r="W252" i="1"/>
  <c r="X252" i="1"/>
  <c r="L253" i="1"/>
  <c r="M253" i="1"/>
  <c r="N253" i="1"/>
  <c r="O253" i="1"/>
  <c r="P253" i="1"/>
  <c r="Q253" i="1"/>
  <c r="R253" i="1"/>
  <c r="W253" i="1"/>
  <c r="X253" i="1"/>
  <c r="L254" i="1"/>
  <c r="M254" i="1"/>
  <c r="N254" i="1"/>
  <c r="O254" i="1"/>
  <c r="P254" i="1"/>
  <c r="Q254" i="1"/>
  <c r="R254" i="1"/>
  <c r="W254" i="1"/>
  <c r="X254" i="1"/>
  <c r="L255" i="1"/>
  <c r="M255" i="1"/>
  <c r="N255" i="1"/>
  <c r="O255" i="1"/>
  <c r="P255" i="1"/>
  <c r="Q255" i="1"/>
  <c r="R255" i="1"/>
  <c r="W255" i="1"/>
  <c r="X255" i="1"/>
  <c r="L256" i="1"/>
  <c r="M256" i="1"/>
  <c r="N256" i="1"/>
  <c r="O256" i="1"/>
  <c r="P256" i="1"/>
  <c r="Q256" i="1"/>
  <c r="R256" i="1"/>
  <c r="W256" i="1"/>
  <c r="X256" i="1"/>
  <c r="L257" i="1"/>
  <c r="M257" i="1"/>
  <c r="N257" i="1"/>
  <c r="O257" i="1"/>
  <c r="P257" i="1"/>
  <c r="Q257" i="1"/>
  <c r="R257" i="1"/>
  <c r="W257" i="1"/>
  <c r="X257" i="1"/>
  <c r="L258" i="1"/>
  <c r="M258" i="1"/>
  <c r="N258" i="1"/>
  <c r="O258" i="1"/>
  <c r="P258" i="1"/>
  <c r="Q258" i="1"/>
  <c r="R258" i="1"/>
  <c r="W258" i="1"/>
  <c r="X258" i="1"/>
  <c r="L259" i="1"/>
  <c r="M259" i="1"/>
  <c r="N259" i="1"/>
  <c r="O259" i="1"/>
  <c r="P259" i="1"/>
  <c r="Q259" i="1"/>
  <c r="R259" i="1"/>
  <c r="W259" i="1"/>
  <c r="X259" i="1"/>
  <c r="L260" i="1"/>
  <c r="M260" i="1"/>
  <c r="N260" i="1"/>
  <c r="O260" i="1"/>
  <c r="P260" i="1"/>
  <c r="Q260" i="1"/>
  <c r="R260" i="1"/>
  <c r="W260" i="1"/>
  <c r="X260" i="1"/>
  <c r="L261" i="1"/>
  <c r="M261" i="1"/>
  <c r="N261" i="1"/>
  <c r="O261" i="1"/>
  <c r="P261" i="1"/>
  <c r="Q261" i="1"/>
  <c r="R261" i="1"/>
  <c r="W261" i="1"/>
  <c r="X261" i="1"/>
  <c r="L262" i="1"/>
  <c r="M262" i="1"/>
  <c r="N262" i="1"/>
  <c r="O262" i="1"/>
  <c r="P262" i="1"/>
  <c r="Q262" i="1"/>
  <c r="R262" i="1"/>
  <c r="W262" i="1"/>
  <c r="X262" i="1"/>
  <c r="L263" i="1"/>
  <c r="M263" i="1"/>
  <c r="N263" i="1"/>
  <c r="O263" i="1"/>
  <c r="P263" i="1"/>
  <c r="Q263" i="1"/>
  <c r="R263" i="1"/>
  <c r="W263" i="1"/>
  <c r="X263" i="1"/>
  <c r="L264" i="1"/>
  <c r="M264" i="1"/>
  <c r="N264" i="1"/>
  <c r="O264" i="1"/>
  <c r="P264" i="1"/>
  <c r="Q264" i="1"/>
  <c r="R264" i="1"/>
  <c r="W264" i="1"/>
  <c r="X264" i="1"/>
  <c r="L265" i="1"/>
  <c r="M265" i="1"/>
  <c r="N265" i="1"/>
  <c r="O265" i="1"/>
  <c r="P265" i="1"/>
  <c r="Q265" i="1"/>
  <c r="R265" i="1"/>
  <c r="W265" i="1"/>
  <c r="X265" i="1"/>
  <c r="L266" i="1"/>
  <c r="M266" i="1"/>
  <c r="N266" i="1"/>
  <c r="O266" i="1"/>
  <c r="P266" i="1"/>
  <c r="Q266" i="1"/>
  <c r="R266" i="1"/>
  <c r="W266" i="1"/>
  <c r="X266" i="1"/>
  <c r="L267" i="1"/>
  <c r="M267" i="1"/>
  <c r="N267" i="1"/>
  <c r="O267" i="1"/>
  <c r="P267" i="1"/>
  <c r="Q267" i="1"/>
  <c r="R267" i="1"/>
  <c r="W267" i="1"/>
  <c r="X267" i="1"/>
  <c r="L268" i="1"/>
  <c r="M268" i="1"/>
  <c r="N268" i="1"/>
  <c r="O268" i="1"/>
  <c r="P268" i="1"/>
  <c r="Q268" i="1"/>
  <c r="R268" i="1"/>
  <c r="W268" i="1"/>
  <c r="X268" i="1"/>
  <c r="L269" i="1"/>
  <c r="M269" i="1"/>
  <c r="N269" i="1"/>
  <c r="O269" i="1"/>
  <c r="P269" i="1"/>
  <c r="Q269" i="1"/>
  <c r="R269" i="1"/>
  <c r="W269" i="1"/>
  <c r="X269" i="1"/>
  <c r="L270" i="1"/>
  <c r="M270" i="1"/>
  <c r="N270" i="1"/>
  <c r="O270" i="1"/>
  <c r="P270" i="1"/>
  <c r="Q270" i="1"/>
  <c r="R270" i="1"/>
  <c r="W270" i="1"/>
  <c r="X270" i="1"/>
  <c r="L271" i="1"/>
  <c r="M271" i="1"/>
  <c r="N271" i="1"/>
  <c r="O271" i="1"/>
  <c r="P271" i="1"/>
  <c r="Q271" i="1"/>
  <c r="R271" i="1"/>
  <c r="W271" i="1"/>
  <c r="X271" i="1"/>
  <c r="L272" i="1"/>
  <c r="M272" i="1"/>
  <c r="N272" i="1"/>
  <c r="O272" i="1"/>
  <c r="P272" i="1"/>
  <c r="Q272" i="1"/>
  <c r="R272" i="1"/>
  <c r="W272" i="1"/>
  <c r="X272" i="1"/>
  <c r="L273" i="1"/>
  <c r="M273" i="1"/>
  <c r="N273" i="1"/>
  <c r="O273" i="1"/>
  <c r="P273" i="1"/>
  <c r="Q273" i="1"/>
  <c r="R273" i="1"/>
  <c r="W273" i="1"/>
  <c r="X273" i="1"/>
  <c r="L274" i="1"/>
  <c r="M274" i="1"/>
  <c r="N274" i="1"/>
  <c r="O274" i="1"/>
  <c r="P274" i="1"/>
  <c r="Q274" i="1"/>
  <c r="R274" i="1"/>
  <c r="W274" i="1"/>
  <c r="X274" i="1"/>
  <c r="L275" i="1"/>
  <c r="M275" i="1"/>
  <c r="N275" i="1"/>
  <c r="O275" i="1"/>
  <c r="P275" i="1"/>
  <c r="Q275" i="1"/>
  <c r="R275" i="1"/>
  <c r="W275" i="1"/>
  <c r="X275" i="1"/>
  <c r="L276" i="1"/>
  <c r="M276" i="1"/>
  <c r="N276" i="1"/>
  <c r="O276" i="1"/>
  <c r="P276" i="1"/>
  <c r="Q276" i="1"/>
  <c r="R276" i="1"/>
  <c r="W276" i="1"/>
  <c r="X276" i="1"/>
  <c r="L277" i="1"/>
  <c r="M277" i="1"/>
  <c r="N277" i="1"/>
  <c r="O277" i="1"/>
  <c r="P277" i="1"/>
  <c r="Q277" i="1"/>
  <c r="R277" i="1"/>
  <c r="W277" i="1"/>
  <c r="X277" i="1"/>
  <c r="L278" i="1"/>
  <c r="M278" i="1"/>
  <c r="N278" i="1"/>
  <c r="O278" i="1"/>
  <c r="P278" i="1"/>
  <c r="Q278" i="1"/>
  <c r="R278" i="1"/>
  <c r="W278" i="1"/>
  <c r="X278" i="1"/>
  <c r="L279" i="1"/>
  <c r="M279" i="1"/>
  <c r="N279" i="1"/>
  <c r="O279" i="1"/>
  <c r="P279" i="1"/>
  <c r="Q279" i="1"/>
  <c r="R279" i="1"/>
  <c r="W279" i="1"/>
  <c r="X279" i="1"/>
  <c r="L280" i="1"/>
  <c r="M280" i="1"/>
  <c r="N280" i="1"/>
  <c r="O280" i="1"/>
  <c r="P280" i="1"/>
  <c r="Q280" i="1"/>
  <c r="R280" i="1"/>
  <c r="W280" i="1"/>
  <c r="X280" i="1"/>
  <c r="L281" i="1"/>
  <c r="M281" i="1"/>
  <c r="N281" i="1"/>
  <c r="O281" i="1"/>
  <c r="P281" i="1"/>
  <c r="Q281" i="1"/>
  <c r="R281" i="1"/>
  <c r="W281" i="1"/>
  <c r="X281" i="1"/>
  <c r="L282" i="1"/>
  <c r="M282" i="1"/>
  <c r="N282" i="1"/>
  <c r="O282" i="1"/>
  <c r="P282" i="1"/>
  <c r="Q282" i="1"/>
  <c r="R282" i="1"/>
  <c r="W282" i="1"/>
  <c r="X282" i="1"/>
  <c r="L283" i="1"/>
  <c r="M283" i="1"/>
  <c r="N283" i="1"/>
  <c r="O283" i="1"/>
  <c r="P283" i="1"/>
  <c r="Q283" i="1"/>
  <c r="R283" i="1"/>
  <c r="W283" i="1"/>
  <c r="X283" i="1"/>
  <c r="L284" i="1"/>
  <c r="M284" i="1"/>
  <c r="N284" i="1"/>
  <c r="O284" i="1"/>
  <c r="P284" i="1"/>
  <c r="Q284" i="1"/>
  <c r="R284" i="1"/>
  <c r="W284" i="1"/>
  <c r="X284" i="1"/>
  <c r="L285" i="1"/>
  <c r="M285" i="1"/>
  <c r="N285" i="1"/>
  <c r="O285" i="1"/>
  <c r="P285" i="1"/>
  <c r="Q285" i="1"/>
  <c r="R285" i="1"/>
  <c r="W285" i="1"/>
  <c r="X285" i="1"/>
  <c r="L286" i="1"/>
  <c r="M286" i="1"/>
  <c r="N286" i="1"/>
  <c r="O286" i="1"/>
  <c r="P286" i="1"/>
  <c r="Q286" i="1"/>
  <c r="R286" i="1"/>
  <c r="W286" i="1"/>
  <c r="X286" i="1"/>
  <c r="L287" i="1"/>
  <c r="M287" i="1"/>
  <c r="N287" i="1"/>
  <c r="O287" i="1"/>
  <c r="P287" i="1"/>
  <c r="Q287" i="1"/>
  <c r="R287" i="1"/>
  <c r="W287" i="1"/>
  <c r="X287" i="1"/>
  <c r="L288" i="1"/>
  <c r="M288" i="1"/>
  <c r="N288" i="1"/>
  <c r="O288" i="1"/>
  <c r="P288" i="1"/>
  <c r="Q288" i="1"/>
  <c r="R288" i="1"/>
  <c r="W288" i="1"/>
  <c r="X288" i="1"/>
  <c r="L289" i="1"/>
  <c r="M289" i="1"/>
  <c r="N289" i="1"/>
  <c r="O289" i="1"/>
  <c r="P289" i="1"/>
  <c r="Q289" i="1"/>
  <c r="R289" i="1"/>
  <c r="W289" i="1"/>
  <c r="X289" i="1"/>
  <c r="L290" i="1"/>
  <c r="M290" i="1"/>
  <c r="N290" i="1"/>
  <c r="O290" i="1"/>
  <c r="P290" i="1"/>
  <c r="Q290" i="1"/>
  <c r="R290" i="1"/>
  <c r="W290" i="1"/>
  <c r="X290" i="1"/>
  <c r="L291" i="1"/>
  <c r="M291" i="1"/>
  <c r="N291" i="1"/>
  <c r="O291" i="1"/>
  <c r="P291" i="1"/>
  <c r="Q291" i="1"/>
  <c r="R291" i="1"/>
  <c r="W291" i="1"/>
  <c r="X291" i="1"/>
  <c r="L292" i="1"/>
  <c r="M292" i="1"/>
  <c r="N292" i="1"/>
  <c r="O292" i="1"/>
  <c r="P292" i="1"/>
  <c r="Q292" i="1"/>
  <c r="R292" i="1"/>
  <c r="W292" i="1"/>
  <c r="X292" i="1"/>
  <c r="L293" i="1"/>
  <c r="M293" i="1"/>
  <c r="N293" i="1"/>
  <c r="O293" i="1"/>
  <c r="P293" i="1"/>
  <c r="Q293" i="1"/>
  <c r="R293" i="1"/>
  <c r="W293" i="1"/>
  <c r="X293" i="1"/>
  <c r="L294" i="1"/>
  <c r="M294" i="1"/>
  <c r="N294" i="1"/>
  <c r="O294" i="1"/>
  <c r="P294" i="1"/>
  <c r="Q294" i="1"/>
  <c r="R294" i="1"/>
  <c r="W294" i="1"/>
  <c r="X294" i="1"/>
  <c r="L295" i="1"/>
  <c r="M295" i="1"/>
  <c r="N295" i="1"/>
  <c r="O295" i="1"/>
  <c r="P295" i="1"/>
  <c r="Q295" i="1"/>
  <c r="R295" i="1"/>
  <c r="W295" i="1"/>
  <c r="X295" i="1"/>
  <c r="L296" i="1"/>
  <c r="M296" i="1"/>
  <c r="N296" i="1"/>
  <c r="O296" i="1"/>
  <c r="P296" i="1"/>
  <c r="Q296" i="1"/>
  <c r="R296" i="1"/>
  <c r="W296" i="1"/>
  <c r="X296" i="1"/>
  <c r="L297" i="1"/>
  <c r="M297" i="1"/>
  <c r="N297" i="1"/>
  <c r="O297" i="1"/>
  <c r="P297" i="1"/>
  <c r="Q297" i="1"/>
  <c r="R297" i="1"/>
  <c r="W297" i="1"/>
  <c r="X297" i="1"/>
  <c r="L298" i="1"/>
  <c r="M298" i="1"/>
  <c r="N298" i="1"/>
  <c r="O298" i="1"/>
  <c r="P298" i="1"/>
  <c r="Q298" i="1"/>
  <c r="R298" i="1"/>
  <c r="W298" i="1"/>
  <c r="X298" i="1"/>
  <c r="L299" i="1"/>
  <c r="M299" i="1"/>
  <c r="N299" i="1"/>
  <c r="O299" i="1"/>
  <c r="P299" i="1"/>
  <c r="Q299" i="1"/>
  <c r="R299" i="1"/>
  <c r="W299" i="1"/>
  <c r="X299" i="1"/>
  <c r="L300" i="1"/>
  <c r="M300" i="1"/>
  <c r="N300" i="1"/>
  <c r="O300" i="1"/>
  <c r="P300" i="1"/>
  <c r="Q300" i="1"/>
  <c r="R300" i="1"/>
  <c r="W300" i="1"/>
  <c r="X300" i="1"/>
  <c r="L301" i="1"/>
  <c r="M301" i="1"/>
  <c r="N301" i="1"/>
  <c r="O301" i="1"/>
  <c r="P301" i="1"/>
  <c r="Q301" i="1"/>
  <c r="R301" i="1"/>
  <c r="W301" i="1"/>
  <c r="X301" i="1"/>
  <c r="L302" i="1"/>
  <c r="M302" i="1"/>
  <c r="N302" i="1"/>
  <c r="O302" i="1"/>
  <c r="P302" i="1"/>
  <c r="Q302" i="1"/>
  <c r="R302" i="1"/>
  <c r="W302" i="1"/>
  <c r="X302" i="1"/>
  <c r="L303" i="1"/>
  <c r="M303" i="1"/>
  <c r="N303" i="1"/>
  <c r="O303" i="1"/>
  <c r="P303" i="1"/>
  <c r="Q303" i="1"/>
  <c r="R303" i="1"/>
  <c r="W303" i="1"/>
  <c r="X303" i="1"/>
  <c r="L304" i="1"/>
  <c r="M304" i="1"/>
  <c r="N304" i="1"/>
  <c r="O304" i="1"/>
  <c r="P304" i="1"/>
  <c r="Q304" i="1"/>
  <c r="R304" i="1"/>
  <c r="W304" i="1"/>
  <c r="X304" i="1"/>
  <c r="L305" i="1"/>
  <c r="M305" i="1"/>
  <c r="N305" i="1"/>
  <c r="O305" i="1"/>
  <c r="P305" i="1"/>
  <c r="Q305" i="1"/>
  <c r="R305" i="1"/>
  <c r="W305" i="1"/>
  <c r="X305" i="1"/>
  <c r="L306" i="1"/>
  <c r="M306" i="1"/>
  <c r="N306" i="1"/>
  <c r="O306" i="1"/>
  <c r="P306" i="1"/>
  <c r="Q306" i="1"/>
  <c r="R306" i="1"/>
  <c r="W306" i="1"/>
  <c r="X306" i="1"/>
  <c r="L307" i="1"/>
  <c r="M307" i="1"/>
  <c r="N307" i="1"/>
  <c r="O307" i="1"/>
  <c r="P307" i="1"/>
  <c r="Q307" i="1"/>
  <c r="R307" i="1"/>
  <c r="W307" i="1"/>
  <c r="X307" i="1"/>
  <c r="L308" i="1"/>
  <c r="M308" i="1"/>
  <c r="N308" i="1"/>
  <c r="O308" i="1"/>
  <c r="P308" i="1"/>
  <c r="Q308" i="1"/>
  <c r="R308" i="1"/>
  <c r="W308" i="1"/>
  <c r="X308" i="1"/>
  <c r="L309" i="1"/>
  <c r="M309" i="1"/>
  <c r="N309" i="1"/>
  <c r="O309" i="1"/>
  <c r="P309" i="1"/>
  <c r="Q309" i="1"/>
  <c r="R309" i="1"/>
  <c r="W309" i="1"/>
  <c r="X309" i="1"/>
  <c r="L310" i="1"/>
  <c r="M310" i="1"/>
  <c r="N310" i="1"/>
  <c r="O310" i="1"/>
  <c r="P310" i="1"/>
  <c r="Q310" i="1"/>
  <c r="R310" i="1"/>
  <c r="W310" i="1"/>
  <c r="X310" i="1"/>
  <c r="L311" i="1"/>
  <c r="M311" i="1"/>
  <c r="N311" i="1"/>
  <c r="O311" i="1"/>
  <c r="P311" i="1"/>
  <c r="Q311" i="1"/>
  <c r="R311" i="1"/>
  <c r="W311" i="1"/>
  <c r="X311" i="1"/>
  <c r="L312" i="1"/>
  <c r="M312" i="1"/>
  <c r="N312" i="1"/>
  <c r="O312" i="1"/>
  <c r="P312" i="1"/>
  <c r="Q312" i="1"/>
  <c r="R312" i="1"/>
  <c r="W312" i="1"/>
  <c r="X312" i="1"/>
  <c r="K300" i="1" l="1"/>
  <c r="K284" i="1"/>
  <c r="K280" i="1"/>
  <c r="K278" i="1"/>
  <c r="K238" i="1"/>
  <c r="K232" i="1"/>
  <c r="K224" i="1"/>
  <c r="K220" i="1"/>
  <c r="K216" i="1"/>
  <c r="K214" i="1"/>
  <c r="K212" i="1"/>
  <c r="K208" i="1"/>
  <c r="K200" i="1"/>
  <c r="K198" i="1"/>
  <c r="K196" i="1"/>
  <c r="K188" i="1"/>
  <c r="K184" i="1"/>
  <c r="K182" i="1"/>
  <c r="K180" i="1"/>
  <c r="K178" i="1"/>
  <c r="K176" i="1"/>
  <c r="K174" i="1"/>
  <c r="K170" i="1"/>
  <c r="K166" i="1"/>
  <c r="K164" i="1"/>
  <c r="K162" i="1"/>
  <c r="K160" i="1"/>
  <c r="K158" i="1"/>
  <c r="K150" i="1"/>
  <c r="K126" i="1"/>
  <c r="K116" i="1"/>
  <c r="K114" i="1"/>
  <c r="K110" i="1"/>
  <c r="K106" i="1"/>
  <c r="K104" i="1"/>
  <c r="K98" i="1"/>
  <c r="K94" i="1"/>
  <c r="K92" i="1"/>
  <c r="K90" i="1"/>
  <c r="K304" i="1"/>
  <c r="K296" i="1"/>
  <c r="K292" i="1"/>
  <c r="K290" i="1"/>
  <c r="K288" i="1"/>
  <c r="K276" i="1"/>
  <c r="K274" i="1"/>
  <c r="K264" i="1"/>
  <c r="K258" i="1"/>
  <c r="K256" i="1"/>
  <c r="K248" i="1"/>
  <c r="K242" i="1"/>
  <c r="K312" i="1"/>
  <c r="K268" i="1"/>
  <c r="K260" i="1"/>
  <c r="K244" i="1"/>
  <c r="K228" i="1"/>
  <c r="K204" i="1"/>
  <c r="K285" i="1"/>
  <c r="K281" i="1"/>
  <c r="K277" i="1"/>
  <c r="K273" i="1"/>
  <c r="K269" i="1"/>
  <c r="K265" i="1"/>
  <c r="K261" i="1"/>
  <c r="K257" i="1"/>
  <c r="K253" i="1"/>
  <c r="K249" i="1"/>
  <c r="K245" i="1"/>
  <c r="K241" i="1"/>
  <c r="K237" i="1"/>
  <c r="K233" i="1"/>
  <c r="K229" i="1"/>
  <c r="K225" i="1"/>
  <c r="K221" i="1"/>
  <c r="K217" i="1"/>
  <c r="K213" i="1"/>
  <c r="K209" i="1"/>
  <c r="K205" i="1"/>
  <c r="K201" i="1"/>
  <c r="K197" i="1"/>
  <c r="K193" i="1"/>
  <c r="K189" i="1"/>
  <c r="K185" i="1"/>
  <c r="K181" i="1"/>
  <c r="K179" i="1"/>
  <c r="K171" i="1"/>
  <c r="K167" i="1"/>
  <c r="K163" i="1"/>
  <c r="K159" i="1"/>
  <c r="K155" i="1"/>
  <c r="K151" i="1"/>
  <c r="K147" i="1"/>
  <c r="K117" i="1"/>
  <c r="K115" i="1"/>
  <c r="K111" i="1"/>
  <c r="K107" i="1"/>
  <c r="K103" i="1"/>
  <c r="K99" i="1"/>
  <c r="K95" i="1"/>
  <c r="K91" i="1"/>
  <c r="K272" i="1"/>
  <c r="K252" i="1"/>
  <c r="K230" i="1"/>
  <c r="K192" i="1"/>
  <c r="K175" i="1"/>
  <c r="K154" i="1"/>
  <c r="K88" i="1"/>
  <c r="K291" i="1"/>
  <c r="K289" i="1"/>
  <c r="K311" i="1"/>
  <c r="K309" i="1"/>
  <c r="K307" i="1"/>
  <c r="K305" i="1"/>
  <c r="K303" i="1"/>
  <c r="K299" i="1"/>
  <c r="K297" i="1"/>
  <c r="K293" i="1"/>
  <c r="K255" i="1"/>
  <c r="K251" i="1"/>
  <c r="K243" i="1"/>
  <c r="K231" i="1"/>
  <c r="K223" i="1"/>
  <c r="K215" i="1"/>
  <c r="K207" i="1"/>
  <c r="K199" i="1"/>
  <c r="K191" i="1"/>
  <c r="K183" i="1"/>
  <c r="K173" i="1"/>
  <c r="K161" i="1"/>
  <c r="K157" i="1"/>
  <c r="K145" i="1"/>
  <c r="K143" i="1"/>
  <c r="K139" i="1"/>
  <c r="K135" i="1"/>
  <c r="K131" i="1"/>
  <c r="K129" i="1"/>
  <c r="K127" i="1"/>
  <c r="K125" i="1"/>
  <c r="K105" i="1"/>
  <c r="K97" i="1"/>
  <c r="K89" i="1"/>
  <c r="K308" i="1"/>
  <c r="K102" i="1"/>
  <c r="K301" i="1"/>
  <c r="K295" i="1"/>
  <c r="K275" i="1"/>
  <c r="K271" i="1"/>
  <c r="K259" i="1"/>
  <c r="K310" i="1"/>
  <c r="K306" i="1"/>
  <c r="K302" i="1"/>
  <c r="K298" i="1"/>
  <c r="K294" i="1"/>
  <c r="K240" i="1"/>
  <c r="K236" i="1"/>
  <c r="K148" i="1"/>
  <c r="K144" i="1"/>
  <c r="K140" i="1"/>
  <c r="K136" i="1"/>
  <c r="K132" i="1"/>
  <c r="K128" i="1"/>
  <c r="K123" i="1"/>
  <c r="K121" i="1"/>
  <c r="K119" i="1"/>
  <c r="K113" i="1"/>
  <c r="K109" i="1"/>
  <c r="K287" i="1"/>
  <c r="K286" i="1"/>
  <c r="K270" i="1"/>
  <c r="K254" i="1"/>
  <c r="K283" i="1"/>
  <c r="K282" i="1"/>
  <c r="K267" i="1"/>
  <c r="K266" i="1"/>
  <c r="K250" i="1"/>
  <c r="K279" i="1"/>
  <c r="K263" i="1"/>
  <c r="K262" i="1"/>
  <c r="K247" i="1"/>
  <c r="K246" i="1"/>
  <c r="K235" i="1"/>
  <c r="K227" i="1"/>
  <c r="K226" i="1"/>
  <c r="K211" i="1"/>
  <c r="K210" i="1"/>
  <c r="K195" i="1"/>
  <c r="K194" i="1"/>
  <c r="K133" i="1"/>
  <c r="K234" i="1"/>
  <c r="K222" i="1"/>
  <c r="K206" i="1"/>
  <c r="K190" i="1"/>
  <c r="K239" i="1"/>
  <c r="K219" i="1"/>
  <c r="K218" i="1"/>
  <c r="K203" i="1"/>
  <c r="K202" i="1"/>
  <c r="K187" i="1"/>
  <c r="K186" i="1"/>
  <c r="K172" i="1"/>
  <c r="K156" i="1"/>
  <c r="K169" i="1"/>
  <c r="K168" i="1"/>
  <c r="K153" i="1"/>
  <c r="K152" i="1"/>
  <c r="K177" i="1"/>
  <c r="K165" i="1"/>
  <c r="K142" i="1"/>
  <c r="K138" i="1"/>
  <c r="K149" i="1"/>
  <c r="K141" i="1"/>
  <c r="K134" i="1"/>
  <c r="K146" i="1"/>
  <c r="K137" i="1"/>
  <c r="K130" i="1"/>
  <c r="K122" i="1"/>
  <c r="K101" i="1"/>
  <c r="K100" i="1"/>
  <c r="K124" i="1"/>
  <c r="K120" i="1"/>
  <c r="K112" i="1"/>
  <c r="K96" i="1"/>
  <c r="K118" i="1"/>
  <c r="K108" i="1"/>
  <c r="K93" i="1"/>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J3" i="15" l="1"/>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K77" i="15"/>
  <c r="J78" i="15"/>
  <c r="K78" i="15"/>
  <c r="J79" i="15"/>
  <c r="K79" i="15"/>
  <c r="J80" i="15"/>
  <c r="K80" i="15"/>
  <c r="J81" i="15"/>
  <c r="K81" i="15"/>
  <c r="J82" i="15"/>
  <c r="K82" i="15"/>
  <c r="J83" i="15"/>
  <c r="K83" i="15"/>
  <c r="J84" i="15"/>
  <c r="K84" i="15"/>
  <c r="J85" i="15"/>
  <c r="K85" i="15"/>
  <c r="J86" i="15"/>
  <c r="K86" i="15"/>
  <c r="J87" i="15"/>
  <c r="K87" i="15"/>
  <c r="J88" i="15"/>
  <c r="K88" i="15"/>
  <c r="J89" i="15"/>
  <c r="K89" i="15"/>
  <c r="J90" i="15"/>
  <c r="K90" i="15"/>
  <c r="J91" i="15"/>
  <c r="K91" i="15"/>
  <c r="J92" i="15"/>
  <c r="K92" i="15"/>
  <c r="J93" i="15"/>
  <c r="K93" i="15"/>
  <c r="J94" i="15"/>
  <c r="K94" i="15"/>
  <c r="J95" i="15"/>
  <c r="K95" i="15"/>
  <c r="J96" i="15"/>
  <c r="K96" i="15"/>
  <c r="J97" i="15"/>
  <c r="K97" i="15"/>
  <c r="J98" i="15"/>
  <c r="K98" i="15"/>
  <c r="J99" i="15"/>
  <c r="K99" i="15"/>
  <c r="J100" i="15"/>
  <c r="K100" i="15"/>
  <c r="J101" i="15"/>
  <c r="K101" i="15"/>
  <c r="J102" i="15"/>
  <c r="K102" i="15"/>
  <c r="J103" i="15"/>
  <c r="K103" i="15"/>
  <c r="J104" i="15"/>
  <c r="K104" i="15"/>
  <c r="J105" i="15"/>
  <c r="K105" i="15"/>
  <c r="J106" i="15"/>
  <c r="K106" i="15"/>
  <c r="J107" i="15"/>
  <c r="K107" i="15"/>
  <c r="J108" i="15"/>
  <c r="K108" i="15"/>
  <c r="J109" i="15"/>
  <c r="K109" i="15"/>
  <c r="J110" i="15"/>
  <c r="K110" i="15"/>
  <c r="J111" i="15"/>
  <c r="K111" i="15"/>
  <c r="J112" i="15"/>
  <c r="K112" i="15"/>
  <c r="J113" i="15"/>
  <c r="K113" i="15"/>
  <c r="J114" i="15"/>
  <c r="K114" i="15"/>
  <c r="J115" i="15"/>
  <c r="K115" i="15"/>
  <c r="J116" i="15"/>
  <c r="K116" i="15"/>
  <c r="J117" i="15"/>
  <c r="K117" i="15"/>
  <c r="J118" i="15"/>
  <c r="K118" i="15"/>
  <c r="J119" i="15"/>
  <c r="K119" i="15"/>
  <c r="J120" i="15"/>
  <c r="K120" i="15"/>
  <c r="J121" i="15"/>
  <c r="K121" i="15"/>
  <c r="J122" i="15"/>
  <c r="K122" i="15"/>
  <c r="J123" i="15"/>
  <c r="K123" i="15"/>
  <c r="J124" i="15"/>
  <c r="K124" i="15"/>
  <c r="J125" i="15"/>
  <c r="K125" i="15"/>
  <c r="J126" i="15"/>
  <c r="K126" i="15"/>
  <c r="J127" i="15"/>
  <c r="K127" i="15"/>
  <c r="J128" i="15"/>
  <c r="K128" i="15"/>
  <c r="J129" i="15"/>
  <c r="K129" i="15"/>
  <c r="J130" i="15"/>
  <c r="K130" i="15"/>
  <c r="J131" i="15"/>
  <c r="K131" i="15"/>
  <c r="J132" i="15"/>
  <c r="K132" i="15"/>
  <c r="J133" i="15"/>
  <c r="K133" i="15"/>
  <c r="J134" i="15"/>
  <c r="K134" i="15"/>
  <c r="J135" i="15"/>
  <c r="K135" i="15"/>
  <c r="J136" i="15"/>
  <c r="K136" i="15"/>
  <c r="J137" i="15"/>
  <c r="K137" i="15"/>
  <c r="J138" i="15"/>
  <c r="K138" i="15"/>
  <c r="J139" i="15"/>
  <c r="K139" i="15"/>
  <c r="J140" i="15"/>
  <c r="K140" i="15"/>
  <c r="J141" i="15"/>
  <c r="K141" i="15"/>
  <c r="J142" i="15"/>
  <c r="K142" i="15"/>
  <c r="J143" i="15"/>
  <c r="K143" i="15"/>
  <c r="J144" i="15"/>
  <c r="K144" i="15"/>
  <c r="J145" i="15"/>
  <c r="K145" i="15"/>
  <c r="J146" i="15"/>
  <c r="K146" i="15"/>
  <c r="J147" i="15"/>
  <c r="K147" i="15"/>
  <c r="J148" i="15"/>
  <c r="K148" i="15"/>
  <c r="J149" i="15"/>
  <c r="K149" i="15"/>
  <c r="J150" i="15"/>
  <c r="K150" i="15"/>
  <c r="J151" i="15"/>
  <c r="K151" i="15"/>
  <c r="J152" i="15"/>
  <c r="K152" i="15"/>
  <c r="J153" i="15"/>
  <c r="K153" i="15"/>
  <c r="J154" i="15"/>
  <c r="K154" i="15"/>
  <c r="J155" i="15"/>
  <c r="K155" i="15"/>
  <c r="J156" i="15"/>
  <c r="K156" i="15"/>
  <c r="J157" i="15"/>
  <c r="K157" i="15"/>
  <c r="J158" i="15"/>
  <c r="K158" i="15"/>
  <c r="J159" i="15"/>
  <c r="K159" i="15"/>
  <c r="J160" i="15"/>
  <c r="K160" i="15"/>
  <c r="J161" i="15"/>
  <c r="K161" i="15"/>
  <c r="J162" i="15"/>
  <c r="K162" i="15"/>
  <c r="J163" i="15"/>
  <c r="K163" i="15"/>
  <c r="J164" i="15"/>
  <c r="K164" i="15"/>
  <c r="J165" i="15"/>
  <c r="K165" i="15"/>
  <c r="J166" i="15"/>
  <c r="K166" i="15"/>
  <c r="J167" i="15"/>
  <c r="K167" i="15"/>
  <c r="J168" i="15"/>
  <c r="K168" i="15"/>
  <c r="J169" i="15"/>
  <c r="K169" i="15"/>
  <c r="J170" i="15"/>
  <c r="K170" i="15"/>
  <c r="J171" i="15"/>
  <c r="K171" i="15"/>
  <c r="J172" i="15"/>
  <c r="K172" i="15"/>
  <c r="J173" i="15"/>
  <c r="K173" i="15"/>
  <c r="J174" i="15"/>
  <c r="K174" i="15"/>
  <c r="J175" i="15"/>
  <c r="K175" i="15"/>
  <c r="J176" i="15"/>
  <c r="K176" i="15"/>
  <c r="J177" i="15"/>
  <c r="K177" i="15"/>
  <c r="J178" i="15"/>
  <c r="K178" i="15"/>
  <c r="J179" i="15"/>
  <c r="K179" i="15"/>
  <c r="J180" i="15"/>
  <c r="K180" i="15"/>
  <c r="J181" i="15"/>
  <c r="K181" i="15"/>
  <c r="J182" i="15"/>
  <c r="K182" i="15"/>
  <c r="J183" i="15"/>
  <c r="K183" i="15"/>
  <c r="J184" i="15"/>
  <c r="K184" i="15"/>
  <c r="J185" i="15"/>
  <c r="K185" i="15"/>
  <c r="J186" i="15"/>
  <c r="K186" i="15"/>
  <c r="J187" i="15"/>
  <c r="K187" i="15"/>
  <c r="J188" i="15"/>
  <c r="K188" i="15"/>
  <c r="J189" i="15"/>
  <c r="K189" i="15"/>
  <c r="J190" i="15"/>
  <c r="K190" i="15"/>
  <c r="J191" i="15"/>
  <c r="K191" i="15"/>
  <c r="J192" i="15"/>
  <c r="K192" i="15"/>
  <c r="J193" i="15"/>
  <c r="K193" i="15"/>
  <c r="J194" i="15"/>
  <c r="K194" i="15"/>
  <c r="J195" i="15"/>
  <c r="K195" i="15"/>
  <c r="J196" i="15"/>
  <c r="K196" i="15"/>
  <c r="J197" i="15"/>
  <c r="K197" i="15"/>
  <c r="J198" i="15"/>
  <c r="K198" i="15"/>
  <c r="J199" i="15"/>
  <c r="K199" i="15"/>
  <c r="J200" i="15"/>
  <c r="K200" i="15"/>
  <c r="J201" i="15"/>
  <c r="K201" i="15"/>
  <c r="J202" i="15"/>
  <c r="K202" i="15"/>
  <c r="J203" i="15"/>
  <c r="K203" i="15"/>
  <c r="J204" i="15"/>
  <c r="K204" i="15"/>
  <c r="J205" i="15"/>
  <c r="K205" i="15"/>
  <c r="J206" i="15"/>
  <c r="K206" i="15"/>
  <c r="J207" i="15"/>
  <c r="K207" i="15"/>
  <c r="J208" i="15"/>
  <c r="K208" i="15"/>
  <c r="J209" i="15"/>
  <c r="K209" i="15"/>
  <c r="J210" i="15"/>
  <c r="K210" i="15"/>
  <c r="J211" i="15"/>
  <c r="K211" i="15"/>
  <c r="J212" i="15"/>
  <c r="K212" i="15"/>
  <c r="J213" i="15"/>
  <c r="K213" i="15"/>
  <c r="J214" i="15"/>
  <c r="K214" i="15"/>
  <c r="J215" i="15"/>
  <c r="K215" i="15"/>
  <c r="J216" i="15"/>
  <c r="K216" i="15"/>
  <c r="J217" i="15"/>
  <c r="K217" i="15"/>
  <c r="J218" i="15"/>
  <c r="K218" i="15"/>
  <c r="J219" i="15"/>
  <c r="K219" i="15"/>
  <c r="J220" i="15"/>
  <c r="K220" i="15"/>
  <c r="J221" i="15"/>
  <c r="K221" i="15"/>
  <c r="J222" i="15"/>
  <c r="K222" i="15"/>
  <c r="J223" i="15"/>
  <c r="K223" i="15"/>
  <c r="J224" i="15"/>
  <c r="K224" i="15"/>
  <c r="J225" i="15"/>
  <c r="K225" i="15"/>
  <c r="J226" i="15"/>
  <c r="K226" i="15"/>
  <c r="J227" i="15"/>
  <c r="K227" i="15"/>
  <c r="J228" i="15"/>
  <c r="K228" i="15"/>
  <c r="J229" i="15"/>
  <c r="K229" i="15"/>
  <c r="J230" i="15"/>
  <c r="K230" i="15"/>
  <c r="J231" i="15"/>
  <c r="K231" i="15"/>
  <c r="J232" i="15"/>
  <c r="K232" i="15"/>
  <c r="J233" i="15"/>
  <c r="K233" i="15"/>
  <c r="J234" i="15"/>
  <c r="K234" i="15"/>
  <c r="J235" i="15"/>
  <c r="K235" i="15"/>
  <c r="J236" i="15"/>
  <c r="K236" i="15"/>
  <c r="J237" i="15"/>
  <c r="K237" i="15"/>
  <c r="J238" i="15"/>
  <c r="K238" i="15"/>
  <c r="J239" i="15"/>
  <c r="K239" i="15"/>
  <c r="J240" i="15"/>
  <c r="K240" i="15"/>
  <c r="J241" i="15"/>
  <c r="K241" i="15"/>
  <c r="J242" i="15"/>
  <c r="K242" i="15"/>
  <c r="J243" i="15"/>
  <c r="K243" i="15"/>
  <c r="J244" i="15"/>
  <c r="K244" i="15"/>
  <c r="J245" i="15"/>
  <c r="K245" i="15"/>
  <c r="J246" i="15"/>
  <c r="K246" i="15"/>
  <c r="J247" i="15"/>
  <c r="K247" i="15"/>
  <c r="J248" i="15"/>
  <c r="K248" i="15"/>
  <c r="J249" i="15"/>
  <c r="K249" i="15"/>
  <c r="J250" i="15"/>
  <c r="K250" i="15"/>
  <c r="J251" i="15"/>
  <c r="K251" i="15"/>
  <c r="J252" i="15"/>
  <c r="K252" i="15"/>
  <c r="J253" i="15"/>
  <c r="K253" i="15"/>
  <c r="J254" i="15"/>
  <c r="K254" i="15"/>
  <c r="J255" i="15"/>
  <c r="K255" i="15"/>
  <c r="J256" i="15"/>
  <c r="K256" i="15"/>
  <c r="J257" i="15"/>
  <c r="K257" i="15"/>
  <c r="J258" i="15"/>
  <c r="K258" i="15"/>
  <c r="J259" i="15"/>
  <c r="K259" i="15"/>
  <c r="J260" i="15"/>
  <c r="K260" i="15"/>
  <c r="J261" i="15"/>
  <c r="K261" i="15"/>
  <c r="J262" i="15"/>
  <c r="K262" i="15"/>
  <c r="J263" i="15"/>
  <c r="K263" i="15"/>
  <c r="J264" i="15"/>
  <c r="K264" i="15"/>
  <c r="J265" i="15"/>
  <c r="K265" i="15"/>
  <c r="J266" i="15"/>
  <c r="K266" i="15"/>
  <c r="J267" i="15"/>
  <c r="K267" i="15"/>
  <c r="J268" i="15"/>
  <c r="K268" i="15"/>
  <c r="J269" i="15"/>
  <c r="K269" i="15"/>
  <c r="J270" i="15"/>
  <c r="K270" i="15"/>
  <c r="J271" i="15"/>
  <c r="K271" i="15"/>
  <c r="J272" i="15"/>
  <c r="K272" i="15"/>
  <c r="J273" i="15"/>
  <c r="K273" i="15"/>
  <c r="J274" i="15"/>
  <c r="K274" i="15"/>
  <c r="J275" i="15"/>
  <c r="K275" i="15"/>
  <c r="J276" i="15"/>
  <c r="K276" i="15"/>
  <c r="J277" i="15"/>
  <c r="K277" i="15"/>
  <c r="J278" i="15"/>
  <c r="K278" i="15"/>
  <c r="J279" i="15"/>
  <c r="K279" i="15"/>
  <c r="J280" i="15"/>
  <c r="K280" i="15"/>
  <c r="J281" i="15"/>
  <c r="K281" i="15"/>
  <c r="J282" i="15"/>
  <c r="K282" i="15"/>
  <c r="J283" i="15"/>
  <c r="K283" i="15"/>
  <c r="J284" i="15"/>
  <c r="K284" i="15"/>
  <c r="J285" i="15"/>
  <c r="K285" i="15"/>
  <c r="J286" i="15"/>
  <c r="K286" i="15"/>
  <c r="J287" i="15"/>
  <c r="K287" i="15"/>
  <c r="J288" i="15"/>
  <c r="K288" i="15"/>
  <c r="J289" i="15"/>
  <c r="K289" i="15"/>
  <c r="J290" i="15"/>
  <c r="K290" i="15"/>
  <c r="J291" i="15"/>
  <c r="K291" i="15"/>
  <c r="J292" i="15"/>
  <c r="K292" i="15"/>
  <c r="J293" i="15"/>
  <c r="K293" i="15"/>
  <c r="J294" i="15"/>
  <c r="K294" i="15"/>
  <c r="J295" i="15"/>
  <c r="K295" i="15"/>
  <c r="J296" i="15"/>
  <c r="K296" i="15"/>
  <c r="J297" i="15"/>
  <c r="K297" i="15"/>
  <c r="J298" i="15"/>
  <c r="K298" i="15"/>
  <c r="J299" i="15"/>
  <c r="K299" i="15"/>
  <c r="J300" i="15"/>
  <c r="K300" i="15"/>
  <c r="J301" i="15"/>
  <c r="K301" i="15"/>
  <c r="J2" i="15"/>
  <c r="L298" i="15" l="1"/>
  <c r="L294" i="15"/>
  <c r="L290" i="15"/>
  <c r="L286" i="15"/>
  <c r="L282" i="15"/>
  <c r="L278" i="15"/>
  <c r="L274" i="15"/>
  <c r="L270" i="15"/>
  <c r="L266" i="15"/>
  <c r="L262" i="15"/>
  <c r="L258" i="15"/>
  <c r="L254" i="15"/>
  <c r="L250" i="15"/>
  <c r="L246" i="15"/>
  <c r="L242" i="15"/>
  <c r="L238" i="15"/>
  <c r="L234" i="15"/>
  <c r="L230" i="15"/>
  <c r="L226" i="15"/>
  <c r="L222" i="15"/>
  <c r="L218" i="15"/>
  <c r="L214" i="15"/>
  <c r="L210" i="15"/>
  <c r="L206" i="15"/>
  <c r="L202" i="15"/>
  <c r="L198" i="15"/>
  <c r="L194" i="15"/>
  <c r="L190" i="15"/>
  <c r="L186" i="15"/>
  <c r="L182" i="15"/>
  <c r="L178" i="15"/>
  <c r="L174" i="15"/>
  <c r="L170" i="15"/>
  <c r="L166" i="15"/>
  <c r="L162" i="15"/>
  <c r="L158" i="15"/>
  <c r="L154" i="15"/>
  <c r="L150" i="15"/>
  <c r="L146" i="15"/>
  <c r="L142" i="15"/>
  <c r="L138" i="15"/>
  <c r="L134" i="15"/>
  <c r="L130" i="15"/>
  <c r="L126" i="15"/>
  <c r="L122" i="15"/>
  <c r="L118" i="15"/>
  <c r="L114" i="15"/>
  <c r="L110" i="15"/>
  <c r="L106" i="15"/>
  <c r="L102" i="15"/>
  <c r="L98" i="15"/>
  <c r="L94" i="15"/>
  <c r="L90" i="15"/>
  <c r="L86" i="15"/>
  <c r="L82" i="15"/>
  <c r="L78" i="15"/>
  <c r="L301" i="15"/>
  <c r="L299" i="15"/>
  <c r="L297" i="15"/>
  <c r="L295" i="15"/>
  <c r="L293" i="15"/>
  <c r="L291" i="15"/>
  <c r="L289" i="15"/>
  <c r="L287" i="15"/>
  <c r="L285" i="15"/>
  <c r="L283" i="15"/>
  <c r="L281" i="15"/>
  <c r="L279" i="15"/>
  <c r="L277" i="15"/>
  <c r="L275" i="15"/>
  <c r="L273" i="15"/>
  <c r="L271" i="15"/>
  <c r="L269" i="15"/>
  <c r="L267" i="15"/>
  <c r="L265" i="15"/>
  <c r="L263" i="15"/>
  <c r="L261" i="15"/>
  <c r="L259" i="15"/>
  <c r="L257" i="15"/>
  <c r="L255" i="15"/>
  <c r="L253" i="15"/>
  <c r="L251" i="15"/>
  <c r="L249" i="15"/>
  <c r="L247" i="15"/>
  <c r="L245" i="15"/>
  <c r="L243" i="15"/>
  <c r="L241" i="15"/>
  <c r="L239" i="15"/>
  <c r="L237" i="15"/>
  <c r="L235" i="15"/>
  <c r="L233" i="15"/>
  <c r="L231" i="15"/>
  <c r="L229" i="15"/>
  <c r="L227" i="15"/>
  <c r="L225" i="15"/>
  <c r="L223" i="15"/>
  <c r="L221" i="15"/>
  <c r="L219" i="15"/>
  <c r="L217" i="15"/>
  <c r="L215" i="15"/>
  <c r="L213" i="15"/>
  <c r="L211" i="15"/>
  <c r="L209" i="15"/>
  <c r="L207" i="15"/>
  <c r="L205" i="15"/>
  <c r="L203" i="15"/>
  <c r="L201" i="15"/>
  <c r="L199" i="15"/>
  <c r="L197" i="15"/>
  <c r="L195" i="15"/>
  <c r="L193" i="15"/>
  <c r="L191" i="15"/>
  <c r="L189" i="15"/>
  <c r="L187" i="15"/>
  <c r="L185" i="15"/>
  <c r="L183" i="15"/>
  <c r="L181" i="15"/>
  <c r="L179" i="15"/>
  <c r="L177" i="15"/>
  <c r="L175" i="15"/>
  <c r="L173" i="15"/>
  <c r="L171" i="15"/>
  <c r="L169" i="15"/>
  <c r="L167" i="15"/>
  <c r="L165" i="15"/>
  <c r="L163" i="15"/>
  <c r="L161" i="15"/>
  <c r="L159" i="15"/>
  <c r="L157" i="15"/>
  <c r="L155" i="15"/>
  <c r="L153" i="15"/>
  <c r="L151" i="15"/>
  <c r="L149" i="15"/>
  <c r="L147" i="15"/>
  <c r="L145" i="15"/>
  <c r="L143" i="15"/>
  <c r="L141" i="15"/>
  <c r="L139" i="15"/>
  <c r="L137" i="15"/>
  <c r="L135" i="15"/>
  <c r="L133" i="15"/>
  <c r="L131" i="15"/>
  <c r="L129" i="15"/>
  <c r="L127" i="15"/>
  <c r="L125" i="15"/>
  <c r="L123" i="15"/>
  <c r="L121" i="15"/>
  <c r="L119" i="15"/>
  <c r="L117" i="15"/>
  <c r="L115" i="15"/>
  <c r="L113" i="15"/>
  <c r="L111" i="15"/>
  <c r="L109" i="15"/>
  <c r="L107" i="15"/>
  <c r="L105" i="15"/>
  <c r="L103" i="15"/>
  <c r="L101" i="15"/>
  <c r="L99" i="15"/>
  <c r="L97" i="15"/>
  <c r="L95" i="15"/>
  <c r="L93" i="15"/>
  <c r="L91" i="15"/>
  <c r="L89" i="15"/>
  <c r="L87" i="15"/>
  <c r="L85" i="15"/>
  <c r="L83" i="15"/>
  <c r="L81" i="15"/>
  <c r="L79" i="15"/>
  <c r="L77" i="15"/>
  <c r="L300" i="15"/>
  <c r="L296" i="15"/>
  <c r="L292" i="15"/>
  <c r="L288" i="15"/>
  <c r="L284" i="15"/>
  <c r="L280" i="15"/>
  <c r="L276" i="15"/>
  <c r="L272" i="15"/>
  <c r="L268" i="15"/>
  <c r="L264" i="15"/>
  <c r="L260" i="15"/>
  <c r="L256" i="15"/>
  <c r="L252" i="15"/>
  <c r="L248" i="15"/>
  <c r="L244" i="15"/>
  <c r="L240" i="15"/>
  <c r="L236" i="15"/>
  <c r="L232" i="15"/>
  <c r="L228" i="15"/>
  <c r="L224" i="15"/>
  <c r="L220" i="15"/>
  <c r="L216" i="15"/>
  <c r="L212" i="15"/>
  <c r="L208" i="15"/>
  <c r="L204" i="15"/>
  <c r="L200" i="15"/>
  <c r="L196" i="15"/>
  <c r="L192" i="15"/>
  <c r="L188" i="15"/>
  <c r="L184" i="15"/>
  <c r="L180" i="15"/>
  <c r="L176" i="15"/>
  <c r="L172" i="15"/>
  <c r="L168" i="15"/>
  <c r="L164" i="15"/>
  <c r="L160" i="15"/>
  <c r="L156" i="15"/>
  <c r="L152" i="15"/>
  <c r="L148" i="15"/>
  <c r="L144" i="15"/>
  <c r="L140" i="15"/>
  <c r="L136" i="15"/>
  <c r="L132" i="15"/>
  <c r="L128" i="15"/>
  <c r="L124" i="15"/>
  <c r="L120" i="15"/>
  <c r="L116" i="15"/>
  <c r="L112" i="15"/>
  <c r="L108" i="15"/>
  <c r="L104" i="15"/>
  <c r="L100" i="15"/>
  <c r="L96" i="15"/>
  <c r="L92" i="15"/>
  <c r="L88" i="15"/>
  <c r="L84" i="15"/>
  <c r="L80" i="15"/>
  <c r="R5" i="1" l="1"/>
  <c r="S9" i="1" l="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13" i="1"/>
  <c r="Q14" i="1"/>
  <c r="Q15" i="1"/>
  <c r="K4" i="15" s="1"/>
  <c r="L4" i="15" s="1"/>
  <c r="Q16" i="1"/>
  <c r="Q17" i="1"/>
  <c r="K6" i="15" s="1"/>
  <c r="L6" i="15" s="1"/>
  <c r="Q18" i="1"/>
  <c r="Q19" i="1"/>
  <c r="K8" i="15" s="1"/>
  <c r="L8" i="15" s="1"/>
  <c r="Q20" i="1"/>
  <c r="Q21" i="1"/>
  <c r="K10" i="15" s="1"/>
  <c r="L10" i="15" s="1"/>
  <c r="Q22" i="1"/>
  <c r="Q23" i="1"/>
  <c r="Q24" i="1"/>
  <c r="Q25" i="1"/>
  <c r="Q26" i="1"/>
  <c r="Q27" i="1"/>
  <c r="Q28" i="1"/>
  <c r="Q29" i="1"/>
  <c r="Q30" i="1"/>
  <c r="Q31" i="1"/>
  <c r="Q32" i="1"/>
  <c r="Q33" i="1"/>
  <c r="Q34" i="1"/>
  <c r="Q35" i="1"/>
  <c r="Q36" i="1"/>
  <c r="Q37" i="1"/>
  <c r="Q38" i="1"/>
  <c r="Q39" i="1"/>
  <c r="K28" i="15" s="1"/>
  <c r="L28" i="15" s="1"/>
  <c r="Q40" i="1"/>
  <c r="Q41" i="1"/>
  <c r="K30" i="15" s="1"/>
  <c r="L30" i="15" s="1"/>
  <c r="Q42" i="1"/>
  <c r="Q43" i="1"/>
  <c r="K32" i="15" s="1"/>
  <c r="L32" i="15" s="1"/>
  <c r="Q44" i="1"/>
  <c r="Q45" i="1"/>
  <c r="K34" i="15" s="1"/>
  <c r="L34" i="15" s="1"/>
  <c r="Q46" i="1"/>
  <c r="Q47" i="1"/>
  <c r="Q48" i="1"/>
  <c r="Q49" i="1"/>
  <c r="K38" i="15" s="1"/>
  <c r="L38" i="15" s="1"/>
  <c r="Q50" i="1"/>
  <c r="Q51" i="1"/>
  <c r="Q52" i="1"/>
  <c r="Q53" i="1"/>
  <c r="Q54" i="1"/>
  <c r="Q55" i="1"/>
  <c r="K44" i="15" s="1"/>
  <c r="L44" i="15" s="1"/>
  <c r="Q56" i="1"/>
  <c r="Q57" i="1"/>
  <c r="Q58" i="1"/>
  <c r="Q59" i="1"/>
  <c r="K48" i="15" s="1"/>
  <c r="L48" i="15" s="1"/>
  <c r="Q60" i="1"/>
  <c r="Q61" i="1"/>
  <c r="Q62" i="1"/>
  <c r="Q63" i="1"/>
  <c r="K52" i="15" s="1"/>
  <c r="L52" i="15" s="1"/>
  <c r="Q64" i="1"/>
  <c r="Q65" i="1"/>
  <c r="Q66" i="1"/>
  <c r="K55" i="15" s="1"/>
  <c r="L55" i="15" s="1"/>
  <c r="Q67" i="1"/>
  <c r="K56" i="15" s="1"/>
  <c r="L56" i="15" s="1"/>
  <c r="Q68" i="1"/>
  <c r="Q69" i="1"/>
  <c r="Q70" i="1"/>
  <c r="K59" i="15" s="1"/>
  <c r="L59" i="15" s="1"/>
  <c r="Q71" i="1"/>
  <c r="K60" i="15" s="1"/>
  <c r="L60" i="15" s="1"/>
  <c r="Q72" i="1"/>
  <c r="Q73" i="1"/>
  <c r="Q74" i="1"/>
  <c r="K63" i="15" s="1"/>
  <c r="L63" i="15" s="1"/>
  <c r="Q75" i="1"/>
  <c r="K64" i="15" s="1"/>
  <c r="L64" i="15" s="1"/>
  <c r="Q76" i="1"/>
  <c r="Q77" i="1"/>
  <c r="Q78" i="1"/>
  <c r="Q79" i="1"/>
  <c r="K68" i="15" s="1"/>
  <c r="L68" i="15" s="1"/>
  <c r="Q80" i="1"/>
  <c r="Q81" i="1"/>
  <c r="Q82" i="1"/>
  <c r="K71" i="15" s="1"/>
  <c r="L71" i="15" s="1"/>
  <c r="Q83" i="1"/>
  <c r="Q84" i="1"/>
  <c r="Q85" i="1"/>
  <c r="Q86" i="1"/>
  <c r="Q87" i="1"/>
  <c r="Q13" i="1"/>
  <c r="K51" i="15" l="1"/>
  <c r="L51" i="15" s="1"/>
  <c r="K47" i="15"/>
  <c r="L47" i="15" s="1"/>
  <c r="K43" i="15"/>
  <c r="L43" i="15" s="1"/>
  <c r="K39" i="15"/>
  <c r="L39" i="15" s="1"/>
  <c r="K31" i="15"/>
  <c r="L31" i="15" s="1"/>
  <c r="K27" i="15"/>
  <c r="L27" i="15" s="1"/>
  <c r="K7" i="15"/>
  <c r="L7" i="15" s="1"/>
  <c r="K35" i="15"/>
  <c r="L35" i="15" s="1"/>
  <c r="K40" i="15"/>
  <c r="L40" i="15" s="1"/>
  <c r="K36" i="15"/>
  <c r="L36" i="15" s="1"/>
  <c r="R313" i="1"/>
  <c r="K3" i="15"/>
  <c r="L3" i="15" s="1"/>
  <c r="Q313" i="1"/>
  <c r="K75" i="15"/>
  <c r="L75" i="15" s="1"/>
  <c r="K76" i="15"/>
  <c r="L76" i="15" s="1"/>
  <c r="K72" i="15"/>
  <c r="L72" i="15" s="1"/>
  <c r="K67" i="15"/>
  <c r="L67" i="15" s="1"/>
  <c r="K74" i="15"/>
  <c r="L74" i="15" s="1"/>
  <c r="K66" i="15"/>
  <c r="L66" i="15" s="1"/>
  <c r="K58" i="15"/>
  <c r="L58" i="15" s="1"/>
  <c r="K50" i="15"/>
  <c r="L50" i="15" s="1"/>
  <c r="K42" i="15"/>
  <c r="L42" i="15" s="1"/>
  <c r="K2" i="15"/>
  <c r="L2" i="15" s="1"/>
  <c r="K69" i="15"/>
  <c r="L69" i="15" s="1"/>
  <c r="K65" i="15"/>
  <c r="L65" i="15" s="1"/>
  <c r="K61" i="15"/>
  <c r="L61" i="15" s="1"/>
  <c r="K57" i="15"/>
  <c r="L57" i="15" s="1"/>
  <c r="K53" i="15"/>
  <c r="L53" i="15" s="1"/>
  <c r="K49" i="15"/>
  <c r="L49" i="15" s="1"/>
  <c r="K45" i="15"/>
  <c r="L45" i="15" s="1"/>
  <c r="K41" i="15"/>
  <c r="L41" i="15" s="1"/>
  <c r="K37" i="15"/>
  <c r="L37" i="15" s="1"/>
  <c r="K33" i="15"/>
  <c r="L33" i="15" s="1"/>
  <c r="K29" i="15"/>
  <c r="L29" i="15" s="1"/>
  <c r="K5" i="15"/>
  <c r="L5" i="15" s="1"/>
  <c r="K70" i="15"/>
  <c r="L70" i="15" s="1"/>
  <c r="K62" i="15"/>
  <c r="L62" i="15" s="1"/>
  <c r="K54" i="15"/>
  <c r="L54" i="15" s="1"/>
  <c r="K46" i="15"/>
  <c r="L46" i="15" s="1"/>
  <c r="K73" i="15"/>
  <c r="L73" i="15" s="1"/>
  <c r="K21" i="15"/>
  <c r="K24" i="15"/>
  <c r="K20" i="15"/>
  <c r="K16" i="15"/>
  <c r="K12" i="15"/>
  <c r="K25" i="15"/>
  <c r="K13" i="15"/>
  <c r="K23" i="15"/>
  <c r="K19" i="15"/>
  <c r="K15" i="15"/>
  <c r="K17" i="15"/>
  <c r="K26" i="15"/>
  <c r="K22" i="15"/>
  <c r="K18" i="15"/>
  <c r="K14" i="15"/>
  <c r="K11" i="15"/>
  <c r="K9" i="15"/>
  <c r="L12" i="15" l="1"/>
  <c r="L11" i="15"/>
  <c r="L9" i="15"/>
  <c r="L13" i="15"/>
  <c r="L26" i="15"/>
  <c r="L23" i="15"/>
  <c r="L14" i="15"/>
  <c r="L17" i="15"/>
  <c r="L16" i="15"/>
  <c r="L20" i="15"/>
  <c r="L18" i="15"/>
  <c r="L15" i="15"/>
  <c r="L25" i="15"/>
  <c r="L22" i="15"/>
  <c r="L19" i="15"/>
  <c r="L24" i="15"/>
  <c r="L21" i="15"/>
  <c r="D7" i="1"/>
  <c r="B3" i="15" l="1"/>
  <c r="C3" i="15"/>
  <c r="F3" i="15"/>
  <c r="G3" i="15"/>
  <c r="B4" i="15"/>
  <c r="C4" i="15"/>
  <c r="F4" i="15"/>
  <c r="G4" i="15"/>
  <c r="B5" i="15"/>
  <c r="C5" i="15"/>
  <c r="F5" i="15"/>
  <c r="G5" i="15"/>
  <c r="B6" i="15"/>
  <c r="C6" i="15"/>
  <c r="F6" i="15"/>
  <c r="G6" i="15"/>
  <c r="B7" i="15"/>
  <c r="C7" i="15"/>
  <c r="F7" i="15"/>
  <c r="G7" i="15"/>
  <c r="B8" i="15"/>
  <c r="C8" i="15"/>
  <c r="F8" i="15"/>
  <c r="G8" i="15"/>
  <c r="B9" i="15"/>
  <c r="C9" i="15"/>
  <c r="F9" i="15"/>
  <c r="G9" i="15"/>
  <c r="B10" i="15"/>
  <c r="C10" i="15"/>
  <c r="F10" i="15"/>
  <c r="G10" i="15"/>
  <c r="B11" i="15"/>
  <c r="C11" i="15"/>
  <c r="F11" i="15"/>
  <c r="G11" i="15"/>
  <c r="B12" i="15"/>
  <c r="C12" i="15"/>
  <c r="F12" i="15"/>
  <c r="G12" i="15"/>
  <c r="B13" i="15"/>
  <c r="C13" i="15"/>
  <c r="F13" i="15"/>
  <c r="G13" i="15"/>
  <c r="B14" i="15"/>
  <c r="C14" i="15"/>
  <c r="F14" i="15"/>
  <c r="G14" i="15"/>
  <c r="B15" i="15"/>
  <c r="C15" i="15"/>
  <c r="F15" i="15"/>
  <c r="G15" i="15"/>
  <c r="B16" i="15"/>
  <c r="C16" i="15"/>
  <c r="F16" i="15"/>
  <c r="G16" i="15"/>
  <c r="B17" i="15"/>
  <c r="C17" i="15"/>
  <c r="F17" i="15"/>
  <c r="G17" i="15"/>
  <c r="B18" i="15"/>
  <c r="C18" i="15"/>
  <c r="F18" i="15"/>
  <c r="G18" i="15"/>
  <c r="B19" i="15"/>
  <c r="C19" i="15"/>
  <c r="F19" i="15"/>
  <c r="G19" i="15"/>
  <c r="B20" i="15"/>
  <c r="C20" i="15"/>
  <c r="F20" i="15"/>
  <c r="G20" i="15"/>
  <c r="B21" i="15"/>
  <c r="C21" i="15"/>
  <c r="F21" i="15"/>
  <c r="G21" i="15"/>
  <c r="B22" i="15"/>
  <c r="C22" i="15"/>
  <c r="F22" i="15"/>
  <c r="G22" i="15"/>
  <c r="B23" i="15"/>
  <c r="C23" i="15"/>
  <c r="F23" i="15"/>
  <c r="G23" i="15"/>
  <c r="B24" i="15"/>
  <c r="C24" i="15"/>
  <c r="F24" i="15"/>
  <c r="G24" i="15"/>
  <c r="B25" i="15"/>
  <c r="C25" i="15"/>
  <c r="F25" i="15"/>
  <c r="G25" i="15"/>
  <c r="B26" i="15"/>
  <c r="C26" i="15"/>
  <c r="F26" i="15"/>
  <c r="G26" i="15"/>
  <c r="B27" i="15"/>
  <c r="C27" i="15"/>
  <c r="F27" i="15"/>
  <c r="G27" i="15"/>
  <c r="B28" i="15"/>
  <c r="C28" i="15"/>
  <c r="F28" i="15"/>
  <c r="G28" i="15"/>
  <c r="B29" i="15"/>
  <c r="C29" i="15"/>
  <c r="F29" i="15"/>
  <c r="G29" i="15"/>
  <c r="B30" i="15"/>
  <c r="C30" i="15"/>
  <c r="F30" i="15"/>
  <c r="G30" i="15"/>
  <c r="B31" i="15"/>
  <c r="C31" i="15"/>
  <c r="F31" i="15"/>
  <c r="G31" i="15"/>
  <c r="B32" i="15"/>
  <c r="C32" i="15"/>
  <c r="F32" i="15"/>
  <c r="G32" i="15"/>
  <c r="B33" i="15"/>
  <c r="C33" i="15"/>
  <c r="F33" i="15"/>
  <c r="G33" i="15"/>
  <c r="B34" i="15"/>
  <c r="C34" i="15"/>
  <c r="F34" i="15"/>
  <c r="G34" i="15"/>
  <c r="B35" i="15"/>
  <c r="C35" i="15"/>
  <c r="F35" i="15"/>
  <c r="G35" i="15"/>
  <c r="B36" i="15"/>
  <c r="C36" i="15"/>
  <c r="F36" i="15"/>
  <c r="G36" i="15"/>
  <c r="B37" i="15"/>
  <c r="C37" i="15"/>
  <c r="F37" i="15"/>
  <c r="G37" i="15"/>
  <c r="B38" i="15"/>
  <c r="C38" i="15"/>
  <c r="F38" i="15"/>
  <c r="G38" i="15"/>
  <c r="B39" i="15"/>
  <c r="C39" i="15"/>
  <c r="F39" i="15"/>
  <c r="G39" i="15"/>
  <c r="B40" i="15"/>
  <c r="C40" i="15"/>
  <c r="F40" i="15"/>
  <c r="G40" i="15"/>
  <c r="B41" i="15"/>
  <c r="C41" i="15"/>
  <c r="F41" i="15"/>
  <c r="G41" i="15"/>
  <c r="B42" i="15"/>
  <c r="C42" i="15"/>
  <c r="F42" i="15"/>
  <c r="G42" i="15"/>
  <c r="B43" i="15"/>
  <c r="C43" i="15"/>
  <c r="F43" i="15"/>
  <c r="G43" i="15"/>
  <c r="B44" i="15"/>
  <c r="C44" i="15"/>
  <c r="F44" i="15"/>
  <c r="G44" i="15"/>
  <c r="B45" i="15"/>
  <c r="C45" i="15"/>
  <c r="F45" i="15"/>
  <c r="G45" i="15"/>
  <c r="B46" i="15"/>
  <c r="C46" i="15"/>
  <c r="F46" i="15"/>
  <c r="G46" i="15"/>
  <c r="B47" i="15"/>
  <c r="C47" i="15"/>
  <c r="F47" i="15"/>
  <c r="G47" i="15"/>
  <c r="B48" i="15"/>
  <c r="C48" i="15"/>
  <c r="F48" i="15"/>
  <c r="G48" i="15"/>
  <c r="B49" i="15"/>
  <c r="C49" i="15"/>
  <c r="F49" i="15"/>
  <c r="G49" i="15"/>
  <c r="B50" i="15"/>
  <c r="C50" i="15"/>
  <c r="F50" i="15"/>
  <c r="G50" i="15"/>
  <c r="B51" i="15"/>
  <c r="C51" i="15"/>
  <c r="F51" i="15"/>
  <c r="G51" i="15"/>
  <c r="B52" i="15"/>
  <c r="C52" i="15"/>
  <c r="F52" i="15"/>
  <c r="G52" i="15"/>
  <c r="B53" i="15"/>
  <c r="C53" i="15"/>
  <c r="F53" i="15"/>
  <c r="G53" i="15"/>
  <c r="B54" i="15"/>
  <c r="C54" i="15"/>
  <c r="F54" i="15"/>
  <c r="G54" i="15"/>
  <c r="B55" i="15"/>
  <c r="C55" i="15"/>
  <c r="F55" i="15"/>
  <c r="G55" i="15"/>
  <c r="B56" i="15"/>
  <c r="C56" i="15"/>
  <c r="F56" i="15"/>
  <c r="G56" i="15"/>
  <c r="B57" i="15"/>
  <c r="C57" i="15"/>
  <c r="F57" i="15"/>
  <c r="G57" i="15"/>
  <c r="B58" i="15"/>
  <c r="C58" i="15"/>
  <c r="F58" i="15"/>
  <c r="G58" i="15"/>
  <c r="B59" i="15"/>
  <c r="C59" i="15"/>
  <c r="F59" i="15"/>
  <c r="G59" i="15"/>
  <c r="B60" i="15"/>
  <c r="C60" i="15"/>
  <c r="F60" i="15"/>
  <c r="G60" i="15"/>
  <c r="B61" i="15"/>
  <c r="C61" i="15"/>
  <c r="F61" i="15"/>
  <c r="G61" i="15"/>
  <c r="B62" i="15"/>
  <c r="C62" i="15"/>
  <c r="F62" i="15"/>
  <c r="G62" i="15"/>
  <c r="B63" i="15"/>
  <c r="C63" i="15"/>
  <c r="F63" i="15"/>
  <c r="G63" i="15"/>
  <c r="B64" i="15"/>
  <c r="C64" i="15"/>
  <c r="F64" i="15"/>
  <c r="G64" i="15"/>
  <c r="B65" i="15"/>
  <c r="C65" i="15"/>
  <c r="F65" i="15"/>
  <c r="G65" i="15"/>
  <c r="B66" i="15"/>
  <c r="C66" i="15"/>
  <c r="F66" i="15"/>
  <c r="G66" i="15"/>
  <c r="B67" i="15"/>
  <c r="C67" i="15"/>
  <c r="F67" i="15"/>
  <c r="G67" i="15"/>
  <c r="B68" i="15"/>
  <c r="C68" i="15"/>
  <c r="F68" i="15"/>
  <c r="G68" i="15"/>
  <c r="B69" i="15"/>
  <c r="C69" i="15"/>
  <c r="F69" i="15"/>
  <c r="G69" i="15"/>
  <c r="B70" i="15"/>
  <c r="C70" i="15"/>
  <c r="F70" i="15"/>
  <c r="G70" i="15"/>
  <c r="B71" i="15"/>
  <c r="C71" i="15"/>
  <c r="F71" i="15"/>
  <c r="G71" i="15"/>
  <c r="B72" i="15"/>
  <c r="C72" i="15"/>
  <c r="F72" i="15"/>
  <c r="G72" i="15"/>
  <c r="B73" i="15"/>
  <c r="C73" i="15"/>
  <c r="F73" i="15"/>
  <c r="G73" i="15"/>
  <c r="B74" i="15"/>
  <c r="C74" i="15"/>
  <c r="F74" i="15"/>
  <c r="G74" i="15"/>
  <c r="B75" i="15"/>
  <c r="C75" i="15"/>
  <c r="F75" i="15"/>
  <c r="G75" i="15"/>
  <c r="B76" i="15"/>
  <c r="C76" i="15"/>
  <c r="F76" i="15"/>
  <c r="G76" i="15"/>
  <c r="B77" i="15"/>
  <c r="C77" i="15"/>
  <c r="F77" i="15"/>
  <c r="G77" i="15"/>
  <c r="B78" i="15"/>
  <c r="C78" i="15"/>
  <c r="F78" i="15"/>
  <c r="G78" i="15"/>
  <c r="B79" i="15"/>
  <c r="C79" i="15"/>
  <c r="F79" i="15"/>
  <c r="G79" i="15"/>
  <c r="B80" i="15"/>
  <c r="C80" i="15"/>
  <c r="F80" i="15"/>
  <c r="G80" i="15"/>
  <c r="B81" i="15"/>
  <c r="C81" i="15"/>
  <c r="F81" i="15"/>
  <c r="G81" i="15"/>
  <c r="B82" i="15"/>
  <c r="C82" i="15"/>
  <c r="F82" i="15"/>
  <c r="G82" i="15"/>
  <c r="B83" i="15"/>
  <c r="C83" i="15"/>
  <c r="F83" i="15"/>
  <c r="G83" i="15"/>
  <c r="B84" i="15"/>
  <c r="C84" i="15"/>
  <c r="F84" i="15"/>
  <c r="G84" i="15"/>
  <c r="B85" i="15"/>
  <c r="C85" i="15"/>
  <c r="F85" i="15"/>
  <c r="G85" i="15"/>
  <c r="B86" i="15"/>
  <c r="C86" i="15"/>
  <c r="F86" i="15"/>
  <c r="G86" i="15"/>
  <c r="B87" i="15"/>
  <c r="C87" i="15"/>
  <c r="F87" i="15"/>
  <c r="G87" i="15"/>
  <c r="B88" i="15"/>
  <c r="C88" i="15"/>
  <c r="F88" i="15"/>
  <c r="G88" i="15"/>
  <c r="B89" i="15"/>
  <c r="C89" i="15"/>
  <c r="F89" i="15"/>
  <c r="G89" i="15"/>
  <c r="B90" i="15"/>
  <c r="C90" i="15"/>
  <c r="F90" i="15"/>
  <c r="G90" i="15"/>
  <c r="B91" i="15"/>
  <c r="C91" i="15"/>
  <c r="F91" i="15"/>
  <c r="G91" i="15"/>
  <c r="B92" i="15"/>
  <c r="C92" i="15"/>
  <c r="F92" i="15"/>
  <c r="G92" i="15"/>
  <c r="B93" i="15"/>
  <c r="C93" i="15"/>
  <c r="F93" i="15"/>
  <c r="G93" i="15"/>
  <c r="B94" i="15"/>
  <c r="C94" i="15"/>
  <c r="F94" i="15"/>
  <c r="G94" i="15"/>
  <c r="B95" i="15"/>
  <c r="C95" i="15"/>
  <c r="F95" i="15"/>
  <c r="G95" i="15"/>
  <c r="B96" i="15"/>
  <c r="C96" i="15"/>
  <c r="F96" i="15"/>
  <c r="G96" i="15"/>
  <c r="B97" i="15"/>
  <c r="C97" i="15"/>
  <c r="F97" i="15"/>
  <c r="G97" i="15"/>
  <c r="B98" i="15"/>
  <c r="C98" i="15"/>
  <c r="F98" i="15"/>
  <c r="G98" i="15"/>
  <c r="B99" i="15"/>
  <c r="C99" i="15"/>
  <c r="F99" i="15"/>
  <c r="G99" i="15"/>
  <c r="B100" i="15"/>
  <c r="C100" i="15"/>
  <c r="F100" i="15"/>
  <c r="G100" i="15"/>
  <c r="B101" i="15"/>
  <c r="C101" i="15"/>
  <c r="F101" i="15"/>
  <c r="G101" i="15"/>
  <c r="B102" i="15"/>
  <c r="C102" i="15"/>
  <c r="F102" i="15"/>
  <c r="G102" i="15"/>
  <c r="B103" i="15"/>
  <c r="C103" i="15"/>
  <c r="F103" i="15"/>
  <c r="G103" i="15"/>
  <c r="B104" i="15"/>
  <c r="C104" i="15"/>
  <c r="F104" i="15"/>
  <c r="G104" i="15"/>
  <c r="B105" i="15"/>
  <c r="C105" i="15"/>
  <c r="F105" i="15"/>
  <c r="G105" i="15"/>
  <c r="B106" i="15"/>
  <c r="C106" i="15"/>
  <c r="F106" i="15"/>
  <c r="G106" i="15"/>
  <c r="B107" i="15"/>
  <c r="C107" i="15"/>
  <c r="F107" i="15"/>
  <c r="G107" i="15"/>
  <c r="B108" i="15"/>
  <c r="C108" i="15"/>
  <c r="F108" i="15"/>
  <c r="G108" i="15"/>
  <c r="B109" i="15"/>
  <c r="C109" i="15"/>
  <c r="F109" i="15"/>
  <c r="G109" i="15"/>
  <c r="B110" i="15"/>
  <c r="C110" i="15"/>
  <c r="F110" i="15"/>
  <c r="G110" i="15"/>
  <c r="B111" i="15"/>
  <c r="C111" i="15"/>
  <c r="F111" i="15"/>
  <c r="G111" i="15"/>
  <c r="B112" i="15"/>
  <c r="C112" i="15"/>
  <c r="F112" i="15"/>
  <c r="G112" i="15"/>
  <c r="B113" i="15"/>
  <c r="C113" i="15"/>
  <c r="F113" i="15"/>
  <c r="G113" i="15"/>
  <c r="B114" i="15"/>
  <c r="C114" i="15"/>
  <c r="F114" i="15"/>
  <c r="G114" i="15"/>
  <c r="B115" i="15"/>
  <c r="C115" i="15"/>
  <c r="F115" i="15"/>
  <c r="G115" i="15"/>
  <c r="B116" i="15"/>
  <c r="C116" i="15"/>
  <c r="F116" i="15"/>
  <c r="G116" i="15"/>
  <c r="B117" i="15"/>
  <c r="C117" i="15"/>
  <c r="F117" i="15"/>
  <c r="G117" i="15"/>
  <c r="B118" i="15"/>
  <c r="C118" i="15"/>
  <c r="F118" i="15"/>
  <c r="G118" i="15"/>
  <c r="B119" i="15"/>
  <c r="C119" i="15"/>
  <c r="F119" i="15"/>
  <c r="G119" i="15"/>
  <c r="B120" i="15"/>
  <c r="C120" i="15"/>
  <c r="F120" i="15"/>
  <c r="G120" i="15"/>
  <c r="B121" i="15"/>
  <c r="C121" i="15"/>
  <c r="F121" i="15"/>
  <c r="G121" i="15"/>
  <c r="B122" i="15"/>
  <c r="C122" i="15"/>
  <c r="F122" i="15"/>
  <c r="G122" i="15"/>
  <c r="B123" i="15"/>
  <c r="C123" i="15"/>
  <c r="F123" i="15"/>
  <c r="G123" i="15"/>
  <c r="B124" i="15"/>
  <c r="C124" i="15"/>
  <c r="F124" i="15"/>
  <c r="G124" i="15"/>
  <c r="B125" i="15"/>
  <c r="C125" i="15"/>
  <c r="F125" i="15"/>
  <c r="G125" i="15"/>
  <c r="B126" i="15"/>
  <c r="C126" i="15"/>
  <c r="F126" i="15"/>
  <c r="G126" i="15"/>
  <c r="B127" i="15"/>
  <c r="C127" i="15"/>
  <c r="F127" i="15"/>
  <c r="G127" i="15"/>
  <c r="B128" i="15"/>
  <c r="C128" i="15"/>
  <c r="F128" i="15"/>
  <c r="G128" i="15"/>
  <c r="B129" i="15"/>
  <c r="C129" i="15"/>
  <c r="F129" i="15"/>
  <c r="G129" i="15"/>
  <c r="B130" i="15"/>
  <c r="C130" i="15"/>
  <c r="F130" i="15"/>
  <c r="G130" i="15"/>
  <c r="B131" i="15"/>
  <c r="C131" i="15"/>
  <c r="F131" i="15"/>
  <c r="G131" i="15"/>
  <c r="B132" i="15"/>
  <c r="C132" i="15"/>
  <c r="F132" i="15"/>
  <c r="G132" i="15"/>
  <c r="B133" i="15"/>
  <c r="C133" i="15"/>
  <c r="F133" i="15"/>
  <c r="G133" i="15"/>
  <c r="B134" i="15"/>
  <c r="C134" i="15"/>
  <c r="F134" i="15"/>
  <c r="G134" i="15"/>
  <c r="B135" i="15"/>
  <c r="C135" i="15"/>
  <c r="F135" i="15"/>
  <c r="G135" i="15"/>
  <c r="B136" i="15"/>
  <c r="C136" i="15"/>
  <c r="F136" i="15"/>
  <c r="G136" i="15"/>
  <c r="B137" i="15"/>
  <c r="C137" i="15"/>
  <c r="F137" i="15"/>
  <c r="G137" i="15"/>
  <c r="B138" i="15"/>
  <c r="C138" i="15"/>
  <c r="F138" i="15"/>
  <c r="G138" i="15"/>
  <c r="B139" i="15"/>
  <c r="C139" i="15"/>
  <c r="F139" i="15"/>
  <c r="G139" i="15"/>
  <c r="B140" i="15"/>
  <c r="C140" i="15"/>
  <c r="F140" i="15"/>
  <c r="G140" i="15"/>
  <c r="B141" i="15"/>
  <c r="C141" i="15"/>
  <c r="F141" i="15"/>
  <c r="G141" i="15"/>
  <c r="B142" i="15"/>
  <c r="C142" i="15"/>
  <c r="F142" i="15"/>
  <c r="G142" i="15"/>
  <c r="B143" i="15"/>
  <c r="C143" i="15"/>
  <c r="F143" i="15"/>
  <c r="G143" i="15"/>
  <c r="B144" i="15"/>
  <c r="C144" i="15"/>
  <c r="F144" i="15"/>
  <c r="G144" i="15"/>
  <c r="B145" i="15"/>
  <c r="C145" i="15"/>
  <c r="F145" i="15"/>
  <c r="G145" i="15"/>
  <c r="B146" i="15"/>
  <c r="C146" i="15"/>
  <c r="F146" i="15"/>
  <c r="G146" i="15"/>
  <c r="B147" i="15"/>
  <c r="C147" i="15"/>
  <c r="F147" i="15"/>
  <c r="G147" i="15"/>
  <c r="B148" i="15"/>
  <c r="C148" i="15"/>
  <c r="F148" i="15"/>
  <c r="G148" i="15"/>
  <c r="B149" i="15"/>
  <c r="C149" i="15"/>
  <c r="F149" i="15"/>
  <c r="G149" i="15"/>
  <c r="B150" i="15"/>
  <c r="C150" i="15"/>
  <c r="F150" i="15"/>
  <c r="G150" i="15"/>
  <c r="B151" i="15"/>
  <c r="C151" i="15"/>
  <c r="F151" i="15"/>
  <c r="G151" i="15"/>
  <c r="B152" i="15"/>
  <c r="C152" i="15"/>
  <c r="F152" i="15"/>
  <c r="G152" i="15"/>
  <c r="B153" i="15"/>
  <c r="C153" i="15"/>
  <c r="F153" i="15"/>
  <c r="G153" i="15"/>
  <c r="B154" i="15"/>
  <c r="C154" i="15"/>
  <c r="F154" i="15"/>
  <c r="G154" i="15"/>
  <c r="B155" i="15"/>
  <c r="C155" i="15"/>
  <c r="F155" i="15"/>
  <c r="G155" i="15"/>
  <c r="B156" i="15"/>
  <c r="C156" i="15"/>
  <c r="F156" i="15"/>
  <c r="G156" i="15"/>
  <c r="B157" i="15"/>
  <c r="C157" i="15"/>
  <c r="F157" i="15"/>
  <c r="G157" i="15"/>
  <c r="B158" i="15"/>
  <c r="C158" i="15"/>
  <c r="F158" i="15"/>
  <c r="G158" i="15"/>
  <c r="B159" i="15"/>
  <c r="C159" i="15"/>
  <c r="F159" i="15"/>
  <c r="G159" i="15"/>
  <c r="B160" i="15"/>
  <c r="C160" i="15"/>
  <c r="F160" i="15"/>
  <c r="G160" i="15"/>
  <c r="B161" i="15"/>
  <c r="C161" i="15"/>
  <c r="F161" i="15"/>
  <c r="G161" i="15"/>
  <c r="B162" i="15"/>
  <c r="C162" i="15"/>
  <c r="F162" i="15"/>
  <c r="G162" i="15"/>
  <c r="B163" i="15"/>
  <c r="C163" i="15"/>
  <c r="F163" i="15"/>
  <c r="G163" i="15"/>
  <c r="B164" i="15"/>
  <c r="C164" i="15"/>
  <c r="F164" i="15"/>
  <c r="G164" i="15"/>
  <c r="B165" i="15"/>
  <c r="C165" i="15"/>
  <c r="F165" i="15"/>
  <c r="G165" i="15"/>
  <c r="B166" i="15"/>
  <c r="C166" i="15"/>
  <c r="F166" i="15"/>
  <c r="G166" i="15"/>
  <c r="B167" i="15"/>
  <c r="C167" i="15"/>
  <c r="F167" i="15"/>
  <c r="G167" i="15"/>
  <c r="B168" i="15"/>
  <c r="C168" i="15"/>
  <c r="F168" i="15"/>
  <c r="G168" i="15"/>
  <c r="B169" i="15"/>
  <c r="C169" i="15"/>
  <c r="F169" i="15"/>
  <c r="G169" i="15"/>
  <c r="B170" i="15"/>
  <c r="C170" i="15"/>
  <c r="F170" i="15"/>
  <c r="G170" i="15"/>
  <c r="B171" i="15"/>
  <c r="C171" i="15"/>
  <c r="F171" i="15"/>
  <c r="G171" i="15"/>
  <c r="B172" i="15"/>
  <c r="C172" i="15"/>
  <c r="F172" i="15"/>
  <c r="G172" i="15"/>
  <c r="B173" i="15"/>
  <c r="C173" i="15"/>
  <c r="F173" i="15"/>
  <c r="G173" i="15"/>
  <c r="B174" i="15"/>
  <c r="C174" i="15"/>
  <c r="F174" i="15"/>
  <c r="G174" i="15"/>
  <c r="B175" i="15"/>
  <c r="C175" i="15"/>
  <c r="F175" i="15"/>
  <c r="G175" i="15"/>
  <c r="B176" i="15"/>
  <c r="C176" i="15"/>
  <c r="F176" i="15"/>
  <c r="G176" i="15"/>
  <c r="B177" i="15"/>
  <c r="C177" i="15"/>
  <c r="F177" i="15"/>
  <c r="G177" i="15"/>
  <c r="B178" i="15"/>
  <c r="C178" i="15"/>
  <c r="F178" i="15"/>
  <c r="G178" i="15"/>
  <c r="B179" i="15"/>
  <c r="C179" i="15"/>
  <c r="F179" i="15"/>
  <c r="G179" i="15"/>
  <c r="B180" i="15"/>
  <c r="C180" i="15"/>
  <c r="F180" i="15"/>
  <c r="G180" i="15"/>
  <c r="B181" i="15"/>
  <c r="C181" i="15"/>
  <c r="F181" i="15"/>
  <c r="G181" i="15"/>
  <c r="B182" i="15"/>
  <c r="C182" i="15"/>
  <c r="F182" i="15"/>
  <c r="G182" i="15"/>
  <c r="B183" i="15"/>
  <c r="C183" i="15"/>
  <c r="F183" i="15"/>
  <c r="G183" i="15"/>
  <c r="B184" i="15"/>
  <c r="C184" i="15"/>
  <c r="F184" i="15"/>
  <c r="G184" i="15"/>
  <c r="B185" i="15"/>
  <c r="C185" i="15"/>
  <c r="F185" i="15"/>
  <c r="G185" i="15"/>
  <c r="B186" i="15"/>
  <c r="C186" i="15"/>
  <c r="F186" i="15"/>
  <c r="G186" i="15"/>
  <c r="B187" i="15"/>
  <c r="C187" i="15"/>
  <c r="F187" i="15"/>
  <c r="G187" i="15"/>
  <c r="B188" i="15"/>
  <c r="C188" i="15"/>
  <c r="F188" i="15"/>
  <c r="G188" i="15"/>
  <c r="B189" i="15"/>
  <c r="C189" i="15"/>
  <c r="F189" i="15"/>
  <c r="G189" i="15"/>
  <c r="B190" i="15"/>
  <c r="C190" i="15"/>
  <c r="F190" i="15"/>
  <c r="G190" i="15"/>
  <c r="B191" i="15"/>
  <c r="C191" i="15"/>
  <c r="F191" i="15"/>
  <c r="G191" i="15"/>
  <c r="B192" i="15"/>
  <c r="C192" i="15"/>
  <c r="F192" i="15"/>
  <c r="G192" i="15"/>
  <c r="B193" i="15"/>
  <c r="C193" i="15"/>
  <c r="F193" i="15"/>
  <c r="G193" i="15"/>
  <c r="B194" i="15"/>
  <c r="C194" i="15"/>
  <c r="F194" i="15"/>
  <c r="G194" i="15"/>
  <c r="B195" i="15"/>
  <c r="C195" i="15"/>
  <c r="F195" i="15"/>
  <c r="G195" i="15"/>
  <c r="B196" i="15"/>
  <c r="C196" i="15"/>
  <c r="F196" i="15"/>
  <c r="G196" i="15"/>
  <c r="B197" i="15"/>
  <c r="C197" i="15"/>
  <c r="F197" i="15"/>
  <c r="G197" i="15"/>
  <c r="B198" i="15"/>
  <c r="C198" i="15"/>
  <c r="F198" i="15"/>
  <c r="G198" i="15"/>
  <c r="B199" i="15"/>
  <c r="C199" i="15"/>
  <c r="F199" i="15"/>
  <c r="G199" i="15"/>
  <c r="B200" i="15"/>
  <c r="C200" i="15"/>
  <c r="F200" i="15"/>
  <c r="G200" i="15"/>
  <c r="B201" i="15"/>
  <c r="C201" i="15"/>
  <c r="F201" i="15"/>
  <c r="G201" i="15"/>
  <c r="B202" i="15"/>
  <c r="C202" i="15"/>
  <c r="F202" i="15"/>
  <c r="G202" i="15"/>
  <c r="B203" i="15"/>
  <c r="C203" i="15"/>
  <c r="F203" i="15"/>
  <c r="G203" i="15"/>
  <c r="B204" i="15"/>
  <c r="C204" i="15"/>
  <c r="F204" i="15"/>
  <c r="G204" i="15"/>
  <c r="B205" i="15"/>
  <c r="C205" i="15"/>
  <c r="F205" i="15"/>
  <c r="G205" i="15"/>
  <c r="B206" i="15"/>
  <c r="C206" i="15"/>
  <c r="F206" i="15"/>
  <c r="G206" i="15"/>
  <c r="B207" i="15"/>
  <c r="C207" i="15"/>
  <c r="F207" i="15"/>
  <c r="G207" i="15"/>
  <c r="B208" i="15"/>
  <c r="C208" i="15"/>
  <c r="F208" i="15"/>
  <c r="G208" i="15"/>
  <c r="B209" i="15"/>
  <c r="C209" i="15"/>
  <c r="F209" i="15"/>
  <c r="G209" i="15"/>
  <c r="B210" i="15"/>
  <c r="C210" i="15"/>
  <c r="F210" i="15"/>
  <c r="G210" i="15"/>
  <c r="B211" i="15"/>
  <c r="C211" i="15"/>
  <c r="F211" i="15"/>
  <c r="G211" i="15"/>
  <c r="B212" i="15"/>
  <c r="C212" i="15"/>
  <c r="F212" i="15"/>
  <c r="G212" i="15"/>
  <c r="B213" i="15"/>
  <c r="C213" i="15"/>
  <c r="F213" i="15"/>
  <c r="G213" i="15"/>
  <c r="B214" i="15"/>
  <c r="C214" i="15"/>
  <c r="F214" i="15"/>
  <c r="G214" i="15"/>
  <c r="B215" i="15"/>
  <c r="C215" i="15"/>
  <c r="F215" i="15"/>
  <c r="G215" i="15"/>
  <c r="B216" i="15"/>
  <c r="C216" i="15"/>
  <c r="F216" i="15"/>
  <c r="G216" i="15"/>
  <c r="B217" i="15"/>
  <c r="C217" i="15"/>
  <c r="F217" i="15"/>
  <c r="G217" i="15"/>
  <c r="B218" i="15"/>
  <c r="C218" i="15"/>
  <c r="F218" i="15"/>
  <c r="G218" i="15"/>
  <c r="B219" i="15"/>
  <c r="C219" i="15"/>
  <c r="F219" i="15"/>
  <c r="G219" i="15"/>
  <c r="B220" i="15"/>
  <c r="C220" i="15"/>
  <c r="F220" i="15"/>
  <c r="G220" i="15"/>
  <c r="B221" i="15"/>
  <c r="C221" i="15"/>
  <c r="F221" i="15"/>
  <c r="G221" i="15"/>
  <c r="B222" i="15"/>
  <c r="C222" i="15"/>
  <c r="F222" i="15"/>
  <c r="G222" i="15"/>
  <c r="B223" i="15"/>
  <c r="C223" i="15"/>
  <c r="F223" i="15"/>
  <c r="G223" i="15"/>
  <c r="B224" i="15"/>
  <c r="C224" i="15"/>
  <c r="F224" i="15"/>
  <c r="G224" i="15"/>
  <c r="B225" i="15"/>
  <c r="C225" i="15"/>
  <c r="F225" i="15"/>
  <c r="G225" i="15"/>
  <c r="B226" i="15"/>
  <c r="C226" i="15"/>
  <c r="F226" i="15"/>
  <c r="G226" i="15"/>
  <c r="B227" i="15"/>
  <c r="C227" i="15"/>
  <c r="F227" i="15"/>
  <c r="G227" i="15"/>
  <c r="B228" i="15"/>
  <c r="C228" i="15"/>
  <c r="F228" i="15"/>
  <c r="G228" i="15"/>
  <c r="B229" i="15"/>
  <c r="C229" i="15"/>
  <c r="F229" i="15"/>
  <c r="G229" i="15"/>
  <c r="B230" i="15"/>
  <c r="C230" i="15"/>
  <c r="F230" i="15"/>
  <c r="G230" i="15"/>
  <c r="B231" i="15"/>
  <c r="C231" i="15"/>
  <c r="F231" i="15"/>
  <c r="G231" i="15"/>
  <c r="B232" i="15"/>
  <c r="C232" i="15"/>
  <c r="F232" i="15"/>
  <c r="G232" i="15"/>
  <c r="B233" i="15"/>
  <c r="C233" i="15"/>
  <c r="F233" i="15"/>
  <c r="G233" i="15"/>
  <c r="B234" i="15"/>
  <c r="C234" i="15"/>
  <c r="F234" i="15"/>
  <c r="G234" i="15"/>
  <c r="B235" i="15"/>
  <c r="C235" i="15"/>
  <c r="F235" i="15"/>
  <c r="G235" i="15"/>
  <c r="B236" i="15"/>
  <c r="C236" i="15"/>
  <c r="F236" i="15"/>
  <c r="G236" i="15"/>
  <c r="B237" i="15"/>
  <c r="C237" i="15"/>
  <c r="F237" i="15"/>
  <c r="G237" i="15"/>
  <c r="B238" i="15"/>
  <c r="C238" i="15"/>
  <c r="F238" i="15"/>
  <c r="G238" i="15"/>
  <c r="B239" i="15"/>
  <c r="C239" i="15"/>
  <c r="F239" i="15"/>
  <c r="G239" i="15"/>
  <c r="B240" i="15"/>
  <c r="C240" i="15"/>
  <c r="F240" i="15"/>
  <c r="G240" i="15"/>
  <c r="B241" i="15"/>
  <c r="C241" i="15"/>
  <c r="F241" i="15"/>
  <c r="G241" i="15"/>
  <c r="B242" i="15"/>
  <c r="C242" i="15"/>
  <c r="F242" i="15"/>
  <c r="G242" i="15"/>
  <c r="B243" i="15"/>
  <c r="C243" i="15"/>
  <c r="F243" i="15"/>
  <c r="G243" i="15"/>
  <c r="B244" i="15"/>
  <c r="C244" i="15"/>
  <c r="F244" i="15"/>
  <c r="G244" i="15"/>
  <c r="B245" i="15"/>
  <c r="C245" i="15"/>
  <c r="F245" i="15"/>
  <c r="G245" i="15"/>
  <c r="B246" i="15"/>
  <c r="C246" i="15"/>
  <c r="F246" i="15"/>
  <c r="G246" i="15"/>
  <c r="B247" i="15"/>
  <c r="C247" i="15"/>
  <c r="F247" i="15"/>
  <c r="G247" i="15"/>
  <c r="B248" i="15"/>
  <c r="C248" i="15"/>
  <c r="F248" i="15"/>
  <c r="G248" i="15"/>
  <c r="B249" i="15"/>
  <c r="C249" i="15"/>
  <c r="F249" i="15"/>
  <c r="G249" i="15"/>
  <c r="B250" i="15"/>
  <c r="C250" i="15"/>
  <c r="F250" i="15"/>
  <c r="G250" i="15"/>
  <c r="B251" i="15"/>
  <c r="C251" i="15"/>
  <c r="F251" i="15"/>
  <c r="G251" i="15"/>
  <c r="B252" i="15"/>
  <c r="C252" i="15"/>
  <c r="F252" i="15"/>
  <c r="G252" i="15"/>
  <c r="B253" i="15"/>
  <c r="C253" i="15"/>
  <c r="F253" i="15"/>
  <c r="G253" i="15"/>
  <c r="B254" i="15"/>
  <c r="C254" i="15"/>
  <c r="F254" i="15"/>
  <c r="G254" i="15"/>
  <c r="B255" i="15"/>
  <c r="C255" i="15"/>
  <c r="F255" i="15"/>
  <c r="G255" i="15"/>
  <c r="B256" i="15"/>
  <c r="C256" i="15"/>
  <c r="F256" i="15"/>
  <c r="G256" i="15"/>
  <c r="B257" i="15"/>
  <c r="C257" i="15"/>
  <c r="F257" i="15"/>
  <c r="G257" i="15"/>
  <c r="B258" i="15"/>
  <c r="C258" i="15"/>
  <c r="F258" i="15"/>
  <c r="G258" i="15"/>
  <c r="B259" i="15"/>
  <c r="C259" i="15"/>
  <c r="F259" i="15"/>
  <c r="G259" i="15"/>
  <c r="B260" i="15"/>
  <c r="C260" i="15"/>
  <c r="F260" i="15"/>
  <c r="G260" i="15"/>
  <c r="B261" i="15"/>
  <c r="C261" i="15"/>
  <c r="F261" i="15"/>
  <c r="G261" i="15"/>
  <c r="B262" i="15"/>
  <c r="C262" i="15"/>
  <c r="F262" i="15"/>
  <c r="G262" i="15"/>
  <c r="B263" i="15"/>
  <c r="C263" i="15"/>
  <c r="F263" i="15"/>
  <c r="G263" i="15"/>
  <c r="B264" i="15"/>
  <c r="C264" i="15"/>
  <c r="F264" i="15"/>
  <c r="G264" i="15"/>
  <c r="B265" i="15"/>
  <c r="C265" i="15"/>
  <c r="F265" i="15"/>
  <c r="G265" i="15"/>
  <c r="B266" i="15"/>
  <c r="C266" i="15"/>
  <c r="F266" i="15"/>
  <c r="G266" i="15"/>
  <c r="B267" i="15"/>
  <c r="C267" i="15"/>
  <c r="F267" i="15"/>
  <c r="G267" i="15"/>
  <c r="B268" i="15"/>
  <c r="C268" i="15"/>
  <c r="F268" i="15"/>
  <c r="G268" i="15"/>
  <c r="B269" i="15"/>
  <c r="C269" i="15"/>
  <c r="F269" i="15"/>
  <c r="G269" i="15"/>
  <c r="B270" i="15"/>
  <c r="C270" i="15"/>
  <c r="F270" i="15"/>
  <c r="G270" i="15"/>
  <c r="B271" i="15"/>
  <c r="C271" i="15"/>
  <c r="F271" i="15"/>
  <c r="G271" i="15"/>
  <c r="B272" i="15"/>
  <c r="C272" i="15"/>
  <c r="F272" i="15"/>
  <c r="G272" i="15"/>
  <c r="B273" i="15"/>
  <c r="C273" i="15"/>
  <c r="F273" i="15"/>
  <c r="G273" i="15"/>
  <c r="B274" i="15"/>
  <c r="C274" i="15"/>
  <c r="F274" i="15"/>
  <c r="G274" i="15"/>
  <c r="B275" i="15"/>
  <c r="C275" i="15"/>
  <c r="F275" i="15"/>
  <c r="G275" i="15"/>
  <c r="B276" i="15"/>
  <c r="C276" i="15"/>
  <c r="F276" i="15"/>
  <c r="G276" i="15"/>
  <c r="B277" i="15"/>
  <c r="C277" i="15"/>
  <c r="F277" i="15"/>
  <c r="G277" i="15"/>
  <c r="B278" i="15"/>
  <c r="C278" i="15"/>
  <c r="F278" i="15"/>
  <c r="G278" i="15"/>
  <c r="B279" i="15"/>
  <c r="C279" i="15"/>
  <c r="F279" i="15"/>
  <c r="G279" i="15"/>
  <c r="B280" i="15"/>
  <c r="C280" i="15"/>
  <c r="F280" i="15"/>
  <c r="G280" i="15"/>
  <c r="B281" i="15"/>
  <c r="C281" i="15"/>
  <c r="F281" i="15"/>
  <c r="G281" i="15"/>
  <c r="B282" i="15"/>
  <c r="C282" i="15"/>
  <c r="F282" i="15"/>
  <c r="G282" i="15"/>
  <c r="B283" i="15"/>
  <c r="C283" i="15"/>
  <c r="F283" i="15"/>
  <c r="G283" i="15"/>
  <c r="B284" i="15"/>
  <c r="C284" i="15"/>
  <c r="F284" i="15"/>
  <c r="G284" i="15"/>
  <c r="B285" i="15"/>
  <c r="C285" i="15"/>
  <c r="F285" i="15"/>
  <c r="G285" i="15"/>
  <c r="B286" i="15"/>
  <c r="C286" i="15"/>
  <c r="F286" i="15"/>
  <c r="G286" i="15"/>
  <c r="B287" i="15"/>
  <c r="C287" i="15"/>
  <c r="F287" i="15"/>
  <c r="G287" i="15"/>
  <c r="B288" i="15"/>
  <c r="C288" i="15"/>
  <c r="F288" i="15"/>
  <c r="G288" i="15"/>
  <c r="B289" i="15"/>
  <c r="C289" i="15"/>
  <c r="F289" i="15"/>
  <c r="G289" i="15"/>
  <c r="B290" i="15"/>
  <c r="C290" i="15"/>
  <c r="F290" i="15"/>
  <c r="G290" i="15"/>
  <c r="B291" i="15"/>
  <c r="C291" i="15"/>
  <c r="F291" i="15"/>
  <c r="G291" i="15"/>
  <c r="B292" i="15"/>
  <c r="C292" i="15"/>
  <c r="F292" i="15"/>
  <c r="G292" i="15"/>
  <c r="B293" i="15"/>
  <c r="C293" i="15"/>
  <c r="F293" i="15"/>
  <c r="G293" i="15"/>
  <c r="B294" i="15"/>
  <c r="C294" i="15"/>
  <c r="F294" i="15"/>
  <c r="G294" i="15"/>
  <c r="B295" i="15"/>
  <c r="C295" i="15"/>
  <c r="F295" i="15"/>
  <c r="G295" i="15"/>
  <c r="B296" i="15"/>
  <c r="C296" i="15"/>
  <c r="F296" i="15"/>
  <c r="G296" i="15"/>
  <c r="B297" i="15"/>
  <c r="C297" i="15"/>
  <c r="F297" i="15"/>
  <c r="G297" i="15"/>
  <c r="B298" i="15"/>
  <c r="C298" i="15"/>
  <c r="F298" i="15"/>
  <c r="G298" i="15"/>
  <c r="B299" i="15"/>
  <c r="C299" i="15"/>
  <c r="F299" i="15"/>
  <c r="G299" i="15"/>
  <c r="B300" i="15"/>
  <c r="C300" i="15"/>
  <c r="F300" i="15"/>
  <c r="G300" i="15"/>
  <c r="B301" i="15"/>
  <c r="C301" i="15"/>
  <c r="F301" i="15"/>
  <c r="G301" i="15"/>
  <c r="L273" i="25"/>
  <c r="L274" i="25"/>
  <c r="L275" i="25"/>
  <c r="L276" i="25"/>
  <c r="L277" i="25"/>
  <c r="L278" i="25"/>
  <c r="L279" i="25"/>
  <c r="L280" i="25"/>
  <c r="L281" i="25"/>
  <c r="L282" i="25"/>
  <c r="L102" i="25" l="1"/>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83" i="25"/>
  <c r="L284" i="25"/>
  <c r="L285" i="25"/>
  <c r="L286" i="25"/>
  <c r="L287" i="25"/>
  <c r="L288" i="25"/>
  <c r="L289" i="25"/>
  <c r="L290" i="25"/>
  <c r="L291" i="25"/>
  <c r="L292" i="25"/>
  <c r="L293" i="25"/>
  <c r="L294" i="25"/>
  <c r="L295" i="25"/>
  <c r="L296" i="25"/>
  <c r="L297" i="25"/>
  <c r="L298" i="25"/>
  <c r="L299" i="25"/>
  <c r="L300" i="25"/>
  <c r="L301" i="25"/>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B103" i="14"/>
  <c r="C103" i="14"/>
  <c r="D103" i="14"/>
  <c r="E103" i="14"/>
  <c r="F103" i="14"/>
  <c r="I103" i="14"/>
  <c r="B104" i="14"/>
  <c r="C104" i="14"/>
  <c r="D104" i="14"/>
  <c r="E104" i="14"/>
  <c r="F104" i="14"/>
  <c r="I104" i="14"/>
  <c r="B105" i="14"/>
  <c r="C105" i="14"/>
  <c r="D105" i="14"/>
  <c r="E105" i="14"/>
  <c r="F105" i="14"/>
  <c r="I105" i="14"/>
  <c r="B106" i="14"/>
  <c r="C106" i="14"/>
  <c r="D106" i="14"/>
  <c r="E106" i="14"/>
  <c r="F106" i="14"/>
  <c r="I106" i="14"/>
  <c r="B107" i="14"/>
  <c r="C107" i="14"/>
  <c r="D107" i="14"/>
  <c r="E107" i="14"/>
  <c r="F107" i="14"/>
  <c r="I107" i="14"/>
  <c r="B108" i="14"/>
  <c r="C108" i="14"/>
  <c r="D108" i="14"/>
  <c r="E108" i="14"/>
  <c r="F108" i="14"/>
  <c r="I108" i="14"/>
  <c r="B109" i="14"/>
  <c r="C109" i="14"/>
  <c r="D109" i="14"/>
  <c r="E109" i="14"/>
  <c r="F109" i="14"/>
  <c r="I109" i="14"/>
  <c r="B110" i="14"/>
  <c r="C110" i="14"/>
  <c r="D110" i="14"/>
  <c r="E110" i="14"/>
  <c r="F110" i="14"/>
  <c r="I110" i="14"/>
  <c r="B111" i="14"/>
  <c r="C111" i="14"/>
  <c r="D111" i="14"/>
  <c r="E111" i="14"/>
  <c r="F111" i="14"/>
  <c r="I111" i="14"/>
  <c r="B112" i="14"/>
  <c r="C112" i="14"/>
  <c r="D112" i="14"/>
  <c r="E112" i="14"/>
  <c r="F112" i="14"/>
  <c r="I112" i="14"/>
  <c r="B113" i="14"/>
  <c r="C113" i="14"/>
  <c r="D113" i="14"/>
  <c r="E113" i="14"/>
  <c r="F113" i="14"/>
  <c r="I113" i="14"/>
  <c r="B114" i="14"/>
  <c r="C114" i="14"/>
  <c r="D114" i="14"/>
  <c r="E114" i="14"/>
  <c r="F114" i="14"/>
  <c r="I114" i="14"/>
  <c r="B115" i="14"/>
  <c r="C115" i="14"/>
  <c r="D115" i="14"/>
  <c r="E115" i="14"/>
  <c r="F115" i="14"/>
  <c r="I115" i="14"/>
  <c r="B116" i="14"/>
  <c r="C116" i="14"/>
  <c r="D116" i="14"/>
  <c r="E116" i="14"/>
  <c r="F116" i="14"/>
  <c r="I116" i="14"/>
  <c r="B117" i="14"/>
  <c r="C117" i="14"/>
  <c r="D117" i="14"/>
  <c r="E117" i="14"/>
  <c r="F117" i="14"/>
  <c r="I117" i="14"/>
  <c r="B118" i="14"/>
  <c r="C118" i="14"/>
  <c r="D118" i="14"/>
  <c r="E118" i="14"/>
  <c r="F118" i="14"/>
  <c r="I118" i="14"/>
  <c r="B119" i="14"/>
  <c r="C119" i="14"/>
  <c r="D119" i="14"/>
  <c r="E119" i="14"/>
  <c r="F119" i="14"/>
  <c r="I119" i="14"/>
  <c r="B120" i="14"/>
  <c r="C120" i="14"/>
  <c r="D120" i="14"/>
  <c r="E120" i="14"/>
  <c r="F120" i="14"/>
  <c r="I120" i="14"/>
  <c r="B121" i="14"/>
  <c r="C121" i="14"/>
  <c r="D121" i="14"/>
  <c r="E121" i="14"/>
  <c r="F121" i="14"/>
  <c r="I121" i="14"/>
  <c r="B122" i="14"/>
  <c r="C122" i="14"/>
  <c r="D122" i="14"/>
  <c r="E122" i="14"/>
  <c r="F122" i="14"/>
  <c r="I122" i="14"/>
  <c r="B123" i="14"/>
  <c r="C123" i="14"/>
  <c r="D123" i="14"/>
  <c r="E123" i="14"/>
  <c r="F123" i="14"/>
  <c r="I123" i="14"/>
  <c r="B124" i="14"/>
  <c r="C124" i="14"/>
  <c r="D124" i="14"/>
  <c r="E124" i="14"/>
  <c r="F124" i="14"/>
  <c r="I124" i="14"/>
  <c r="B125" i="14"/>
  <c r="C125" i="14"/>
  <c r="D125" i="14"/>
  <c r="E125" i="14"/>
  <c r="F125" i="14"/>
  <c r="I125" i="14"/>
  <c r="B126" i="14"/>
  <c r="C126" i="14"/>
  <c r="D126" i="14"/>
  <c r="E126" i="14"/>
  <c r="F126" i="14"/>
  <c r="I126" i="14"/>
  <c r="B127" i="14"/>
  <c r="C127" i="14"/>
  <c r="D127" i="14"/>
  <c r="E127" i="14"/>
  <c r="F127" i="14"/>
  <c r="I127" i="14"/>
  <c r="B128" i="14"/>
  <c r="C128" i="14"/>
  <c r="D128" i="14"/>
  <c r="E128" i="14"/>
  <c r="F128" i="14"/>
  <c r="I128" i="14"/>
  <c r="B129" i="14"/>
  <c r="C129" i="14"/>
  <c r="D129" i="14"/>
  <c r="E129" i="14"/>
  <c r="F129" i="14"/>
  <c r="I129" i="14"/>
  <c r="B130" i="14"/>
  <c r="C130" i="14"/>
  <c r="D130" i="14"/>
  <c r="E130" i="14"/>
  <c r="F130" i="14"/>
  <c r="I130" i="14"/>
  <c r="B131" i="14"/>
  <c r="C131" i="14"/>
  <c r="D131" i="14"/>
  <c r="E131" i="14"/>
  <c r="F131" i="14"/>
  <c r="I131" i="14"/>
  <c r="B132" i="14"/>
  <c r="C132" i="14"/>
  <c r="D132" i="14"/>
  <c r="E132" i="14"/>
  <c r="F132" i="14"/>
  <c r="I132" i="14"/>
  <c r="B133" i="14"/>
  <c r="C133" i="14"/>
  <c r="D133" i="14"/>
  <c r="E133" i="14"/>
  <c r="F133" i="14"/>
  <c r="I133" i="14"/>
  <c r="B134" i="14"/>
  <c r="C134" i="14"/>
  <c r="D134" i="14"/>
  <c r="E134" i="14"/>
  <c r="F134" i="14"/>
  <c r="I134" i="14"/>
  <c r="B135" i="14"/>
  <c r="C135" i="14"/>
  <c r="D135" i="14"/>
  <c r="E135" i="14"/>
  <c r="F135" i="14"/>
  <c r="I135" i="14"/>
  <c r="B136" i="14"/>
  <c r="C136" i="14"/>
  <c r="D136" i="14"/>
  <c r="E136" i="14"/>
  <c r="F136" i="14"/>
  <c r="I136" i="14"/>
  <c r="B137" i="14"/>
  <c r="C137" i="14"/>
  <c r="D137" i="14"/>
  <c r="E137" i="14"/>
  <c r="F137" i="14"/>
  <c r="I137" i="14"/>
  <c r="B138" i="14"/>
  <c r="C138" i="14"/>
  <c r="D138" i="14"/>
  <c r="E138" i="14"/>
  <c r="F138" i="14"/>
  <c r="I138" i="14"/>
  <c r="B139" i="14"/>
  <c r="C139" i="14"/>
  <c r="D139" i="14"/>
  <c r="E139" i="14"/>
  <c r="F139" i="14"/>
  <c r="I139" i="14"/>
  <c r="B140" i="14"/>
  <c r="C140" i="14"/>
  <c r="D140" i="14"/>
  <c r="E140" i="14"/>
  <c r="F140" i="14"/>
  <c r="I140" i="14"/>
  <c r="B141" i="14"/>
  <c r="C141" i="14"/>
  <c r="D141" i="14"/>
  <c r="E141" i="14"/>
  <c r="F141" i="14"/>
  <c r="I141" i="14"/>
  <c r="B142" i="14"/>
  <c r="C142" i="14"/>
  <c r="D142" i="14"/>
  <c r="E142" i="14"/>
  <c r="F142" i="14"/>
  <c r="I142" i="14"/>
  <c r="B143" i="14"/>
  <c r="C143" i="14"/>
  <c r="D143" i="14"/>
  <c r="E143" i="14"/>
  <c r="F143" i="14"/>
  <c r="I143" i="14"/>
  <c r="B144" i="14"/>
  <c r="C144" i="14"/>
  <c r="D144" i="14"/>
  <c r="E144" i="14"/>
  <c r="F144" i="14"/>
  <c r="I144" i="14"/>
  <c r="B145" i="14"/>
  <c r="C145" i="14"/>
  <c r="D145" i="14"/>
  <c r="E145" i="14"/>
  <c r="F145" i="14"/>
  <c r="I145" i="14"/>
  <c r="B146" i="14"/>
  <c r="C146" i="14"/>
  <c r="D146" i="14"/>
  <c r="E146" i="14"/>
  <c r="F146" i="14"/>
  <c r="I146" i="14"/>
  <c r="B147" i="14"/>
  <c r="C147" i="14"/>
  <c r="D147" i="14"/>
  <c r="E147" i="14"/>
  <c r="F147" i="14"/>
  <c r="I147" i="14"/>
  <c r="B148" i="14"/>
  <c r="C148" i="14"/>
  <c r="D148" i="14"/>
  <c r="E148" i="14"/>
  <c r="F148" i="14"/>
  <c r="I148" i="14"/>
  <c r="B149" i="14"/>
  <c r="C149" i="14"/>
  <c r="D149" i="14"/>
  <c r="E149" i="14"/>
  <c r="F149" i="14"/>
  <c r="I149" i="14"/>
  <c r="B150" i="14"/>
  <c r="C150" i="14"/>
  <c r="D150" i="14"/>
  <c r="E150" i="14"/>
  <c r="F150" i="14"/>
  <c r="I150" i="14"/>
  <c r="B151" i="14"/>
  <c r="C151" i="14"/>
  <c r="D151" i="14"/>
  <c r="E151" i="14"/>
  <c r="F151" i="14"/>
  <c r="I151" i="14"/>
  <c r="B152" i="14"/>
  <c r="C152" i="14"/>
  <c r="D152" i="14"/>
  <c r="E152" i="14"/>
  <c r="F152" i="14"/>
  <c r="I152" i="14"/>
  <c r="B153" i="14"/>
  <c r="C153" i="14"/>
  <c r="D153" i="14"/>
  <c r="E153" i="14"/>
  <c r="F153" i="14"/>
  <c r="I153" i="14"/>
  <c r="B154" i="14"/>
  <c r="C154" i="14"/>
  <c r="D154" i="14"/>
  <c r="E154" i="14"/>
  <c r="F154" i="14"/>
  <c r="I154" i="14"/>
  <c r="B155" i="14"/>
  <c r="C155" i="14"/>
  <c r="D155" i="14"/>
  <c r="E155" i="14"/>
  <c r="F155" i="14"/>
  <c r="I155" i="14"/>
  <c r="B156" i="14"/>
  <c r="C156" i="14"/>
  <c r="D156" i="14"/>
  <c r="E156" i="14"/>
  <c r="F156" i="14"/>
  <c r="I156" i="14"/>
  <c r="B157" i="14"/>
  <c r="C157" i="14"/>
  <c r="D157" i="14"/>
  <c r="E157" i="14"/>
  <c r="F157" i="14"/>
  <c r="I157" i="14"/>
  <c r="B158" i="14"/>
  <c r="C158" i="14"/>
  <c r="D158" i="14"/>
  <c r="E158" i="14"/>
  <c r="F158" i="14"/>
  <c r="I158" i="14"/>
  <c r="B159" i="14"/>
  <c r="C159" i="14"/>
  <c r="D159" i="14"/>
  <c r="E159" i="14"/>
  <c r="F159" i="14"/>
  <c r="I159" i="14"/>
  <c r="B160" i="14"/>
  <c r="C160" i="14"/>
  <c r="D160" i="14"/>
  <c r="E160" i="14"/>
  <c r="F160" i="14"/>
  <c r="I160" i="14"/>
  <c r="B161" i="14"/>
  <c r="C161" i="14"/>
  <c r="D161" i="14"/>
  <c r="E161" i="14"/>
  <c r="F161" i="14"/>
  <c r="I161" i="14"/>
  <c r="B162" i="14"/>
  <c r="C162" i="14"/>
  <c r="D162" i="14"/>
  <c r="E162" i="14"/>
  <c r="F162" i="14"/>
  <c r="I162" i="14"/>
  <c r="B163" i="14"/>
  <c r="C163" i="14"/>
  <c r="D163" i="14"/>
  <c r="E163" i="14"/>
  <c r="F163" i="14"/>
  <c r="I163" i="14"/>
  <c r="B164" i="14"/>
  <c r="C164" i="14"/>
  <c r="D164" i="14"/>
  <c r="E164" i="14"/>
  <c r="F164" i="14"/>
  <c r="I164" i="14"/>
  <c r="B165" i="14"/>
  <c r="C165" i="14"/>
  <c r="D165" i="14"/>
  <c r="E165" i="14"/>
  <c r="F165" i="14"/>
  <c r="I165" i="14"/>
  <c r="B166" i="14"/>
  <c r="C166" i="14"/>
  <c r="D166" i="14"/>
  <c r="E166" i="14"/>
  <c r="F166" i="14"/>
  <c r="I166" i="14"/>
  <c r="B167" i="14"/>
  <c r="C167" i="14"/>
  <c r="D167" i="14"/>
  <c r="E167" i="14"/>
  <c r="F167" i="14"/>
  <c r="I167" i="14"/>
  <c r="B168" i="14"/>
  <c r="C168" i="14"/>
  <c r="D168" i="14"/>
  <c r="E168" i="14"/>
  <c r="F168" i="14"/>
  <c r="I168" i="14"/>
  <c r="B169" i="14"/>
  <c r="C169" i="14"/>
  <c r="D169" i="14"/>
  <c r="E169" i="14"/>
  <c r="F169" i="14"/>
  <c r="I169" i="14"/>
  <c r="B170" i="14"/>
  <c r="C170" i="14"/>
  <c r="D170" i="14"/>
  <c r="E170" i="14"/>
  <c r="F170" i="14"/>
  <c r="I170" i="14"/>
  <c r="B171" i="14"/>
  <c r="C171" i="14"/>
  <c r="D171" i="14"/>
  <c r="E171" i="14"/>
  <c r="F171" i="14"/>
  <c r="I171" i="14"/>
  <c r="B172" i="14"/>
  <c r="C172" i="14"/>
  <c r="D172" i="14"/>
  <c r="E172" i="14"/>
  <c r="F172" i="14"/>
  <c r="I172" i="14"/>
  <c r="B173" i="14"/>
  <c r="C173" i="14"/>
  <c r="D173" i="14"/>
  <c r="E173" i="14"/>
  <c r="F173" i="14"/>
  <c r="I173" i="14"/>
  <c r="B174" i="14"/>
  <c r="C174" i="14"/>
  <c r="D174" i="14"/>
  <c r="E174" i="14"/>
  <c r="F174" i="14"/>
  <c r="I174" i="14"/>
  <c r="B175" i="14"/>
  <c r="C175" i="14"/>
  <c r="D175" i="14"/>
  <c r="E175" i="14"/>
  <c r="F175" i="14"/>
  <c r="I175" i="14"/>
  <c r="B176" i="14"/>
  <c r="C176" i="14"/>
  <c r="D176" i="14"/>
  <c r="E176" i="14"/>
  <c r="F176" i="14"/>
  <c r="I176" i="14"/>
  <c r="B177" i="14"/>
  <c r="C177" i="14"/>
  <c r="D177" i="14"/>
  <c r="E177" i="14"/>
  <c r="F177" i="14"/>
  <c r="I177" i="14"/>
  <c r="B178" i="14"/>
  <c r="C178" i="14"/>
  <c r="D178" i="14"/>
  <c r="E178" i="14"/>
  <c r="F178" i="14"/>
  <c r="I178" i="14"/>
  <c r="B179" i="14"/>
  <c r="C179" i="14"/>
  <c r="D179" i="14"/>
  <c r="E179" i="14"/>
  <c r="F179" i="14"/>
  <c r="I179" i="14"/>
  <c r="B180" i="14"/>
  <c r="C180" i="14"/>
  <c r="D180" i="14"/>
  <c r="E180" i="14"/>
  <c r="F180" i="14"/>
  <c r="I180" i="14"/>
  <c r="B181" i="14"/>
  <c r="C181" i="14"/>
  <c r="D181" i="14"/>
  <c r="E181" i="14"/>
  <c r="F181" i="14"/>
  <c r="I181" i="14"/>
  <c r="B182" i="14"/>
  <c r="C182" i="14"/>
  <c r="D182" i="14"/>
  <c r="E182" i="14"/>
  <c r="F182" i="14"/>
  <c r="I182" i="14"/>
  <c r="B183" i="14"/>
  <c r="C183" i="14"/>
  <c r="D183" i="14"/>
  <c r="E183" i="14"/>
  <c r="F183" i="14"/>
  <c r="I183" i="14"/>
  <c r="B184" i="14"/>
  <c r="C184" i="14"/>
  <c r="D184" i="14"/>
  <c r="E184" i="14"/>
  <c r="F184" i="14"/>
  <c r="I184" i="14"/>
  <c r="B185" i="14"/>
  <c r="C185" i="14"/>
  <c r="D185" i="14"/>
  <c r="E185" i="14"/>
  <c r="F185" i="14"/>
  <c r="I185" i="14"/>
  <c r="B186" i="14"/>
  <c r="C186" i="14"/>
  <c r="D186" i="14"/>
  <c r="E186" i="14"/>
  <c r="F186" i="14"/>
  <c r="I186" i="14"/>
  <c r="B187" i="14"/>
  <c r="C187" i="14"/>
  <c r="D187" i="14"/>
  <c r="E187" i="14"/>
  <c r="F187" i="14"/>
  <c r="I187" i="14"/>
  <c r="B188" i="14"/>
  <c r="C188" i="14"/>
  <c r="D188" i="14"/>
  <c r="E188" i="14"/>
  <c r="F188" i="14"/>
  <c r="I188" i="14"/>
  <c r="B189" i="14"/>
  <c r="C189" i="14"/>
  <c r="D189" i="14"/>
  <c r="E189" i="14"/>
  <c r="F189" i="14"/>
  <c r="I189" i="14"/>
  <c r="B190" i="14"/>
  <c r="C190" i="14"/>
  <c r="D190" i="14"/>
  <c r="E190" i="14"/>
  <c r="F190" i="14"/>
  <c r="I190" i="14"/>
  <c r="B191" i="14"/>
  <c r="C191" i="14"/>
  <c r="D191" i="14"/>
  <c r="E191" i="14"/>
  <c r="F191" i="14"/>
  <c r="I191" i="14"/>
  <c r="B192" i="14"/>
  <c r="C192" i="14"/>
  <c r="D192" i="14"/>
  <c r="E192" i="14"/>
  <c r="F192" i="14"/>
  <c r="I192" i="14"/>
  <c r="B193" i="14"/>
  <c r="C193" i="14"/>
  <c r="D193" i="14"/>
  <c r="E193" i="14"/>
  <c r="F193" i="14"/>
  <c r="I193" i="14"/>
  <c r="B194" i="14"/>
  <c r="C194" i="14"/>
  <c r="D194" i="14"/>
  <c r="E194" i="14"/>
  <c r="F194" i="14"/>
  <c r="I194" i="14"/>
  <c r="B195" i="14"/>
  <c r="C195" i="14"/>
  <c r="D195" i="14"/>
  <c r="E195" i="14"/>
  <c r="F195" i="14"/>
  <c r="I195" i="14"/>
  <c r="B196" i="14"/>
  <c r="C196" i="14"/>
  <c r="D196" i="14"/>
  <c r="E196" i="14"/>
  <c r="F196" i="14"/>
  <c r="I196" i="14"/>
  <c r="B197" i="14"/>
  <c r="C197" i="14"/>
  <c r="D197" i="14"/>
  <c r="E197" i="14"/>
  <c r="F197" i="14"/>
  <c r="I197" i="14"/>
  <c r="B198" i="14"/>
  <c r="C198" i="14"/>
  <c r="D198" i="14"/>
  <c r="E198" i="14"/>
  <c r="F198" i="14"/>
  <c r="I198" i="14"/>
  <c r="B199" i="14"/>
  <c r="C199" i="14"/>
  <c r="D199" i="14"/>
  <c r="E199" i="14"/>
  <c r="F199" i="14"/>
  <c r="I199" i="14"/>
  <c r="B200" i="14"/>
  <c r="C200" i="14"/>
  <c r="D200" i="14"/>
  <c r="E200" i="14"/>
  <c r="F200" i="14"/>
  <c r="I200" i="14"/>
  <c r="B201" i="14"/>
  <c r="C201" i="14"/>
  <c r="D201" i="14"/>
  <c r="E201" i="14"/>
  <c r="F201" i="14"/>
  <c r="I201" i="14"/>
  <c r="B202" i="14"/>
  <c r="C202" i="14"/>
  <c r="D202" i="14"/>
  <c r="E202" i="14"/>
  <c r="F202" i="14"/>
  <c r="I202" i="14"/>
  <c r="B203" i="14"/>
  <c r="C203" i="14"/>
  <c r="D203" i="14"/>
  <c r="E203" i="14"/>
  <c r="F203" i="14"/>
  <c r="I203" i="14"/>
  <c r="B204" i="14"/>
  <c r="C204" i="14"/>
  <c r="D204" i="14"/>
  <c r="E204" i="14"/>
  <c r="F204" i="14"/>
  <c r="I204" i="14"/>
  <c r="B205" i="14"/>
  <c r="C205" i="14"/>
  <c r="D205" i="14"/>
  <c r="E205" i="14"/>
  <c r="F205" i="14"/>
  <c r="I205" i="14"/>
  <c r="B206" i="14"/>
  <c r="C206" i="14"/>
  <c r="D206" i="14"/>
  <c r="E206" i="14"/>
  <c r="F206" i="14"/>
  <c r="I206" i="14"/>
  <c r="B207" i="14"/>
  <c r="C207" i="14"/>
  <c r="D207" i="14"/>
  <c r="E207" i="14"/>
  <c r="F207" i="14"/>
  <c r="I207" i="14"/>
  <c r="B208" i="14"/>
  <c r="C208" i="14"/>
  <c r="D208" i="14"/>
  <c r="E208" i="14"/>
  <c r="F208" i="14"/>
  <c r="I208" i="14"/>
  <c r="B209" i="14"/>
  <c r="C209" i="14"/>
  <c r="D209" i="14"/>
  <c r="E209" i="14"/>
  <c r="F209" i="14"/>
  <c r="I209" i="14"/>
  <c r="B210" i="14"/>
  <c r="C210" i="14"/>
  <c r="D210" i="14"/>
  <c r="E210" i="14"/>
  <c r="F210" i="14"/>
  <c r="I210" i="14"/>
  <c r="B211" i="14"/>
  <c r="C211" i="14"/>
  <c r="D211" i="14"/>
  <c r="E211" i="14"/>
  <c r="F211" i="14"/>
  <c r="I211" i="14"/>
  <c r="B212" i="14"/>
  <c r="C212" i="14"/>
  <c r="D212" i="14"/>
  <c r="E212" i="14"/>
  <c r="F212" i="14"/>
  <c r="I212" i="14"/>
  <c r="B213" i="14"/>
  <c r="C213" i="14"/>
  <c r="D213" i="14"/>
  <c r="E213" i="14"/>
  <c r="F213" i="14"/>
  <c r="I213" i="14"/>
  <c r="B214" i="14"/>
  <c r="C214" i="14"/>
  <c r="D214" i="14"/>
  <c r="E214" i="14"/>
  <c r="F214" i="14"/>
  <c r="I214" i="14"/>
  <c r="B215" i="14"/>
  <c r="C215" i="14"/>
  <c r="D215" i="14"/>
  <c r="E215" i="14"/>
  <c r="F215" i="14"/>
  <c r="I215" i="14"/>
  <c r="B216" i="14"/>
  <c r="C216" i="14"/>
  <c r="D216" i="14"/>
  <c r="E216" i="14"/>
  <c r="F216" i="14"/>
  <c r="I216" i="14"/>
  <c r="B217" i="14"/>
  <c r="C217" i="14"/>
  <c r="D217" i="14"/>
  <c r="E217" i="14"/>
  <c r="F217" i="14"/>
  <c r="I217" i="14"/>
  <c r="B218" i="14"/>
  <c r="C218" i="14"/>
  <c r="D218" i="14"/>
  <c r="E218" i="14"/>
  <c r="F218" i="14"/>
  <c r="I218" i="14"/>
  <c r="B219" i="14"/>
  <c r="C219" i="14"/>
  <c r="D219" i="14"/>
  <c r="E219" i="14"/>
  <c r="F219" i="14"/>
  <c r="I219" i="14"/>
  <c r="B220" i="14"/>
  <c r="C220" i="14"/>
  <c r="D220" i="14"/>
  <c r="E220" i="14"/>
  <c r="F220" i="14"/>
  <c r="I220" i="14"/>
  <c r="B221" i="14"/>
  <c r="C221" i="14"/>
  <c r="D221" i="14"/>
  <c r="E221" i="14"/>
  <c r="F221" i="14"/>
  <c r="I221" i="14"/>
  <c r="B222" i="14"/>
  <c r="C222" i="14"/>
  <c r="D222" i="14"/>
  <c r="E222" i="14"/>
  <c r="F222" i="14"/>
  <c r="I222" i="14"/>
  <c r="B223" i="14"/>
  <c r="C223" i="14"/>
  <c r="D223" i="14"/>
  <c r="E223" i="14"/>
  <c r="F223" i="14"/>
  <c r="I223" i="14"/>
  <c r="B224" i="14"/>
  <c r="C224" i="14"/>
  <c r="D224" i="14"/>
  <c r="E224" i="14"/>
  <c r="F224" i="14"/>
  <c r="I224" i="14"/>
  <c r="B225" i="14"/>
  <c r="C225" i="14"/>
  <c r="D225" i="14"/>
  <c r="E225" i="14"/>
  <c r="F225" i="14"/>
  <c r="I225" i="14"/>
  <c r="B226" i="14"/>
  <c r="C226" i="14"/>
  <c r="D226" i="14"/>
  <c r="E226" i="14"/>
  <c r="F226" i="14"/>
  <c r="I226" i="14"/>
  <c r="B227" i="14"/>
  <c r="C227" i="14"/>
  <c r="D227" i="14"/>
  <c r="E227" i="14"/>
  <c r="F227" i="14"/>
  <c r="I227" i="14"/>
  <c r="B228" i="14"/>
  <c r="C228" i="14"/>
  <c r="D228" i="14"/>
  <c r="E228" i="14"/>
  <c r="F228" i="14"/>
  <c r="I228" i="14"/>
  <c r="B229" i="14"/>
  <c r="C229" i="14"/>
  <c r="D229" i="14"/>
  <c r="E229" i="14"/>
  <c r="F229" i="14"/>
  <c r="I229" i="14"/>
  <c r="B230" i="14"/>
  <c r="C230" i="14"/>
  <c r="D230" i="14"/>
  <c r="E230" i="14"/>
  <c r="F230" i="14"/>
  <c r="I230" i="14"/>
  <c r="B231" i="14"/>
  <c r="C231" i="14"/>
  <c r="D231" i="14"/>
  <c r="E231" i="14"/>
  <c r="F231" i="14"/>
  <c r="I231" i="14"/>
  <c r="B232" i="14"/>
  <c r="C232" i="14"/>
  <c r="D232" i="14"/>
  <c r="E232" i="14"/>
  <c r="F232" i="14"/>
  <c r="I232" i="14"/>
  <c r="B233" i="14"/>
  <c r="C233" i="14"/>
  <c r="D233" i="14"/>
  <c r="E233" i="14"/>
  <c r="F233" i="14"/>
  <c r="I233" i="14"/>
  <c r="B234" i="14"/>
  <c r="C234" i="14"/>
  <c r="D234" i="14"/>
  <c r="E234" i="14"/>
  <c r="F234" i="14"/>
  <c r="I234" i="14"/>
  <c r="B235" i="14"/>
  <c r="C235" i="14"/>
  <c r="D235" i="14"/>
  <c r="E235" i="14"/>
  <c r="F235" i="14"/>
  <c r="I235" i="14"/>
  <c r="B236" i="14"/>
  <c r="C236" i="14"/>
  <c r="D236" i="14"/>
  <c r="E236" i="14"/>
  <c r="F236" i="14"/>
  <c r="I236" i="14"/>
  <c r="B237" i="14"/>
  <c r="C237" i="14"/>
  <c r="D237" i="14"/>
  <c r="E237" i="14"/>
  <c r="F237" i="14"/>
  <c r="I237" i="14"/>
  <c r="B238" i="14"/>
  <c r="C238" i="14"/>
  <c r="D238" i="14"/>
  <c r="E238" i="14"/>
  <c r="F238" i="14"/>
  <c r="I238" i="14"/>
  <c r="B239" i="14"/>
  <c r="C239" i="14"/>
  <c r="D239" i="14"/>
  <c r="E239" i="14"/>
  <c r="F239" i="14"/>
  <c r="I239" i="14"/>
  <c r="B240" i="14"/>
  <c r="C240" i="14"/>
  <c r="D240" i="14"/>
  <c r="E240" i="14"/>
  <c r="F240" i="14"/>
  <c r="I240" i="14"/>
  <c r="B241" i="14"/>
  <c r="C241" i="14"/>
  <c r="D241" i="14"/>
  <c r="E241" i="14"/>
  <c r="F241" i="14"/>
  <c r="I241" i="14"/>
  <c r="B242" i="14"/>
  <c r="C242" i="14"/>
  <c r="D242" i="14"/>
  <c r="E242" i="14"/>
  <c r="F242" i="14"/>
  <c r="I242" i="14"/>
  <c r="B243" i="14"/>
  <c r="C243" i="14"/>
  <c r="D243" i="14"/>
  <c r="E243" i="14"/>
  <c r="F243" i="14"/>
  <c r="I243" i="14"/>
  <c r="B244" i="14"/>
  <c r="C244" i="14"/>
  <c r="D244" i="14"/>
  <c r="E244" i="14"/>
  <c r="F244" i="14"/>
  <c r="I244" i="14"/>
  <c r="B245" i="14"/>
  <c r="C245" i="14"/>
  <c r="D245" i="14"/>
  <c r="E245" i="14"/>
  <c r="F245" i="14"/>
  <c r="I245" i="14"/>
  <c r="B246" i="14"/>
  <c r="C246" i="14"/>
  <c r="D246" i="14"/>
  <c r="E246" i="14"/>
  <c r="F246" i="14"/>
  <c r="I246" i="14"/>
  <c r="B247" i="14"/>
  <c r="C247" i="14"/>
  <c r="D247" i="14"/>
  <c r="E247" i="14"/>
  <c r="F247" i="14"/>
  <c r="I247" i="14"/>
  <c r="B248" i="14"/>
  <c r="C248" i="14"/>
  <c r="D248" i="14"/>
  <c r="E248" i="14"/>
  <c r="F248" i="14"/>
  <c r="I248" i="14"/>
  <c r="B249" i="14"/>
  <c r="C249" i="14"/>
  <c r="D249" i="14"/>
  <c r="E249" i="14"/>
  <c r="F249" i="14"/>
  <c r="I249" i="14"/>
  <c r="B250" i="14"/>
  <c r="C250" i="14"/>
  <c r="D250" i="14"/>
  <c r="E250" i="14"/>
  <c r="F250" i="14"/>
  <c r="I250" i="14"/>
  <c r="B251" i="14"/>
  <c r="C251" i="14"/>
  <c r="D251" i="14"/>
  <c r="E251" i="14"/>
  <c r="F251" i="14"/>
  <c r="I251" i="14"/>
  <c r="B252" i="14"/>
  <c r="C252" i="14"/>
  <c r="D252" i="14"/>
  <c r="E252" i="14"/>
  <c r="F252" i="14"/>
  <c r="I252" i="14"/>
  <c r="B253" i="14"/>
  <c r="C253" i="14"/>
  <c r="D253" i="14"/>
  <c r="E253" i="14"/>
  <c r="F253" i="14"/>
  <c r="I253" i="14"/>
  <c r="B254" i="14"/>
  <c r="C254" i="14"/>
  <c r="D254" i="14"/>
  <c r="E254" i="14"/>
  <c r="F254" i="14"/>
  <c r="I254" i="14"/>
  <c r="B255" i="14"/>
  <c r="C255" i="14"/>
  <c r="D255" i="14"/>
  <c r="E255" i="14"/>
  <c r="F255" i="14"/>
  <c r="I255" i="14"/>
  <c r="B256" i="14"/>
  <c r="C256" i="14"/>
  <c r="D256" i="14"/>
  <c r="E256" i="14"/>
  <c r="F256" i="14"/>
  <c r="I256" i="14"/>
  <c r="B257" i="14"/>
  <c r="C257" i="14"/>
  <c r="D257" i="14"/>
  <c r="E257" i="14"/>
  <c r="F257" i="14"/>
  <c r="I257" i="14"/>
  <c r="B258" i="14"/>
  <c r="C258" i="14"/>
  <c r="D258" i="14"/>
  <c r="E258" i="14"/>
  <c r="F258" i="14"/>
  <c r="I258" i="14"/>
  <c r="B259" i="14"/>
  <c r="C259" i="14"/>
  <c r="D259" i="14"/>
  <c r="E259" i="14"/>
  <c r="F259" i="14"/>
  <c r="I259" i="14"/>
  <c r="B260" i="14"/>
  <c r="C260" i="14"/>
  <c r="D260" i="14"/>
  <c r="E260" i="14"/>
  <c r="F260" i="14"/>
  <c r="I260" i="14"/>
  <c r="B261" i="14"/>
  <c r="C261" i="14"/>
  <c r="D261" i="14"/>
  <c r="E261" i="14"/>
  <c r="F261" i="14"/>
  <c r="I261" i="14"/>
  <c r="B262" i="14"/>
  <c r="C262" i="14"/>
  <c r="D262" i="14"/>
  <c r="E262" i="14"/>
  <c r="F262" i="14"/>
  <c r="I262" i="14"/>
  <c r="B263" i="14"/>
  <c r="C263" i="14"/>
  <c r="D263" i="14"/>
  <c r="E263" i="14"/>
  <c r="F263" i="14"/>
  <c r="I263" i="14"/>
  <c r="B264" i="14"/>
  <c r="C264" i="14"/>
  <c r="D264" i="14"/>
  <c r="E264" i="14"/>
  <c r="F264" i="14"/>
  <c r="I264" i="14"/>
  <c r="B265" i="14"/>
  <c r="C265" i="14"/>
  <c r="D265" i="14"/>
  <c r="E265" i="14"/>
  <c r="F265" i="14"/>
  <c r="I265" i="14"/>
  <c r="B266" i="14"/>
  <c r="C266" i="14"/>
  <c r="D266" i="14"/>
  <c r="E266" i="14"/>
  <c r="F266" i="14"/>
  <c r="I266" i="14"/>
  <c r="B267" i="14"/>
  <c r="C267" i="14"/>
  <c r="D267" i="14"/>
  <c r="E267" i="14"/>
  <c r="F267" i="14"/>
  <c r="I267" i="14"/>
  <c r="B268" i="14"/>
  <c r="C268" i="14"/>
  <c r="D268" i="14"/>
  <c r="E268" i="14"/>
  <c r="F268" i="14"/>
  <c r="I268" i="14"/>
  <c r="B269" i="14"/>
  <c r="C269" i="14"/>
  <c r="D269" i="14"/>
  <c r="E269" i="14"/>
  <c r="F269" i="14"/>
  <c r="I269" i="14"/>
  <c r="B270" i="14"/>
  <c r="C270" i="14"/>
  <c r="D270" i="14"/>
  <c r="E270" i="14"/>
  <c r="F270" i="14"/>
  <c r="I270" i="14"/>
  <c r="B271" i="14"/>
  <c r="C271" i="14"/>
  <c r="D271" i="14"/>
  <c r="E271" i="14"/>
  <c r="F271" i="14"/>
  <c r="I271" i="14"/>
  <c r="B272" i="14"/>
  <c r="C272" i="14"/>
  <c r="D272" i="14"/>
  <c r="E272" i="14"/>
  <c r="F272" i="14"/>
  <c r="I272" i="14"/>
  <c r="B273" i="14"/>
  <c r="C273" i="14"/>
  <c r="D273" i="14"/>
  <c r="E273" i="14"/>
  <c r="F273" i="14"/>
  <c r="I273" i="14"/>
  <c r="B274" i="14"/>
  <c r="C274" i="14"/>
  <c r="D274" i="14"/>
  <c r="E274" i="14"/>
  <c r="F274" i="14"/>
  <c r="I274" i="14"/>
  <c r="B275" i="14"/>
  <c r="C275" i="14"/>
  <c r="D275" i="14"/>
  <c r="E275" i="14"/>
  <c r="F275" i="14"/>
  <c r="I275" i="14"/>
  <c r="B276" i="14"/>
  <c r="C276" i="14"/>
  <c r="D276" i="14"/>
  <c r="E276" i="14"/>
  <c r="F276" i="14"/>
  <c r="I276" i="14"/>
  <c r="B277" i="14"/>
  <c r="C277" i="14"/>
  <c r="D277" i="14"/>
  <c r="E277" i="14"/>
  <c r="F277" i="14"/>
  <c r="I277" i="14"/>
  <c r="B278" i="14"/>
  <c r="C278" i="14"/>
  <c r="D278" i="14"/>
  <c r="E278" i="14"/>
  <c r="F278" i="14"/>
  <c r="I278" i="14"/>
  <c r="B279" i="14"/>
  <c r="C279" i="14"/>
  <c r="D279" i="14"/>
  <c r="E279" i="14"/>
  <c r="F279" i="14"/>
  <c r="I279" i="14"/>
  <c r="B280" i="14"/>
  <c r="C280" i="14"/>
  <c r="D280" i="14"/>
  <c r="E280" i="14"/>
  <c r="F280" i="14"/>
  <c r="I280" i="14"/>
  <c r="B281" i="14"/>
  <c r="C281" i="14"/>
  <c r="D281" i="14"/>
  <c r="E281" i="14"/>
  <c r="F281" i="14"/>
  <c r="I281" i="14"/>
  <c r="B282" i="14"/>
  <c r="C282" i="14"/>
  <c r="D282" i="14"/>
  <c r="E282" i="14"/>
  <c r="F282" i="14"/>
  <c r="I282" i="14"/>
  <c r="B283" i="14"/>
  <c r="C283" i="14"/>
  <c r="D283" i="14"/>
  <c r="E283" i="14"/>
  <c r="F283" i="14"/>
  <c r="I283" i="14"/>
  <c r="B284" i="14"/>
  <c r="C284" i="14"/>
  <c r="D284" i="14"/>
  <c r="E284" i="14"/>
  <c r="F284" i="14"/>
  <c r="I284" i="14"/>
  <c r="B285" i="14"/>
  <c r="C285" i="14"/>
  <c r="D285" i="14"/>
  <c r="E285" i="14"/>
  <c r="F285" i="14"/>
  <c r="I285" i="14"/>
  <c r="B286" i="14"/>
  <c r="C286" i="14"/>
  <c r="D286" i="14"/>
  <c r="E286" i="14"/>
  <c r="F286" i="14"/>
  <c r="I286" i="14"/>
  <c r="B287" i="14"/>
  <c r="C287" i="14"/>
  <c r="D287" i="14"/>
  <c r="E287" i="14"/>
  <c r="F287" i="14"/>
  <c r="I287" i="14"/>
  <c r="B288" i="14"/>
  <c r="C288" i="14"/>
  <c r="D288" i="14"/>
  <c r="E288" i="14"/>
  <c r="F288" i="14"/>
  <c r="I288" i="14"/>
  <c r="B289" i="14"/>
  <c r="C289" i="14"/>
  <c r="D289" i="14"/>
  <c r="E289" i="14"/>
  <c r="F289" i="14"/>
  <c r="I289" i="14"/>
  <c r="B290" i="14"/>
  <c r="C290" i="14"/>
  <c r="D290" i="14"/>
  <c r="E290" i="14"/>
  <c r="F290" i="14"/>
  <c r="I290" i="14"/>
  <c r="B291" i="14"/>
  <c r="C291" i="14"/>
  <c r="D291" i="14"/>
  <c r="E291" i="14"/>
  <c r="F291" i="14"/>
  <c r="I291" i="14"/>
  <c r="B292" i="14"/>
  <c r="C292" i="14"/>
  <c r="D292" i="14"/>
  <c r="E292" i="14"/>
  <c r="F292" i="14"/>
  <c r="I292" i="14"/>
  <c r="B293" i="14"/>
  <c r="C293" i="14"/>
  <c r="D293" i="14"/>
  <c r="E293" i="14"/>
  <c r="F293" i="14"/>
  <c r="I293" i="14"/>
  <c r="B294" i="14"/>
  <c r="C294" i="14"/>
  <c r="D294" i="14"/>
  <c r="E294" i="14"/>
  <c r="F294" i="14"/>
  <c r="I294" i="14"/>
  <c r="B295" i="14"/>
  <c r="C295" i="14"/>
  <c r="D295" i="14"/>
  <c r="E295" i="14"/>
  <c r="F295" i="14"/>
  <c r="I295" i="14"/>
  <c r="B296" i="14"/>
  <c r="C296" i="14"/>
  <c r="D296" i="14"/>
  <c r="E296" i="14"/>
  <c r="F296" i="14"/>
  <c r="I296" i="14"/>
  <c r="B297" i="14"/>
  <c r="C297" i="14"/>
  <c r="D297" i="14"/>
  <c r="E297" i="14"/>
  <c r="F297" i="14"/>
  <c r="I297" i="14"/>
  <c r="B298" i="14"/>
  <c r="C298" i="14"/>
  <c r="D298" i="14"/>
  <c r="E298" i="14"/>
  <c r="F298" i="14"/>
  <c r="I298" i="14"/>
  <c r="B299" i="14"/>
  <c r="C299" i="14"/>
  <c r="D299" i="14"/>
  <c r="E299" i="14"/>
  <c r="F299" i="14"/>
  <c r="I299" i="14"/>
  <c r="B300" i="14"/>
  <c r="C300" i="14"/>
  <c r="D300" i="14"/>
  <c r="E300" i="14"/>
  <c r="F300" i="14"/>
  <c r="I300" i="14"/>
  <c r="B301" i="14"/>
  <c r="C301" i="14"/>
  <c r="D301" i="14"/>
  <c r="E301" i="14"/>
  <c r="F301" i="14"/>
  <c r="I301" i="14"/>
  <c r="B302" i="14"/>
  <c r="C302" i="14"/>
  <c r="D302" i="14"/>
  <c r="E302" i="14"/>
  <c r="F302" i="14"/>
  <c r="I302" i="14"/>
  <c r="B110" i="2"/>
  <c r="C110" i="2"/>
  <c r="D110" i="2"/>
  <c r="E110" i="2"/>
  <c r="F110" i="2"/>
  <c r="B111" i="2"/>
  <c r="C111" i="2"/>
  <c r="D111" i="2"/>
  <c r="E111" i="2"/>
  <c r="AN111" i="2" s="1"/>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AN120" i="2" s="1"/>
  <c r="F120" i="2"/>
  <c r="B121" i="2"/>
  <c r="C121" i="2"/>
  <c r="D121" i="2"/>
  <c r="E121" i="2"/>
  <c r="F121" i="2"/>
  <c r="B122" i="2"/>
  <c r="C122" i="2"/>
  <c r="D122" i="2"/>
  <c r="E122" i="2"/>
  <c r="F122" i="2"/>
  <c r="B123" i="2"/>
  <c r="C123" i="2"/>
  <c r="D123" i="2"/>
  <c r="E123" i="2"/>
  <c r="AN123" i="2" s="1"/>
  <c r="F123" i="2"/>
  <c r="B124" i="2"/>
  <c r="C124" i="2"/>
  <c r="D124" i="2"/>
  <c r="E124" i="2"/>
  <c r="F124" i="2"/>
  <c r="B125" i="2"/>
  <c r="C125" i="2"/>
  <c r="D125" i="2"/>
  <c r="E125" i="2"/>
  <c r="AN125" i="2" s="1"/>
  <c r="F125" i="2"/>
  <c r="B126" i="2"/>
  <c r="C126" i="2"/>
  <c r="D126" i="2"/>
  <c r="E126" i="2"/>
  <c r="F126" i="2"/>
  <c r="B127" i="2"/>
  <c r="C127" i="2"/>
  <c r="D127" i="2"/>
  <c r="E127" i="2"/>
  <c r="F127" i="2"/>
  <c r="B128" i="2"/>
  <c r="C128" i="2"/>
  <c r="D128" i="2"/>
  <c r="E128" i="2"/>
  <c r="F128" i="2"/>
  <c r="B129" i="2"/>
  <c r="C129" i="2"/>
  <c r="D129" i="2"/>
  <c r="E129" i="2"/>
  <c r="F129" i="2"/>
  <c r="B130" i="2"/>
  <c r="C130" i="2"/>
  <c r="D130" i="2"/>
  <c r="E130" i="2"/>
  <c r="F130" i="2"/>
  <c r="B131" i="2"/>
  <c r="C131" i="2"/>
  <c r="D131" i="2"/>
  <c r="E131" i="2"/>
  <c r="F131" i="2"/>
  <c r="B132" i="2"/>
  <c r="C132" i="2"/>
  <c r="D132" i="2"/>
  <c r="E132" i="2"/>
  <c r="F132" i="2"/>
  <c r="B133" i="2"/>
  <c r="C133" i="2"/>
  <c r="D133" i="2"/>
  <c r="E133" i="2"/>
  <c r="F133" i="2"/>
  <c r="B134" i="2"/>
  <c r="C134" i="2"/>
  <c r="D134" i="2"/>
  <c r="E134" i="2"/>
  <c r="F134" i="2"/>
  <c r="B135" i="2"/>
  <c r="C135" i="2"/>
  <c r="D135" i="2"/>
  <c r="E135" i="2"/>
  <c r="F135" i="2"/>
  <c r="B136" i="2"/>
  <c r="C136" i="2"/>
  <c r="D136" i="2"/>
  <c r="E136" i="2"/>
  <c r="F136" i="2"/>
  <c r="B137" i="2"/>
  <c r="C137" i="2"/>
  <c r="D137" i="2"/>
  <c r="E137" i="2"/>
  <c r="F137" i="2"/>
  <c r="B138" i="2"/>
  <c r="C138" i="2"/>
  <c r="D138" i="2"/>
  <c r="E138" i="2"/>
  <c r="AN138" i="2" s="1"/>
  <c r="F138" i="2"/>
  <c r="B139" i="2"/>
  <c r="C139" i="2"/>
  <c r="D139" i="2"/>
  <c r="E139" i="2"/>
  <c r="AN139" i="2" s="1"/>
  <c r="F139" i="2"/>
  <c r="B140" i="2"/>
  <c r="C140" i="2"/>
  <c r="D140" i="2"/>
  <c r="E140" i="2"/>
  <c r="F140" i="2"/>
  <c r="B141" i="2"/>
  <c r="C141" i="2"/>
  <c r="D141" i="2"/>
  <c r="E141" i="2"/>
  <c r="F141" i="2"/>
  <c r="B142" i="2"/>
  <c r="C142" i="2"/>
  <c r="D142" i="2"/>
  <c r="E142" i="2"/>
  <c r="F142" i="2"/>
  <c r="B143" i="2"/>
  <c r="C143" i="2"/>
  <c r="D143" i="2"/>
  <c r="E143" i="2"/>
  <c r="AN143" i="2" s="1"/>
  <c r="F143" i="2"/>
  <c r="B144" i="2"/>
  <c r="C144" i="2"/>
  <c r="D144" i="2"/>
  <c r="E144" i="2"/>
  <c r="F144" i="2"/>
  <c r="B145" i="2"/>
  <c r="C145" i="2"/>
  <c r="D145" i="2"/>
  <c r="E145" i="2"/>
  <c r="F145" i="2"/>
  <c r="B146" i="2"/>
  <c r="C146" i="2"/>
  <c r="D146" i="2"/>
  <c r="E146" i="2"/>
  <c r="F146" i="2"/>
  <c r="B147" i="2"/>
  <c r="C147" i="2"/>
  <c r="D147" i="2"/>
  <c r="E147" i="2"/>
  <c r="F147" i="2"/>
  <c r="B148" i="2"/>
  <c r="C148" i="2"/>
  <c r="D148" i="2"/>
  <c r="E148" i="2"/>
  <c r="F148" i="2"/>
  <c r="B149" i="2"/>
  <c r="C149" i="2"/>
  <c r="D149" i="2"/>
  <c r="E149" i="2"/>
  <c r="F149" i="2"/>
  <c r="B150" i="2"/>
  <c r="C150" i="2"/>
  <c r="D150" i="2"/>
  <c r="E150" i="2"/>
  <c r="F150" i="2"/>
  <c r="B151" i="2"/>
  <c r="C151" i="2"/>
  <c r="D151" i="2"/>
  <c r="E151" i="2"/>
  <c r="F151" i="2"/>
  <c r="B152" i="2"/>
  <c r="C152" i="2"/>
  <c r="D152" i="2"/>
  <c r="E152" i="2"/>
  <c r="AN152" i="2" s="1"/>
  <c r="F152" i="2"/>
  <c r="B153" i="2"/>
  <c r="C153" i="2"/>
  <c r="D153" i="2"/>
  <c r="E153" i="2"/>
  <c r="F153" i="2"/>
  <c r="B154" i="2"/>
  <c r="C154" i="2"/>
  <c r="D154" i="2"/>
  <c r="E154" i="2"/>
  <c r="AN154" i="2" s="1"/>
  <c r="F154" i="2"/>
  <c r="B155" i="2"/>
  <c r="C155" i="2"/>
  <c r="D155" i="2"/>
  <c r="E155" i="2"/>
  <c r="F155" i="2"/>
  <c r="B156" i="2"/>
  <c r="C156" i="2"/>
  <c r="D156" i="2"/>
  <c r="E156" i="2"/>
  <c r="AN156" i="2" s="1"/>
  <c r="F156" i="2"/>
  <c r="B157" i="2"/>
  <c r="C157" i="2"/>
  <c r="D157" i="2"/>
  <c r="E157" i="2"/>
  <c r="F157" i="2"/>
  <c r="B158" i="2"/>
  <c r="C158" i="2"/>
  <c r="D158" i="2"/>
  <c r="E158" i="2"/>
  <c r="AN158" i="2" s="1"/>
  <c r="F158" i="2"/>
  <c r="B159" i="2"/>
  <c r="C159" i="2"/>
  <c r="D159" i="2"/>
  <c r="E159" i="2"/>
  <c r="F159" i="2"/>
  <c r="B160" i="2"/>
  <c r="C160" i="2"/>
  <c r="D160" i="2"/>
  <c r="E160" i="2"/>
  <c r="AN160" i="2" s="1"/>
  <c r="F160" i="2"/>
  <c r="B161" i="2"/>
  <c r="C161" i="2"/>
  <c r="D161" i="2"/>
  <c r="E161" i="2"/>
  <c r="AN161" i="2" s="1"/>
  <c r="F161" i="2"/>
  <c r="B162" i="2"/>
  <c r="C162" i="2"/>
  <c r="D162" i="2"/>
  <c r="E162" i="2"/>
  <c r="AN162" i="2" s="1"/>
  <c r="F162" i="2"/>
  <c r="B163" i="2"/>
  <c r="C163" i="2"/>
  <c r="D163" i="2"/>
  <c r="E163" i="2"/>
  <c r="F163" i="2"/>
  <c r="B164" i="2"/>
  <c r="C164" i="2"/>
  <c r="D164" i="2"/>
  <c r="E164" i="2"/>
  <c r="F164" i="2"/>
  <c r="B165" i="2"/>
  <c r="C165" i="2"/>
  <c r="D165" i="2"/>
  <c r="E165" i="2"/>
  <c r="F165" i="2"/>
  <c r="B166" i="2"/>
  <c r="C166" i="2"/>
  <c r="D166" i="2"/>
  <c r="E166" i="2"/>
  <c r="AN166" i="2" s="1"/>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B174" i="2"/>
  <c r="C174" i="2"/>
  <c r="D174" i="2"/>
  <c r="E174" i="2"/>
  <c r="AN174" i="2" s="1"/>
  <c r="F174" i="2"/>
  <c r="B175" i="2"/>
  <c r="C175" i="2"/>
  <c r="D175" i="2"/>
  <c r="E175" i="2"/>
  <c r="AN175" i="2" s="1"/>
  <c r="F175" i="2"/>
  <c r="B176" i="2"/>
  <c r="C176" i="2"/>
  <c r="D176" i="2"/>
  <c r="E176" i="2"/>
  <c r="AN176" i="2" s="1"/>
  <c r="F176" i="2"/>
  <c r="B177" i="2"/>
  <c r="C177" i="2"/>
  <c r="D177" i="2"/>
  <c r="E177" i="2"/>
  <c r="F177" i="2"/>
  <c r="B178" i="2"/>
  <c r="C178" i="2"/>
  <c r="D178" i="2"/>
  <c r="E178" i="2"/>
  <c r="F178" i="2"/>
  <c r="B179" i="2"/>
  <c r="C179" i="2"/>
  <c r="D179" i="2"/>
  <c r="E179" i="2"/>
  <c r="F179" i="2"/>
  <c r="B180" i="2"/>
  <c r="C180" i="2"/>
  <c r="D180" i="2"/>
  <c r="E180" i="2"/>
  <c r="AN180" i="2" s="1"/>
  <c r="F180" i="2"/>
  <c r="B181" i="2"/>
  <c r="C181" i="2"/>
  <c r="D181" i="2"/>
  <c r="E181" i="2"/>
  <c r="F181" i="2"/>
  <c r="B182" i="2"/>
  <c r="C182" i="2"/>
  <c r="D182" i="2"/>
  <c r="E182" i="2"/>
  <c r="F182" i="2"/>
  <c r="B183" i="2"/>
  <c r="C183" i="2"/>
  <c r="D183" i="2"/>
  <c r="E183" i="2"/>
  <c r="F183" i="2"/>
  <c r="B184" i="2"/>
  <c r="C184" i="2"/>
  <c r="D184" i="2"/>
  <c r="E184" i="2"/>
  <c r="AN184" i="2" s="1"/>
  <c r="F184" i="2"/>
  <c r="B185" i="2"/>
  <c r="C185" i="2"/>
  <c r="D185" i="2"/>
  <c r="E185" i="2"/>
  <c r="AN185" i="2" s="1"/>
  <c r="F185" i="2"/>
  <c r="B186" i="2"/>
  <c r="C186" i="2"/>
  <c r="D186" i="2"/>
  <c r="E186" i="2"/>
  <c r="F186" i="2"/>
  <c r="B187" i="2"/>
  <c r="C187" i="2"/>
  <c r="D187" i="2"/>
  <c r="E187" i="2"/>
  <c r="F187" i="2"/>
  <c r="B188" i="2"/>
  <c r="C188" i="2"/>
  <c r="D188" i="2"/>
  <c r="E188" i="2"/>
  <c r="F188" i="2"/>
  <c r="B189" i="2"/>
  <c r="C189" i="2"/>
  <c r="D189" i="2"/>
  <c r="E189" i="2"/>
  <c r="F189" i="2"/>
  <c r="B190" i="2"/>
  <c r="C190" i="2"/>
  <c r="D190" i="2"/>
  <c r="E190" i="2"/>
  <c r="F190" i="2"/>
  <c r="B191" i="2"/>
  <c r="C191" i="2"/>
  <c r="D191" i="2"/>
  <c r="E191" i="2"/>
  <c r="F191" i="2"/>
  <c r="B192" i="2"/>
  <c r="C192" i="2"/>
  <c r="D192" i="2"/>
  <c r="E192" i="2"/>
  <c r="F192" i="2"/>
  <c r="B193" i="2"/>
  <c r="C193" i="2"/>
  <c r="D193" i="2"/>
  <c r="E193" i="2"/>
  <c r="F193" i="2"/>
  <c r="B194" i="2"/>
  <c r="C194" i="2"/>
  <c r="D194" i="2"/>
  <c r="E194" i="2"/>
  <c r="F194" i="2"/>
  <c r="B195" i="2"/>
  <c r="C195" i="2"/>
  <c r="D195" i="2"/>
  <c r="E195" i="2"/>
  <c r="F195" i="2"/>
  <c r="B196" i="2"/>
  <c r="C196" i="2"/>
  <c r="D196" i="2"/>
  <c r="E196" i="2"/>
  <c r="AN196" i="2" s="1"/>
  <c r="F196" i="2"/>
  <c r="B197" i="2"/>
  <c r="C197" i="2"/>
  <c r="D197" i="2"/>
  <c r="E197" i="2"/>
  <c r="F197" i="2"/>
  <c r="B198" i="2"/>
  <c r="C198" i="2"/>
  <c r="D198" i="2"/>
  <c r="E198" i="2"/>
  <c r="F198" i="2"/>
  <c r="B199" i="2"/>
  <c r="C199" i="2"/>
  <c r="D199" i="2"/>
  <c r="E199" i="2"/>
  <c r="F199" i="2"/>
  <c r="B200" i="2"/>
  <c r="C200" i="2"/>
  <c r="D200" i="2"/>
  <c r="E200" i="2"/>
  <c r="F200" i="2"/>
  <c r="B201" i="2"/>
  <c r="C201" i="2"/>
  <c r="D201" i="2"/>
  <c r="E201" i="2"/>
  <c r="F201" i="2"/>
  <c r="B202" i="2"/>
  <c r="C202" i="2"/>
  <c r="D202" i="2"/>
  <c r="E202" i="2"/>
  <c r="AN202" i="2" s="1"/>
  <c r="F202" i="2"/>
  <c r="B203" i="2"/>
  <c r="C203" i="2"/>
  <c r="D203" i="2"/>
  <c r="E203" i="2"/>
  <c r="F203" i="2"/>
  <c r="B204" i="2"/>
  <c r="C204" i="2"/>
  <c r="D204" i="2"/>
  <c r="E204" i="2"/>
  <c r="AN204" i="2" s="1"/>
  <c r="F204" i="2"/>
  <c r="B205" i="2"/>
  <c r="C205" i="2"/>
  <c r="D205" i="2"/>
  <c r="E205" i="2"/>
  <c r="F205" i="2"/>
  <c r="B206" i="2"/>
  <c r="C206" i="2"/>
  <c r="D206" i="2"/>
  <c r="E206" i="2"/>
  <c r="AN206" i="2" s="1"/>
  <c r="F206" i="2"/>
  <c r="B207" i="2"/>
  <c r="C207" i="2"/>
  <c r="D207" i="2"/>
  <c r="E207" i="2"/>
  <c r="F207" i="2"/>
  <c r="B208" i="2"/>
  <c r="C208" i="2"/>
  <c r="D208" i="2"/>
  <c r="E208" i="2"/>
  <c r="AN208" i="2" s="1"/>
  <c r="F208" i="2"/>
  <c r="B209" i="2"/>
  <c r="C209" i="2"/>
  <c r="D209" i="2"/>
  <c r="E209" i="2"/>
  <c r="F209" i="2"/>
  <c r="B210" i="2"/>
  <c r="C210" i="2"/>
  <c r="D210" i="2"/>
  <c r="E210" i="2"/>
  <c r="AN210" i="2" s="1"/>
  <c r="F210" i="2"/>
  <c r="B211" i="2"/>
  <c r="C211" i="2"/>
  <c r="D211" i="2"/>
  <c r="E211" i="2"/>
  <c r="F211" i="2"/>
  <c r="B212" i="2"/>
  <c r="C212" i="2"/>
  <c r="D212" i="2"/>
  <c r="E212" i="2"/>
  <c r="AN212" i="2" s="1"/>
  <c r="F212" i="2"/>
  <c r="B213" i="2"/>
  <c r="C213" i="2"/>
  <c r="D213" i="2"/>
  <c r="E213" i="2"/>
  <c r="F213" i="2"/>
  <c r="B214" i="2"/>
  <c r="C214" i="2"/>
  <c r="D214" i="2"/>
  <c r="E214" i="2"/>
  <c r="F214" i="2"/>
  <c r="B215" i="2"/>
  <c r="C215" i="2"/>
  <c r="D215" i="2"/>
  <c r="E215" i="2"/>
  <c r="F215" i="2"/>
  <c r="B216" i="2"/>
  <c r="C216" i="2"/>
  <c r="D216" i="2"/>
  <c r="E216" i="2"/>
  <c r="AN216" i="2" s="1"/>
  <c r="F216" i="2"/>
  <c r="B217" i="2"/>
  <c r="C217" i="2"/>
  <c r="D217" i="2"/>
  <c r="E217" i="2"/>
  <c r="F217" i="2"/>
  <c r="B218" i="2"/>
  <c r="C218" i="2"/>
  <c r="D218" i="2"/>
  <c r="E218" i="2"/>
  <c r="AN218" i="2" s="1"/>
  <c r="F218" i="2"/>
  <c r="B219" i="2"/>
  <c r="C219" i="2"/>
  <c r="D219" i="2"/>
  <c r="E219" i="2"/>
  <c r="F219" i="2"/>
  <c r="B220" i="2"/>
  <c r="C220" i="2"/>
  <c r="D220" i="2"/>
  <c r="E220" i="2"/>
  <c r="AN220" i="2" s="1"/>
  <c r="F220" i="2"/>
  <c r="B221" i="2"/>
  <c r="C221" i="2"/>
  <c r="D221" i="2"/>
  <c r="E221" i="2"/>
  <c r="F221" i="2"/>
  <c r="B222" i="2"/>
  <c r="C222" i="2"/>
  <c r="D222" i="2"/>
  <c r="E222" i="2"/>
  <c r="F222" i="2"/>
  <c r="B223" i="2"/>
  <c r="C223" i="2"/>
  <c r="D223" i="2"/>
  <c r="E223" i="2"/>
  <c r="F223" i="2"/>
  <c r="B224" i="2"/>
  <c r="C224" i="2"/>
  <c r="D224" i="2"/>
  <c r="E224" i="2"/>
  <c r="F224" i="2"/>
  <c r="B225" i="2"/>
  <c r="C225" i="2"/>
  <c r="D225" i="2"/>
  <c r="E225" i="2"/>
  <c r="F225" i="2"/>
  <c r="B226" i="2"/>
  <c r="C226" i="2"/>
  <c r="D226" i="2"/>
  <c r="E226" i="2"/>
  <c r="F226" i="2"/>
  <c r="B227" i="2"/>
  <c r="C227" i="2"/>
  <c r="D227" i="2"/>
  <c r="E227" i="2"/>
  <c r="AN227" i="2" s="1"/>
  <c r="F227" i="2"/>
  <c r="B228" i="2"/>
  <c r="C228" i="2"/>
  <c r="D228" i="2"/>
  <c r="E228" i="2"/>
  <c r="AN228" i="2" s="1"/>
  <c r="F228" i="2"/>
  <c r="B229" i="2"/>
  <c r="C229" i="2"/>
  <c r="D229" i="2"/>
  <c r="E229" i="2"/>
  <c r="F229" i="2"/>
  <c r="B230" i="2"/>
  <c r="C230" i="2"/>
  <c r="D230" i="2"/>
  <c r="E230" i="2"/>
  <c r="AN230" i="2" s="1"/>
  <c r="F230" i="2"/>
  <c r="B231" i="2"/>
  <c r="C231" i="2"/>
  <c r="D231" i="2"/>
  <c r="E231" i="2"/>
  <c r="F231" i="2"/>
  <c r="B232" i="2"/>
  <c r="C232" i="2"/>
  <c r="D232" i="2"/>
  <c r="E232" i="2"/>
  <c r="F232" i="2"/>
  <c r="B233" i="2"/>
  <c r="C233" i="2"/>
  <c r="D233" i="2"/>
  <c r="E233" i="2"/>
  <c r="F233" i="2"/>
  <c r="B234" i="2"/>
  <c r="C234" i="2"/>
  <c r="D234" i="2"/>
  <c r="E234" i="2"/>
  <c r="F234" i="2"/>
  <c r="B235" i="2"/>
  <c r="C235" i="2"/>
  <c r="D235" i="2"/>
  <c r="E235" i="2"/>
  <c r="F235" i="2"/>
  <c r="B236" i="2"/>
  <c r="C236" i="2"/>
  <c r="D236" i="2"/>
  <c r="E236" i="2"/>
  <c r="F236" i="2"/>
  <c r="B237" i="2"/>
  <c r="C237" i="2"/>
  <c r="D237" i="2"/>
  <c r="E237" i="2"/>
  <c r="F237" i="2"/>
  <c r="B238" i="2"/>
  <c r="C238" i="2"/>
  <c r="D238" i="2"/>
  <c r="E238" i="2"/>
  <c r="F238" i="2"/>
  <c r="B239" i="2"/>
  <c r="C239" i="2"/>
  <c r="D239" i="2"/>
  <c r="E239" i="2"/>
  <c r="F239" i="2"/>
  <c r="B240" i="2"/>
  <c r="C240" i="2"/>
  <c r="D240" i="2"/>
  <c r="E240" i="2"/>
  <c r="F240" i="2"/>
  <c r="B241" i="2"/>
  <c r="C241" i="2"/>
  <c r="D241" i="2"/>
  <c r="E241" i="2"/>
  <c r="AN241" i="2" s="1"/>
  <c r="F241" i="2"/>
  <c r="B242" i="2"/>
  <c r="C242" i="2"/>
  <c r="D242" i="2"/>
  <c r="E242" i="2"/>
  <c r="F242" i="2"/>
  <c r="B243" i="2"/>
  <c r="C243" i="2"/>
  <c r="D243" i="2"/>
  <c r="E243" i="2"/>
  <c r="AN243" i="2" s="1"/>
  <c r="F243" i="2"/>
  <c r="B244" i="2"/>
  <c r="C244" i="2"/>
  <c r="D244" i="2"/>
  <c r="E244" i="2"/>
  <c r="AN244" i="2" s="1"/>
  <c r="F244" i="2"/>
  <c r="B245" i="2"/>
  <c r="C245" i="2"/>
  <c r="D245" i="2"/>
  <c r="E245" i="2"/>
  <c r="AN245" i="2" s="1"/>
  <c r="F245" i="2"/>
  <c r="B246" i="2"/>
  <c r="C246" i="2"/>
  <c r="D246" i="2"/>
  <c r="E246" i="2"/>
  <c r="AN246" i="2" s="1"/>
  <c r="F246" i="2"/>
  <c r="B247" i="2"/>
  <c r="C247" i="2"/>
  <c r="D247" i="2"/>
  <c r="E247" i="2"/>
  <c r="AN247" i="2" s="1"/>
  <c r="F247" i="2"/>
  <c r="B248" i="2"/>
  <c r="C248" i="2"/>
  <c r="D248" i="2"/>
  <c r="E248" i="2"/>
  <c r="F248" i="2"/>
  <c r="B249" i="2"/>
  <c r="C249" i="2"/>
  <c r="D249" i="2"/>
  <c r="E249" i="2"/>
  <c r="F249" i="2"/>
  <c r="B250" i="2"/>
  <c r="C250" i="2"/>
  <c r="D250" i="2"/>
  <c r="E250" i="2"/>
  <c r="F250" i="2"/>
  <c r="B251" i="2"/>
  <c r="C251" i="2"/>
  <c r="D251" i="2"/>
  <c r="E251" i="2"/>
  <c r="AN251" i="2" s="1"/>
  <c r="F251" i="2"/>
  <c r="B252" i="2"/>
  <c r="C252" i="2"/>
  <c r="D252" i="2"/>
  <c r="E252" i="2"/>
  <c r="F252" i="2"/>
  <c r="B253" i="2"/>
  <c r="C253" i="2"/>
  <c r="D253" i="2"/>
  <c r="E253" i="2"/>
  <c r="AN253" i="2" s="1"/>
  <c r="F253" i="2"/>
  <c r="B254" i="2"/>
  <c r="C254" i="2"/>
  <c r="D254" i="2"/>
  <c r="E254" i="2"/>
  <c r="F254" i="2"/>
  <c r="B255" i="2"/>
  <c r="C255" i="2"/>
  <c r="D255" i="2"/>
  <c r="E255" i="2"/>
  <c r="AN255" i="2" s="1"/>
  <c r="F255" i="2"/>
  <c r="B256" i="2"/>
  <c r="C256" i="2"/>
  <c r="D256" i="2"/>
  <c r="E256" i="2"/>
  <c r="F256" i="2"/>
  <c r="B257" i="2"/>
  <c r="C257" i="2"/>
  <c r="D257" i="2"/>
  <c r="E257" i="2"/>
  <c r="F257" i="2"/>
  <c r="B258" i="2"/>
  <c r="C258" i="2"/>
  <c r="D258" i="2"/>
  <c r="E258" i="2"/>
  <c r="F258" i="2"/>
  <c r="B259" i="2"/>
  <c r="C259" i="2"/>
  <c r="D259" i="2"/>
  <c r="E259" i="2"/>
  <c r="AN259" i="2" s="1"/>
  <c r="F259" i="2"/>
  <c r="B260" i="2"/>
  <c r="C260" i="2"/>
  <c r="D260" i="2"/>
  <c r="E260" i="2"/>
  <c r="AN260" i="2" s="1"/>
  <c r="F260" i="2"/>
  <c r="B261" i="2"/>
  <c r="C261" i="2"/>
  <c r="D261" i="2"/>
  <c r="E261" i="2"/>
  <c r="AN261" i="2" s="1"/>
  <c r="F261" i="2"/>
  <c r="B262" i="2"/>
  <c r="C262" i="2"/>
  <c r="D262" i="2"/>
  <c r="E262" i="2"/>
  <c r="AN262" i="2" s="1"/>
  <c r="F262" i="2"/>
  <c r="B263" i="2"/>
  <c r="C263" i="2"/>
  <c r="D263" i="2"/>
  <c r="E263" i="2"/>
  <c r="F263" i="2"/>
  <c r="B264" i="2"/>
  <c r="C264" i="2"/>
  <c r="D264" i="2"/>
  <c r="E264" i="2"/>
  <c r="F264" i="2"/>
  <c r="B265" i="2"/>
  <c r="C265" i="2"/>
  <c r="D265" i="2"/>
  <c r="E265" i="2"/>
  <c r="F265" i="2"/>
  <c r="B266" i="2"/>
  <c r="C266" i="2"/>
  <c r="D266" i="2"/>
  <c r="E266" i="2"/>
  <c r="F266" i="2"/>
  <c r="B267" i="2"/>
  <c r="C267" i="2"/>
  <c r="D267" i="2"/>
  <c r="E267" i="2"/>
  <c r="F267" i="2"/>
  <c r="B268" i="2"/>
  <c r="C268" i="2"/>
  <c r="D268" i="2"/>
  <c r="E268" i="2"/>
  <c r="F268" i="2"/>
  <c r="B269" i="2"/>
  <c r="C269" i="2"/>
  <c r="D269" i="2"/>
  <c r="E269" i="2"/>
  <c r="AN269" i="2" s="1"/>
  <c r="F269" i="2"/>
  <c r="B270" i="2"/>
  <c r="C270" i="2"/>
  <c r="D270" i="2"/>
  <c r="E270" i="2"/>
  <c r="AN270" i="2" s="1"/>
  <c r="F270" i="2"/>
  <c r="B271" i="2"/>
  <c r="C271" i="2"/>
  <c r="D271" i="2"/>
  <c r="E271" i="2"/>
  <c r="F271" i="2"/>
  <c r="B272" i="2"/>
  <c r="C272" i="2"/>
  <c r="D272" i="2"/>
  <c r="E272" i="2"/>
  <c r="F272" i="2"/>
  <c r="B273" i="2"/>
  <c r="C273" i="2"/>
  <c r="D273" i="2"/>
  <c r="E273" i="2"/>
  <c r="F273" i="2"/>
  <c r="B274" i="2"/>
  <c r="C274" i="2"/>
  <c r="D274" i="2"/>
  <c r="E274" i="2"/>
  <c r="F274" i="2"/>
  <c r="B275" i="2"/>
  <c r="C275" i="2"/>
  <c r="D275" i="2"/>
  <c r="E275" i="2"/>
  <c r="F275" i="2"/>
  <c r="B276" i="2"/>
  <c r="C276" i="2"/>
  <c r="D276" i="2"/>
  <c r="E276" i="2"/>
  <c r="F276" i="2"/>
  <c r="B277" i="2"/>
  <c r="C277" i="2"/>
  <c r="D277" i="2"/>
  <c r="E277" i="2"/>
  <c r="F277" i="2"/>
  <c r="B278" i="2"/>
  <c r="C278" i="2"/>
  <c r="D278" i="2"/>
  <c r="E278" i="2"/>
  <c r="F278" i="2"/>
  <c r="B279" i="2"/>
  <c r="C279" i="2"/>
  <c r="D279" i="2"/>
  <c r="E279" i="2"/>
  <c r="AN279" i="2" s="1"/>
  <c r="F279" i="2"/>
  <c r="B280" i="2"/>
  <c r="C280" i="2"/>
  <c r="D280" i="2"/>
  <c r="E280" i="2"/>
  <c r="AN280" i="2" s="1"/>
  <c r="F280" i="2"/>
  <c r="B281" i="2"/>
  <c r="C281" i="2"/>
  <c r="D281" i="2"/>
  <c r="E281" i="2"/>
  <c r="F281" i="2"/>
  <c r="B282" i="2"/>
  <c r="C282" i="2"/>
  <c r="D282" i="2"/>
  <c r="E282" i="2"/>
  <c r="AN282" i="2" s="1"/>
  <c r="F282" i="2"/>
  <c r="B283" i="2"/>
  <c r="C283" i="2"/>
  <c r="D283" i="2"/>
  <c r="E283" i="2"/>
  <c r="F283" i="2"/>
  <c r="B284" i="2"/>
  <c r="C284" i="2"/>
  <c r="D284" i="2"/>
  <c r="E284" i="2"/>
  <c r="F284" i="2"/>
  <c r="B285" i="2"/>
  <c r="C285" i="2"/>
  <c r="D285" i="2"/>
  <c r="E285" i="2"/>
  <c r="F285" i="2"/>
  <c r="B286" i="2"/>
  <c r="C286" i="2"/>
  <c r="D286" i="2"/>
  <c r="E286" i="2"/>
  <c r="F286" i="2"/>
  <c r="B287" i="2"/>
  <c r="C287" i="2"/>
  <c r="D287" i="2"/>
  <c r="E287" i="2"/>
  <c r="F287" i="2"/>
  <c r="B288" i="2"/>
  <c r="C288" i="2"/>
  <c r="D288" i="2"/>
  <c r="E288" i="2"/>
  <c r="F288" i="2"/>
  <c r="B289" i="2"/>
  <c r="C289" i="2"/>
  <c r="D289" i="2"/>
  <c r="E289" i="2"/>
  <c r="F289" i="2"/>
  <c r="B290" i="2"/>
  <c r="C290" i="2"/>
  <c r="D290" i="2"/>
  <c r="E290" i="2"/>
  <c r="F290" i="2"/>
  <c r="B291" i="2"/>
  <c r="C291" i="2"/>
  <c r="D291" i="2"/>
  <c r="E291" i="2"/>
  <c r="F291" i="2"/>
  <c r="B292" i="2"/>
  <c r="C292" i="2"/>
  <c r="D292" i="2"/>
  <c r="E292" i="2"/>
  <c r="F292" i="2"/>
  <c r="B293" i="2"/>
  <c r="C293" i="2"/>
  <c r="D293" i="2"/>
  <c r="E293" i="2"/>
  <c r="F293" i="2"/>
  <c r="B294" i="2"/>
  <c r="C294" i="2"/>
  <c r="D294" i="2"/>
  <c r="E294" i="2"/>
  <c r="AN294" i="2" s="1"/>
  <c r="F294" i="2"/>
  <c r="B295" i="2"/>
  <c r="C295" i="2"/>
  <c r="D295" i="2"/>
  <c r="E295" i="2"/>
  <c r="AN295" i="2" s="1"/>
  <c r="F295" i="2"/>
  <c r="B296" i="2"/>
  <c r="C296" i="2"/>
  <c r="D296" i="2"/>
  <c r="E296" i="2"/>
  <c r="AN296" i="2" s="1"/>
  <c r="F296" i="2"/>
  <c r="B297" i="2"/>
  <c r="C297" i="2"/>
  <c r="D297" i="2"/>
  <c r="E297" i="2"/>
  <c r="F297" i="2"/>
  <c r="B298" i="2"/>
  <c r="C298" i="2"/>
  <c r="D298" i="2"/>
  <c r="E298" i="2"/>
  <c r="F298" i="2"/>
  <c r="B299" i="2"/>
  <c r="C299" i="2"/>
  <c r="D299" i="2"/>
  <c r="E299" i="2"/>
  <c r="F299" i="2"/>
  <c r="B300" i="2"/>
  <c r="C300" i="2"/>
  <c r="D300" i="2"/>
  <c r="E300" i="2"/>
  <c r="F300" i="2"/>
  <c r="B301" i="2"/>
  <c r="C301" i="2"/>
  <c r="D301" i="2"/>
  <c r="E301" i="2"/>
  <c r="F301" i="2"/>
  <c r="B302" i="2"/>
  <c r="C302" i="2"/>
  <c r="D302" i="2"/>
  <c r="E302" i="2"/>
  <c r="F302" i="2"/>
  <c r="B303" i="2"/>
  <c r="C303" i="2"/>
  <c r="D303" i="2"/>
  <c r="E303" i="2"/>
  <c r="AN303" i="2" s="1"/>
  <c r="F303" i="2"/>
  <c r="B304" i="2"/>
  <c r="C304" i="2"/>
  <c r="D304" i="2"/>
  <c r="E304" i="2"/>
  <c r="AN304" i="2" s="1"/>
  <c r="F304" i="2"/>
  <c r="B305" i="2"/>
  <c r="C305" i="2"/>
  <c r="D305" i="2"/>
  <c r="E305" i="2"/>
  <c r="F305" i="2"/>
  <c r="B306" i="2"/>
  <c r="C306" i="2"/>
  <c r="D306" i="2"/>
  <c r="E306" i="2"/>
  <c r="F306" i="2"/>
  <c r="B307" i="2"/>
  <c r="C307" i="2"/>
  <c r="D307" i="2"/>
  <c r="E307" i="2"/>
  <c r="F307" i="2"/>
  <c r="B308" i="2"/>
  <c r="C308" i="2"/>
  <c r="D308" i="2"/>
  <c r="E308" i="2"/>
  <c r="F308" i="2"/>
  <c r="B309" i="2"/>
  <c r="C309" i="2"/>
  <c r="D309" i="2"/>
  <c r="E309" i="2"/>
  <c r="F309" i="2"/>
  <c r="Y297" i="14" l="1"/>
  <c r="Z297" i="14"/>
  <c r="AA297" i="14"/>
  <c r="AB297" i="14"/>
  <c r="Y295" i="14"/>
  <c r="Z295" i="14"/>
  <c r="AA295" i="14"/>
  <c r="AB295" i="14"/>
  <c r="Y293" i="14"/>
  <c r="Z293" i="14"/>
  <c r="AA293" i="14"/>
  <c r="AB293" i="14"/>
  <c r="AA287" i="14"/>
  <c r="AB287" i="14"/>
  <c r="Y287" i="14"/>
  <c r="Z287" i="14"/>
  <c r="AA283" i="14"/>
  <c r="AB283" i="14"/>
  <c r="Y283" i="14"/>
  <c r="Z283" i="14"/>
  <c r="AA279" i="14"/>
  <c r="AB279" i="14"/>
  <c r="Z279" i="14"/>
  <c r="Y279" i="14"/>
  <c r="AA275" i="14"/>
  <c r="AB275" i="14"/>
  <c r="Y275" i="14"/>
  <c r="Z275" i="14"/>
  <c r="AA273" i="14"/>
  <c r="Y273" i="14"/>
  <c r="Z273" i="14"/>
  <c r="AB273" i="14"/>
  <c r="AA269" i="14"/>
  <c r="Y269" i="14"/>
  <c r="Z269" i="14"/>
  <c r="AB269" i="14"/>
  <c r="AA265" i="14"/>
  <c r="Y265" i="14"/>
  <c r="Z265" i="14"/>
  <c r="AB265" i="14"/>
  <c r="AA261" i="14"/>
  <c r="AB261" i="14"/>
  <c r="Y261" i="14"/>
  <c r="Z261" i="14"/>
  <c r="AA257" i="14"/>
  <c r="AB257" i="14"/>
  <c r="Y257" i="14"/>
  <c r="Z257" i="14"/>
  <c r="AA253" i="14"/>
  <c r="AB253" i="14"/>
  <c r="Y253" i="14"/>
  <c r="Z253" i="14"/>
  <c r="AA249" i="14"/>
  <c r="AB249" i="14"/>
  <c r="Y249" i="14"/>
  <c r="Z249" i="14"/>
  <c r="AA245" i="14"/>
  <c r="AB245" i="14"/>
  <c r="Y245" i="14"/>
  <c r="Z245" i="14"/>
  <c r="AA243" i="14"/>
  <c r="AB243" i="14"/>
  <c r="Y243" i="14"/>
  <c r="Z243" i="14"/>
  <c r="AA239" i="14"/>
  <c r="AB239" i="14"/>
  <c r="Y239" i="14"/>
  <c r="Z239" i="14"/>
  <c r="AA235" i="14"/>
  <c r="AB235" i="14"/>
  <c r="Y235" i="14"/>
  <c r="Z235" i="14"/>
  <c r="AA231" i="14"/>
  <c r="AB231" i="14"/>
  <c r="Y231" i="14"/>
  <c r="Z231" i="14"/>
  <c r="AA229" i="14"/>
  <c r="AB229" i="14"/>
  <c r="Y229" i="14"/>
  <c r="Z229" i="14"/>
  <c r="AA227" i="14"/>
  <c r="AB227" i="14"/>
  <c r="Y227" i="14"/>
  <c r="Z227" i="14"/>
  <c r="AA225" i="14"/>
  <c r="AB225" i="14"/>
  <c r="Y225" i="14"/>
  <c r="Z225" i="14"/>
  <c r="AA223" i="14"/>
  <c r="AB223" i="14"/>
  <c r="Y223" i="14"/>
  <c r="Z223" i="14"/>
  <c r="AA221" i="14"/>
  <c r="AB221" i="14"/>
  <c r="Y221" i="14"/>
  <c r="Z221" i="14"/>
  <c r="AA217" i="14"/>
  <c r="AB217" i="14"/>
  <c r="Y217" i="14"/>
  <c r="Z217" i="14"/>
  <c r="AA211" i="14"/>
  <c r="AB211" i="14"/>
  <c r="Y211" i="14"/>
  <c r="Z211" i="14"/>
  <c r="AA209" i="14"/>
  <c r="AB209" i="14"/>
  <c r="Y209" i="14"/>
  <c r="Z209" i="14"/>
  <c r="AA207" i="14"/>
  <c r="AB207" i="14"/>
  <c r="Y207" i="14"/>
  <c r="Z207" i="14"/>
  <c r="AA203" i="14"/>
  <c r="AB203" i="14"/>
  <c r="Y203" i="14"/>
  <c r="Z203" i="14"/>
  <c r="AA197" i="14"/>
  <c r="AB197" i="14"/>
  <c r="Y197" i="14"/>
  <c r="Z197" i="14"/>
  <c r="AA195" i="14"/>
  <c r="AB195" i="14"/>
  <c r="Y195" i="14"/>
  <c r="Z195" i="14"/>
  <c r="AA191" i="14"/>
  <c r="AB191" i="14"/>
  <c r="Y191" i="14"/>
  <c r="Z191" i="14"/>
  <c r="AA181" i="14"/>
  <c r="AB181" i="14"/>
  <c r="Y181" i="14"/>
  <c r="Z181" i="14"/>
  <c r="AA179" i="14"/>
  <c r="AB179" i="14"/>
  <c r="Y179" i="14"/>
  <c r="Z179" i="14"/>
  <c r="AA173" i="14"/>
  <c r="AB173" i="14"/>
  <c r="Y173" i="14"/>
  <c r="Z173" i="14"/>
  <c r="AA169" i="14"/>
  <c r="AB169" i="14"/>
  <c r="Y169" i="14"/>
  <c r="Z169" i="14"/>
  <c r="Y165" i="14"/>
  <c r="AA165" i="14"/>
  <c r="AB165" i="14"/>
  <c r="Z165" i="14"/>
  <c r="Y163" i="14"/>
  <c r="Z163" i="14"/>
  <c r="AB163" i="14"/>
  <c r="AA163" i="14"/>
  <c r="Y159" i="14"/>
  <c r="Z159" i="14"/>
  <c r="AB159" i="14"/>
  <c r="AA159" i="14"/>
  <c r="Y157" i="14"/>
  <c r="Z157" i="14"/>
  <c r="AB157" i="14"/>
  <c r="AA157" i="14"/>
  <c r="Y153" i="14"/>
  <c r="Z153" i="14"/>
  <c r="AB153" i="14"/>
  <c r="AA153" i="14"/>
  <c r="Y149" i="14"/>
  <c r="Z149" i="14"/>
  <c r="AB149" i="14"/>
  <c r="AA149" i="14"/>
  <c r="Y147" i="14"/>
  <c r="Z147" i="14"/>
  <c r="AB147" i="14"/>
  <c r="AA147" i="14"/>
  <c r="Y145" i="14"/>
  <c r="Z145" i="14"/>
  <c r="AB145" i="14"/>
  <c r="AA145" i="14"/>
  <c r="Y143" i="14"/>
  <c r="Z143" i="14"/>
  <c r="AB143" i="14"/>
  <c r="AA143" i="14"/>
  <c r="Y139" i="14"/>
  <c r="Z139" i="14"/>
  <c r="AB139" i="14"/>
  <c r="AA139" i="14"/>
  <c r="Y135" i="14"/>
  <c r="Z135" i="14"/>
  <c r="AB135" i="14"/>
  <c r="AA135" i="14"/>
  <c r="Y133" i="14"/>
  <c r="Z133" i="14"/>
  <c r="AB133" i="14"/>
  <c r="AA133" i="14"/>
  <c r="Y127" i="14"/>
  <c r="Z127" i="14"/>
  <c r="AB127" i="14"/>
  <c r="AA127" i="14"/>
  <c r="Y125" i="14"/>
  <c r="Z125" i="14"/>
  <c r="AB125" i="14"/>
  <c r="AA125" i="14"/>
  <c r="Y121" i="14"/>
  <c r="Z121" i="14"/>
  <c r="AB121" i="14"/>
  <c r="AA121" i="14"/>
  <c r="Y119" i="14"/>
  <c r="Z119" i="14"/>
  <c r="AB119" i="14"/>
  <c r="AA119" i="14"/>
  <c r="Y115" i="14"/>
  <c r="Z115" i="14"/>
  <c r="AB115" i="14"/>
  <c r="AA115" i="14"/>
  <c r="Y113" i="14"/>
  <c r="Z113" i="14"/>
  <c r="AB113" i="14"/>
  <c r="AA113" i="14"/>
  <c r="Y105" i="14"/>
  <c r="Z105" i="14"/>
  <c r="AB105" i="14"/>
  <c r="AA105" i="14"/>
  <c r="Y103" i="14"/>
  <c r="Z103" i="14"/>
  <c r="AB103" i="14"/>
  <c r="AA103" i="14"/>
  <c r="Y301" i="14"/>
  <c r="Z301" i="14"/>
  <c r="AA301" i="14"/>
  <c r="AB301" i="14"/>
  <c r="Y299" i="14"/>
  <c r="Z299" i="14"/>
  <c r="AA299" i="14"/>
  <c r="AB299" i="14"/>
  <c r="AA291" i="14"/>
  <c r="AB291" i="14"/>
  <c r="Z291" i="14"/>
  <c r="Y291" i="14"/>
  <c r="AA289" i="14"/>
  <c r="Y289" i="14"/>
  <c r="AB289" i="14"/>
  <c r="Z289" i="14"/>
  <c r="AA285" i="14"/>
  <c r="Y285" i="14"/>
  <c r="AB285" i="14"/>
  <c r="Z285" i="14"/>
  <c r="AA281" i="14"/>
  <c r="Y281" i="14"/>
  <c r="Z281" i="14"/>
  <c r="AB281" i="14"/>
  <c r="AA277" i="14"/>
  <c r="Y277" i="14"/>
  <c r="Z277" i="14"/>
  <c r="AB277" i="14"/>
  <c r="AA271" i="14"/>
  <c r="AB271" i="14"/>
  <c r="Y271" i="14"/>
  <c r="Z271" i="14"/>
  <c r="AA267" i="14"/>
  <c r="AB267" i="14"/>
  <c r="Y267" i="14"/>
  <c r="Z267" i="14"/>
  <c r="AA263" i="14"/>
  <c r="AB263" i="14"/>
  <c r="Y263" i="14"/>
  <c r="Z263" i="14"/>
  <c r="AA259" i="14"/>
  <c r="AB259" i="14"/>
  <c r="Y259" i="14"/>
  <c r="Z259" i="14"/>
  <c r="AA255" i="14"/>
  <c r="AB255" i="14"/>
  <c r="Y255" i="14"/>
  <c r="Z255" i="14"/>
  <c r="AA251" i="14"/>
  <c r="AB251" i="14"/>
  <c r="Y251" i="14"/>
  <c r="Z251" i="14"/>
  <c r="AA247" i="14"/>
  <c r="AB247" i="14"/>
  <c r="Y247" i="14"/>
  <c r="Z247" i="14"/>
  <c r="AA241" i="14"/>
  <c r="AB241" i="14"/>
  <c r="Y241" i="14"/>
  <c r="Z241" i="14"/>
  <c r="AA237" i="14"/>
  <c r="AB237" i="14"/>
  <c r="Y237" i="14"/>
  <c r="Z237" i="14"/>
  <c r="AA233" i="14"/>
  <c r="AB233" i="14"/>
  <c r="Y233" i="14"/>
  <c r="Z233" i="14"/>
  <c r="AA219" i="14"/>
  <c r="AB219" i="14"/>
  <c r="Y219" i="14"/>
  <c r="Z219" i="14"/>
  <c r="AA215" i="14"/>
  <c r="AB215" i="14"/>
  <c r="Y215" i="14"/>
  <c r="Z215" i="14"/>
  <c r="AA213" i="14"/>
  <c r="AB213" i="14"/>
  <c r="Y213" i="14"/>
  <c r="Z213" i="14"/>
  <c r="AA205" i="14"/>
  <c r="AB205" i="14"/>
  <c r="Y205" i="14"/>
  <c r="Z205" i="14"/>
  <c r="AA201" i="14"/>
  <c r="AB201" i="14"/>
  <c r="Y201" i="14"/>
  <c r="Z201" i="14"/>
  <c r="AA199" i="14"/>
  <c r="AB199" i="14"/>
  <c r="Y199" i="14"/>
  <c r="Z199" i="14"/>
  <c r="AA193" i="14"/>
  <c r="AB193" i="14"/>
  <c r="Y193" i="14"/>
  <c r="Z193" i="14"/>
  <c r="AA189" i="14"/>
  <c r="AB189" i="14"/>
  <c r="Y189" i="14"/>
  <c r="Z189" i="14"/>
  <c r="AA187" i="14"/>
  <c r="AB187" i="14"/>
  <c r="Y187" i="14"/>
  <c r="Z187" i="14"/>
  <c r="AA185" i="14"/>
  <c r="AB185" i="14"/>
  <c r="Y185" i="14"/>
  <c r="Z185" i="14"/>
  <c r="AA183" i="14"/>
  <c r="AB183" i="14"/>
  <c r="Y183" i="14"/>
  <c r="Z183" i="14"/>
  <c r="AA177" i="14"/>
  <c r="AB177" i="14"/>
  <c r="Y177" i="14"/>
  <c r="Z177" i="14"/>
  <c r="AA175" i="14"/>
  <c r="AB175" i="14"/>
  <c r="Y175" i="14"/>
  <c r="Z175" i="14"/>
  <c r="AA171" i="14"/>
  <c r="AB171" i="14"/>
  <c r="Y171" i="14"/>
  <c r="Z171" i="14"/>
  <c r="AA167" i="14"/>
  <c r="AB167" i="14"/>
  <c r="Y167" i="14"/>
  <c r="Z167" i="14"/>
  <c r="Y161" i="14"/>
  <c r="Z161" i="14"/>
  <c r="AB161" i="14"/>
  <c r="AA161" i="14"/>
  <c r="Y155" i="14"/>
  <c r="Z155" i="14"/>
  <c r="AB155" i="14"/>
  <c r="AA155" i="14"/>
  <c r="Y151" i="14"/>
  <c r="Z151" i="14"/>
  <c r="AB151" i="14"/>
  <c r="AA151" i="14"/>
  <c r="Y141" i="14"/>
  <c r="Z141" i="14"/>
  <c r="AB141" i="14"/>
  <c r="AA141" i="14"/>
  <c r="Y137" i="14"/>
  <c r="Z137" i="14"/>
  <c r="AB137" i="14"/>
  <c r="AA137" i="14"/>
  <c r="Y131" i="14"/>
  <c r="Z131" i="14"/>
  <c r="AB131" i="14"/>
  <c r="AA131" i="14"/>
  <c r="Y129" i="14"/>
  <c r="Z129" i="14"/>
  <c r="AB129" i="14"/>
  <c r="AA129" i="14"/>
  <c r="Y123" i="14"/>
  <c r="Z123" i="14"/>
  <c r="AB123" i="14"/>
  <c r="AA123" i="14"/>
  <c r="Y117" i="14"/>
  <c r="Z117" i="14"/>
  <c r="AB117" i="14"/>
  <c r="AA117" i="14"/>
  <c r="Y111" i="14"/>
  <c r="Z111" i="14"/>
  <c r="AB111" i="14"/>
  <c r="AA111" i="14"/>
  <c r="Y109" i="14"/>
  <c r="Z109" i="14"/>
  <c r="AB109" i="14"/>
  <c r="AA109" i="14"/>
  <c r="Y107" i="14"/>
  <c r="Z107" i="14"/>
  <c r="AB107" i="14"/>
  <c r="AA107" i="14"/>
  <c r="Y302" i="14"/>
  <c r="AA302" i="14"/>
  <c r="Z302" i="14"/>
  <c r="AB302" i="14"/>
  <c r="Y300" i="14"/>
  <c r="Z300" i="14"/>
  <c r="AA300" i="14"/>
  <c r="AB300" i="14"/>
  <c r="Y298" i="14"/>
  <c r="Z298" i="14"/>
  <c r="AA298" i="14"/>
  <c r="AB298" i="14"/>
  <c r="Y296" i="14"/>
  <c r="AA296" i="14"/>
  <c r="Z296" i="14"/>
  <c r="AB296" i="14"/>
  <c r="Y294" i="14"/>
  <c r="Z294" i="14"/>
  <c r="AA294" i="14"/>
  <c r="AB294" i="14"/>
  <c r="AA292" i="14"/>
  <c r="Y292" i="14"/>
  <c r="Z292" i="14"/>
  <c r="AB292" i="14"/>
  <c r="AA290" i="14"/>
  <c r="Z290" i="14"/>
  <c r="AB290" i="14"/>
  <c r="Y290" i="14"/>
  <c r="AA288" i="14"/>
  <c r="Y288" i="14"/>
  <c r="Z288" i="14"/>
  <c r="AB288" i="14"/>
  <c r="AA286" i="14"/>
  <c r="Z286" i="14"/>
  <c r="AB286" i="14"/>
  <c r="Y286" i="14"/>
  <c r="AA284" i="14"/>
  <c r="Y284" i="14"/>
  <c r="Z284" i="14"/>
  <c r="AB284" i="14"/>
  <c r="AA282" i="14"/>
  <c r="Z282" i="14"/>
  <c r="AB282" i="14"/>
  <c r="Y282" i="14"/>
  <c r="AA280" i="14"/>
  <c r="Y280" i="14"/>
  <c r="Z280" i="14"/>
  <c r="AB280" i="14"/>
  <c r="AA278" i="14"/>
  <c r="Z278" i="14"/>
  <c r="AB278" i="14"/>
  <c r="Y278" i="14"/>
  <c r="AA276" i="14"/>
  <c r="Y276" i="14"/>
  <c r="AB276" i="14"/>
  <c r="Z276" i="14"/>
  <c r="AA274" i="14"/>
  <c r="Z274" i="14"/>
  <c r="AB274" i="14"/>
  <c r="Y274" i="14"/>
  <c r="AA272" i="14"/>
  <c r="Z272" i="14"/>
  <c r="AB272" i="14"/>
  <c r="Y272" i="14"/>
  <c r="AA270" i="14"/>
  <c r="Z270" i="14"/>
  <c r="Y270" i="14"/>
  <c r="AB270" i="14"/>
  <c r="AA268" i="14"/>
  <c r="Z268" i="14"/>
  <c r="Y268" i="14"/>
  <c r="AB268" i="14"/>
  <c r="AA266" i="14"/>
  <c r="Z266" i="14"/>
  <c r="Y266" i="14"/>
  <c r="AB266" i="14"/>
  <c r="AA264" i="14"/>
  <c r="AB264" i="14"/>
  <c r="Y264" i="14"/>
  <c r="Z264" i="14"/>
  <c r="AA262" i="14"/>
  <c r="AB262" i="14"/>
  <c r="Z262" i="14"/>
  <c r="Y262" i="14"/>
  <c r="AA260" i="14"/>
  <c r="AB260" i="14"/>
  <c r="Y260" i="14"/>
  <c r="Z260" i="14"/>
  <c r="AA258" i="14"/>
  <c r="AB258" i="14"/>
  <c r="Z258" i="14"/>
  <c r="Y258" i="14"/>
  <c r="AA256" i="14"/>
  <c r="AB256" i="14"/>
  <c r="Y256" i="14"/>
  <c r="Z256" i="14"/>
  <c r="AA254" i="14"/>
  <c r="AB254" i="14"/>
  <c r="Y254" i="14"/>
  <c r="Z254" i="14"/>
  <c r="AA252" i="14"/>
  <c r="AB252" i="14"/>
  <c r="Y252" i="14"/>
  <c r="Z252" i="14"/>
  <c r="AA250" i="14"/>
  <c r="AB250" i="14"/>
  <c r="Y250" i="14"/>
  <c r="Z250" i="14"/>
  <c r="AA248" i="14"/>
  <c r="AB248" i="14"/>
  <c r="Z248" i="14"/>
  <c r="Y248" i="14"/>
  <c r="AA246" i="14"/>
  <c r="AB246" i="14"/>
  <c r="Y246" i="14"/>
  <c r="Z246" i="14"/>
  <c r="AA244" i="14"/>
  <c r="AB244" i="14"/>
  <c r="Z244" i="14"/>
  <c r="Y244" i="14"/>
  <c r="AA242" i="14"/>
  <c r="AB242" i="14"/>
  <c r="Y242" i="14"/>
  <c r="Z242" i="14"/>
  <c r="AA240" i="14"/>
  <c r="AB240" i="14"/>
  <c r="Z240" i="14"/>
  <c r="Y240" i="14"/>
  <c r="AA238" i="14"/>
  <c r="AB238" i="14"/>
  <c r="Y238" i="14"/>
  <c r="Z238" i="14"/>
  <c r="AA236" i="14"/>
  <c r="AB236" i="14"/>
  <c r="Y236" i="14"/>
  <c r="Z236" i="14"/>
  <c r="AA234" i="14"/>
  <c r="AB234" i="14"/>
  <c r="Y234" i="14"/>
  <c r="Z234" i="14"/>
  <c r="AA232" i="14"/>
  <c r="AB232" i="14"/>
  <c r="Y232" i="14"/>
  <c r="Z232" i="14"/>
  <c r="AA230" i="14"/>
  <c r="AB230" i="14"/>
  <c r="Z230" i="14"/>
  <c r="Y230" i="14"/>
  <c r="AA228" i="14"/>
  <c r="AB228" i="14"/>
  <c r="Y228" i="14"/>
  <c r="Z228" i="14"/>
  <c r="AA226" i="14"/>
  <c r="AB226" i="14"/>
  <c r="Z226" i="14"/>
  <c r="Y226" i="14"/>
  <c r="AA224" i="14"/>
  <c r="AB224" i="14"/>
  <c r="Y224" i="14"/>
  <c r="Z224" i="14"/>
  <c r="AA222" i="14"/>
  <c r="AB222" i="14"/>
  <c r="Z222" i="14"/>
  <c r="Y222" i="14"/>
  <c r="AA220" i="14"/>
  <c r="AB220" i="14"/>
  <c r="Y220" i="14"/>
  <c r="Z220" i="14"/>
  <c r="AA218" i="14"/>
  <c r="AB218" i="14"/>
  <c r="Y218" i="14"/>
  <c r="Z218" i="14"/>
  <c r="AA216" i="14"/>
  <c r="AB216" i="14"/>
  <c r="Z216" i="14"/>
  <c r="Y216" i="14"/>
  <c r="AA214" i="14"/>
  <c r="AB214" i="14"/>
  <c r="Y214" i="14"/>
  <c r="Z214" i="14"/>
  <c r="AA212" i="14"/>
  <c r="AB212" i="14"/>
  <c r="Z212" i="14"/>
  <c r="Y212" i="14"/>
  <c r="AA210" i="14"/>
  <c r="AB210" i="14"/>
  <c r="Y210" i="14"/>
  <c r="Z210" i="14"/>
  <c r="AA208" i="14"/>
  <c r="AB208" i="14"/>
  <c r="Z208" i="14"/>
  <c r="Y208" i="14"/>
  <c r="AA206" i="14"/>
  <c r="AB206" i="14"/>
  <c r="Y206" i="14"/>
  <c r="Z206" i="14"/>
  <c r="AA204" i="14"/>
  <c r="AB204" i="14"/>
  <c r="Z204" i="14"/>
  <c r="Y204" i="14"/>
  <c r="AA202" i="14"/>
  <c r="AB202" i="14"/>
  <c r="Y202" i="14"/>
  <c r="Z202" i="14"/>
  <c r="AA200" i="14"/>
  <c r="AB200" i="14"/>
  <c r="Z200" i="14"/>
  <c r="Y200" i="14"/>
  <c r="AA198" i="14"/>
  <c r="AB198" i="14"/>
  <c r="Y198" i="14"/>
  <c r="Z198" i="14"/>
  <c r="AA196" i="14"/>
  <c r="AB196" i="14"/>
  <c r="Y196" i="14"/>
  <c r="Z196" i="14"/>
  <c r="AA194" i="14"/>
  <c r="AB194" i="14"/>
  <c r="Y194" i="14"/>
  <c r="Z194" i="14"/>
  <c r="AA192" i="14"/>
  <c r="AB192" i="14"/>
  <c r="Y192" i="14"/>
  <c r="Z192" i="14"/>
  <c r="AA190" i="14"/>
  <c r="AB190" i="14"/>
  <c r="Y190" i="14"/>
  <c r="Z190" i="14"/>
  <c r="AA188" i="14"/>
  <c r="AB188" i="14"/>
  <c r="Y188" i="14"/>
  <c r="Z188" i="14"/>
  <c r="AA186" i="14"/>
  <c r="AB186" i="14"/>
  <c r="Y186" i="14"/>
  <c r="Z186" i="14"/>
  <c r="AA184" i="14"/>
  <c r="AB184" i="14"/>
  <c r="Y184" i="14"/>
  <c r="Z184" i="14"/>
  <c r="AA182" i="14"/>
  <c r="AB182" i="14"/>
  <c r="Y182" i="14"/>
  <c r="Z182" i="14"/>
  <c r="AA180" i="14"/>
  <c r="AB180" i="14"/>
  <c r="Z180" i="14"/>
  <c r="Y180" i="14"/>
  <c r="AA178" i="14"/>
  <c r="AB178" i="14"/>
  <c r="Y178" i="14"/>
  <c r="Z178" i="14"/>
  <c r="AA176" i="14"/>
  <c r="AB176" i="14"/>
  <c r="Y176" i="14"/>
  <c r="Z176" i="14"/>
  <c r="AA174" i="14"/>
  <c r="AB174" i="14"/>
  <c r="Y174" i="14"/>
  <c r="Z174" i="14"/>
  <c r="AA172" i="14"/>
  <c r="AB172" i="14"/>
  <c r="Z172" i="14"/>
  <c r="Y172" i="14"/>
  <c r="AA170" i="14"/>
  <c r="AB170" i="14"/>
  <c r="Y170" i="14"/>
  <c r="Z170" i="14"/>
  <c r="AA168" i="14"/>
  <c r="AB168" i="14"/>
  <c r="Y168" i="14"/>
  <c r="Z168" i="14"/>
  <c r="AA166" i="14"/>
  <c r="AB166" i="14"/>
  <c r="Y166" i="14"/>
  <c r="Z166" i="14"/>
  <c r="Y164" i="14"/>
  <c r="Z164" i="14"/>
  <c r="AA164" i="14"/>
  <c r="AB164" i="14"/>
  <c r="Y162" i="14"/>
  <c r="Z162" i="14"/>
  <c r="AA162" i="14"/>
  <c r="AB162" i="14"/>
  <c r="Y160" i="14"/>
  <c r="Z160" i="14"/>
  <c r="AA160" i="14"/>
  <c r="AB160" i="14"/>
  <c r="Y158" i="14"/>
  <c r="Z158" i="14"/>
  <c r="AA158" i="14"/>
  <c r="AB158" i="14"/>
  <c r="Y156" i="14"/>
  <c r="Z156" i="14"/>
  <c r="AA156" i="14"/>
  <c r="AB156" i="14"/>
  <c r="Y154" i="14"/>
  <c r="Z154" i="14"/>
  <c r="AA154" i="14"/>
  <c r="AB154" i="14"/>
  <c r="Y152" i="14"/>
  <c r="Z152" i="14"/>
  <c r="AA152" i="14"/>
  <c r="AB152" i="14"/>
  <c r="Y150" i="14"/>
  <c r="Z150" i="14"/>
  <c r="AA150" i="14"/>
  <c r="AB150" i="14"/>
  <c r="Y148" i="14"/>
  <c r="Z148" i="14"/>
  <c r="AA148" i="14"/>
  <c r="AB148" i="14"/>
  <c r="Y146" i="14"/>
  <c r="Z146" i="14"/>
  <c r="AA146" i="14"/>
  <c r="AB146" i="14"/>
  <c r="Y144" i="14"/>
  <c r="Z144" i="14"/>
  <c r="AA144" i="14"/>
  <c r="AB144" i="14"/>
  <c r="Y142" i="14"/>
  <c r="Z142" i="14"/>
  <c r="AA142" i="14"/>
  <c r="AB142" i="14"/>
  <c r="Y140" i="14"/>
  <c r="Z140" i="14"/>
  <c r="AA140" i="14"/>
  <c r="AB140" i="14"/>
  <c r="Y138" i="14"/>
  <c r="Z138" i="14"/>
  <c r="AA138" i="14"/>
  <c r="AB138" i="14"/>
  <c r="Y136" i="14"/>
  <c r="Z136" i="14"/>
  <c r="AA136" i="14"/>
  <c r="AB136" i="14"/>
  <c r="Y134" i="14"/>
  <c r="Z134" i="14"/>
  <c r="AA134" i="14"/>
  <c r="AB134" i="14"/>
  <c r="Y132" i="14"/>
  <c r="Z132" i="14"/>
  <c r="AA132" i="14"/>
  <c r="AB132" i="14"/>
  <c r="Y130" i="14"/>
  <c r="Z130" i="14"/>
  <c r="AA130" i="14"/>
  <c r="AB130" i="14"/>
  <c r="Y128" i="14"/>
  <c r="Z128" i="14"/>
  <c r="AA128" i="14"/>
  <c r="AB128" i="14"/>
  <c r="Y126" i="14"/>
  <c r="Z126" i="14"/>
  <c r="AA126" i="14"/>
  <c r="AB126" i="14"/>
  <c r="Y124" i="14"/>
  <c r="Z124" i="14"/>
  <c r="AA124" i="14"/>
  <c r="AB124" i="14"/>
  <c r="Y122" i="14"/>
  <c r="Z122" i="14"/>
  <c r="AA122" i="14"/>
  <c r="AB122" i="14"/>
  <c r="Y120" i="14"/>
  <c r="Z120" i="14"/>
  <c r="AA120" i="14"/>
  <c r="AB120" i="14"/>
  <c r="Y118" i="14"/>
  <c r="Z118" i="14"/>
  <c r="AA118" i="14"/>
  <c r="AB118" i="14"/>
  <c r="Y116" i="14"/>
  <c r="Z116" i="14"/>
  <c r="AA116" i="14"/>
  <c r="AB116" i="14"/>
  <c r="Y114" i="14"/>
  <c r="Z114" i="14"/>
  <c r="AA114" i="14"/>
  <c r="AB114" i="14"/>
  <c r="Y112" i="14"/>
  <c r="Z112" i="14"/>
  <c r="AA112" i="14"/>
  <c r="AB112" i="14"/>
  <c r="Y110" i="14"/>
  <c r="Z110" i="14"/>
  <c r="AA110" i="14"/>
  <c r="AB110" i="14"/>
  <c r="Y108" i="14"/>
  <c r="Z108" i="14"/>
  <c r="AA108" i="14"/>
  <c r="AB108" i="14"/>
  <c r="Y106" i="14"/>
  <c r="Z106" i="14"/>
  <c r="AA106" i="14"/>
  <c r="AB106" i="14"/>
  <c r="Y104" i="14"/>
  <c r="Z104" i="14"/>
  <c r="AA104" i="14"/>
  <c r="AB104" i="14"/>
  <c r="J301" i="14"/>
  <c r="J295" i="14"/>
  <c r="J291" i="14"/>
  <c r="J289" i="14"/>
  <c r="J287" i="14"/>
  <c r="J285" i="14"/>
  <c r="J279" i="14"/>
  <c r="J275" i="14"/>
  <c r="J271" i="14"/>
  <c r="J265" i="14"/>
  <c r="J261" i="14"/>
  <c r="J257" i="14"/>
  <c r="J255" i="14"/>
  <c r="J249" i="14"/>
  <c r="J245" i="14"/>
  <c r="J241" i="14"/>
  <c r="J239" i="14"/>
  <c r="J235" i="14"/>
  <c r="J231" i="14"/>
  <c r="J225" i="14"/>
  <c r="J221" i="14"/>
  <c r="J217" i="14"/>
  <c r="J213" i="14"/>
  <c r="J207" i="14"/>
  <c r="J203" i="14"/>
  <c r="J197" i="14"/>
  <c r="J195" i="14"/>
  <c r="J191" i="14"/>
  <c r="J189" i="14"/>
  <c r="J187" i="14"/>
  <c r="J185" i="14"/>
  <c r="J181" i="14"/>
  <c r="J179" i="14"/>
  <c r="J173" i="14"/>
  <c r="J169" i="14"/>
  <c r="J163" i="14"/>
  <c r="J159" i="14"/>
  <c r="J157" i="14"/>
  <c r="J155" i="14"/>
  <c r="J153" i="14"/>
  <c r="J149" i="14"/>
  <c r="J143" i="14"/>
  <c r="J137" i="14"/>
  <c r="J135" i="14"/>
  <c r="J133" i="14"/>
  <c r="J129" i="14"/>
  <c r="J125" i="14"/>
  <c r="J121" i="14"/>
  <c r="J119" i="14"/>
  <c r="J115" i="14"/>
  <c r="J107" i="14"/>
  <c r="J103" i="14"/>
  <c r="J299" i="14"/>
  <c r="J297" i="14"/>
  <c r="J293" i="14"/>
  <c r="J283" i="14"/>
  <c r="J281" i="14"/>
  <c r="J277" i="14"/>
  <c r="J273" i="14"/>
  <c r="J269" i="14"/>
  <c r="J267" i="14"/>
  <c r="J263" i="14"/>
  <c r="J259" i="14"/>
  <c r="J253" i="14"/>
  <c r="J251" i="14"/>
  <c r="J247" i="14"/>
  <c r="J243" i="14"/>
  <c r="J237" i="14"/>
  <c r="J233" i="14"/>
  <c r="J229" i="14"/>
  <c r="J227" i="14"/>
  <c r="J223" i="14"/>
  <c r="J219" i="14"/>
  <c r="J215" i="14"/>
  <c r="J211" i="14"/>
  <c r="J209" i="14"/>
  <c r="J205" i="14"/>
  <c r="J201" i="14"/>
  <c r="J199" i="14"/>
  <c r="J193" i="14"/>
  <c r="J183" i="14"/>
  <c r="J177" i="14"/>
  <c r="J175" i="14"/>
  <c r="J171" i="14"/>
  <c r="J167" i="14"/>
  <c r="J165" i="14"/>
  <c r="J161" i="14"/>
  <c r="J151" i="14"/>
  <c r="J147" i="14"/>
  <c r="J145" i="14"/>
  <c r="J141" i="14"/>
  <c r="J139" i="14"/>
  <c r="J131" i="14"/>
  <c r="J127" i="14"/>
  <c r="J123" i="14"/>
  <c r="J117" i="14"/>
  <c r="J113" i="14"/>
  <c r="J111" i="14"/>
  <c r="J109" i="14"/>
  <c r="J105" i="14"/>
  <c r="J302" i="14"/>
  <c r="J300" i="14"/>
  <c r="J298" i="14"/>
  <c r="J296" i="14"/>
  <c r="J294" i="14"/>
  <c r="J292" i="14"/>
  <c r="J290" i="14"/>
  <c r="J288" i="14"/>
  <c r="J286" i="14"/>
  <c r="J284" i="14"/>
  <c r="J282" i="14"/>
  <c r="J280" i="14"/>
  <c r="J278" i="14"/>
  <c r="J276" i="14"/>
  <c r="J274" i="14"/>
  <c r="J272" i="14"/>
  <c r="J270" i="14"/>
  <c r="J268" i="14"/>
  <c r="J266" i="14"/>
  <c r="J264" i="14"/>
  <c r="J262" i="14"/>
  <c r="J260" i="14"/>
  <c r="J258" i="14"/>
  <c r="J256" i="14"/>
  <c r="J254" i="14"/>
  <c r="J252" i="14"/>
  <c r="J250" i="14"/>
  <c r="J248" i="14"/>
  <c r="J246" i="14"/>
  <c r="J244" i="14"/>
  <c r="J242" i="14"/>
  <c r="J240" i="14"/>
  <c r="J238" i="14"/>
  <c r="J236" i="14"/>
  <c r="J234" i="14"/>
  <c r="J232" i="14"/>
  <c r="J230" i="14"/>
  <c r="J228" i="14"/>
  <c r="J226" i="14"/>
  <c r="J224" i="14"/>
  <c r="J222" i="14"/>
  <c r="J220" i="14"/>
  <c r="J218" i="14"/>
  <c r="J216" i="14"/>
  <c r="J214" i="14"/>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60" i="14"/>
  <c r="J158" i="14"/>
  <c r="J156" i="14"/>
  <c r="J154" i="14"/>
  <c r="J152" i="14"/>
  <c r="J150" i="14"/>
  <c r="J148" i="14"/>
  <c r="J146" i="14"/>
  <c r="J144" i="14"/>
  <c r="J142" i="14"/>
  <c r="J140" i="14"/>
  <c r="J138" i="14"/>
  <c r="J136" i="14"/>
  <c r="J134" i="14"/>
  <c r="J132" i="14"/>
  <c r="J130" i="14"/>
  <c r="J128" i="14"/>
  <c r="J126" i="14"/>
  <c r="J124" i="14"/>
  <c r="J122" i="14"/>
  <c r="J120" i="14"/>
  <c r="J118" i="14"/>
  <c r="J116" i="14"/>
  <c r="J114" i="14"/>
  <c r="J112" i="14"/>
  <c r="J110" i="14"/>
  <c r="J108" i="14"/>
  <c r="J106" i="14"/>
  <c r="J104" i="14"/>
  <c r="H275" i="14"/>
  <c r="H203" i="14"/>
  <c r="H151" i="14"/>
  <c r="H262" i="14"/>
  <c r="H254" i="14"/>
  <c r="H246" i="14"/>
  <c r="H238" i="14"/>
  <c r="H234" i="14"/>
  <c r="H178" i="14"/>
  <c r="H154" i="14"/>
  <c r="H118" i="14"/>
  <c r="H263" i="14"/>
  <c r="H223" i="14"/>
  <c r="H211" i="14"/>
  <c r="H195" i="14"/>
  <c r="H155" i="14"/>
  <c r="H131" i="14"/>
  <c r="H297" i="14"/>
  <c r="H289" i="14"/>
  <c r="H273" i="14"/>
  <c r="H253" i="14"/>
  <c r="H237" i="14"/>
  <c r="H221" i="14"/>
  <c r="H213" i="14"/>
  <c r="H209" i="14"/>
  <c r="H205" i="14"/>
  <c r="H201" i="14"/>
  <c r="H197" i="14"/>
  <c r="H189" i="14"/>
  <c r="H177" i="14"/>
  <c r="H173" i="14"/>
  <c r="H169" i="14"/>
  <c r="H153" i="14"/>
  <c r="H149" i="14"/>
  <c r="H145" i="14"/>
  <c r="H113" i="14"/>
  <c r="H287" i="14"/>
  <c r="H255" i="14"/>
  <c r="H239" i="14"/>
  <c r="H199" i="14"/>
  <c r="H167" i="14"/>
  <c r="H159" i="14"/>
  <c r="H147" i="14"/>
  <c r="H296" i="14"/>
  <c r="H288" i="14"/>
  <c r="H272" i="14"/>
  <c r="H252" i="14"/>
  <c r="H248" i="14"/>
  <c r="H244" i="14"/>
  <c r="H240" i="14"/>
  <c r="H236" i="14"/>
  <c r="H220" i="14"/>
  <c r="H168" i="14"/>
  <c r="H136" i="14"/>
  <c r="H132" i="14"/>
  <c r="H116" i="14"/>
  <c r="H104" i="14"/>
  <c r="R301" i="14"/>
  <c r="S301" i="14"/>
  <c r="T301" i="14"/>
  <c r="U301" i="14"/>
  <c r="R299" i="14"/>
  <c r="S299" i="14"/>
  <c r="T299" i="14"/>
  <c r="U299" i="14"/>
  <c r="R297" i="14"/>
  <c r="S297" i="14"/>
  <c r="T297" i="14"/>
  <c r="U297" i="14"/>
  <c r="R295" i="14"/>
  <c r="S295" i="14"/>
  <c r="T295" i="14"/>
  <c r="U295" i="14"/>
  <c r="R293" i="14"/>
  <c r="S293" i="14"/>
  <c r="T293" i="14"/>
  <c r="U293" i="14"/>
  <c r="R291" i="14"/>
  <c r="S291" i="14"/>
  <c r="T291" i="14"/>
  <c r="U291" i="14"/>
  <c r="R289" i="14"/>
  <c r="S289" i="14"/>
  <c r="T289" i="14"/>
  <c r="U289" i="14"/>
  <c r="R287" i="14"/>
  <c r="S287" i="14"/>
  <c r="T287" i="14"/>
  <c r="U287" i="14"/>
  <c r="R285" i="14"/>
  <c r="S285" i="14"/>
  <c r="T285" i="14"/>
  <c r="U285" i="14"/>
  <c r="R283" i="14"/>
  <c r="S283" i="14"/>
  <c r="T283" i="14"/>
  <c r="U283" i="14"/>
  <c r="R281" i="14"/>
  <c r="S281" i="14"/>
  <c r="T281" i="14"/>
  <c r="U281" i="14"/>
  <c r="R279" i="14"/>
  <c r="S279" i="14"/>
  <c r="T279" i="14"/>
  <c r="U279" i="14"/>
  <c r="R277" i="14"/>
  <c r="S277" i="14"/>
  <c r="T277" i="14"/>
  <c r="U277" i="14"/>
  <c r="R275" i="14"/>
  <c r="S275" i="14"/>
  <c r="T275" i="14"/>
  <c r="U275" i="14"/>
  <c r="R273" i="14"/>
  <c r="S273" i="14"/>
  <c r="T273" i="14"/>
  <c r="U273" i="14"/>
  <c r="R271" i="14"/>
  <c r="S271" i="14"/>
  <c r="T271" i="14"/>
  <c r="U271" i="14"/>
  <c r="R269" i="14"/>
  <c r="S269" i="14"/>
  <c r="T269" i="14"/>
  <c r="U269" i="14"/>
  <c r="R267" i="14"/>
  <c r="S267" i="14"/>
  <c r="T267" i="14"/>
  <c r="U267" i="14"/>
  <c r="R265" i="14"/>
  <c r="S265" i="14"/>
  <c r="T265" i="14"/>
  <c r="U265" i="14"/>
  <c r="R263" i="14"/>
  <c r="S263" i="14"/>
  <c r="T263" i="14"/>
  <c r="U263" i="14"/>
  <c r="R261" i="14"/>
  <c r="S261" i="14"/>
  <c r="T261" i="14"/>
  <c r="U261" i="14"/>
  <c r="R259" i="14"/>
  <c r="S259" i="14"/>
  <c r="T259" i="14"/>
  <c r="U259" i="14"/>
  <c r="R257" i="14"/>
  <c r="S257" i="14"/>
  <c r="T257" i="14"/>
  <c r="U257" i="14"/>
  <c r="R255" i="14"/>
  <c r="S255" i="14"/>
  <c r="T255" i="14"/>
  <c r="U255" i="14"/>
  <c r="R253" i="14"/>
  <c r="S253" i="14"/>
  <c r="T253" i="14"/>
  <c r="U253" i="14"/>
  <c r="R251" i="14"/>
  <c r="S251" i="14"/>
  <c r="T251" i="14"/>
  <c r="U251" i="14"/>
  <c r="R249" i="14"/>
  <c r="S249" i="14"/>
  <c r="T249" i="14"/>
  <c r="U249" i="14"/>
  <c r="R247" i="14"/>
  <c r="S247" i="14"/>
  <c r="T247" i="14"/>
  <c r="U247" i="14"/>
  <c r="R245" i="14"/>
  <c r="S245" i="14"/>
  <c r="T245" i="14"/>
  <c r="U245" i="14"/>
  <c r="R243" i="14"/>
  <c r="S243" i="14"/>
  <c r="T243" i="14"/>
  <c r="U243" i="14"/>
  <c r="R241" i="14"/>
  <c r="S241" i="14"/>
  <c r="T241" i="14"/>
  <c r="U241" i="14"/>
  <c r="R239" i="14"/>
  <c r="S239" i="14"/>
  <c r="T239" i="14"/>
  <c r="U239" i="14"/>
  <c r="R237" i="14"/>
  <c r="S237" i="14"/>
  <c r="T237" i="14"/>
  <c r="U237" i="14"/>
  <c r="R235" i="14"/>
  <c r="S235" i="14"/>
  <c r="T235" i="14"/>
  <c r="U235" i="14"/>
  <c r="R233" i="14"/>
  <c r="S233" i="14"/>
  <c r="T233" i="14"/>
  <c r="U233" i="14"/>
  <c r="R231" i="14"/>
  <c r="S231" i="14"/>
  <c r="T231" i="14"/>
  <c r="U231" i="14"/>
  <c r="R229" i="14"/>
  <c r="S229" i="14"/>
  <c r="T229" i="14"/>
  <c r="U229" i="14"/>
  <c r="R227" i="14"/>
  <c r="S227" i="14"/>
  <c r="T227" i="14"/>
  <c r="U227" i="14"/>
  <c r="R225" i="14"/>
  <c r="S225" i="14"/>
  <c r="T225" i="14"/>
  <c r="U225" i="14"/>
  <c r="R223" i="14"/>
  <c r="S223" i="14"/>
  <c r="T223" i="14"/>
  <c r="U223" i="14"/>
  <c r="R221" i="14"/>
  <c r="S221" i="14"/>
  <c r="T221" i="14"/>
  <c r="U221" i="14"/>
  <c r="R219" i="14"/>
  <c r="S219" i="14"/>
  <c r="T219" i="14"/>
  <c r="U219" i="14"/>
  <c r="R217" i="14"/>
  <c r="S217" i="14"/>
  <c r="T217" i="14"/>
  <c r="U217" i="14"/>
  <c r="R215" i="14"/>
  <c r="S215" i="14"/>
  <c r="T215" i="14"/>
  <c r="U215" i="14"/>
  <c r="R213" i="14"/>
  <c r="S213" i="14"/>
  <c r="T213" i="14"/>
  <c r="U213" i="14"/>
  <c r="R211" i="14"/>
  <c r="S211" i="14"/>
  <c r="T211" i="14"/>
  <c r="U211" i="14"/>
  <c r="R209" i="14"/>
  <c r="S209" i="14"/>
  <c r="T209" i="14"/>
  <c r="U209" i="14"/>
  <c r="R207" i="14"/>
  <c r="S207" i="14"/>
  <c r="T207" i="14"/>
  <c r="U207" i="14"/>
  <c r="R205" i="14"/>
  <c r="S205" i="14"/>
  <c r="T205" i="14"/>
  <c r="U205" i="14"/>
  <c r="R203" i="14"/>
  <c r="S203" i="14"/>
  <c r="T203" i="14"/>
  <c r="U203" i="14"/>
  <c r="R201" i="14"/>
  <c r="S201" i="14"/>
  <c r="T201" i="14"/>
  <c r="U201" i="14"/>
  <c r="R199" i="14"/>
  <c r="S199" i="14"/>
  <c r="T199" i="14"/>
  <c r="U199" i="14"/>
  <c r="R197" i="14"/>
  <c r="S197" i="14"/>
  <c r="T197" i="14"/>
  <c r="U197" i="14"/>
  <c r="R195" i="14"/>
  <c r="S195" i="14"/>
  <c r="T195" i="14"/>
  <c r="U195" i="14"/>
  <c r="R193" i="14"/>
  <c r="S193" i="14"/>
  <c r="T193" i="14"/>
  <c r="U193" i="14"/>
  <c r="R191" i="14"/>
  <c r="S191" i="14"/>
  <c r="T191" i="14"/>
  <c r="U191" i="14"/>
  <c r="T189" i="14"/>
  <c r="U189" i="14"/>
  <c r="R189" i="14"/>
  <c r="S189" i="14"/>
  <c r="T187" i="14"/>
  <c r="U187" i="14"/>
  <c r="R187" i="14"/>
  <c r="S187" i="14"/>
  <c r="T185" i="14"/>
  <c r="U185" i="14"/>
  <c r="R185" i="14"/>
  <c r="S185" i="14"/>
  <c r="T183" i="14"/>
  <c r="U183" i="14"/>
  <c r="R183" i="14"/>
  <c r="S183" i="14"/>
  <c r="T181" i="14"/>
  <c r="U181" i="14"/>
  <c r="R181" i="14"/>
  <c r="S181" i="14"/>
  <c r="T179" i="14"/>
  <c r="U179" i="14"/>
  <c r="R179" i="14"/>
  <c r="S179" i="14"/>
  <c r="T177" i="14"/>
  <c r="U177" i="14"/>
  <c r="R177" i="14"/>
  <c r="S177" i="14"/>
  <c r="T175" i="14"/>
  <c r="U175" i="14"/>
  <c r="R175" i="14"/>
  <c r="S175" i="14"/>
  <c r="T173" i="14"/>
  <c r="U173" i="14"/>
  <c r="R173" i="14"/>
  <c r="S173" i="14"/>
  <c r="T171" i="14"/>
  <c r="U171" i="14"/>
  <c r="R171" i="14"/>
  <c r="S171" i="14"/>
  <c r="T169" i="14"/>
  <c r="U169" i="14"/>
  <c r="R169" i="14"/>
  <c r="S169" i="14"/>
  <c r="T167" i="14"/>
  <c r="U167" i="14"/>
  <c r="R167" i="14"/>
  <c r="S167" i="14"/>
  <c r="T165" i="14"/>
  <c r="U165" i="14"/>
  <c r="R165" i="14"/>
  <c r="S165" i="14"/>
  <c r="T163" i="14"/>
  <c r="U163" i="14"/>
  <c r="R163" i="14"/>
  <c r="S163" i="14"/>
  <c r="T161" i="14"/>
  <c r="U161" i="14"/>
  <c r="R161" i="14"/>
  <c r="S161" i="14"/>
  <c r="T159" i="14"/>
  <c r="U159" i="14"/>
  <c r="R159" i="14"/>
  <c r="S159" i="14"/>
  <c r="T157" i="14"/>
  <c r="U157" i="14"/>
  <c r="R157" i="14"/>
  <c r="S157" i="14"/>
  <c r="T155" i="14"/>
  <c r="U155" i="14"/>
  <c r="R155" i="14"/>
  <c r="S155" i="14"/>
  <c r="T153" i="14"/>
  <c r="U153" i="14"/>
  <c r="R153" i="14"/>
  <c r="S153" i="14"/>
  <c r="T151" i="14"/>
  <c r="U151" i="14"/>
  <c r="R151" i="14"/>
  <c r="S151" i="14"/>
  <c r="T149" i="14"/>
  <c r="U149" i="14"/>
  <c r="R149" i="14"/>
  <c r="S149" i="14"/>
  <c r="T147" i="14"/>
  <c r="U147" i="14"/>
  <c r="R147" i="14"/>
  <c r="S147" i="14"/>
  <c r="T145" i="14"/>
  <c r="U145" i="14"/>
  <c r="R145" i="14"/>
  <c r="S145" i="14"/>
  <c r="T143" i="14"/>
  <c r="U143" i="14"/>
  <c r="R143" i="14"/>
  <c r="S143" i="14"/>
  <c r="T141" i="14"/>
  <c r="U141" i="14"/>
  <c r="R141" i="14"/>
  <c r="S141" i="14"/>
  <c r="T139" i="14"/>
  <c r="U139" i="14"/>
  <c r="R139" i="14"/>
  <c r="S139" i="14"/>
  <c r="T137" i="14"/>
  <c r="U137" i="14"/>
  <c r="R137" i="14"/>
  <c r="S137" i="14"/>
  <c r="T135" i="14"/>
  <c r="U135" i="14"/>
  <c r="R135" i="14"/>
  <c r="S135" i="14"/>
  <c r="T133" i="14"/>
  <c r="U133" i="14"/>
  <c r="R133" i="14"/>
  <c r="S133" i="14"/>
  <c r="T131" i="14"/>
  <c r="U131" i="14"/>
  <c r="R131" i="14"/>
  <c r="S131" i="14"/>
  <c r="T129" i="14"/>
  <c r="U129" i="14"/>
  <c r="R129" i="14"/>
  <c r="S129" i="14"/>
  <c r="T127" i="14"/>
  <c r="U127" i="14"/>
  <c r="R127" i="14"/>
  <c r="S127" i="14"/>
  <c r="T125" i="14"/>
  <c r="U125" i="14"/>
  <c r="R125" i="14"/>
  <c r="S125" i="14"/>
  <c r="T123" i="14"/>
  <c r="U123" i="14"/>
  <c r="R123" i="14"/>
  <c r="S123" i="14"/>
  <c r="T121" i="14"/>
  <c r="U121" i="14"/>
  <c r="R121" i="14"/>
  <c r="S121" i="14"/>
  <c r="T119" i="14"/>
  <c r="U119" i="14"/>
  <c r="R119" i="14"/>
  <c r="S119" i="14"/>
  <c r="T117" i="14"/>
  <c r="U117" i="14"/>
  <c r="R117" i="14"/>
  <c r="S117" i="14"/>
  <c r="T115" i="14"/>
  <c r="U115" i="14"/>
  <c r="R115" i="14"/>
  <c r="S115" i="14"/>
  <c r="T113" i="14"/>
  <c r="U113" i="14"/>
  <c r="R113" i="14"/>
  <c r="S113" i="14"/>
  <c r="T111" i="14"/>
  <c r="U111" i="14"/>
  <c r="R111" i="14"/>
  <c r="S111" i="14"/>
  <c r="T109" i="14"/>
  <c r="U109" i="14"/>
  <c r="R109" i="14"/>
  <c r="S109" i="14"/>
  <c r="T107" i="14"/>
  <c r="U107" i="14"/>
  <c r="R107" i="14"/>
  <c r="S107" i="14"/>
  <c r="T105" i="14"/>
  <c r="U105" i="14"/>
  <c r="R105" i="14"/>
  <c r="S105" i="14"/>
  <c r="T103" i="14"/>
  <c r="U103" i="14"/>
  <c r="R103" i="14"/>
  <c r="S103" i="14"/>
  <c r="R302" i="14"/>
  <c r="S302" i="14"/>
  <c r="T302" i="14"/>
  <c r="U302" i="14"/>
  <c r="R300" i="14"/>
  <c r="S300" i="14"/>
  <c r="T300" i="14"/>
  <c r="U300" i="14"/>
  <c r="R298" i="14"/>
  <c r="S298" i="14"/>
  <c r="T298" i="14"/>
  <c r="U298" i="14"/>
  <c r="R296" i="14"/>
  <c r="S296" i="14"/>
  <c r="T296" i="14"/>
  <c r="U296" i="14"/>
  <c r="R294" i="14"/>
  <c r="S294" i="14"/>
  <c r="T294" i="14"/>
  <c r="U294" i="14"/>
  <c r="R292" i="14"/>
  <c r="S292" i="14"/>
  <c r="T292" i="14"/>
  <c r="U292" i="14"/>
  <c r="R290" i="14"/>
  <c r="S290" i="14"/>
  <c r="T290" i="14"/>
  <c r="U290" i="14"/>
  <c r="R288" i="14"/>
  <c r="S288" i="14"/>
  <c r="T288" i="14"/>
  <c r="U288" i="14"/>
  <c r="R286" i="14"/>
  <c r="S286" i="14"/>
  <c r="T286" i="14"/>
  <c r="U286" i="14"/>
  <c r="R284" i="14"/>
  <c r="S284" i="14"/>
  <c r="T284" i="14"/>
  <c r="U284" i="14"/>
  <c r="R282" i="14"/>
  <c r="S282" i="14"/>
  <c r="T282" i="14"/>
  <c r="U282" i="14"/>
  <c r="R280" i="14"/>
  <c r="S280" i="14"/>
  <c r="T280" i="14"/>
  <c r="U280" i="14"/>
  <c r="R278" i="14"/>
  <c r="S278" i="14"/>
  <c r="T278" i="14"/>
  <c r="U278" i="14"/>
  <c r="R276" i="14"/>
  <c r="S276" i="14"/>
  <c r="T276" i="14"/>
  <c r="U276" i="14"/>
  <c r="R274" i="14"/>
  <c r="S274" i="14"/>
  <c r="T274" i="14"/>
  <c r="U274" i="14"/>
  <c r="R272" i="14"/>
  <c r="S272" i="14"/>
  <c r="T272" i="14"/>
  <c r="U272" i="14"/>
  <c r="R270" i="14"/>
  <c r="S270" i="14"/>
  <c r="T270" i="14"/>
  <c r="U270" i="14"/>
  <c r="R268" i="14"/>
  <c r="S268" i="14"/>
  <c r="T268" i="14"/>
  <c r="U268" i="14"/>
  <c r="R266" i="14"/>
  <c r="S266" i="14"/>
  <c r="T266" i="14"/>
  <c r="U266" i="14"/>
  <c r="R264" i="14"/>
  <c r="S264" i="14"/>
  <c r="T264" i="14"/>
  <c r="U264" i="14"/>
  <c r="R262" i="14"/>
  <c r="S262" i="14"/>
  <c r="T262" i="14"/>
  <c r="U262" i="14"/>
  <c r="R260" i="14"/>
  <c r="S260" i="14"/>
  <c r="T260" i="14"/>
  <c r="U260" i="14"/>
  <c r="R258" i="14"/>
  <c r="S258" i="14"/>
  <c r="T258" i="14"/>
  <c r="U258" i="14"/>
  <c r="R256" i="14"/>
  <c r="S256" i="14"/>
  <c r="T256" i="14"/>
  <c r="U256" i="14"/>
  <c r="R254" i="14"/>
  <c r="S254" i="14"/>
  <c r="T254" i="14"/>
  <c r="U254" i="14"/>
  <c r="R252" i="14"/>
  <c r="S252" i="14"/>
  <c r="T252" i="14"/>
  <c r="U252" i="14"/>
  <c r="R250" i="14"/>
  <c r="S250" i="14"/>
  <c r="T250" i="14"/>
  <c r="U250" i="14"/>
  <c r="R248" i="14"/>
  <c r="S248" i="14"/>
  <c r="T248" i="14"/>
  <c r="U248" i="14"/>
  <c r="R246" i="14"/>
  <c r="S246" i="14"/>
  <c r="T246" i="14"/>
  <c r="U246" i="14"/>
  <c r="R244" i="14"/>
  <c r="S244" i="14"/>
  <c r="T244" i="14"/>
  <c r="U244" i="14"/>
  <c r="R242" i="14"/>
  <c r="S242" i="14"/>
  <c r="T242" i="14"/>
  <c r="U242" i="14"/>
  <c r="R240" i="14"/>
  <c r="S240" i="14"/>
  <c r="T240" i="14"/>
  <c r="U240" i="14"/>
  <c r="R238" i="14"/>
  <c r="S238" i="14"/>
  <c r="T238" i="14"/>
  <c r="U238" i="14"/>
  <c r="R236" i="14"/>
  <c r="S236" i="14"/>
  <c r="T236" i="14"/>
  <c r="U236" i="14"/>
  <c r="R234" i="14"/>
  <c r="S234" i="14"/>
  <c r="T234" i="14"/>
  <c r="U234" i="14"/>
  <c r="R232" i="14"/>
  <c r="S232" i="14"/>
  <c r="T232" i="14"/>
  <c r="U232" i="14"/>
  <c r="R230" i="14"/>
  <c r="S230" i="14"/>
  <c r="T230" i="14"/>
  <c r="U230" i="14"/>
  <c r="R228" i="14"/>
  <c r="S228" i="14"/>
  <c r="T228" i="14"/>
  <c r="U228" i="14"/>
  <c r="R226" i="14"/>
  <c r="S226" i="14"/>
  <c r="T226" i="14"/>
  <c r="U226" i="14"/>
  <c r="R224" i="14"/>
  <c r="S224" i="14"/>
  <c r="T224" i="14"/>
  <c r="U224" i="14"/>
  <c r="R222" i="14"/>
  <c r="S222" i="14"/>
  <c r="T222" i="14"/>
  <c r="U222" i="14"/>
  <c r="R220" i="14"/>
  <c r="S220" i="14"/>
  <c r="T220" i="14"/>
  <c r="U220" i="14"/>
  <c r="R218" i="14"/>
  <c r="S218" i="14"/>
  <c r="T218" i="14"/>
  <c r="U218" i="14"/>
  <c r="R216" i="14"/>
  <c r="S216" i="14"/>
  <c r="T216" i="14"/>
  <c r="U216" i="14"/>
  <c r="R214" i="14"/>
  <c r="S214" i="14"/>
  <c r="T214" i="14"/>
  <c r="U214" i="14"/>
  <c r="R212" i="14"/>
  <c r="S212" i="14"/>
  <c r="T212" i="14"/>
  <c r="U212" i="14"/>
  <c r="R210" i="14"/>
  <c r="S210" i="14"/>
  <c r="T210" i="14"/>
  <c r="U210" i="14"/>
  <c r="R208" i="14"/>
  <c r="S208" i="14"/>
  <c r="T208" i="14"/>
  <c r="U208" i="14"/>
  <c r="R206" i="14"/>
  <c r="S206" i="14"/>
  <c r="T206" i="14"/>
  <c r="U206" i="14"/>
  <c r="R204" i="14"/>
  <c r="S204" i="14"/>
  <c r="T204" i="14"/>
  <c r="U204" i="14"/>
  <c r="R202" i="14"/>
  <c r="S202" i="14"/>
  <c r="T202" i="14"/>
  <c r="U202" i="14"/>
  <c r="R200" i="14"/>
  <c r="S200" i="14"/>
  <c r="T200" i="14"/>
  <c r="U200" i="14"/>
  <c r="R198" i="14"/>
  <c r="S198" i="14"/>
  <c r="T198" i="14"/>
  <c r="U198" i="14"/>
  <c r="R196" i="14"/>
  <c r="S196" i="14"/>
  <c r="T196" i="14"/>
  <c r="U196" i="14"/>
  <c r="R194" i="14"/>
  <c r="S194" i="14"/>
  <c r="T194" i="14"/>
  <c r="U194" i="14"/>
  <c r="R192" i="14"/>
  <c r="S192" i="14"/>
  <c r="T192" i="14"/>
  <c r="U192" i="14"/>
  <c r="T190" i="14"/>
  <c r="U190" i="14"/>
  <c r="R190" i="14"/>
  <c r="S190" i="14"/>
  <c r="T188" i="14"/>
  <c r="U188" i="14"/>
  <c r="R188" i="14"/>
  <c r="S188" i="14"/>
  <c r="T186" i="14"/>
  <c r="U186" i="14"/>
  <c r="R186" i="14"/>
  <c r="S186" i="14"/>
  <c r="T184" i="14"/>
  <c r="U184" i="14"/>
  <c r="R184" i="14"/>
  <c r="S184" i="14"/>
  <c r="T182" i="14"/>
  <c r="U182" i="14"/>
  <c r="R182" i="14"/>
  <c r="S182" i="14"/>
  <c r="T180" i="14"/>
  <c r="U180" i="14"/>
  <c r="R180" i="14"/>
  <c r="S180" i="14"/>
  <c r="T178" i="14"/>
  <c r="U178" i="14"/>
  <c r="R178" i="14"/>
  <c r="S178" i="14"/>
  <c r="T176" i="14"/>
  <c r="U176" i="14"/>
  <c r="R176" i="14"/>
  <c r="S176" i="14"/>
  <c r="T174" i="14"/>
  <c r="U174" i="14"/>
  <c r="R174" i="14"/>
  <c r="S174" i="14"/>
  <c r="T172" i="14"/>
  <c r="U172" i="14"/>
  <c r="R172" i="14"/>
  <c r="S172" i="14"/>
  <c r="T170" i="14"/>
  <c r="U170" i="14"/>
  <c r="R170" i="14"/>
  <c r="S170" i="14"/>
  <c r="T168" i="14"/>
  <c r="U168" i="14"/>
  <c r="R168" i="14"/>
  <c r="S168" i="14"/>
  <c r="T166" i="14"/>
  <c r="U166" i="14"/>
  <c r="R166" i="14"/>
  <c r="S166" i="14"/>
  <c r="T164" i="14"/>
  <c r="U164" i="14"/>
  <c r="R164" i="14"/>
  <c r="S164" i="14"/>
  <c r="T162" i="14"/>
  <c r="U162" i="14"/>
  <c r="R162" i="14"/>
  <c r="S162" i="14"/>
  <c r="T160" i="14"/>
  <c r="U160" i="14"/>
  <c r="R160" i="14"/>
  <c r="S160" i="14"/>
  <c r="T158" i="14"/>
  <c r="U158" i="14"/>
  <c r="R158" i="14"/>
  <c r="S158" i="14"/>
  <c r="T156" i="14"/>
  <c r="U156" i="14"/>
  <c r="R156" i="14"/>
  <c r="S156" i="14"/>
  <c r="T154" i="14"/>
  <c r="U154" i="14"/>
  <c r="R154" i="14"/>
  <c r="S154" i="14"/>
  <c r="T152" i="14"/>
  <c r="U152" i="14"/>
  <c r="R152" i="14"/>
  <c r="S152" i="14"/>
  <c r="T150" i="14"/>
  <c r="U150" i="14"/>
  <c r="R150" i="14"/>
  <c r="S150" i="14"/>
  <c r="T148" i="14"/>
  <c r="U148" i="14"/>
  <c r="R148" i="14"/>
  <c r="S148" i="14"/>
  <c r="T146" i="14"/>
  <c r="U146" i="14"/>
  <c r="R146" i="14"/>
  <c r="S146" i="14"/>
  <c r="T144" i="14"/>
  <c r="U144" i="14"/>
  <c r="R144" i="14"/>
  <c r="S144" i="14"/>
  <c r="T142" i="14"/>
  <c r="U142" i="14"/>
  <c r="R142" i="14"/>
  <c r="S142" i="14"/>
  <c r="T140" i="14"/>
  <c r="U140" i="14"/>
  <c r="R140" i="14"/>
  <c r="S140" i="14"/>
  <c r="T138" i="14"/>
  <c r="U138" i="14"/>
  <c r="R138" i="14"/>
  <c r="S138" i="14"/>
  <c r="T136" i="14"/>
  <c r="U136" i="14"/>
  <c r="R136" i="14"/>
  <c r="S136" i="14"/>
  <c r="T134" i="14"/>
  <c r="U134" i="14"/>
  <c r="R134" i="14"/>
  <c r="S134" i="14"/>
  <c r="T132" i="14"/>
  <c r="U132" i="14"/>
  <c r="R132" i="14"/>
  <c r="S132" i="14"/>
  <c r="T130" i="14"/>
  <c r="U130" i="14"/>
  <c r="R130" i="14"/>
  <c r="S130" i="14"/>
  <c r="T128" i="14"/>
  <c r="U128" i="14"/>
  <c r="R128" i="14"/>
  <c r="S128" i="14"/>
  <c r="T126" i="14"/>
  <c r="U126" i="14"/>
  <c r="R126" i="14"/>
  <c r="S126" i="14"/>
  <c r="T124" i="14"/>
  <c r="U124" i="14"/>
  <c r="R124" i="14"/>
  <c r="S124" i="14"/>
  <c r="T122" i="14"/>
  <c r="U122" i="14"/>
  <c r="R122" i="14"/>
  <c r="S122" i="14"/>
  <c r="T120" i="14"/>
  <c r="U120" i="14"/>
  <c r="R120" i="14"/>
  <c r="S120" i="14"/>
  <c r="T118" i="14"/>
  <c r="U118" i="14"/>
  <c r="R118" i="14"/>
  <c r="S118" i="14"/>
  <c r="T116" i="14"/>
  <c r="U116" i="14"/>
  <c r="R116" i="14"/>
  <c r="S116" i="14"/>
  <c r="T114" i="14"/>
  <c r="U114" i="14"/>
  <c r="R114" i="14"/>
  <c r="S114" i="14"/>
  <c r="T112" i="14"/>
  <c r="U112" i="14"/>
  <c r="R112" i="14"/>
  <c r="S112" i="14"/>
  <c r="T110" i="14"/>
  <c r="U110" i="14"/>
  <c r="R110" i="14"/>
  <c r="S110" i="14"/>
  <c r="T108" i="14"/>
  <c r="U108" i="14"/>
  <c r="R108" i="14"/>
  <c r="S108" i="14"/>
  <c r="T106" i="14"/>
  <c r="U106" i="14"/>
  <c r="R106" i="14"/>
  <c r="S106" i="14"/>
  <c r="T104" i="14"/>
  <c r="U104" i="14"/>
  <c r="R104" i="14"/>
  <c r="S104" i="14"/>
  <c r="AN299" i="2"/>
  <c r="AN266" i="2"/>
  <c r="AN233" i="2"/>
  <c r="AN222" i="2"/>
  <c r="AN211" i="2"/>
  <c r="AN198" i="2"/>
  <c r="AN194" i="2"/>
  <c r="AN217" i="2"/>
  <c r="AN214" i="2"/>
  <c r="AN199" i="2"/>
  <c r="AN300" i="2"/>
  <c r="AN221" i="2"/>
  <c r="AN205" i="2"/>
  <c r="AN193" i="2"/>
  <c r="AN151" i="2"/>
  <c r="AN112" i="2"/>
  <c r="AN168" i="2"/>
  <c r="AN306" i="2"/>
  <c r="AN284" i="2"/>
  <c r="AN201" i="2"/>
  <c r="AN181" i="2"/>
  <c r="AN153" i="2"/>
  <c r="AN130" i="2"/>
  <c r="AN119" i="2"/>
  <c r="AN307" i="2"/>
  <c r="AN288" i="2"/>
  <c r="AN286" i="2"/>
  <c r="AN285" i="2"/>
  <c r="AN239" i="2"/>
  <c r="AN235" i="2"/>
  <c r="AN219" i="2"/>
  <c r="AN171" i="2"/>
  <c r="AN147" i="2"/>
  <c r="AN308" i="2"/>
  <c r="AN265" i="2"/>
  <c r="AN116" i="2"/>
  <c r="AN274" i="2"/>
  <c r="AN273" i="2"/>
  <c r="AN172" i="2"/>
  <c r="AN148" i="2"/>
  <c r="AN129" i="2"/>
  <c r="AN118" i="2"/>
  <c r="AN167" i="2"/>
  <c r="AN110" i="2"/>
  <c r="AN276" i="2"/>
  <c r="AN263" i="2"/>
  <c r="AN256" i="2"/>
  <c r="AN248" i="2"/>
  <c r="AN232" i="2"/>
  <c r="AN192" i="2"/>
  <c r="AN189" i="2"/>
  <c r="AN178" i="2"/>
  <c r="AN170" i="2"/>
  <c r="AN164" i="2"/>
  <c r="AN155" i="2"/>
  <c r="AN127" i="2"/>
  <c r="AN289" i="2"/>
  <c r="AN287" i="2"/>
  <c r="AN277" i="2"/>
  <c r="AN267" i="2"/>
  <c r="AN237" i="2"/>
  <c r="AN229" i="2"/>
  <c r="AN226" i="2"/>
  <c r="AN203" i="2"/>
  <c r="AN200" i="2"/>
  <c r="AN188" i="2"/>
  <c r="AN173" i="2"/>
  <c r="AN134" i="2"/>
  <c r="AN133" i="2"/>
  <c r="AN128" i="2"/>
  <c r="AN292" i="2"/>
  <c r="AN290" i="2"/>
  <c r="AN278" i="2"/>
  <c r="AN271" i="2"/>
  <c r="AN213" i="2"/>
  <c r="AN302" i="2"/>
  <c r="AN293" i="2"/>
  <c r="AN275" i="2"/>
  <c r="AN254" i="2"/>
  <c r="AN252" i="2"/>
  <c r="AN225" i="2"/>
  <c r="AN224" i="2"/>
  <c r="AN191" i="2"/>
  <c r="AN135" i="2"/>
  <c r="AN298" i="2"/>
  <c r="AN281" i="2"/>
  <c r="AN209" i="2"/>
  <c r="AN169" i="2"/>
  <c r="AN142" i="2"/>
  <c r="AN115" i="2"/>
  <c r="AN114" i="2"/>
  <c r="AN163" i="2"/>
  <c r="AN126" i="2"/>
  <c r="AN177" i="2"/>
  <c r="AN236" i="2"/>
  <c r="AN234" i="2"/>
  <c r="AN231" i="2"/>
  <c r="AN223" i="2"/>
  <c r="AN215" i="2"/>
  <c r="AN207" i="2"/>
  <c r="AN190" i="2"/>
  <c r="AN183" i="2"/>
  <c r="AN149" i="2"/>
  <c r="AN309" i="2"/>
  <c r="AN305" i="2"/>
  <c r="AN301" i="2"/>
  <c r="AN297" i="2"/>
  <c r="AN291" i="2"/>
  <c r="AN283" i="2"/>
  <c r="AN258" i="2"/>
  <c r="AN250" i="2"/>
  <c r="AN238" i="2"/>
  <c r="AN272" i="2"/>
  <c r="AN268" i="2"/>
  <c r="AN264" i="2"/>
  <c r="AN257" i="2"/>
  <c r="AN249" i="2"/>
  <c r="AN242" i="2"/>
  <c r="AN240" i="2"/>
  <c r="AN195" i="2"/>
  <c r="AN186" i="2"/>
  <c r="AN197" i="2"/>
  <c r="AN187" i="2"/>
  <c r="AN179" i="2"/>
  <c r="AN165" i="2"/>
  <c r="AN140" i="2"/>
  <c r="AN182" i="2"/>
  <c r="AN157" i="2"/>
  <c r="AN145" i="2"/>
  <c r="AN137" i="2"/>
  <c r="AN159" i="2"/>
  <c r="AN150" i="2"/>
  <c r="AN144" i="2"/>
  <c r="AN141" i="2"/>
  <c r="AN132" i="2"/>
  <c r="AN124" i="2"/>
  <c r="AN121" i="2"/>
  <c r="AN146" i="2"/>
  <c r="AN136" i="2"/>
  <c r="AN131" i="2"/>
  <c r="AN122" i="2"/>
  <c r="AN117" i="2"/>
  <c r="AN113" i="2"/>
  <c r="A303" i="25"/>
  <c r="A302" i="25"/>
  <c r="I4" i="14"/>
  <c r="I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3" i="14"/>
  <c r="H143" i="14" l="1"/>
  <c r="H188" i="14"/>
  <c r="H284" i="14"/>
  <c r="H227" i="14"/>
  <c r="H128" i="14"/>
  <c r="H283" i="14"/>
  <c r="H260" i="14"/>
  <c r="H171" i="14"/>
  <c r="H141" i="14"/>
  <c r="H164" i="14"/>
  <c r="H194" i="14"/>
  <c r="H215" i="14"/>
  <c r="H125" i="14"/>
  <c r="H180" i="14"/>
  <c r="H243" i="14"/>
  <c r="H208" i="14"/>
  <c r="H202" i="14"/>
  <c r="H206" i="14"/>
  <c r="H219" i="14"/>
  <c r="H182" i="14"/>
  <c r="H249" i="14"/>
  <c r="H160" i="14"/>
  <c r="H212" i="14"/>
  <c r="H279" i="14"/>
  <c r="H123" i="14"/>
  <c r="H277" i="14"/>
  <c r="H105" i="14"/>
  <c r="H214" i="14"/>
  <c r="H187" i="14"/>
  <c r="H226" i="14"/>
  <c r="H124" i="14"/>
  <c r="H150" i="14"/>
  <c r="H250" i="14"/>
  <c r="H302" i="14"/>
  <c r="H156" i="14"/>
  <c r="H245" i="14"/>
  <c r="H196" i="14"/>
  <c r="H241" i="14"/>
  <c r="H278" i="14"/>
  <c r="H198" i="14"/>
  <c r="H106" i="14"/>
  <c r="H152" i="14"/>
  <c r="H233" i="14"/>
  <c r="H142" i="14"/>
  <c r="H107" i="14"/>
  <c r="H247" i="14"/>
  <c r="H166" i="14"/>
  <c r="H148" i="14"/>
  <c r="H165" i="14"/>
  <c r="H110" i="14"/>
  <c r="H139" i="14"/>
  <c r="H134" i="14"/>
  <c r="H130" i="14"/>
  <c r="H133" i="14"/>
  <c r="H190" i="14"/>
  <c r="H235" i="14"/>
  <c r="H261" i="14"/>
  <c r="H251" i="14"/>
  <c r="H294" i="14"/>
  <c r="H176" i="14"/>
  <c r="H216" i="14"/>
  <c r="H170" i="14"/>
  <c r="H108" i="14"/>
  <c r="H274" i="14"/>
  <c r="H217" i="14"/>
  <c r="H268" i="14"/>
  <c r="H264" i="14"/>
  <c r="H121" i="14"/>
  <c r="H181" i="14"/>
  <c r="H222" i="14"/>
  <c r="H280" i="14"/>
  <c r="H157" i="14"/>
  <c r="H185" i="14"/>
  <c r="H256" i="14"/>
  <c r="H111" i="14"/>
  <c r="H266" i="14"/>
  <c r="H301" i="14"/>
  <c r="H228" i="14"/>
  <c r="H281" i="14"/>
  <c r="H146" i="14"/>
  <c r="H299" i="14"/>
  <c r="H144" i="14"/>
  <c r="H293" i="14"/>
  <c r="H192" i="14"/>
  <c r="H191" i="14"/>
  <c r="H259" i="14"/>
  <c r="H292" i="14"/>
  <c r="H117" i="14"/>
  <c r="H172" i="14"/>
  <c r="H231" i="14"/>
  <c r="H200" i="14"/>
  <c r="H162" i="14"/>
  <c r="H295" i="14"/>
  <c r="H127" i="14"/>
  <c r="H120" i="14"/>
  <c r="H103" i="14"/>
  <c r="H109" i="14"/>
  <c r="H112" i="14"/>
  <c r="H210" i="14"/>
  <c r="H129" i="14"/>
  <c r="H175" i="14"/>
  <c r="H257" i="14"/>
  <c r="H290" i="14"/>
  <c r="H229" i="14"/>
  <c r="H184" i="14"/>
  <c r="H285" i="14"/>
  <c r="H270" i="14"/>
  <c r="H258" i="14"/>
  <c r="H115" i="14"/>
  <c r="H114" i="14"/>
  <c r="H137" i="14"/>
  <c r="H138" i="14"/>
  <c r="H158" i="14"/>
  <c r="H179" i="14"/>
  <c r="H242" i="14"/>
  <c r="H265" i="14"/>
  <c r="H276" i="14"/>
  <c r="H298" i="14"/>
  <c r="H183" i="14"/>
  <c r="H224" i="14"/>
  <c r="H119" i="14"/>
  <c r="H135" i="14"/>
  <c r="H291" i="14"/>
  <c r="H218" i="14"/>
  <c r="H286" i="14"/>
  <c r="H271" i="14"/>
  <c r="H126" i="14"/>
  <c r="H193" i="14"/>
  <c r="H230" i="14"/>
  <c r="H282" i="14"/>
  <c r="H163" i="14"/>
  <c r="H225" i="14"/>
  <c r="H269" i="14"/>
  <c r="H122" i="14"/>
  <c r="H267" i="14"/>
  <c r="H140" i="14"/>
  <c r="H232" i="14"/>
  <c r="H300" i="14"/>
  <c r="H174" i="14"/>
  <c r="H161" i="14"/>
  <c r="H186" i="14"/>
  <c r="H207" i="14"/>
  <c r="H204" i="14"/>
  <c r="V110" i="14"/>
  <c r="V126" i="14"/>
  <c r="V130" i="14"/>
  <c r="V134" i="14"/>
  <c r="V146" i="14"/>
  <c r="V174" i="14"/>
  <c r="V196" i="14"/>
  <c r="V200" i="14"/>
  <c r="V212" i="14"/>
  <c r="V220" i="14"/>
  <c r="V133" i="14"/>
  <c r="V167" i="14"/>
  <c r="V171" i="14"/>
  <c r="V175" i="14"/>
  <c r="V154" i="14"/>
  <c r="V242" i="14"/>
  <c r="V262" i="14"/>
  <c r="V231" i="14"/>
  <c r="V277" i="14"/>
  <c r="V238" i="14"/>
  <c r="V302" i="14"/>
  <c r="V227" i="14"/>
  <c r="V269" i="14"/>
  <c r="V281" i="14"/>
  <c r="V182" i="14"/>
  <c r="V250" i="14"/>
  <c r="V249" i="14"/>
  <c r="V261" i="14"/>
  <c r="V245" i="14"/>
  <c r="V106" i="14"/>
  <c r="V118" i="14"/>
  <c r="V170" i="14"/>
  <c r="V258" i="14"/>
  <c r="V278" i="14"/>
  <c r="V137" i="14"/>
  <c r="V192" i="14"/>
  <c r="V114" i="14"/>
  <c r="V178" i="14"/>
  <c r="V232" i="14"/>
  <c r="V254" i="14"/>
  <c r="V270" i="14"/>
  <c r="V274" i="14"/>
  <c r="V290" i="14"/>
  <c r="V298" i="14"/>
  <c r="V266" i="14"/>
  <c r="V286" i="14"/>
  <c r="V235" i="14"/>
  <c r="V285" i="14"/>
  <c r="V293" i="14"/>
  <c r="V297" i="14"/>
  <c r="V122" i="14"/>
  <c r="V138" i="14"/>
  <c r="V142" i="14"/>
  <c r="V150" i="14"/>
  <c r="V158" i="14"/>
  <c r="V162" i="14"/>
  <c r="V166" i="14"/>
  <c r="V188" i="14"/>
  <c r="V204" i="14"/>
  <c r="V208" i="14"/>
  <c r="V216" i="14"/>
  <c r="V224" i="14"/>
  <c r="V228" i="14"/>
  <c r="V246" i="14"/>
  <c r="V282" i="14"/>
  <c r="V294" i="14"/>
  <c r="V141" i="14"/>
  <c r="V233" i="14"/>
  <c r="V104" i="14"/>
  <c r="V144" i="14"/>
  <c r="V160" i="14"/>
  <c r="V209" i="14"/>
  <c r="V131" i="14"/>
  <c r="V136" i="14"/>
  <c r="V184" i="14"/>
  <c r="V145" i="14"/>
  <c r="V183" i="14"/>
  <c r="V217" i="14"/>
  <c r="V253" i="14"/>
  <c r="V279" i="14"/>
  <c r="V287" i="14"/>
  <c r="V107" i="14"/>
  <c r="V115" i="14"/>
  <c r="V139" i="14"/>
  <c r="V169" i="14"/>
  <c r="V179" i="14"/>
  <c r="V197" i="14"/>
  <c r="V219" i="14"/>
  <c r="V108" i="14"/>
  <c r="V116" i="14"/>
  <c r="V124" i="14"/>
  <c r="V132" i="14"/>
  <c r="V140" i="14"/>
  <c r="V148" i="14"/>
  <c r="V156" i="14"/>
  <c r="V164" i="14"/>
  <c r="V172" i="14"/>
  <c r="V180" i="14"/>
  <c r="V190" i="14"/>
  <c r="V198" i="14"/>
  <c r="V206" i="14"/>
  <c r="V214" i="14"/>
  <c r="V222" i="14"/>
  <c r="V230" i="14"/>
  <c r="V240" i="14"/>
  <c r="V244" i="14"/>
  <c r="V248" i="14"/>
  <c r="V252" i="14"/>
  <c r="V256" i="14"/>
  <c r="V260" i="14"/>
  <c r="V264" i="14"/>
  <c r="V268" i="14"/>
  <c r="V272" i="14"/>
  <c r="V276" i="14"/>
  <c r="V280" i="14"/>
  <c r="V284" i="14"/>
  <c r="V288" i="14"/>
  <c r="V292" i="14"/>
  <c r="V296" i="14"/>
  <c r="V300" i="14"/>
  <c r="V111" i="14"/>
  <c r="V119" i="14"/>
  <c r="V123" i="14"/>
  <c r="V157" i="14"/>
  <c r="V161" i="14"/>
  <c r="V165" i="14"/>
  <c r="V173" i="14"/>
  <c r="V189" i="14"/>
  <c r="V199" i="14"/>
  <c r="V203" i="14"/>
  <c r="V207" i="14"/>
  <c r="V221" i="14"/>
  <c r="V225" i="14"/>
  <c r="V229" i="14"/>
  <c r="V239" i="14"/>
  <c r="V243" i="14"/>
  <c r="V265" i="14"/>
  <c r="V301" i="14"/>
  <c r="V143" i="14"/>
  <c r="V147" i="14"/>
  <c r="V155" i="14"/>
  <c r="V159" i="14"/>
  <c r="V163" i="14"/>
  <c r="V177" i="14"/>
  <c r="V205" i="14"/>
  <c r="V237" i="14"/>
  <c r="V247" i="14"/>
  <c r="V251" i="14"/>
  <c r="V255" i="14"/>
  <c r="V263" i="14"/>
  <c r="V267" i="14"/>
  <c r="V283" i="14"/>
  <c r="V112" i="14"/>
  <c r="V120" i="14"/>
  <c r="V128" i="14"/>
  <c r="V152" i="14"/>
  <c r="V168" i="14"/>
  <c r="V176" i="14"/>
  <c r="V186" i="14"/>
  <c r="V194" i="14"/>
  <c r="V202" i="14"/>
  <c r="V210" i="14"/>
  <c r="V218" i="14"/>
  <c r="V226" i="14"/>
  <c r="V234" i="14"/>
  <c r="V103" i="14"/>
  <c r="V149" i="14"/>
  <c r="V153" i="14"/>
  <c r="V213" i="14"/>
  <c r="V257" i="14"/>
  <c r="V271" i="14"/>
  <c r="V275" i="14"/>
  <c r="V291" i="14"/>
  <c r="V127" i="14"/>
  <c r="V135" i="14"/>
  <c r="V185" i="14"/>
  <c r="V201" i="14"/>
  <c r="V211" i="14"/>
  <c r="V223" i="14"/>
  <c r="V289" i="14"/>
  <c r="V236" i="14"/>
  <c r="V105" i="14"/>
  <c r="V151" i="14"/>
  <c r="V187" i="14"/>
  <c r="V193" i="14"/>
  <c r="V215" i="14"/>
  <c r="V259" i="14"/>
  <c r="V273" i="14"/>
  <c r="V299" i="14"/>
  <c r="V109" i="14"/>
  <c r="V113" i="14"/>
  <c r="V117" i="14"/>
  <c r="V121" i="14"/>
  <c r="V125" i="14"/>
  <c r="V129" i="14"/>
  <c r="V181" i="14"/>
  <c r="V191" i="14"/>
  <c r="V195" i="14"/>
  <c r="V241" i="14"/>
  <c r="V295" i="14"/>
  <c r="F303" i="25"/>
  <c r="F302" i="25"/>
  <c r="L101" i="25"/>
  <c r="L100" i="25"/>
  <c r="L99" i="25"/>
  <c r="L98" i="25"/>
  <c r="L97" i="25"/>
  <c r="L96" i="25"/>
  <c r="L95" i="25"/>
  <c r="L94" i="25"/>
  <c r="L93" i="25"/>
  <c r="L92" i="25"/>
  <c r="L91" i="25"/>
  <c r="L90" i="25"/>
  <c r="L89" i="25"/>
  <c r="L88" i="25"/>
  <c r="L87" i="25"/>
  <c r="L86" i="25"/>
  <c r="L85" i="25"/>
  <c r="L84" i="25"/>
  <c r="L83" i="25"/>
  <c r="L82" i="25"/>
  <c r="L81" i="25"/>
  <c r="L80" i="25"/>
  <c r="L79" i="25"/>
  <c r="L78" i="25"/>
  <c r="L77" i="25"/>
  <c r="L76" i="25"/>
  <c r="L75" i="25"/>
  <c r="L74" i="25"/>
  <c r="L73" i="25"/>
  <c r="L72" i="25"/>
  <c r="L71" i="25"/>
  <c r="L70" i="25"/>
  <c r="L69" i="25"/>
  <c r="L68" i="25"/>
  <c r="L67" i="25"/>
  <c r="L66" i="25"/>
  <c r="L65" i="25"/>
  <c r="L64" i="25"/>
  <c r="L63" i="25"/>
  <c r="L62" i="25"/>
  <c r="L61" i="25"/>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L4" i="25"/>
  <c r="L3" i="25"/>
  <c r="L2" i="25"/>
  <c r="L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2" i="24"/>
  <c r="F303" i="24"/>
  <c r="F302" i="24"/>
  <c r="A303" i="24"/>
  <c r="A302" i="24"/>
  <c r="E430" i="11"/>
  <c r="E434" i="11"/>
  <c r="L433" i="11"/>
  <c r="E433" i="11"/>
  <c r="E432" i="11"/>
  <c r="C432" i="11"/>
  <c r="E431" i="11"/>
  <c r="D35" i="12"/>
  <c r="B35" i="12"/>
  <c r="A304" i="24" l="1"/>
  <c r="F305" i="25"/>
  <c r="A305" i="24"/>
  <c r="A304" i="25"/>
  <c r="A305" i="25"/>
  <c r="F304" i="24"/>
  <c r="F305" i="24"/>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13" i="1"/>
  <c r="P313" i="1" l="1"/>
  <c r="T5" i="1"/>
  <c r="T6" i="1"/>
  <c r="T4" i="1"/>
  <c r="AB5" i="2" l="1"/>
  <c r="O6" i="1" l="1"/>
  <c r="G6" i="1"/>
  <c r="Q9" i="1" l="1"/>
  <c r="G25" i="7" s="1"/>
  <c r="M9" i="1"/>
  <c r="D34" i="12"/>
  <c r="D36" i="12"/>
  <c r="D37" i="12"/>
  <c r="D33" i="12"/>
  <c r="G31" i="7" l="1"/>
  <c r="K36" i="12"/>
  <c r="F304" i="25" s="1"/>
  <c r="L13" i="1" l="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L45" i="1"/>
  <c r="M45" i="1"/>
  <c r="N45" i="1"/>
  <c r="O45" i="1"/>
  <c r="L46" i="1"/>
  <c r="M46" i="1"/>
  <c r="N46" i="1"/>
  <c r="O46" i="1"/>
  <c r="L47" i="1"/>
  <c r="M47" i="1"/>
  <c r="N47" i="1"/>
  <c r="O47" i="1"/>
  <c r="L48" i="1"/>
  <c r="M48" i="1"/>
  <c r="N48" i="1"/>
  <c r="O48" i="1"/>
  <c r="L49" i="1"/>
  <c r="M49" i="1"/>
  <c r="N49" i="1"/>
  <c r="O49" i="1"/>
  <c r="L50" i="1"/>
  <c r="M50" i="1"/>
  <c r="N50" i="1"/>
  <c r="O50" i="1"/>
  <c r="L51" i="1"/>
  <c r="M51" i="1"/>
  <c r="N51" i="1"/>
  <c r="O51"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L59" i="1"/>
  <c r="M59"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L68" i="1"/>
  <c r="M68" i="1"/>
  <c r="N68" i="1"/>
  <c r="O68" i="1"/>
  <c r="L69" i="1"/>
  <c r="M69" i="1"/>
  <c r="N69" i="1"/>
  <c r="O69" i="1"/>
  <c r="L70" i="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N81" i="1"/>
  <c r="O81" i="1"/>
  <c r="L82" i="1"/>
  <c r="M82" i="1"/>
  <c r="N82" i="1"/>
  <c r="O82" i="1"/>
  <c r="L83" i="1"/>
  <c r="M83" i="1"/>
  <c r="N83" i="1"/>
  <c r="O83" i="1"/>
  <c r="L84" i="1"/>
  <c r="M84" i="1"/>
  <c r="N84" i="1"/>
  <c r="O84" i="1"/>
  <c r="L85" i="1"/>
  <c r="M85" i="1"/>
  <c r="N85" i="1"/>
  <c r="O85" i="1"/>
  <c r="L86" i="1"/>
  <c r="M86" i="1"/>
  <c r="N86" i="1"/>
  <c r="O86" i="1"/>
  <c r="L87" i="1"/>
  <c r="M87" i="1"/>
  <c r="N87" i="1"/>
  <c r="O87" i="1"/>
  <c r="K87" i="1" l="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15" i="1"/>
  <c r="K20" i="1"/>
  <c r="K19" i="1"/>
  <c r="K18" i="1"/>
  <c r="K17" i="1"/>
  <c r="K16" i="1"/>
  <c r="K14" i="1"/>
  <c r="K13" i="1"/>
  <c r="K21" i="1"/>
  <c r="F55" i="17" l="1"/>
  <c r="F54" i="17"/>
  <c r="F53" i="17"/>
  <c r="F52" i="17"/>
  <c r="F51" i="17"/>
  <c r="F50" i="17"/>
  <c r="F49" i="17"/>
  <c r="F48" i="17"/>
  <c r="F47" i="17"/>
  <c r="F46" i="17"/>
  <c r="F18" i="17"/>
  <c r="F19" i="17"/>
  <c r="F20" i="17"/>
  <c r="F21" i="17"/>
  <c r="F22" i="17"/>
  <c r="F23" i="17"/>
  <c r="F15" i="17"/>
  <c r="F16" i="17"/>
  <c r="F17" i="17"/>
  <c r="F14" i="17"/>
  <c r="F36" i="17" l="1"/>
  <c r="C6" i="17"/>
  <c r="G60" i="7" l="1"/>
  <c r="G48" i="7" l="1"/>
  <c r="F75" i="17" l="1"/>
  <c r="F80" i="17" s="1"/>
  <c r="F11" i="17"/>
  <c r="F39" i="17" s="1"/>
  <c r="E75" i="17"/>
  <c r="E11" i="17" l="1"/>
  <c r="E43" i="17" l="1"/>
  <c r="A6" i="17"/>
  <c r="C5" i="17"/>
  <c r="A5" i="17"/>
  <c r="C4" i="17"/>
  <c r="A4" i="17"/>
  <c r="G54" i="7" l="1"/>
  <c r="F43" i="17"/>
  <c r="F71" i="17" s="1"/>
  <c r="F68" i="17"/>
  <c r="C7" i="17"/>
  <c r="F77" i="17" l="1"/>
  <c r="G50" i="7"/>
  <c r="G56" i="7"/>
  <c r="G62" i="7" l="1"/>
  <c r="A4" i="9" l="1"/>
  <c r="H6" i="9"/>
  <c r="A7" i="9"/>
  <c r="F6" i="9"/>
  <c r="F5" i="9"/>
  <c r="A5" i="9"/>
  <c r="F4" i="9"/>
  <c r="I6" i="7"/>
  <c r="G5" i="7"/>
  <c r="G4" i="7"/>
  <c r="A7" i="7"/>
  <c r="A6" i="7"/>
  <c r="A5" i="7"/>
  <c r="A4" i="7"/>
  <c r="H166" i="11" l="1"/>
  <c r="H167" i="11"/>
  <c r="H168" i="11"/>
  <c r="H169" i="11"/>
  <c r="H170" i="11"/>
  <c r="H171" i="11"/>
  <c r="H172" i="11"/>
  <c r="H165" i="11"/>
  <c r="D165" i="11"/>
  <c r="D167" i="11"/>
  <c r="D169" i="11"/>
  <c r="D171" i="11"/>
  <c r="G12" i="7" l="1"/>
  <c r="V13" i="1" l="1"/>
  <c r="W13" i="1"/>
  <c r="X13" i="1"/>
  <c r="G2" i="15" l="1"/>
  <c r="F2" i="15"/>
  <c r="C2" i="15"/>
  <c r="B2" i="15"/>
  <c r="A2" i="15"/>
  <c r="C44" i="2" l="1"/>
  <c r="X47" i="1"/>
  <c r="A14" i="1" l="1"/>
  <c r="A3" i="15" l="1"/>
  <c r="A15" i="1"/>
  <c r="B4" i="14"/>
  <c r="C4" i="14"/>
  <c r="D4" i="14"/>
  <c r="E4" i="14"/>
  <c r="F4" i="14"/>
  <c r="B5" i="14"/>
  <c r="C5" i="14"/>
  <c r="D5" i="14"/>
  <c r="E5" i="14"/>
  <c r="F5" i="14"/>
  <c r="B6" i="14"/>
  <c r="C6" i="14"/>
  <c r="D6" i="14"/>
  <c r="E6" i="14"/>
  <c r="F6" i="14"/>
  <c r="B7" i="14"/>
  <c r="C7" i="14"/>
  <c r="D7" i="14"/>
  <c r="E7" i="14"/>
  <c r="F7" i="14"/>
  <c r="B8" i="14"/>
  <c r="C8" i="14"/>
  <c r="D8" i="14"/>
  <c r="E8" i="14"/>
  <c r="F8" i="14"/>
  <c r="B9" i="14"/>
  <c r="C9" i="14"/>
  <c r="D9" i="14"/>
  <c r="E9" i="14"/>
  <c r="F9" i="14"/>
  <c r="B10" i="14"/>
  <c r="C10" i="14"/>
  <c r="D10" i="14"/>
  <c r="E10" i="14"/>
  <c r="F10" i="14"/>
  <c r="B11" i="14"/>
  <c r="C11" i="14"/>
  <c r="D11" i="14"/>
  <c r="E11" i="14"/>
  <c r="F11" i="14"/>
  <c r="B12" i="14"/>
  <c r="C12" i="14"/>
  <c r="D12" i="14"/>
  <c r="E12" i="14"/>
  <c r="F12" i="14"/>
  <c r="B13" i="14"/>
  <c r="C13" i="14"/>
  <c r="D13" i="14"/>
  <c r="E13" i="14"/>
  <c r="F13" i="14"/>
  <c r="B14" i="14"/>
  <c r="C14" i="14"/>
  <c r="D14" i="14"/>
  <c r="E14" i="14"/>
  <c r="F14" i="14"/>
  <c r="B15" i="14"/>
  <c r="C15" i="14"/>
  <c r="D15" i="14"/>
  <c r="E15" i="14"/>
  <c r="F15" i="14"/>
  <c r="B16" i="14"/>
  <c r="C16" i="14"/>
  <c r="D16" i="14"/>
  <c r="E16" i="14"/>
  <c r="F16" i="14"/>
  <c r="B17" i="14"/>
  <c r="C17" i="14"/>
  <c r="D17" i="14"/>
  <c r="E17" i="14"/>
  <c r="F17" i="14"/>
  <c r="B18" i="14"/>
  <c r="C18" i="14"/>
  <c r="D18" i="14"/>
  <c r="E18" i="14"/>
  <c r="F18" i="14"/>
  <c r="B19" i="14"/>
  <c r="C19" i="14"/>
  <c r="D19" i="14"/>
  <c r="E19" i="14"/>
  <c r="F19" i="14"/>
  <c r="B20" i="14"/>
  <c r="C20" i="14"/>
  <c r="D20" i="14"/>
  <c r="E20" i="14"/>
  <c r="F20" i="14"/>
  <c r="B21" i="14"/>
  <c r="C21" i="14"/>
  <c r="D21" i="14"/>
  <c r="E21" i="14"/>
  <c r="F21" i="14"/>
  <c r="B22" i="14"/>
  <c r="C22" i="14"/>
  <c r="D22" i="14"/>
  <c r="E22" i="14"/>
  <c r="F22" i="14"/>
  <c r="B23" i="14"/>
  <c r="C23" i="14"/>
  <c r="D23" i="14"/>
  <c r="E23" i="14"/>
  <c r="F23" i="14"/>
  <c r="B24" i="14"/>
  <c r="C24" i="14"/>
  <c r="D24" i="14"/>
  <c r="E24" i="14"/>
  <c r="F24" i="14"/>
  <c r="B25" i="14"/>
  <c r="C25" i="14"/>
  <c r="D25" i="14"/>
  <c r="E25" i="14"/>
  <c r="F25" i="14"/>
  <c r="B26" i="14"/>
  <c r="C26" i="14"/>
  <c r="D26" i="14"/>
  <c r="E26" i="14"/>
  <c r="F26" i="14"/>
  <c r="B27" i="14"/>
  <c r="C27" i="14"/>
  <c r="D27" i="14"/>
  <c r="E27" i="14"/>
  <c r="F27" i="14"/>
  <c r="B28" i="14"/>
  <c r="C28" i="14"/>
  <c r="D28" i="14"/>
  <c r="E28" i="14"/>
  <c r="F28" i="14"/>
  <c r="B29" i="14"/>
  <c r="C29" i="14"/>
  <c r="D29" i="14"/>
  <c r="E29" i="14"/>
  <c r="F29" i="14"/>
  <c r="B30" i="14"/>
  <c r="C30" i="14"/>
  <c r="D30" i="14"/>
  <c r="E30" i="14"/>
  <c r="F30" i="14"/>
  <c r="B31" i="14"/>
  <c r="C31" i="14"/>
  <c r="D31" i="14"/>
  <c r="E31" i="14"/>
  <c r="F31" i="14"/>
  <c r="B32" i="14"/>
  <c r="C32" i="14"/>
  <c r="D32" i="14"/>
  <c r="E32" i="14"/>
  <c r="F32" i="14"/>
  <c r="B33" i="14"/>
  <c r="C33" i="14"/>
  <c r="D33" i="14"/>
  <c r="E33" i="14"/>
  <c r="F33" i="14"/>
  <c r="B34" i="14"/>
  <c r="C34" i="14"/>
  <c r="D34" i="14"/>
  <c r="E34" i="14"/>
  <c r="F34" i="14"/>
  <c r="B35" i="14"/>
  <c r="C35" i="14"/>
  <c r="D35" i="14"/>
  <c r="E35" i="14"/>
  <c r="F35" i="14"/>
  <c r="B36" i="14"/>
  <c r="C36" i="14"/>
  <c r="D36" i="14"/>
  <c r="E36" i="14"/>
  <c r="F36" i="14"/>
  <c r="B37" i="14"/>
  <c r="C37" i="14"/>
  <c r="D37" i="14"/>
  <c r="E37" i="14"/>
  <c r="F37" i="14"/>
  <c r="B38" i="14"/>
  <c r="C38" i="14"/>
  <c r="D38" i="14"/>
  <c r="E38" i="14"/>
  <c r="F38" i="14"/>
  <c r="B39" i="14"/>
  <c r="C39" i="14"/>
  <c r="D39" i="14"/>
  <c r="E39" i="14"/>
  <c r="F39" i="14"/>
  <c r="B40" i="14"/>
  <c r="C40" i="14"/>
  <c r="D40" i="14"/>
  <c r="E40" i="14"/>
  <c r="F40" i="14"/>
  <c r="B41" i="14"/>
  <c r="C41" i="14"/>
  <c r="D41" i="14"/>
  <c r="E41" i="14"/>
  <c r="F41" i="14"/>
  <c r="B42" i="14"/>
  <c r="C42" i="14"/>
  <c r="D42" i="14"/>
  <c r="E42" i="14"/>
  <c r="F42" i="14"/>
  <c r="B43" i="14"/>
  <c r="C43" i="14"/>
  <c r="D43" i="14"/>
  <c r="E43" i="14"/>
  <c r="F43" i="14"/>
  <c r="B44" i="14"/>
  <c r="C44" i="14"/>
  <c r="D44" i="14"/>
  <c r="E44" i="14"/>
  <c r="F44" i="14"/>
  <c r="B45" i="14"/>
  <c r="C45" i="14"/>
  <c r="D45" i="14"/>
  <c r="E45" i="14"/>
  <c r="F45" i="14"/>
  <c r="B46" i="14"/>
  <c r="C46" i="14"/>
  <c r="D46" i="14"/>
  <c r="E46" i="14"/>
  <c r="F46" i="14"/>
  <c r="B47" i="14"/>
  <c r="C47" i="14"/>
  <c r="D47" i="14"/>
  <c r="E47" i="14"/>
  <c r="F47" i="14"/>
  <c r="B48" i="14"/>
  <c r="C48" i="14"/>
  <c r="D48" i="14"/>
  <c r="E48" i="14"/>
  <c r="F48" i="14"/>
  <c r="B49" i="14"/>
  <c r="C49" i="14"/>
  <c r="D49" i="14"/>
  <c r="E49" i="14"/>
  <c r="F49" i="14"/>
  <c r="B50" i="14"/>
  <c r="C50" i="14"/>
  <c r="D50" i="14"/>
  <c r="E50" i="14"/>
  <c r="F50" i="14"/>
  <c r="B51" i="14"/>
  <c r="C51" i="14"/>
  <c r="D51" i="14"/>
  <c r="E51" i="14"/>
  <c r="F51" i="14"/>
  <c r="B52" i="14"/>
  <c r="C52" i="14"/>
  <c r="D52" i="14"/>
  <c r="E52" i="14"/>
  <c r="F52" i="14"/>
  <c r="B53" i="14"/>
  <c r="C53" i="14"/>
  <c r="D53" i="14"/>
  <c r="E53" i="14"/>
  <c r="F53" i="14"/>
  <c r="B54" i="14"/>
  <c r="C54" i="14"/>
  <c r="D54" i="14"/>
  <c r="E54" i="14"/>
  <c r="F54" i="14"/>
  <c r="B55" i="14"/>
  <c r="C55" i="14"/>
  <c r="D55" i="14"/>
  <c r="E55" i="14"/>
  <c r="F55" i="14"/>
  <c r="B56" i="14"/>
  <c r="C56" i="14"/>
  <c r="D56" i="14"/>
  <c r="E56" i="14"/>
  <c r="F56" i="14"/>
  <c r="B57" i="14"/>
  <c r="C57" i="14"/>
  <c r="D57" i="14"/>
  <c r="E57" i="14"/>
  <c r="F57" i="14"/>
  <c r="B58" i="14"/>
  <c r="C58" i="14"/>
  <c r="D58" i="14"/>
  <c r="E58" i="14"/>
  <c r="F58" i="14"/>
  <c r="B59" i="14"/>
  <c r="C59" i="14"/>
  <c r="D59" i="14"/>
  <c r="E59" i="14"/>
  <c r="F59" i="14"/>
  <c r="B60" i="14"/>
  <c r="C60" i="14"/>
  <c r="D60" i="14"/>
  <c r="E60" i="14"/>
  <c r="F60" i="14"/>
  <c r="B61" i="14"/>
  <c r="C61" i="14"/>
  <c r="D61" i="14"/>
  <c r="E61" i="14"/>
  <c r="F61" i="14"/>
  <c r="B62" i="14"/>
  <c r="C62" i="14"/>
  <c r="D62" i="14"/>
  <c r="E62" i="14"/>
  <c r="F62" i="14"/>
  <c r="B63" i="14"/>
  <c r="C63" i="14"/>
  <c r="D63" i="14"/>
  <c r="E63" i="14"/>
  <c r="F63" i="14"/>
  <c r="B64" i="14"/>
  <c r="C64" i="14"/>
  <c r="D64" i="14"/>
  <c r="E64" i="14"/>
  <c r="F64" i="14"/>
  <c r="B65" i="14"/>
  <c r="C65" i="14"/>
  <c r="D65" i="14"/>
  <c r="E65" i="14"/>
  <c r="F65" i="14"/>
  <c r="B66" i="14"/>
  <c r="C66" i="14"/>
  <c r="D66" i="14"/>
  <c r="E66" i="14"/>
  <c r="F66" i="14"/>
  <c r="B67" i="14"/>
  <c r="C67" i="14"/>
  <c r="D67" i="14"/>
  <c r="E67" i="14"/>
  <c r="F67" i="14"/>
  <c r="B68" i="14"/>
  <c r="C68" i="14"/>
  <c r="D68" i="14"/>
  <c r="E68" i="14"/>
  <c r="F68" i="14"/>
  <c r="B69" i="14"/>
  <c r="C69" i="14"/>
  <c r="D69" i="14"/>
  <c r="E69" i="14"/>
  <c r="F69" i="14"/>
  <c r="B70" i="14"/>
  <c r="C70" i="14"/>
  <c r="D70" i="14"/>
  <c r="E70" i="14"/>
  <c r="F70" i="14"/>
  <c r="B71" i="14"/>
  <c r="C71" i="14"/>
  <c r="D71" i="14"/>
  <c r="E71" i="14"/>
  <c r="F71" i="14"/>
  <c r="B72" i="14"/>
  <c r="C72" i="14"/>
  <c r="D72" i="14"/>
  <c r="E72" i="14"/>
  <c r="F72" i="14"/>
  <c r="B73" i="14"/>
  <c r="C73" i="14"/>
  <c r="D73" i="14"/>
  <c r="E73" i="14"/>
  <c r="F73" i="14"/>
  <c r="B74" i="14"/>
  <c r="C74" i="14"/>
  <c r="D74" i="14"/>
  <c r="E74" i="14"/>
  <c r="F74" i="14"/>
  <c r="B75" i="14"/>
  <c r="C75" i="14"/>
  <c r="D75" i="14"/>
  <c r="E75" i="14"/>
  <c r="F75" i="14"/>
  <c r="B76" i="14"/>
  <c r="C76" i="14"/>
  <c r="D76" i="14"/>
  <c r="E76" i="14"/>
  <c r="F76" i="14"/>
  <c r="B77" i="14"/>
  <c r="C77" i="14"/>
  <c r="D77" i="14"/>
  <c r="E77" i="14"/>
  <c r="F77" i="14"/>
  <c r="B78" i="14"/>
  <c r="C78" i="14"/>
  <c r="D78" i="14"/>
  <c r="E78" i="14"/>
  <c r="F78" i="14"/>
  <c r="B79" i="14"/>
  <c r="C79" i="14"/>
  <c r="D79" i="14"/>
  <c r="E79" i="14"/>
  <c r="F79" i="14"/>
  <c r="B80" i="14"/>
  <c r="C80" i="14"/>
  <c r="D80" i="14"/>
  <c r="E80" i="14"/>
  <c r="F80" i="14"/>
  <c r="B81" i="14"/>
  <c r="C81" i="14"/>
  <c r="D81" i="14"/>
  <c r="E81" i="14"/>
  <c r="F81" i="14"/>
  <c r="B82" i="14"/>
  <c r="C82" i="14"/>
  <c r="D82" i="14"/>
  <c r="E82" i="14"/>
  <c r="F82" i="14"/>
  <c r="B83" i="14"/>
  <c r="C83" i="14"/>
  <c r="D83" i="14"/>
  <c r="E83" i="14"/>
  <c r="F83" i="14"/>
  <c r="B84" i="14"/>
  <c r="C84" i="14"/>
  <c r="D84" i="14"/>
  <c r="E84" i="14"/>
  <c r="F84" i="14"/>
  <c r="B85" i="14"/>
  <c r="C85" i="14"/>
  <c r="D85" i="14"/>
  <c r="E85" i="14"/>
  <c r="F85" i="14"/>
  <c r="B86" i="14"/>
  <c r="C86" i="14"/>
  <c r="D86" i="14"/>
  <c r="E86" i="14"/>
  <c r="F86" i="14"/>
  <c r="B87" i="14"/>
  <c r="C87" i="14"/>
  <c r="D87" i="14"/>
  <c r="E87" i="14"/>
  <c r="F87" i="14"/>
  <c r="B88" i="14"/>
  <c r="C88" i="14"/>
  <c r="D88" i="14"/>
  <c r="E88" i="14"/>
  <c r="F88" i="14"/>
  <c r="B89" i="14"/>
  <c r="C89" i="14"/>
  <c r="D89" i="14"/>
  <c r="E89" i="14"/>
  <c r="F89" i="14"/>
  <c r="B90" i="14"/>
  <c r="C90" i="14"/>
  <c r="D90" i="14"/>
  <c r="E90" i="14"/>
  <c r="F90" i="14"/>
  <c r="B91" i="14"/>
  <c r="C91" i="14"/>
  <c r="D91" i="14"/>
  <c r="E91" i="14"/>
  <c r="F91" i="14"/>
  <c r="B92" i="14"/>
  <c r="C92" i="14"/>
  <c r="D92" i="14"/>
  <c r="E92" i="14"/>
  <c r="F92" i="14"/>
  <c r="B93" i="14"/>
  <c r="C93" i="14"/>
  <c r="D93" i="14"/>
  <c r="E93" i="14"/>
  <c r="F93" i="14"/>
  <c r="B94" i="14"/>
  <c r="C94" i="14"/>
  <c r="D94" i="14"/>
  <c r="E94" i="14"/>
  <c r="F94" i="14"/>
  <c r="B95" i="14"/>
  <c r="C95" i="14"/>
  <c r="D95" i="14"/>
  <c r="E95" i="14"/>
  <c r="F95" i="14"/>
  <c r="B96" i="14"/>
  <c r="C96" i="14"/>
  <c r="D96" i="14"/>
  <c r="E96" i="14"/>
  <c r="F96" i="14"/>
  <c r="B97" i="14"/>
  <c r="C97" i="14"/>
  <c r="D97" i="14"/>
  <c r="E97" i="14"/>
  <c r="F97" i="14"/>
  <c r="B98" i="14"/>
  <c r="C98" i="14"/>
  <c r="D98" i="14"/>
  <c r="E98" i="14"/>
  <c r="F98" i="14"/>
  <c r="B99" i="14"/>
  <c r="C99" i="14"/>
  <c r="D99" i="14"/>
  <c r="E99" i="14"/>
  <c r="F99" i="14"/>
  <c r="B100" i="14"/>
  <c r="C100" i="14"/>
  <c r="D100" i="14"/>
  <c r="E100" i="14"/>
  <c r="F100" i="14"/>
  <c r="B101" i="14"/>
  <c r="C101" i="14"/>
  <c r="D101" i="14"/>
  <c r="E101" i="14"/>
  <c r="F101" i="14"/>
  <c r="B102" i="14"/>
  <c r="C102" i="14"/>
  <c r="D102" i="14"/>
  <c r="E102" i="14"/>
  <c r="F102" i="14"/>
  <c r="B3" i="14"/>
  <c r="F3" i="14"/>
  <c r="E3" i="14"/>
  <c r="D3" i="14"/>
  <c r="C3" i="14"/>
  <c r="A3" i="14"/>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0"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 i="2"/>
  <c r="D12" i="2"/>
  <c r="D13" i="2"/>
  <c r="D14" i="2"/>
  <c r="D15" i="2"/>
  <c r="D10" i="2"/>
  <c r="AA69" i="14" l="1"/>
  <c r="AB69" i="14"/>
  <c r="Z69" i="14"/>
  <c r="Z17" i="14"/>
  <c r="AA17" i="14"/>
  <c r="AB17" i="14"/>
  <c r="Y76" i="14"/>
  <c r="AA76" i="14"/>
  <c r="AB76" i="14"/>
  <c r="Y72" i="14"/>
  <c r="AA72" i="14"/>
  <c r="AB72" i="14"/>
  <c r="Y68" i="14"/>
  <c r="AA68" i="14"/>
  <c r="AB68" i="14"/>
  <c r="Y64" i="14"/>
  <c r="AA64" i="14"/>
  <c r="AB64" i="14"/>
  <c r="Y60" i="14"/>
  <c r="AA60" i="14"/>
  <c r="AB60" i="14"/>
  <c r="Y56" i="14"/>
  <c r="AA56" i="14"/>
  <c r="AB56" i="14"/>
  <c r="AA52" i="14"/>
  <c r="AB52" i="14"/>
  <c r="AA48" i="14"/>
  <c r="AB48" i="14"/>
  <c r="AB44" i="14"/>
  <c r="AA44" i="14"/>
  <c r="AB40" i="14"/>
  <c r="AA40" i="14"/>
  <c r="AB36" i="14"/>
  <c r="AA36" i="14"/>
  <c r="AA28" i="14"/>
  <c r="AB28" i="14"/>
  <c r="AA24" i="14"/>
  <c r="AB24" i="14"/>
  <c r="AA16" i="14"/>
  <c r="AB16" i="14"/>
  <c r="AB12" i="14"/>
  <c r="AA12" i="14"/>
  <c r="AA4" i="14"/>
  <c r="AB4" i="14"/>
  <c r="AA61" i="14"/>
  <c r="AB61" i="14"/>
  <c r="Z61" i="14"/>
  <c r="AA57" i="14"/>
  <c r="AB57" i="14"/>
  <c r="Z57" i="14"/>
  <c r="AA49" i="14"/>
  <c r="AB49" i="14"/>
  <c r="Z49" i="14"/>
  <c r="Z41" i="14"/>
  <c r="AA41" i="14"/>
  <c r="AB41" i="14"/>
  <c r="AB25" i="14"/>
  <c r="Z25" i="14"/>
  <c r="AA25" i="14"/>
  <c r="AB75" i="14"/>
  <c r="Z75" i="14"/>
  <c r="AA75" i="14"/>
  <c r="Z71" i="14"/>
  <c r="AA71" i="14"/>
  <c r="AB71" i="14"/>
  <c r="AB67" i="14"/>
  <c r="Z67" i="14"/>
  <c r="AA67" i="14"/>
  <c r="AB63" i="14"/>
  <c r="Z63" i="14"/>
  <c r="AA63" i="14"/>
  <c r="AB59" i="14"/>
  <c r="Z59" i="14"/>
  <c r="AA59" i="14"/>
  <c r="Z55" i="14"/>
  <c r="AA55" i="14"/>
  <c r="AB55" i="14"/>
  <c r="Z51" i="14"/>
  <c r="AA51" i="14"/>
  <c r="AB51" i="14"/>
  <c r="Z47" i="14"/>
  <c r="AA47" i="14"/>
  <c r="AB47" i="14"/>
  <c r="AA43" i="14"/>
  <c r="AB43" i="14"/>
  <c r="Z43" i="14"/>
  <c r="AA39" i="14"/>
  <c r="AB39" i="14"/>
  <c r="Z39" i="14"/>
  <c r="AA35" i="14"/>
  <c r="AB35" i="14"/>
  <c r="Z35" i="14"/>
  <c r="Z31" i="14"/>
  <c r="AA31" i="14"/>
  <c r="AB31" i="14"/>
  <c r="Z27" i="14"/>
  <c r="AA27" i="14"/>
  <c r="AB27" i="14"/>
  <c r="Z23" i="14"/>
  <c r="AA23" i="14"/>
  <c r="AB23" i="14"/>
  <c r="AB19" i="14"/>
  <c r="AA19" i="14"/>
  <c r="Z19" i="14"/>
  <c r="AB15" i="14"/>
  <c r="Z15" i="14"/>
  <c r="AA15" i="14"/>
  <c r="AB11" i="14"/>
  <c r="Z11" i="14"/>
  <c r="AA11" i="14"/>
  <c r="AA73" i="14"/>
  <c r="AB73" i="14"/>
  <c r="Z73" i="14"/>
  <c r="AA65" i="14"/>
  <c r="AB65" i="14"/>
  <c r="Z65" i="14"/>
  <c r="AA53" i="14"/>
  <c r="AB53" i="14"/>
  <c r="Z53" i="14"/>
  <c r="Z37" i="14"/>
  <c r="AA37" i="14"/>
  <c r="AB37" i="14"/>
  <c r="AB29" i="14"/>
  <c r="AA29" i="14"/>
  <c r="Z29" i="14"/>
  <c r="Z13" i="14"/>
  <c r="AA13" i="14"/>
  <c r="AB13" i="14"/>
  <c r="AB74" i="14"/>
  <c r="Y74" i="14"/>
  <c r="AA74" i="14"/>
  <c r="AB70" i="14"/>
  <c r="AA70" i="14"/>
  <c r="Y70" i="14"/>
  <c r="AB66" i="14"/>
  <c r="Y66" i="14"/>
  <c r="AA66" i="14"/>
  <c r="AB62" i="14"/>
  <c r="Y62" i="14"/>
  <c r="AA62" i="14"/>
  <c r="AB58" i="14"/>
  <c r="Y58" i="14"/>
  <c r="AA58" i="14"/>
  <c r="AB54" i="14"/>
  <c r="AA54" i="14"/>
  <c r="Y54" i="14"/>
  <c r="AB50" i="14"/>
  <c r="AA50" i="14"/>
  <c r="AA42" i="14"/>
  <c r="AB42" i="14"/>
  <c r="AA38" i="14"/>
  <c r="AB38" i="14"/>
  <c r="AA30" i="14"/>
  <c r="AB30" i="14"/>
  <c r="AB26" i="14"/>
  <c r="AA26" i="14"/>
  <c r="AA22" i="14"/>
  <c r="AB22" i="14"/>
  <c r="AA18" i="14"/>
  <c r="AB18" i="14"/>
  <c r="AA14" i="14"/>
  <c r="AB14" i="14"/>
  <c r="AA10" i="14"/>
  <c r="AB10" i="14"/>
  <c r="AA6" i="14"/>
  <c r="AB6" i="14"/>
  <c r="AA45" i="14"/>
  <c r="Z45" i="14"/>
  <c r="AB45" i="14"/>
  <c r="AA46" i="14"/>
  <c r="Z46" i="14"/>
  <c r="AB46" i="14"/>
  <c r="AB33" i="14"/>
  <c r="AA33" i="14"/>
  <c r="Z33" i="14"/>
  <c r="AA32" i="14"/>
  <c r="AB32" i="14"/>
  <c r="Z32" i="14"/>
  <c r="AB34" i="14"/>
  <c r="Z34" i="14"/>
  <c r="AA34" i="14"/>
  <c r="Z21" i="14"/>
  <c r="AB21" i="14"/>
  <c r="AA21" i="14"/>
  <c r="AB20" i="14"/>
  <c r="Z20" i="14"/>
  <c r="AA20" i="14"/>
  <c r="AA8" i="14"/>
  <c r="AB8" i="14"/>
  <c r="AA9" i="14"/>
  <c r="AB9" i="14"/>
  <c r="AB5" i="14"/>
  <c r="AA5" i="14"/>
  <c r="AB3" i="14"/>
  <c r="AA3" i="14"/>
  <c r="AB7" i="14"/>
  <c r="AA7" i="14"/>
  <c r="AB97" i="14"/>
  <c r="Y97" i="14"/>
  <c r="AA97" i="14"/>
  <c r="Z97" i="14"/>
  <c r="AB77" i="14"/>
  <c r="AA77" i="14"/>
  <c r="Z77" i="14"/>
  <c r="Y100" i="14"/>
  <c r="Z100" i="14"/>
  <c r="AA100" i="14"/>
  <c r="AB100" i="14"/>
  <c r="AB92" i="14"/>
  <c r="Y92" i="14"/>
  <c r="AA92" i="14"/>
  <c r="Z92" i="14"/>
  <c r="AB88" i="14"/>
  <c r="Y88" i="14"/>
  <c r="AA88" i="14"/>
  <c r="Z88" i="14"/>
  <c r="AB84" i="14"/>
  <c r="Y84" i="14"/>
  <c r="AA84" i="14"/>
  <c r="Z84" i="14"/>
  <c r="AB99" i="14"/>
  <c r="Y99" i="14"/>
  <c r="AA99" i="14"/>
  <c r="Z99" i="14"/>
  <c r="AB95" i="14"/>
  <c r="Y95" i="14"/>
  <c r="AA95" i="14"/>
  <c r="Z95" i="14"/>
  <c r="AB91" i="14"/>
  <c r="Y91" i="14"/>
  <c r="AA91" i="14"/>
  <c r="Z91" i="14"/>
  <c r="AB87" i="14"/>
  <c r="Y87" i="14"/>
  <c r="AA87" i="14"/>
  <c r="Z87" i="14"/>
  <c r="AB83" i="14"/>
  <c r="Y83" i="14"/>
  <c r="AA83" i="14"/>
  <c r="Z83" i="14"/>
  <c r="AB79" i="14"/>
  <c r="Y79" i="14"/>
  <c r="AA79" i="14"/>
  <c r="Z79" i="14"/>
  <c r="Y101" i="14"/>
  <c r="Z101" i="14"/>
  <c r="AB101" i="14"/>
  <c r="AA101" i="14"/>
  <c r="AB93" i="14"/>
  <c r="Y93" i="14"/>
  <c r="AA93" i="14"/>
  <c r="Z93" i="14"/>
  <c r="AB89" i="14"/>
  <c r="Y89" i="14"/>
  <c r="AA89" i="14"/>
  <c r="Z89" i="14"/>
  <c r="AB85" i="14"/>
  <c r="Y85" i="14"/>
  <c r="AA85" i="14"/>
  <c r="Z85" i="14"/>
  <c r="AB81" i="14"/>
  <c r="Y81" i="14"/>
  <c r="AA81" i="14"/>
  <c r="Z81" i="14"/>
  <c r="AB96" i="14"/>
  <c r="Y96" i="14"/>
  <c r="AA96" i="14"/>
  <c r="Z96" i="14"/>
  <c r="AB80" i="14"/>
  <c r="Y80" i="14"/>
  <c r="AA80" i="14"/>
  <c r="Z80" i="14"/>
  <c r="Y102" i="14"/>
  <c r="Z102" i="14"/>
  <c r="AA102" i="14"/>
  <c r="AB102" i="14"/>
  <c r="AB98" i="14"/>
  <c r="Y98" i="14"/>
  <c r="AA98" i="14"/>
  <c r="Z98" i="14"/>
  <c r="AB94" i="14"/>
  <c r="Y94" i="14"/>
  <c r="AA94" i="14"/>
  <c r="Z94" i="14"/>
  <c r="AB90" i="14"/>
  <c r="Y90" i="14"/>
  <c r="AA90" i="14"/>
  <c r="Z90" i="14"/>
  <c r="AB86" i="14"/>
  <c r="Y86" i="14"/>
  <c r="AA86" i="14"/>
  <c r="Z86" i="14"/>
  <c r="AB82" i="14"/>
  <c r="Y82" i="14"/>
  <c r="AA82" i="14"/>
  <c r="Z82" i="14"/>
  <c r="AB78" i="14"/>
  <c r="Y78" i="14"/>
  <c r="AA78" i="14"/>
  <c r="Z78" i="14"/>
  <c r="J101" i="14"/>
  <c r="J97" i="14"/>
  <c r="J93" i="14"/>
  <c r="J89" i="14"/>
  <c r="J85" i="14"/>
  <c r="J81" i="14"/>
  <c r="J77" i="14"/>
  <c r="J73" i="14"/>
  <c r="J69" i="14"/>
  <c r="J65" i="14"/>
  <c r="J61" i="14"/>
  <c r="J57" i="14"/>
  <c r="J53" i="14"/>
  <c r="J49" i="14"/>
  <c r="J45" i="14"/>
  <c r="J41" i="14"/>
  <c r="J37" i="14"/>
  <c r="J33" i="14"/>
  <c r="J29" i="14"/>
  <c r="J25" i="14"/>
  <c r="J21" i="14"/>
  <c r="J17" i="14"/>
  <c r="J13" i="14"/>
  <c r="J9" i="14"/>
  <c r="J5" i="14"/>
  <c r="J100" i="14"/>
  <c r="J96" i="14"/>
  <c r="J92" i="14"/>
  <c r="J88" i="14"/>
  <c r="J84" i="14"/>
  <c r="J80" i="14"/>
  <c r="J76" i="14"/>
  <c r="J72" i="14"/>
  <c r="J68" i="14"/>
  <c r="J64" i="14"/>
  <c r="J60" i="14"/>
  <c r="J56" i="14"/>
  <c r="J52" i="14"/>
  <c r="J48" i="14"/>
  <c r="J44" i="14"/>
  <c r="J40" i="14"/>
  <c r="J36" i="14"/>
  <c r="J32" i="14"/>
  <c r="J28" i="14"/>
  <c r="J24" i="14"/>
  <c r="J20" i="14"/>
  <c r="J16" i="14"/>
  <c r="J12" i="14"/>
  <c r="J8" i="14"/>
  <c r="J4" i="14"/>
  <c r="J3" i="14"/>
  <c r="J99" i="14"/>
  <c r="J95" i="14"/>
  <c r="J91" i="14"/>
  <c r="J87" i="14"/>
  <c r="J83" i="14"/>
  <c r="J79" i="14"/>
  <c r="J75" i="14"/>
  <c r="J71" i="14"/>
  <c r="J67" i="14"/>
  <c r="J63" i="14"/>
  <c r="J59" i="14"/>
  <c r="J55" i="14"/>
  <c r="J51" i="14"/>
  <c r="J47" i="14"/>
  <c r="J43" i="14"/>
  <c r="J39" i="14"/>
  <c r="J35" i="14"/>
  <c r="J31" i="14"/>
  <c r="J27" i="14"/>
  <c r="J23" i="14"/>
  <c r="J19" i="14"/>
  <c r="J15" i="14"/>
  <c r="J11" i="14"/>
  <c r="J7" i="14"/>
  <c r="J102" i="14"/>
  <c r="J98" i="14"/>
  <c r="J94" i="14"/>
  <c r="J90" i="14"/>
  <c r="J86" i="14"/>
  <c r="J82" i="14"/>
  <c r="J78" i="14"/>
  <c r="J74" i="14"/>
  <c r="J70" i="14"/>
  <c r="J66" i="14"/>
  <c r="J62" i="14"/>
  <c r="J58" i="14"/>
  <c r="J54" i="14"/>
  <c r="J50" i="14"/>
  <c r="J46" i="14"/>
  <c r="J42" i="14"/>
  <c r="J38" i="14"/>
  <c r="J34" i="14"/>
  <c r="J30" i="14"/>
  <c r="J26" i="14"/>
  <c r="J22" i="14"/>
  <c r="J18" i="14"/>
  <c r="J14" i="14"/>
  <c r="J10" i="14"/>
  <c r="J6" i="14"/>
  <c r="A4" i="15"/>
  <c r="T98" i="14"/>
  <c r="U98" i="14"/>
  <c r="R98" i="14"/>
  <c r="S98" i="14"/>
  <c r="T82" i="14"/>
  <c r="U82" i="14"/>
  <c r="R82" i="14"/>
  <c r="S82" i="14"/>
  <c r="T78" i="14"/>
  <c r="U78" i="14"/>
  <c r="R78" i="14"/>
  <c r="S78" i="14"/>
  <c r="T74" i="14"/>
  <c r="U74" i="14"/>
  <c r="R74" i="14"/>
  <c r="T70" i="14"/>
  <c r="U70" i="14"/>
  <c r="R70" i="14"/>
  <c r="T66" i="14"/>
  <c r="U66" i="14"/>
  <c r="T54" i="14"/>
  <c r="U54" i="14"/>
  <c r="T50" i="14"/>
  <c r="U50" i="14"/>
  <c r="T38" i="14"/>
  <c r="U38" i="14"/>
  <c r="U10" i="14"/>
  <c r="T97" i="14"/>
  <c r="U97" i="14"/>
  <c r="R97" i="14"/>
  <c r="S97" i="14"/>
  <c r="T93" i="14"/>
  <c r="U93" i="14"/>
  <c r="R93" i="14"/>
  <c r="S93" i="14"/>
  <c r="T85" i="14"/>
  <c r="U85" i="14"/>
  <c r="R85" i="14"/>
  <c r="S85" i="14"/>
  <c r="T81" i="14"/>
  <c r="U81" i="14"/>
  <c r="R81" i="14"/>
  <c r="S81" i="14"/>
  <c r="T73" i="14"/>
  <c r="U73" i="14"/>
  <c r="T65" i="14"/>
  <c r="U65" i="14"/>
  <c r="S65" i="14"/>
  <c r="T57" i="14"/>
  <c r="U57" i="14"/>
  <c r="S57" i="14"/>
  <c r="T53" i="14"/>
  <c r="U53" i="14"/>
  <c r="S53" i="14"/>
  <c r="T41" i="14"/>
  <c r="U41" i="14"/>
  <c r="S41" i="14"/>
  <c r="T37" i="14"/>
  <c r="U37" i="14"/>
  <c r="S37" i="14"/>
  <c r="T29" i="14"/>
  <c r="U29" i="14"/>
  <c r="S29" i="14"/>
  <c r="U21" i="14"/>
  <c r="S21" i="14"/>
  <c r="U5" i="14"/>
  <c r="T100" i="14"/>
  <c r="U100" i="14"/>
  <c r="R100" i="14"/>
  <c r="S100" i="14"/>
  <c r="T96" i="14"/>
  <c r="U96" i="14"/>
  <c r="R96" i="14"/>
  <c r="S96" i="14"/>
  <c r="T92" i="14"/>
  <c r="U92" i="14"/>
  <c r="R92" i="14"/>
  <c r="S92" i="14"/>
  <c r="T88" i="14"/>
  <c r="U88" i="14"/>
  <c r="R88" i="14"/>
  <c r="S88" i="14"/>
  <c r="T84" i="14"/>
  <c r="U84" i="14"/>
  <c r="R84" i="14"/>
  <c r="S84" i="14"/>
  <c r="T80" i="14"/>
  <c r="U80" i="14"/>
  <c r="R80" i="14"/>
  <c r="S80" i="14"/>
  <c r="T76" i="14"/>
  <c r="U76" i="14"/>
  <c r="T72" i="14"/>
  <c r="U72" i="14"/>
  <c r="T68" i="14"/>
  <c r="U68" i="14"/>
  <c r="R68" i="14"/>
  <c r="T64" i="14"/>
  <c r="U64" i="14"/>
  <c r="R64" i="14"/>
  <c r="T60" i="14"/>
  <c r="U60" i="14"/>
  <c r="T56" i="14"/>
  <c r="U56" i="14"/>
  <c r="R56" i="14"/>
  <c r="T52" i="14"/>
  <c r="U52" i="14"/>
  <c r="T48" i="14"/>
  <c r="U48" i="14"/>
  <c r="T44" i="14"/>
  <c r="U44" i="14"/>
  <c r="T40" i="14"/>
  <c r="U40" i="14"/>
  <c r="T36" i="14"/>
  <c r="U36" i="14"/>
  <c r="T32" i="14"/>
  <c r="U32" i="14"/>
  <c r="T28" i="14"/>
  <c r="U28" i="14"/>
  <c r="U24" i="14"/>
  <c r="U20" i="14"/>
  <c r="U16" i="14"/>
  <c r="U12" i="14"/>
  <c r="U8" i="14"/>
  <c r="U4" i="14"/>
  <c r="T102" i="14"/>
  <c r="U102" i="14"/>
  <c r="R102" i="14"/>
  <c r="S102" i="14"/>
  <c r="T94" i="14"/>
  <c r="U94" i="14"/>
  <c r="R94" i="14"/>
  <c r="S94" i="14"/>
  <c r="T90" i="14"/>
  <c r="U90" i="14"/>
  <c r="R90" i="14"/>
  <c r="S90" i="14"/>
  <c r="T86" i="14"/>
  <c r="U86" i="14"/>
  <c r="R86" i="14"/>
  <c r="S86" i="14"/>
  <c r="T62" i="14"/>
  <c r="U62" i="14"/>
  <c r="R62" i="14"/>
  <c r="T58" i="14"/>
  <c r="U58" i="14"/>
  <c r="R58" i="14"/>
  <c r="T46" i="14"/>
  <c r="U46" i="14"/>
  <c r="T42" i="14"/>
  <c r="U42" i="14"/>
  <c r="T34" i="14"/>
  <c r="U34" i="14"/>
  <c r="T30" i="14"/>
  <c r="U30" i="14"/>
  <c r="U26" i="14"/>
  <c r="U22" i="14"/>
  <c r="U18" i="14"/>
  <c r="U14" i="14"/>
  <c r="U6" i="14"/>
  <c r="T101" i="14"/>
  <c r="U101" i="14"/>
  <c r="R101" i="14"/>
  <c r="S101" i="14"/>
  <c r="T89" i="14"/>
  <c r="U89" i="14"/>
  <c r="R89" i="14"/>
  <c r="S89" i="14"/>
  <c r="T77" i="14"/>
  <c r="U77" i="14"/>
  <c r="T69" i="14"/>
  <c r="U69" i="14"/>
  <c r="S69" i="14"/>
  <c r="T61" i="14"/>
  <c r="U61" i="14"/>
  <c r="T49" i="14"/>
  <c r="U49" i="14"/>
  <c r="S49" i="14"/>
  <c r="T45" i="14"/>
  <c r="U45" i="14"/>
  <c r="T33" i="14"/>
  <c r="U33" i="14"/>
  <c r="U25" i="14"/>
  <c r="S25" i="14"/>
  <c r="U17" i="14"/>
  <c r="U13" i="14"/>
  <c r="S13" i="14"/>
  <c r="U9" i="14"/>
  <c r="U3" i="14"/>
  <c r="T99" i="14"/>
  <c r="U99" i="14"/>
  <c r="R99" i="14"/>
  <c r="S99" i="14"/>
  <c r="T95" i="14"/>
  <c r="U95" i="14"/>
  <c r="R95" i="14"/>
  <c r="S95" i="14"/>
  <c r="T91" i="14"/>
  <c r="U91" i="14"/>
  <c r="R91" i="14"/>
  <c r="S91" i="14"/>
  <c r="T87" i="14"/>
  <c r="U87" i="14"/>
  <c r="R87" i="14"/>
  <c r="S87" i="14"/>
  <c r="T83" i="14"/>
  <c r="U83" i="14"/>
  <c r="R83" i="14"/>
  <c r="S83" i="14"/>
  <c r="T79" i="14"/>
  <c r="U79" i="14"/>
  <c r="R79" i="14"/>
  <c r="S79" i="14"/>
  <c r="T75" i="14"/>
  <c r="U75" i="14"/>
  <c r="S75" i="14"/>
  <c r="T71" i="14"/>
  <c r="U71" i="14"/>
  <c r="S71" i="14"/>
  <c r="T67" i="14"/>
  <c r="U67" i="14"/>
  <c r="T63" i="14"/>
  <c r="U63" i="14"/>
  <c r="S63" i="14"/>
  <c r="T59" i="14"/>
  <c r="U59" i="14"/>
  <c r="S59" i="14"/>
  <c r="T55" i="14"/>
  <c r="U55" i="14"/>
  <c r="T51" i="14"/>
  <c r="U51" i="14"/>
  <c r="T47" i="14"/>
  <c r="U47" i="14"/>
  <c r="S47" i="14"/>
  <c r="T43" i="14"/>
  <c r="U43" i="14"/>
  <c r="S43" i="14"/>
  <c r="T39" i="14"/>
  <c r="U39" i="14"/>
  <c r="T35" i="14"/>
  <c r="U35" i="14"/>
  <c r="S35" i="14"/>
  <c r="T31" i="14"/>
  <c r="U31" i="14"/>
  <c r="S31" i="14"/>
  <c r="U27" i="14"/>
  <c r="S27" i="14"/>
  <c r="U23" i="14"/>
  <c r="U19" i="14"/>
  <c r="S19" i="14"/>
  <c r="U15" i="14"/>
  <c r="S15" i="14"/>
  <c r="U11" i="14"/>
  <c r="U7" i="14"/>
  <c r="A16" i="1"/>
  <c r="A5" i="15" l="1"/>
  <c r="U311" i="14"/>
  <c r="V83" i="14"/>
  <c r="V87" i="14"/>
  <c r="V91" i="14"/>
  <c r="V95" i="14"/>
  <c r="V99" i="14"/>
  <c r="V96" i="14"/>
  <c r="V88" i="14"/>
  <c r="V79" i="14"/>
  <c r="V84" i="14"/>
  <c r="V100" i="14"/>
  <c r="V81" i="14"/>
  <c r="V85" i="14"/>
  <c r="V89" i="14"/>
  <c r="V97" i="14"/>
  <c r="V93" i="14"/>
  <c r="V101" i="14"/>
  <c r="V80" i="14"/>
  <c r="V92" i="14"/>
  <c r="U306" i="14"/>
  <c r="V90" i="14"/>
  <c r="V102" i="14"/>
  <c r="V78" i="14"/>
  <c r="V82" i="14"/>
  <c r="V86" i="14"/>
  <c r="V94" i="14"/>
  <c r="V98" i="14"/>
  <c r="A17" i="1"/>
  <c r="R6" i="1"/>
  <c r="D5" i="2"/>
  <c r="K6" i="7"/>
  <c r="A6" i="15" l="1"/>
  <c r="U316" i="14"/>
  <c r="A18" i="1"/>
  <c r="W3" i="1"/>
  <c r="AH4" i="2"/>
  <c r="W5" i="1"/>
  <c r="W4" i="1"/>
  <c r="C4" i="2"/>
  <c r="C3" i="2"/>
  <c r="G20" i="7"/>
  <c r="AD6" i="2"/>
  <c r="AF6" i="2" s="1"/>
  <c r="C5" i="2"/>
  <c r="B109" i="2"/>
  <c r="C109" i="2"/>
  <c r="B81" i="2"/>
  <c r="C81" i="2"/>
  <c r="B82" i="2"/>
  <c r="C82" i="2"/>
  <c r="B83" i="2"/>
  <c r="C83" i="2"/>
  <c r="B84" i="2"/>
  <c r="C84" i="2"/>
  <c r="B85" i="2"/>
  <c r="C85" i="2"/>
  <c r="B86" i="2"/>
  <c r="C86" i="2"/>
  <c r="B87" i="2"/>
  <c r="C87" i="2"/>
  <c r="B88" i="2"/>
  <c r="C88" i="2"/>
  <c r="B89" i="2"/>
  <c r="C89" i="2"/>
  <c r="B90" i="2"/>
  <c r="C90" i="2"/>
  <c r="B91" i="2"/>
  <c r="C91" i="2"/>
  <c r="B92" i="2"/>
  <c r="C92" i="2"/>
  <c r="B93" i="2"/>
  <c r="C93" i="2"/>
  <c r="B94" i="2"/>
  <c r="C94" i="2"/>
  <c r="B95" i="2"/>
  <c r="C95" i="2"/>
  <c r="B96" i="2"/>
  <c r="C96" i="2"/>
  <c r="B97" i="2"/>
  <c r="C97" i="2"/>
  <c r="B98" i="2"/>
  <c r="C98" i="2"/>
  <c r="B99" i="2"/>
  <c r="C99" i="2"/>
  <c r="B100" i="2"/>
  <c r="C100" i="2"/>
  <c r="B101" i="2"/>
  <c r="C101" i="2"/>
  <c r="B102" i="2"/>
  <c r="C102" i="2"/>
  <c r="B103" i="2"/>
  <c r="C103" i="2"/>
  <c r="B104" i="2"/>
  <c r="C104" i="2"/>
  <c r="B105" i="2"/>
  <c r="C105" i="2"/>
  <c r="B106" i="2"/>
  <c r="C106" i="2"/>
  <c r="B107" i="2"/>
  <c r="C107" i="2"/>
  <c r="B108" i="2"/>
  <c r="C108"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W63" i="1"/>
  <c r="X63" i="1"/>
  <c r="W64" i="1"/>
  <c r="X64" i="1"/>
  <c r="W65" i="1"/>
  <c r="X65" i="1"/>
  <c r="W66" i="1"/>
  <c r="X66" i="1"/>
  <c r="W67" i="1"/>
  <c r="X67" i="1"/>
  <c r="W68" i="1"/>
  <c r="X68" i="1"/>
  <c r="W69" i="1"/>
  <c r="X69" i="1"/>
  <c r="W70" i="1"/>
  <c r="X70" i="1"/>
  <c r="W71" i="1"/>
  <c r="X71" i="1"/>
  <c r="W72" i="1"/>
  <c r="X72" i="1"/>
  <c r="W73" i="1"/>
  <c r="X73" i="1"/>
  <c r="W74" i="1"/>
  <c r="X74" i="1"/>
  <c r="W75" i="1"/>
  <c r="X75" i="1"/>
  <c r="W76" i="1"/>
  <c r="X76" i="1"/>
  <c r="W77" i="1"/>
  <c r="X77" i="1"/>
  <c r="W78" i="1"/>
  <c r="X78" i="1"/>
  <c r="W79" i="1"/>
  <c r="X79" i="1"/>
  <c r="W80" i="1"/>
  <c r="X80" i="1"/>
  <c r="W81" i="1"/>
  <c r="X81" i="1"/>
  <c r="W82" i="1"/>
  <c r="X82" i="1"/>
  <c r="W83" i="1"/>
  <c r="X83" i="1"/>
  <c r="W84" i="1"/>
  <c r="X84" i="1"/>
  <c r="W85" i="1"/>
  <c r="X85" i="1"/>
  <c r="W86" i="1"/>
  <c r="X86" i="1"/>
  <c r="W87" i="1"/>
  <c r="X87" i="1"/>
  <c r="J7" i="7"/>
  <c r="Z7" i="1"/>
  <c r="V12" i="1"/>
  <c r="W12" i="1"/>
  <c r="X12" i="1"/>
  <c r="W14" i="1"/>
  <c r="X14" i="1"/>
  <c r="W15" i="1"/>
  <c r="X15" i="1"/>
  <c r="W16" i="1"/>
  <c r="X16" i="1"/>
  <c r="W17" i="1"/>
  <c r="X17" i="1"/>
  <c r="W18" i="1"/>
  <c r="X18" i="1"/>
  <c r="W19" i="1"/>
  <c r="X19" i="1"/>
  <c r="W20" i="1"/>
  <c r="X20" i="1"/>
  <c r="W21" i="1"/>
  <c r="X21" i="1"/>
  <c r="W22" i="1"/>
  <c r="X22" i="1"/>
  <c r="W23" i="1"/>
  <c r="X23" i="1"/>
  <c r="W24" i="1"/>
  <c r="X24" i="1"/>
  <c r="W25" i="1"/>
  <c r="X25" i="1"/>
  <c r="W26" i="1"/>
  <c r="X26"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W48" i="1"/>
  <c r="X48" i="1"/>
  <c r="W49" i="1"/>
  <c r="X49" i="1"/>
  <c r="W50" i="1"/>
  <c r="X50" i="1"/>
  <c r="W51" i="1"/>
  <c r="X51" i="1"/>
  <c r="W52" i="1"/>
  <c r="X52" i="1"/>
  <c r="W53" i="1"/>
  <c r="X53" i="1"/>
  <c r="W54" i="1"/>
  <c r="X54" i="1"/>
  <c r="W55" i="1"/>
  <c r="X55" i="1"/>
  <c r="W56" i="1"/>
  <c r="X56" i="1"/>
  <c r="W57" i="1"/>
  <c r="X57" i="1"/>
  <c r="W58" i="1"/>
  <c r="X58" i="1"/>
  <c r="W59" i="1"/>
  <c r="X59" i="1"/>
  <c r="W60" i="1"/>
  <c r="X60" i="1"/>
  <c r="W61" i="1"/>
  <c r="X61" i="1"/>
  <c r="W62" i="1"/>
  <c r="X62" i="1"/>
  <c r="A3" i="2"/>
  <c r="A10"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A7" i="15" l="1"/>
  <c r="AM131" i="2"/>
  <c r="AM137" i="2"/>
  <c r="AM178" i="2"/>
  <c r="AM257" i="2"/>
  <c r="AM113" i="2"/>
  <c r="AM170" i="2"/>
  <c r="AM239" i="2"/>
  <c r="AM267" i="2"/>
  <c r="AM275" i="2"/>
  <c r="AM237" i="2"/>
  <c r="AM249" i="2"/>
  <c r="AM241" i="2"/>
  <c r="AM220" i="2"/>
  <c r="AM152" i="2"/>
  <c r="AM145" i="2"/>
  <c r="AM198" i="2"/>
  <c r="AM235" i="2"/>
  <c r="AM185" i="2"/>
  <c r="AM141" i="2"/>
  <c r="AM127" i="2"/>
  <c r="AM120" i="2"/>
  <c r="AM276" i="2"/>
  <c r="AM226" i="2"/>
  <c r="AM300" i="2"/>
  <c r="AM284" i="2"/>
  <c r="AM206" i="2"/>
  <c r="AM192" i="2"/>
  <c r="AM194" i="2"/>
  <c r="AM112" i="2"/>
  <c r="AM214" i="2"/>
  <c r="AM246" i="2"/>
  <c r="AM207" i="2"/>
  <c r="AM303" i="2"/>
  <c r="AM269" i="2"/>
  <c r="AM132" i="2"/>
  <c r="AM165" i="2"/>
  <c r="AM285" i="2"/>
  <c r="AM278" i="2"/>
  <c r="AM273" i="2"/>
  <c r="AM256" i="2"/>
  <c r="AM242" i="2"/>
  <c r="AM177" i="2"/>
  <c r="AM119" i="2"/>
  <c r="AM197" i="2"/>
  <c r="AM173" i="2"/>
  <c r="AM114" i="2"/>
  <c r="AM121" i="2"/>
  <c r="AM180" i="2"/>
  <c r="AM166" i="2"/>
  <c r="AM196" i="2"/>
  <c r="AM204" i="2"/>
  <c r="AM139" i="2"/>
  <c r="AM116" i="2"/>
  <c r="AM156" i="2"/>
  <c r="AM245" i="2"/>
  <c r="AM190" i="2"/>
  <c r="AM272" i="2"/>
  <c r="AM292" i="2"/>
  <c r="AM288" i="2"/>
  <c r="AM149" i="2"/>
  <c r="AM186" i="2"/>
  <c r="AM148" i="2"/>
  <c r="AM210" i="2"/>
  <c r="AM153" i="2"/>
  <c r="AM160" i="2"/>
  <c r="AM308" i="2"/>
  <c r="AM208" i="2"/>
  <c r="AM294" i="2"/>
  <c r="AM298" i="2"/>
  <c r="AM302" i="2"/>
  <c r="AM306" i="2"/>
  <c r="AM281" i="2"/>
  <c r="AM290" i="2"/>
  <c r="AM225" i="2"/>
  <c r="AM209" i="2"/>
  <c r="AM118" i="2"/>
  <c r="AM299" i="2"/>
  <c r="AM293" i="2"/>
  <c r="AM265" i="2"/>
  <c r="AM260" i="2"/>
  <c r="AM254" i="2"/>
  <c r="AM244" i="2"/>
  <c r="AM142" i="2"/>
  <c r="AM274" i="2"/>
  <c r="AM240" i="2"/>
  <c r="AM205" i="2"/>
  <c r="AM195" i="2"/>
  <c r="AM151" i="2"/>
  <c r="AM110" i="2"/>
  <c r="AM289" i="2"/>
  <c r="AM286" i="2"/>
  <c r="AM282" i="2"/>
  <c r="AM279" i="2"/>
  <c r="AM247" i="2"/>
  <c r="AM215" i="2"/>
  <c r="AM188" i="2"/>
  <c r="AM126" i="2"/>
  <c r="AM203" i="2"/>
  <c r="AM201" i="2"/>
  <c r="AM193" i="2"/>
  <c r="AM191" i="2"/>
  <c r="AM183" i="2"/>
  <c r="AM167" i="2"/>
  <c r="AM146" i="2"/>
  <c r="AM130" i="2"/>
  <c r="AM164" i="2"/>
  <c r="AM157" i="2"/>
  <c r="AM138" i="2"/>
  <c r="AM128" i="2"/>
  <c r="AM111" i="2"/>
  <c r="AM280" i="2"/>
  <c r="AM261" i="2"/>
  <c r="AM125" i="2"/>
  <c r="AM154" i="2"/>
  <c r="AM143" i="2"/>
  <c r="AM224" i="2"/>
  <c r="AM222" i="2"/>
  <c r="AM117" i="2"/>
  <c r="AM212" i="2"/>
  <c r="AM230" i="2"/>
  <c r="AM291" i="2"/>
  <c r="AM297" i="2"/>
  <c r="AM259" i="2"/>
  <c r="AM255" i="2"/>
  <c r="AM250" i="2"/>
  <c r="AM234" i="2"/>
  <c r="AM189" i="2"/>
  <c r="AM161" i="2"/>
  <c r="AM243" i="2"/>
  <c r="AM236" i="2"/>
  <c r="AM231" i="2"/>
  <c r="AM227" i="2"/>
  <c r="AM171" i="2"/>
  <c r="AM307" i="2"/>
  <c r="AM287" i="2"/>
  <c r="AM248" i="2"/>
  <c r="AM238" i="2"/>
  <c r="AM217" i="2"/>
  <c r="AM184" i="2"/>
  <c r="AM179" i="2"/>
  <c r="AM175" i="2"/>
  <c r="AM155" i="2"/>
  <c r="AM213" i="2"/>
  <c r="AM168" i="2"/>
  <c r="AM150" i="2"/>
  <c r="AM134" i="2"/>
  <c r="AM211" i="2"/>
  <c r="AM129" i="2"/>
  <c r="AM124" i="2"/>
  <c r="AM123" i="2"/>
  <c r="AM162" i="2"/>
  <c r="AM264" i="2"/>
  <c r="AM172" i="2"/>
  <c r="AM296" i="2"/>
  <c r="AM176" i="2"/>
  <c r="AM182" i="2"/>
  <c r="AM304" i="2"/>
  <c r="AM216" i="2"/>
  <c r="AM174" i="2"/>
  <c r="AM135" i="2"/>
  <c r="AM263" i="2"/>
  <c r="AM271" i="2"/>
  <c r="AM181" i="2"/>
  <c r="AM200" i="2"/>
  <c r="AM202" i="2"/>
  <c r="AM253" i="2"/>
  <c r="AM228" i="2"/>
  <c r="AM232" i="2"/>
  <c r="AM233" i="2"/>
  <c r="AM136" i="2"/>
  <c r="AM140" i="2"/>
  <c r="AM144" i="2"/>
  <c r="AM158" i="2"/>
  <c r="AM268" i="2"/>
  <c r="AM218" i="2"/>
  <c r="AM305" i="2"/>
  <c r="AM301" i="2"/>
  <c r="AM309" i="2"/>
  <c r="AM283" i="2"/>
  <c r="AM266" i="2"/>
  <c r="AM262" i="2"/>
  <c r="AM252" i="2"/>
  <c r="AM251" i="2"/>
  <c r="AM223" i="2"/>
  <c r="AM187" i="2"/>
  <c r="AM115" i="2"/>
  <c r="AM258" i="2"/>
  <c r="AM219" i="2"/>
  <c r="AM163" i="2"/>
  <c r="AM159" i="2"/>
  <c r="AM199" i="2"/>
  <c r="AM295" i="2"/>
  <c r="AM277" i="2"/>
  <c r="AM270" i="2"/>
  <c r="AM229" i="2"/>
  <c r="AM221" i="2"/>
  <c r="AM169" i="2"/>
  <c r="AM147" i="2"/>
  <c r="AM133" i="2"/>
  <c r="AM122" i="2"/>
  <c r="C303" i="25"/>
  <c r="C303" i="24"/>
  <c r="C304" i="25"/>
  <c r="C304" i="24"/>
  <c r="C305" i="25"/>
  <c r="C305" i="24"/>
  <c r="C302" i="25"/>
  <c r="C302" i="24"/>
  <c r="AN64" i="2"/>
  <c r="AN108" i="2"/>
  <c r="AN100" i="2"/>
  <c r="AN94" i="2"/>
  <c r="AN88" i="2"/>
  <c r="AN82" i="2"/>
  <c r="AN106" i="2"/>
  <c r="AF12" i="1"/>
  <c r="M7" i="1"/>
  <c r="BA12" i="1"/>
  <c r="AA12" i="1"/>
  <c r="AE12" i="1"/>
  <c r="AI12" i="1"/>
  <c r="AM12" i="1"/>
  <c r="AQ12" i="1"/>
  <c r="AU12" i="1"/>
  <c r="AY12" i="1"/>
  <c r="AN12" i="1"/>
  <c r="AV12" i="1"/>
  <c r="BC12" i="1"/>
  <c r="AC12" i="1"/>
  <c r="AK12" i="1"/>
  <c r="AS12" i="1"/>
  <c r="Y12" i="1"/>
  <c r="AD12" i="1"/>
  <c r="AL12" i="1"/>
  <c r="AT12" i="1"/>
  <c r="BB12" i="1"/>
  <c r="AB12" i="1"/>
  <c r="AJ12" i="1"/>
  <c r="AR12" i="1"/>
  <c r="AZ12" i="1"/>
  <c r="AG12" i="1"/>
  <c r="AO12" i="1"/>
  <c r="AW12" i="1"/>
  <c r="Z12" i="1"/>
  <c r="AH12" i="1"/>
  <c r="AP12" i="1"/>
  <c r="AX12" i="1"/>
  <c r="A19" i="1"/>
  <c r="A5" i="14"/>
  <c r="A4" i="14"/>
  <c r="A11" i="2"/>
  <c r="V14" i="1"/>
  <c r="H15" i="9"/>
  <c r="V15" i="1"/>
  <c r="O313" i="1"/>
  <c r="L313" i="1"/>
  <c r="M313" i="1"/>
  <c r="N313" i="1"/>
  <c r="H16" i="9"/>
  <c r="H17" i="9"/>
  <c r="BG89" i="1" l="1"/>
  <c r="BG93" i="1"/>
  <c r="BG97" i="1"/>
  <c r="BG101" i="1"/>
  <c r="BG105" i="1"/>
  <c r="BG109" i="1"/>
  <c r="BG113" i="1"/>
  <c r="BG117" i="1"/>
  <c r="BG121" i="1"/>
  <c r="BG88" i="1"/>
  <c r="BG92" i="1"/>
  <c r="BG96" i="1"/>
  <c r="BG100" i="1"/>
  <c r="BG104" i="1"/>
  <c r="BG108" i="1"/>
  <c r="BG112" i="1"/>
  <c r="BG91" i="1"/>
  <c r="BG95" i="1"/>
  <c r="BG99" i="1"/>
  <c r="BG103" i="1"/>
  <c r="BG107" i="1"/>
  <c r="BG111" i="1"/>
  <c r="BG115" i="1"/>
  <c r="BG119" i="1"/>
  <c r="BG123" i="1"/>
  <c r="BG102" i="1"/>
  <c r="BG120" i="1"/>
  <c r="BG124" i="1"/>
  <c r="BG126" i="1"/>
  <c r="BG130" i="1"/>
  <c r="BG134" i="1"/>
  <c r="BG138" i="1"/>
  <c r="BG90" i="1"/>
  <c r="BG106" i="1"/>
  <c r="BG122" i="1"/>
  <c r="BG125" i="1"/>
  <c r="BG129" i="1"/>
  <c r="BG133" i="1"/>
  <c r="BG137" i="1"/>
  <c r="BG141" i="1"/>
  <c r="BG145" i="1"/>
  <c r="BG149" i="1"/>
  <c r="BG94" i="1"/>
  <c r="BG110" i="1"/>
  <c r="BG116" i="1"/>
  <c r="BG128" i="1"/>
  <c r="BG132" i="1"/>
  <c r="BG136" i="1"/>
  <c r="BG140" i="1"/>
  <c r="BG144" i="1"/>
  <c r="BG148" i="1"/>
  <c r="BG114" i="1"/>
  <c r="BG139" i="1"/>
  <c r="BG143" i="1"/>
  <c r="BG153" i="1"/>
  <c r="BG157" i="1"/>
  <c r="BG161" i="1"/>
  <c r="BG165" i="1"/>
  <c r="BG169" i="1"/>
  <c r="BG173" i="1"/>
  <c r="BG127" i="1"/>
  <c r="BG142" i="1"/>
  <c r="BG152" i="1"/>
  <c r="BG156" i="1"/>
  <c r="BG160" i="1"/>
  <c r="BG164" i="1"/>
  <c r="BG168" i="1"/>
  <c r="BG172" i="1"/>
  <c r="BG176" i="1"/>
  <c r="BG118" i="1"/>
  <c r="BG131" i="1"/>
  <c r="BG147" i="1"/>
  <c r="BG151" i="1"/>
  <c r="BG155" i="1"/>
  <c r="BG159" i="1"/>
  <c r="BG163" i="1"/>
  <c r="BG167" i="1"/>
  <c r="BG171" i="1"/>
  <c r="BG175" i="1"/>
  <c r="BG179" i="1"/>
  <c r="BG135" i="1"/>
  <c r="BG158" i="1"/>
  <c r="BG174" i="1"/>
  <c r="BG178" i="1"/>
  <c r="BG183" i="1"/>
  <c r="BG187" i="1"/>
  <c r="BG191" i="1"/>
  <c r="BG195" i="1"/>
  <c r="BG199" i="1"/>
  <c r="BG203" i="1"/>
  <c r="BG207" i="1"/>
  <c r="BG211" i="1"/>
  <c r="BG215" i="1"/>
  <c r="BG219" i="1"/>
  <c r="BG223" i="1"/>
  <c r="BG227" i="1"/>
  <c r="BG231" i="1"/>
  <c r="BG162" i="1"/>
  <c r="BG182" i="1"/>
  <c r="BG186" i="1"/>
  <c r="BG190" i="1"/>
  <c r="BG194" i="1"/>
  <c r="BG198" i="1"/>
  <c r="BG202" i="1"/>
  <c r="BG206" i="1"/>
  <c r="BG210" i="1"/>
  <c r="BG214" i="1"/>
  <c r="BG218" i="1"/>
  <c r="BG222" i="1"/>
  <c r="BG226" i="1"/>
  <c r="BG230" i="1"/>
  <c r="BG234" i="1"/>
  <c r="BG238" i="1"/>
  <c r="BG146" i="1"/>
  <c r="BG150" i="1"/>
  <c r="BG166" i="1"/>
  <c r="BG181" i="1"/>
  <c r="BG185" i="1"/>
  <c r="BG189" i="1"/>
  <c r="BG193" i="1"/>
  <c r="BG197" i="1"/>
  <c r="BG201" i="1"/>
  <c r="BG205" i="1"/>
  <c r="BG209" i="1"/>
  <c r="BG213" i="1"/>
  <c r="BG217" i="1"/>
  <c r="BG221" i="1"/>
  <c r="BG225" i="1"/>
  <c r="BG229" i="1"/>
  <c r="BG233" i="1"/>
  <c r="BG237" i="1"/>
  <c r="BG177" i="1"/>
  <c r="BG180" i="1"/>
  <c r="BG196" i="1"/>
  <c r="BG212" i="1"/>
  <c r="BG228" i="1"/>
  <c r="BG236" i="1"/>
  <c r="BG240" i="1"/>
  <c r="BG243" i="1"/>
  <c r="BG247" i="1"/>
  <c r="BG251" i="1"/>
  <c r="BG255" i="1"/>
  <c r="BG259" i="1"/>
  <c r="BG263" i="1"/>
  <c r="BG267" i="1"/>
  <c r="BG271" i="1"/>
  <c r="BG275" i="1"/>
  <c r="BG279" i="1"/>
  <c r="BG283" i="1"/>
  <c r="BG287" i="1"/>
  <c r="BG154" i="1"/>
  <c r="BG184" i="1"/>
  <c r="BG200" i="1"/>
  <c r="BG216" i="1"/>
  <c r="BG235" i="1"/>
  <c r="BG242" i="1"/>
  <c r="BG246" i="1"/>
  <c r="BG250" i="1"/>
  <c r="BG254" i="1"/>
  <c r="BG258" i="1"/>
  <c r="BG262" i="1"/>
  <c r="BG266" i="1"/>
  <c r="BG270" i="1"/>
  <c r="BG274" i="1"/>
  <c r="BG278" i="1"/>
  <c r="BG282" i="1"/>
  <c r="BG286" i="1"/>
  <c r="BG98" i="1"/>
  <c r="BG170" i="1"/>
  <c r="BG188" i="1"/>
  <c r="BG204" i="1"/>
  <c r="BG220" i="1"/>
  <c r="BG232" i="1"/>
  <c r="BG241" i="1"/>
  <c r="BG245" i="1"/>
  <c r="BG249" i="1"/>
  <c r="BG253" i="1"/>
  <c r="BG257" i="1"/>
  <c r="BG261" i="1"/>
  <c r="BG265" i="1"/>
  <c r="BG269" i="1"/>
  <c r="BG273" i="1"/>
  <c r="BG277" i="1"/>
  <c r="BG281" i="1"/>
  <c r="BG285" i="1"/>
  <c r="BG289" i="1"/>
  <c r="BG208" i="1"/>
  <c r="BG256" i="1"/>
  <c r="BG272" i="1"/>
  <c r="BG288" i="1"/>
  <c r="BG292" i="1"/>
  <c r="BG296" i="1"/>
  <c r="BG300" i="1"/>
  <c r="BG304" i="1"/>
  <c r="BG308" i="1"/>
  <c r="BG312" i="1"/>
  <c r="BG252" i="1"/>
  <c r="BG293" i="1"/>
  <c r="BG309" i="1"/>
  <c r="BG224" i="1"/>
  <c r="BG239" i="1"/>
  <c r="BG244" i="1"/>
  <c r="BG260" i="1"/>
  <c r="BG276" i="1"/>
  <c r="BG295" i="1"/>
  <c r="BG299" i="1"/>
  <c r="BG303" i="1"/>
  <c r="BG307" i="1"/>
  <c r="BG311" i="1"/>
  <c r="BG284" i="1"/>
  <c r="BG301" i="1"/>
  <c r="BG305" i="1"/>
  <c r="BG248" i="1"/>
  <c r="BG264" i="1"/>
  <c r="BG280" i="1"/>
  <c r="BG290" i="1"/>
  <c r="BG291" i="1"/>
  <c r="BG294" i="1"/>
  <c r="BG298" i="1"/>
  <c r="BG302" i="1"/>
  <c r="BG306" i="1"/>
  <c r="BG310" i="1"/>
  <c r="BG192" i="1"/>
  <c r="BG268" i="1"/>
  <c r="BG297" i="1"/>
  <c r="A8" i="15"/>
  <c r="G140" i="14"/>
  <c r="G152" i="14"/>
  <c r="G261" i="14"/>
  <c r="G264" i="14"/>
  <c r="G116" i="14"/>
  <c r="G148" i="14"/>
  <c r="G300" i="14"/>
  <c r="G290" i="14"/>
  <c r="G104" i="14"/>
  <c r="G196" i="14"/>
  <c r="G237" i="14"/>
  <c r="G295" i="14"/>
  <c r="G141" i="14"/>
  <c r="G149" i="14"/>
  <c r="G170" i="14"/>
  <c r="G262" i="14"/>
  <c r="G199" i="14"/>
  <c r="G178" i="14"/>
  <c r="G130" i="14"/>
  <c r="H99" i="14"/>
  <c r="H75" i="14"/>
  <c r="H101" i="14"/>
  <c r="G162" i="14"/>
  <c r="G270" i="14"/>
  <c r="G156" i="14"/>
  <c r="G180" i="14"/>
  <c r="G255" i="14"/>
  <c r="G294" i="14"/>
  <c r="G151" i="14"/>
  <c r="G226" i="14"/>
  <c r="G195" i="14"/>
  <c r="G256" i="14"/>
  <c r="G297" i="14"/>
  <c r="G165" i="14"/>
  <c r="G117" i="14"/>
  <c r="G143" i="14"/>
  <c r="G168" i="14"/>
  <c r="G231" i="14"/>
  <c r="G164" i="14"/>
  <c r="G236" i="14"/>
  <c r="G243" i="14"/>
  <c r="G284" i="14"/>
  <c r="G215" i="14"/>
  <c r="G118" i="14"/>
  <c r="G121" i="14"/>
  <c r="G123" i="14"/>
  <c r="G184" i="14"/>
  <c r="G119" i="14"/>
  <c r="G272" i="14"/>
  <c r="G103" i="14"/>
  <c r="G233" i="14"/>
  <c r="G247" i="14"/>
  <c r="G292" i="14"/>
  <c r="G283" i="14"/>
  <c r="G291" i="14"/>
  <c r="G153" i="14"/>
  <c r="G179" i="14"/>
  <c r="G265" i="14"/>
  <c r="G109" i="14"/>
  <c r="G159" i="14"/>
  <c r="G166" i="14"/>
  <c r="G235" i="14"/>
  <c r="G278" i="14"/>
  <c r="G296" i="14"/>
  <c r="G105" i="14"/>
  <c r="G277" i="14"/>
  <c r="G113" i="14"/>
  <c r="G228" i="14"/>
  <c r="G213" i="14"/>
  <c r="G268" i="14"/>
  <c r="G106" i="14"/>
  <c r="G124" i="14"/>
  <c r="G263" i="14"/>
  <c r="G245" i="14"/>
  <c r="G129" i="14"/>
  <c r="G209" i="14"/>
  <c r="G127" i="14"/>
  <c r="G229" i="14"/>
  <c r="G110" i="14"/>
  <c r="G176" i="14"/>
  <c r="G282" i="14"/>
  <c r="G286" i="14"/>
  <c r="G285" i="14"/>
  <c r="G107" i="14"/>
  <c r="G230" i="14"/>
  <c r="G115" i="14"/>
  <c r="G214" i="14"/>
  <c r="G288" i="14"/>
  <c r="G212" i="14"/>
  <c r="G216" i="14"/>
  <c r="G259" i="14"/>
  <c r="G298" i="14"/>
  <c r="G137" i="14"/>
  <c r="G225" i="14"/>
  <c r="G193" i="14"/>
  <c r="G128" i="14"/>
  <c r="G175" i="14"/>
  <c r="G257" i="14"/>
  <c r="G122" i="14"/>
  <c r="G161" i="14"/>
  <c r="G172" i="14"/>
  <c r="G241" i="14"/>
  <c r="G220" i="14"/>
  <c r="G154" i="14"/>
  <c r="G248" i="14"/>
  <c r="G223" i="14"/>
  <c r="G217" i="14"/>
  <c r="G254" i="14"/>
  <c r="G131" i="14"/>
  <c r="G139" i="14"/>
  <c r="G186" i="14"/>
  <c r="G181" i="14"/>
  <c r="G275" i="14"/>
  <c r="G144" i="14"/>
  <c r="G267" i="14"/>
  <c r="G253" i="14"/>
  <c r="G111" i="14"/>
  <c r="G274" i="14"/>
  <c r="G287" i="14"/>
  <c r="G146" i="14"/>
  <c r="G142" i="14"/>
  <c r="G183" i="14"/>
  <c r="G132" i="14"/>
  <c r="G173" i="14"/>
  <c r="G190" i="14"/>
  <c r="G249" i="14"/>
  <c r="G158" i="14"/>
  <c r="G200" i="14"/>
  <c r="G187" i="14"/>
  <c r="G293" i="14"/>
  <c r="G120" i="14"/>
  <c r="G191" i="14"/>
  <c r="G234" i="14"/>
  <c r="G260" i="14"/>
  <c r="G250" i="14"/>
  <c r="G108" i="14"/>
  <c r="G302" i="14"/>
  <c r="G246" i="14"/>
  <c r="G289" i="14"/>
  <c r="G210" i="14"/>
  <c r="G227" i="14"/>
  <c r="G147" i="14"/>
  <c r="G157" i="14"/>
  <c r="G240" i="14"/>
  <c r="G198" i="14"/>
  <c r="G218" i="14"/>
  <c r="G301" i="14"/>
  <c r="G189" i="14"/>
  <c r="G271" i="14"/>
  <c r="G207" i="14"/>
  <c r="G269" i="14"/>
  <c r="G145" i="14"/>
  <c r="G163" i="14"/>
  <c r="H81" i="14"/>
  <c r="H87" i="14"/>
  <c r="H93" i="14"/>
  <c r="H57" i="14"/>
  <c r="G126" i="14"/>
  <c r="G222" i="14"/>
  <c r="G192" i="14"/>
  <c r="G251" i="14"/>
  <c r="G244" i="14"/>
  <c r="G276" i="14"/>
  <c r="G211" i="14"/>
  <c r="G133" i="14"/>
  <c r="G221" i="14"/>
  <c r="G174" i="14"/>
  <c r="G167" i="14"/>
  <c r="G169" i="14"/>
  <c r="G155" i="14"/>
  <c r="G204" i="14"/>
  <c r="G206" i="14"/>
  <c r="G177" i="14"/>
  <c r="G280" i="14"/>
  <c r="G224" i="14"/>
  <c r="G182" i="14"/>
  <c r="G252" i="14"/>
  <c r="G205" i="14"/>
  <c r="G136" i="14"/>
  <c r="G273" i="14"/>
  <c r="G150" i="14"/>
  <c r="G160" i="14"/>
  <c r="G194" i="14"/>
  <c r="G208" i="14"/>
  <c r="G279" i="14"/>
  <c r="G188" i="14"/>
  <c r="G135" i="14"/>
  <c r="G258" i="14"/>
  <c r="G202" i="14"/>
  <c r="G299" i="14"/>
  <c r="G201" i="14"/>
  <c r="G203" i="14"/>
  <c r="G281" i="14"/>
  <c r="G238" i="14"/>
  <c r="G197" i="14"/>
  <c r="G114" i="14"/>
  <c r="G112" i="14"/>
  <c r="G266" i="14"/>
  <c r="G125" i="14"/>
  <c r="G239" i="14"/>
  <c r="G185" i="14"/>
  <c r="G219" i="14"/>
  <c r="G134" i="14"/>
  <c r="G138" i="14"/>
  <c r="G242" i="14"/>
  <c r="G232" i="14"/>
  <c r="G171" i="14"/>
  <c r="P8" i="1"/>
  <c r="M8" i="1"/>
  <c r="AN96" i="2"/>
  <c r="AN92" i="2"/>
  <c r="AN78" i="2"/>
  <c r="AN84" i="2"/>
  <c r="AN102" i="2"/>
  <c r="AN104" i="2"/>
  <c r="AN60" i="2"/>
  <c r="AN66" i="2"/>
  <c r="AN80" i="2"/>
  <c r="AN90" i="2"/>
  <c r="AN68" i="2"/>
  <c r="AN86" i="2"/>
  <c r="AN98" i="2"/>
  <c r="AN62" i="2"/>
  <c r="AM91" i="2"/>
  <c r="AM94" i="2"/>
  <c r="AN107" i="2"/>
  <c r="AM46" i="2"/>
  <c r="AN101" i="2"/>
  <c r="AM74" i="2"/>
  <c r="AN67" i="2"/>
  <c r="AN65" i="2"/>
  <c r="AN83" i="2"/>
  <c r="AN87" i="2"/>
  <c r="AN95" i="2"/>
  <c r="AN89" i="2"/>
  <c r="AM56" i="2"/>
  <c r="AN91" i="2"/>
  <c r="AN103" i="2"/>
  <c r="AN63" i="2"/>
  <c r="AN99" i="2"/>
  <c r="AN79" i="2"/>
  <c r="AM52" i="2"/>
  <c r="AN69" i="2"/>
  <c r="AN81" i="2"/>
  <c r="AN109" i="2"/>
  <c r="AN85" i="2"/>
  <c r="AN97" i="2"/>
  <c r="AN61" i="2"/>
  <c r="AN93" i="2"/>
  <c r="AN105" i="2"/>
  <c r="AM109" i="2"/>
  <c r="AM92" i="2"/>
  <c r="AM95" i="2"/>
  <c r="AM96" i="2"/>
  <c r="AM97" i="2"/>
  <c r="AM101" i="2"/>
  <c r="AM105" i="2"/>
  <c r="AM106" i="2"/>
  <c r="AM108" i="2"/>
  <c r="AM75" i="2"/>
  <c r="AM20" i="2"/>
  <c r="AM26" i="2"/>
  <c r="AM30" i="2"/>
  <c r="AM32" i="2"/>
  <c r="AM23" i="2"/>
  <c r="AM50" i="2"/>
  <c r="AM49" i="2"/>
  <c r="AM55" i="2"/>
  <c r="AM57" i="2"/>
  <c r="AM85" i="2"/>
  <c r="AM21" i="2"/>
  <c r="AM25" i="2"/>
  <c r="AM29" i="2"/>
  <c r="AM31" i="2"/>
  <c r="AM104" i="2"/>
  <c r="AM107" i="2"/>
  <c r="AM70" i="2"/>
  <c r="AM72" i="2"/>
  <c r="AM76" i="2"/>
  <c r="AM22" i="2"/>
  <c r="AM24" i="2"/>
  <c r="AM28" i="2"/>
  <c r="AM34" i="2"/>
  <c r="AM27" i="2"/>
  <c r="AM33" i="2"/>
  <c r="AM48" i="2"/>
  <c r="AM54" i="2"/>
  <c r="AM45" i="2"/>
  <c r="AM51" i="2"/>
  <c r="AM87" i="2"/>
  <c r="AM98" i="2"/>
  <c r="AM86" i="2"/>
  <c r="AM88" i="2"/>
  <c r="AM89" i="2"/>
  <c r="AM90" i="2"/>
  <c r="AM93" i="2"/>
  <c r="AM102" i="2"/>
  <c r="AM103" i="2"/>
  <c r="AM47" i="2"/>
  <c r="AM99" i="2"/>
  <c r="AM100" i="2"/>
  <c r="AM71" i="2"/>
  <c r="AM73" i="2"/>
  <c r="AM77" i="2"/>
  <c r="AM58" i="2"/>
  <c r="AM53" i="2"/>
  <c r="AM59" i="2"/>
  <c r="AF11" i="1"/>
  <c r="O8" i="2" s="1"/>
  <c r="AB11" i="1"/>
  <c r="K8" i="2" s="1"/>
  <c r="AD11" i="1"/>
  <c r="M8" i="2" s="1"/>
  <c r="AH11" i="1"/>
  <c r="Q8" i="2" s="1"/>
  <c r="AG11" i="1"/>
  <c r="P8" i="2" s="1"/>
  <c r="AN11" i="1"/>
  <c r="W8" i="2" s="1"/>
  <c r="AO11" i="1"/>
  <c r="X8" i="2" s="1"/>
  <c r="AA11" i="1"/>
  <c r="J8" i="2" s="1"/>
  <c r="AK11" i="1"/>
  <c r="T8" i="2" s="1"/>
  <c r="AM11" i="1"/>
  <c r="V8" i="2" s="1"/>
  <c r="BA11" i="1"/>
  <c r="AJ8" i="2" s="1"/>
  <c r="AC11" i="1"/>
  <c r="L8" i="2" s="1"/>
  <c r="AQ11" i="1"/>
  <c r="Z8" i="2" s="1"/>
  <c r="G7" i="7"/>
  <c r="BB11" i="1"/>
  <c r="AK8" i="2" s="1"/>
  <c r="P7" i="1"/>
  <c r="Y11" i="1"/>
  <c r="H8" i="2" s="1"/>
  <c r="F7" i="9"/>
  <c r="AZ11" i="1"/>
  <c r="AI8" i="2" s="1"/>
  <c r="BC11" i="1"/>
  <c r="AL8" i="2" s="1"/>
  <c r="AI11" i="1"/>
  <c r="R8" i="2" s="1"/>
  <c r="AY11" i="1"/>
  <c r="AH8" i="2" s="1"/>
  <c r="Z11" i="1"/>
  <c r="I8" i="2" s="1"/>
  <c r="AP11" i="1"/>
  <c r="Y8" i="2" s="1"/>
  <c r="AR11" i="1"/>
  <c r="AA8" i="2" s="1"/>
  <c r="AL11" i="1"/>
  <c r="U8" i="2" s="1"/>
  <c r="AJ11" i="1"/>
  <c r="S8" i="2" s="1"/>
  <c r="AX11" i="1"/>
  <c r="AG8" i="2" s="1"/>
  <c r="AW11" i="1"/>
  <c r="AF8" i="2" s="1"/>
  <c r="AV11" i="1"/>
  <c r="AE8" i="2" s="1"/>
  <c r="AU11" i="1"/>
  <c r="AD8" i="2" s="1"/>
  <c r="AE11" i="1"/>
  <c r="N8" i="2" s="1"/>
  <c r="AT11" i="1"/>
  <c r="AC8" i="2" s="1"/>
  <c r="AS11" i="1"/>
  <c r="AB8" i="2" s="1"/>
  <c r="A20" i="1"/>
  <c r="BG24" i="1"/>
  <c r="BG28" i="1"/>
  <c r="BG32" i="1"/>
  <c r="BG36" i="1"/>
  <c r="BG40" i="1"/>
  <c r="BG44" i="1"/>
  <c r="BG48" i="1"/>
  <c r="BG52" i="1"/>
  <c r="BG56" i="1"/>
  <c r="BG60" i="1"/>
  <c r="BG64" i="1"/>
  <c r="BG68" i="1"/>
  <c r="BG72" i="1"/>
  <c r="BG27" i="1"/>
  <c r="BG33" i="1"/>
  <c r="BG38" i="1"/>
  <c r="BG43" i="1"/>
  <c r="BG49" i="1"/>
  <c r="BG54" i="1"/>
  <c r="BG59" i="1"/>
  <c r="BG65" i="1"/>
  <c r="BG70" i="1"/>
  <c r="BG75" i="1"/>
  <c r="BG79" i="1"/>
  <c r="BG83" i="1"/>
  <c r="BG87" i="1"/>
  <c r="BG30" i="1"/>
  <c r="BG41" i="1"/>
  <c r="BG51" i="1"/>
  <c r="BG62" i="1"/>
  <c r="BG73" i="1"/>
  <c r="BG81" i="1"/>
  <c r="BG23" i="1"/>
  <c r="BG29" i="1"/>
  <c r="BG34" i="1"/>
  <c r="BG39" i="1"/>
  <c r="BG45" i="1"/>
  <c r="BG50" i="1"/>
  <c r="BG55" i="1"/>
  <c r="BG61" i="1"/>
  <c r="BG66" i="1"/>
  <c r="BG71" i="1"/>
  <c r="BG76" i="1"/>
  <c r="BG80" i="1"/>
  <c r="BG84" i="1"/>
  <c r="BG25" i="1"/>
  <c r="BG35" i="1"/>
  <c r="BG46" i="1"/>
  <c r="BG57" i="1"/>
  <c r="BG67" i="1"/>
  <c r="BG77" i="1"/>
  <c r="BG85" i="1"/>
  <c r="BG37" i="1"/>
  <c r="BG58" i="1"/>
  <c r="BG78" i="1"/>
  <c r="BG42" i="1"/>
  <c r="BG63" i="1"/>
  <c r="BG82" i="1"/>
  <c r="BG26" i="1"/>
  <c r="BG47" i="1"/>
  <c r="BG86" i="1"/>
  <c r="BG31" i="1"/>
  <c r="BG74" i="1"/>
  <c r="BG69" i="1"/>
  <c r="BG53" i="1"/>
  <c r="BG15" i="1"/>
  <c r="BG19" i="1"/>
  <c r="BG13" i="1"/>
  <c r="BG16" i="1"/>
  <c r="BG20" i="1"/>
  <c r="BG17" i="1"/>
  <c r="BG21" i="1"/>
  <c r="BG14" i="1"/>
  <c r="BG18" i="1"/>
  <c r="BG22" i="1"/>
  <c r="A6" i="14"/>
  <c r="A12" i="2"/>
  <c r="K313" i="1"/>
  <c r="X7" i="1"/>
  <c r="BK88" i="1" l="1"/>
  <c r="BK92" i="1"/>
  <c r="BK96" i="1"/>
  <c r="BK100" i="1"/>
  <c r="BK104" i="1"/>
  <c r="BK108" i="1"/>
  <c r="BK112" i="1"/>
  <c r="BK116" i="1"/>
  <c r="BK120" i="1"/>
  <c r="BK91" i="1"/>
  <c r="BK95" i="1"/>
  <c r="BK99" i="1"/>
  <c r="BK103" i="1"/>
  <c r="BK107" i="1"/>
  <c r="BK111" i="1"/>
  <c r="BK90" i="1"/>
  <c r="BK94" i="1"/>
  <c r="BK98" i="1"/>
  <c r="BK102" i="1"/>
  <c r="BK106" i="1"/>
  <c r="BK110" i="1"/>
  <c r="BK114" i="1"/>
  <c r="BK118" i="1"/>
  <c r="BK122" i="1"/>
  <c r="BK97" i="1"/>
  <c r="BK113" i="1"/>
  <c r="BK119" i="1"/>
  <c r="BK125" i="1"/>
  <c r="BK129" i="1"/>
  <c r="BK133" i="1"/>
  <c r="BK137" i="1"/>
  <c r="BK101" i="1"/>
  <c r="BK121" i="1"/>
  <c r="BK128" i="1"/>
  <c r="BK132" i="1"/>
  <c r="BK136" i="1"/>
  <c r="BK140" i="1"/>
  <c r="BK144" i="1"/>
  <c r="BK148" i="1"/>
  <c r="BK89" i="1"/>
  <c r="BK105" i="1"/>
  <c r="BK115" i="1"/>
  <c r="BK124" i="1"/>
  <c r="BK127" i="1"/>
  <c r="BK131" i="1"/>
  <c r="BK135" i="1"/>
  <c r="BK139" i="1"/>
  <c r="BK143" i="1"/>
  <c r="BK147" i="1"/>
  <c r="BK109" i="1"/>
  <c r="BK123" i="1"/>
  <c r="BK134" i="1"/>
  <c r="BK146" i="1"/>
  <c r="BK152" i="1"/>
  <c r="BK156" i="1"/>
  <c r="BK160" i="1"/>
  <c r="BK164" i="1"/>
  <c r="BK168" i="1"/>
  <c r="BK172" i="1"/>
  <c r="BK138" i="1"/>
  <c r="BK141" i="1"/>
  <c r="BK151" i="1"/>
  <c r="BK155" i="1"/>
  <c r="BK159" i="1"/>
  <c r="BK163" i="1"/>
  <c r="BK167" i="1"/>
  <c r="BK171" i="1"/>
  <c r="BK175" i="1"/>
  <c r="BK126" i="1"/>
  <c r="BK142" i="1"/>
  <c r="BK150" i="1"/>
  <c r="BK154" i="1"/>
  <c r="BK158" i="1"/>
  <c r="BK162" i="1"/>
  <c r="BK166" i="1"/>
  <c r="BK170" i="1"/>
  <c r="BK174" i="1"/>
  <c r="BK178" i="1"/>
  <c r="BK93" i="1"/>
  <c r="BK130" i="1"/>
  <c r="BK153" i="1"/>
  <c r="BK169" i="1"/>
  <c r="BK179" i="1"/>
  <c r="BK182" i="1"/>
  <c r="BK186" i="1"/>
  <c r="BK190" i="1"/>
  <c r="BK194" i="1"/>
  <c r="BK198" i="1"/>
  <c r="BK202" i="1"/>
  <c r="BK206" i="1"/>
  <c r="BK210" i="1"/>
  <c r="BK214" i="1"/>
  <c r="BK218" i="1"/>
  <c r="BK222" i="1"/>
  <c r="BK226" i="1"/>
  <c r="BK230" i="1"/>
  <c r="BK117" i="1"/>
  <c r="BK157" i="1"/>
  <c r="BK173" i="1"/>
  <c r="BK177" i="1"/>
  <c r="BK181" i="1"/>
  <c r="BK185" i="1"/>
  <c r="BK189" i="1"/>
  <c r="BK193" i="1"/>
  <c r="BK197" i="1"/>
  <c r="BK201" i="1"/>
  <c r="BK205" i="1"/>
  <c r="BK209" i="1"/>
  <c r="BK213" i="1"/>
  <c r="BK217" i="1"/>
  <c r="BK221" i="1"/>
  <c r="BK225" i="1"/>
  <c r="BK229" i="1"/>
  <c r="BK233" i="1"/>
  <c r="BK237" i="1"/>
  <c r="BK161" i="1"/>
  <c r="BK180" i="1"/>
  <c r="BK184" i="1"/>
  <c r="BK188" i="1"/>
  <c r="BK192" i="1"/>
  <c r="BK196" i="1"/>
  <c r="BK200" i="1"/>
  <c r="BK204" i="1"/>
  <c r="BK208" i="1"/>
  <c r="BK212" i="1"/>
  <c r="BK216" i="1"/>
  <c r="BK220" i="1"/>
  <c r="BK224" i="1"/>
  <c r="BK228" i="1"/>
  <c r="BK232" i="1"/>
  <c r="BK236" i="1"/>
  <c r="BK240" i="1"/>
  <c r="BK191" i="1"/>
  <c r="BK207" i="1"/>
  <c r="BK223" i="1"/>
  <c r="BK242" i="1"/>
  <c r="BK246" i="1"/>
  <c r="BK250" i="1"/>
  <c r="BK254" i="1"/>
  <c r="BK258" i="1"/>
  <c r="BK262" i="1"/>
  <c r="BK266" i="1"/>
  <c r="BK270" i="1"/>
  <c r="BK274" i="1"/>
  <c r="BK278" i="1"/>
  <c r="BK282" i="1"/>
  <c r="BK286" i="1"/>
  <c r="BK290" i="1"/>
  <c r="BK149" i="1"/>
  <c r="BK176" i="1"/>
  <c r="BK195" i="1"/>
  <c r="BK211" i="1"/>
  <c r="BK227" i="1"/>
  <c r="BK234" i="1"/>
  <c r="BK239" i="1"/>
  <c r="BK241" i="1"/>
  <c r="BK245" i="1"/>
  <c r="BK249" i="1"/>
  <c r="BK253" i="1"/>
  <c r="BK257" i="1"/>
  <c r="BK261" i="1"/>
  <c r="BK265" i="1"/>
  <c r="BK269" i="1"/>
  <c r="BK273" i="1"/>
  <c r="BK277" i="1"/>
  <c r="BK281" i="1"/>
  <c r="BK285" i="1"/>
  <c r="BK289" i="1"/>
  <c r="BK165" i="1"/>
  <c r="BK183" i="1"/>
  <c r="BK199" i="1"/>
  <c r="BK215" i="1"/>
  <c r="BK231" i="1"/>
  <c r="BK235" i="1"/>
  <c r="BK244" i="1"/>
  <c r="BK248" i="1"/>
  <c r="BK252" i="1"/>
  <c r="BK256" i="1"/>
  <c r="BK260" i="1"/>
  <c r="BK264" i="1"/>
  <c r="BK268" i="1"/>
  <c r="BK272" i="1"/>
  <c r="BK276" i="1"/>
  <c r="BK280" i="1"/>
  <c r="BK284" i="1"/>
  <c r="BK288" i="1"/>
  <c r="BK145" i="1"/>
  <c r="BK203" i="1"/>
  <c r="BK251" i="1"/>
  <c r="BK267" i="1"/>
  <c r="BK283" i="1"/>
  <c r="BK291" i="1"/>
  <c r="BK295" i="1"/>
  <c r="BK299" i="1"/>
  <c r="BK303" i="1"/>
  <c r="BK307" i="1"/>
  <c r="BK311" i="1"/>
  <c r="BK279" i="1"/>
  <c r="BK219" i="1"/>
  <c r="BK255" i="1"/>
  <c r="BK271" i="1"/>
  <c r="BK287" i="1"/>
  <c r="BK294" i="1"/>
  <c r="BK298" i="1"/>
  <c r="BK302" i="1"/>
  <c r="BK306" i="1"/>
  <c r="BK310" i="1"/>
  <c r="BK263" i="1"/>
  <c r="BK296" i="1"/>
  <c r="BK308" i="1"/>
  <c r="BK312" i="1"/>
  <c r="BK238" i="1"/>
  <c r="BK243" i="1"/>
  <c r="BK259" i="1"/>
  <c r="BK275" i="1"/>
  <c r="BK293" i="1"/>
  <c r="BK297" i="1"/>
  <c r="BK301" i="1"/>
  <c r="BK305" i="1"/>
  <c r="BK309" i="1"/>
  <c r="BK187" i="1"/>
  <c r="BK247" i="1"/>
  <c r="BK292" i="1"/>
  <c r="BK300" i="1"/>
  <c r="BK304" i="1"/>
  <c r="BH90" i="1"/>
  <c r="BH94" i="1"/>
  <c r="BH98" i="1"/>
  <c r="BH102" i="1"/>
  <c r="BH106" i="1"/>
  <c r="BH110" i="1"/>
  <c r="BH114" i="1"/>
  <c r="BH118" i="1"/>
  <c r="BH122" i="1"/>
  <c r="BH89" i="1"/>
  <c r="BH93" i="1"/>
  <c r="BH97" i="1"/>
  <c r="BH101" i="1"/>
  <c r="BH105" i="1"/>
  <c r="BH109" i="1"/>
  <c r="BH113" i="1"/>
  <c r="BH88" i="1"/>
  <c r="BH92" i="1"/>
  <c r="BH96" i="1"/>
  <c r="BH100" i="1"/>
  <c r="BH104" i="1"/>
  <c r="BH108" i="1"/>
  <c r="BH112" i="1"/>
  <c r="BH116" i="1"/>
  <c r="BH120" i="1"/>
  <c r="BH124" i="1"/>
  <c r="BH95" i="1"/>
  <c r="BH111" i="1"/>
  <c r="BH121" i="1"/>
  <c r="BH127" i="1"/>
  <c r="BH131" i="1"/>
  <c r="BH135" i="1"/>
  <c r="BH139" i="1"/>
  <c r="BH99" i="1"/>
  <c r="BH115" i="1"/>
  <c r="BH123" i="1"/>
  <c r="BH126" i="1"/>
  <c r="BH130" i="1"/>
  <c r="BH134" i="1"/>
  <c r="BH138" i="1"/>
  <c r="BH142" i="1"/>
  <c r="BH146" i="1"/>
  <c r="BH103" i="1"/>
  <c r="BH117" i="1"/>
  <c r="BH125" i="1"/>
  <c r="BH129" i="1"/>
  <c r="BH133" i="1"/>
  <c r="BH137" i="1"/>
  <c r="BH141" i="1"/>
  <c r="BH145" i="1"/>
  <c r="BH132" i="1"/>
  <c r="BH144" i="1"/>
  <c r="BH150" i="1"/>
  <c r="BH154" i="1"/>
  <c r="BH158" i="1"/>
  <c r="BH162" i="1"/>
  <c r="BH166" i="1"/>
  <c r="BH170" i="1"/>
  <c r="BH91" i="1"/>
  <c r="BH119" i="1"/>
  <c r="BH136" i="1"/>
  <c r="BH143" i="1"/>
  <c r="BH149" i="1"/>
  <c r="BH153" i="1"/>
  <c r="BH157" i="1"/>
  <c r="BH161" i="1"/>
  <c r="BH165" i="1"/>
  <c r="BH169" i="1"/>
  <c r="BH173" i="1"/>
  <c r="BH107" i="1"/>
  <c r="BH140" i="1"/>
  <c r="BH148" i="1"/>
  <c r="BH152" i="1"/>
  <c r="BH156" i="1"/>
  <c r="BH160" i="1"/>
  <c r="BH164" i="1"/>
  <c r="BH168" i="1"/>
  <c r="BH172" i="1"/>
  <c r="BH176" i="1"/>
  <c r="BH151" i="1"/>
  <c r="BH167" i="1"/>
  <c r="BH175" i="1"/>
  <c r="BH177" i="1"/>
  <c r="BH180" i="1"/>
  <c r="BH184" i="1"/>
  <c r="BH188" i="1"/>
  <c r="BH192" i="1"/>
  <c r="BH196" i="1"/>
  <c r="BH200" i="1"/>
  <c r="BH204" i="1"/>
  <c r="BH208" i="1"/>
  <c r="BH212" i="1"/>
  <c r="BH216" i="1"/>
  <c r="BH220" i="1"/>
  <c r="BH224" i="1"/>
  <c r="BH228" i="1"/>
  <c r="BH155" i="1"/>
  <c r="BH171" i="1"/>
  <c r="BH174" i="1"/>
  <c r="BH178" i="1"/>
  <c r="BH183" i="1"/>
  <c r="BH187" i="1"/>
  <c r="BH191" i="1"/>
  <c r="BH195" i="1"/>
  <c r="BH199" i="1"/>
  <c r="BH203" i="1"/>
  <c r="BH207" i="1"/>
  <c r="BH211" i="1"/>
  <c r="BH215" i="1"/>
  <c r="BH219" i="1"/>
  <c r="BH223" i="1"/>
  <c r="BH227" i="1"/>
  <c r="BH231" i="1"/>
  <c r="BH235" i="1"/>
  <c r="BH128" i="1"/>
  <c r="BH159" i="1"/>
  <c r="BH179" i="1"/>
  <c r="BH182" i="1"/>
  <c r="BH186" i="1"/>
  <c r="BH190" i="1"/>
  <c r="BH194" i="1"/>
  <c r="BH198" i="1"/>
  <c r="BH202" i="1"/>
  <c r="BH206" i="1"/>
  <c r="BH210" i="1"/>
  <c r="BH214" i="1"/>
  <c r="BH218" i="1"/>
  <c r="BH222" i="1"/>
  <c r="BH226" i="1"/>
  <c r="BH230" i="1"/>
  <c r="BH234" i="1"/>
  <c r="BH238" i="1"/>
  <c r="BH147" i="1"/>
  <c r="BH163" i="1"/>
  <c r="BH189" i="1"/>
  <c r="BH205" i="1"/>
  <c r="BH221" i="1"/>
  <c r="BH237" i="1"/>
  <c r="BH239" i="1"/>
  <c r="BH244" i="1"/>
  <c r="BH248" i="1"/>
  <c r="BH252" i="1"/>
  <c r="BH256" i="1"/>
  <c r="BH260" i="1"/>
  <c r="BH264" i="1"/>
  <c r="BH268" i="1"/>
  <c r="BH272" i="1"/>
  <c r="BH276" i="1"/>
  <c r="BH280" i="1"/>
  <c r="BH284" i="1"/>
  <c r="BH288" i="1"/>
  <c r="BH193" i="1"/>
  <c r="BH209" i="1"/>
  <c r="BH225" i="1"/>
  <c r="BH236" i="1"/>
  <c r="BH240" i="1"/>
  <c r="BH243" i="1"/>
  <c r="BH247" i="1"/>
  <c r="BH251" i="1"/>
  <c r="BH255" i="1"/>
  <c r="BH259" i="1"/>
  <c r="BH263" i="1"/>
  <c r="BH267" i="1"/>
  <c r="BH271" i="1"/>
  <c r="BH275" i="1"/>
  <c r="BH279" i="1"/>
  <c r="BH283" i="1"/>
  <c r="BH287" i="1"/>
  <c r="BH181" i="1"/>
  <c r="BH197" i="1"/>
  <c r="BH213" i="1"/>
  <c r="BH229" i="1"/>
  <c r="BH233" i="1"/>
  <c r="BH242" i="1"/>
  <c r="BH246" i="1"/>
  <c r="BH250" i="1"/>
  <c r="BH254" i="1"/>
  <c r="BH258" i="1"/>
  <c r="BH262" i="1"/>
  <c r="BH266" i="1"/>
  <c r="BH270" i="1"/>
  <c r="BH274" i="1"/>
  <c r="BH278" i="1"/>
  <c r="BH282" i="1"/>
  <c r="BH286" i="1"/>
  <c r="BH290" i="1"/>
  <c r="BH249" i="1"/>
  <c r="BH265" i="1"/>
  <c r="BH281" i="1"/>
  <c r="BH293" i="1"/>
  <c r="BH297" i="1"/>
  <c r="BH301" i="1"/>
  <c r="BH305" i="1"/>
  <c r="BH309" i="1"/>
  <c r="BH261" i="1"/>
  <c r="BH277" i="1"/>
  <c r="BH298" i="1"/>
  <c r="BH185" i="1"/>
  <c r="BH253" i="1"/>
  <c r="BH269" i="1"/>
  <c r="BH285" i="1"/>
  <c r="BH292" i="1"/>
  <c r="BH296" i="1"/>
  <c r="BH300" i="1"/>
  <c r="BH304" i="1"/>
  <c r="BH308" i="1"/>
  <c r="BH312" i="1"/>
  <c r="BH217" i="1"/>
  <c r="BH291" i="1"/>
  <c r="BH294" i="1"/>
  <c r="BH201" i="1"/>
  <c r="BH241" i="1"/>
  <c r="BH257" i="1"/>
  <c r="BH273" i="1"/>
  <c r="BH289" i="1"/>
  <c r="BH295" i="1"/>
  <c r="BH299" i="1"/>
  <c r="BH303" i="1"/>
  <c r="BH307" i="1"/>
  <c r="BH311" i="1"/>
  <c r="BH232" i="1"/>
  <c r="BH245" i="1"/>
  <c r="BH302" i="1"/>
  <c r="BH306" i="1"/>
  <c r="BH310" i="1"/>
  <c r="A9" i="15"/>
  <c r="G70" i="14"/>
  <c r="G80" i="14"/>
  <c r="G15" i="14"/>
  <c r="G50" i="14"/>
  <c r="G13" i="14"/>
  <c r="G89" i="14"/>
  <c r="H90" i="14"/>
  <c r="H84" i="14"/>
  <c r="H100" i="14"/>
  <c r="H85" i="14"/>
  <c r="G51" i="14"/>
  <c r="G66" i="14"/>
  <c r="G40" i="14"/>
  <c r="G83" i="14"/>
  <c r="G44" i="14"/>
  <c r="G27" i="14"/>
  <c r="G69" i="14"/>
  <c r="G18" i="14"/>
  <c r="G48" i="14"/>
  <c r="G25" i="14"/>
  <c r="G98" i="14"/>
  <c r="G88" i="14"/>
  <c r="H86" i="14"/>
  <c r="H78" i="14"/>
  <c r="H72" i="14"/>
  <c r="G49" i="14"/>
  <c r="H82" i="14"/>
  <c r="H58" i="14"/>
  <c r="G39" i="14"/>
  <c r="G87" i="14"/>
  <c r="H91" i="14"/>
  <c r="H61" i="14"/>
  <c r="H73" i="14"/>
  <c r="H95" i="14"/>
  <c r="G86" i="14"/>
  <c r="G41" i="14"/>
  <c r="G16" i="14"/>
  <c r="G102" i="14"/>
  <c r="H76" i="14"/>
  <c r="H94" i="14"/>
  <c r="H55" i="14"/>
  <c r="H97" i="14"/>
  <c r="G82" i="14"/>
  <c r="G21" i="14"/>
  <c r="G46" i="14"/>
  <c r="G79" i="14"/>
  <c r="G22" i="14"/>
  <c r="G99" i="14"/>
  <c r="H98" i="14"/>
  <c r="H62" i="14"/>
  <c r="G64" i="14"/>
  <c r="G93" i="14"/>
  <c r="G96" i="14"/>
  <c r="G38" i="14"/>
  <c r="G26" i="14"/>
  <c r="G65" i="14"/>
  <c r="G100" i="14"/>
  <c r="G14" i="14"/>
  <c r="G42" i="14"/>
  <c r="G23" i="14"/>
  <c r="G94" i="14"/>
  <c r="G85" i="14"/>
  <c r="H54" i="14"/>
  <c r="H102" i="14"/>
  <c r="H92" i="14"/>
  <c r="H56" i="14"/>
  <c r="H88" i="14"/>
  <c r="G84" i="14"/>
  <c r="H79" i="14"/>
  <c r="H83" i="14"/>
  <c r="H59" i="14"/>
  <c r="H77" i="14"/>
  <c r="G52" i="14"/>
  <c r="G92" i="14"/>
  <c r="G95" i="14"/>
  <c r="G81" i="14"/>
  <c r="G91" i="14"/>
  <c r="G47" i="14"/>
  <c r="G20" i="14"/>
  <c r="G17" i="14"/>
  <c r="G63" i="14"/>
  <c r="G97" i="14"/>
  <c r="G24" i="14"/>
  <c r="G78" i="14"/>
  <c r="G43" i="14"/>
  <c r="G19" i="14"/>
  <c r="G68" i="14"/>
  <c r="G101" i="14"/>
  <c r="G90" i="14"/>
  <c r="H74" i="14"/>
  <c r="G45" i="14"/>
  <c r="H96" i="14"/>
  <c r="H80" i="14"/>
  <c r="H60" i="14"/>
  <c r="G67" i="14"/>
  <c r="H53" i="14"/>
  <c r="H71" i="14"/>
  <c r="H89" i="14"/>
  <c r="BK16" i="1"/>
  <c r="BK20" i="1"/>
  <c r="BK24" i="1"/>
  <c r="BK28" i="1"/>
  <c r="BK32" i="1"/>
  <c r="BK36" i="1"/>
  <c r="BK40" i="1"/>
  <c r="BK44" i="1"/>
  <c r="BK48" i="1"/>
  <c r="BK52" i="1"/>
  <c r="BK56" i="1"/>
  <c r="BK60" i="1"/>
  <c r="BK64" i="1"/>
  <c r="BK68" i="1"/>
  <c r="BK72" i="1"/>
  <c r="BK76" i="1"/>
  <c r="BK80" i="1"/>
  <c r="BK84" i="1"/>
  <c r="BK18" i="1"/>
  <c r="BK23" i="1"/>
  <c r="BK29" i="1"/>
  <c r="BK34" i="1"/>
  <c r="BK39" i="1"/>
  <c r="BK45" i="1"/>
  <c r="BK50" i="1"/>
  <c r="BK55" i="1"/>
  <c r="BK61" i="1"/>
  <c r="BK66" i="1"/>
  <c r="BK71" i="1"/>
  <c r="BK77" i="1"/>
  <c r="BK82" i="1"/>
  <c r="BK87" i="1"/>
  <c r="BK17" i="1"/>
  <c r="BK22" i="1"/>
  <c r="BK27" i="1"/>
  <c r="BK33" i="1"/>
  <c r="BK38" i="1"/>
  <c r="BK43" i="1"/>
  <c r="BK49" i="1"/>
  <c r="BK54" i="1"/>
  <c r="BK59" i="1"/>
  <c r="BK65" i="1"/>
  <c r="BK70" i="1"/>
  <c r="BK75" i="1"/>
  <c r="BK81" i="1"/>
  <c r="BK86" i="1"/>
  <c r="BK15" i="1"/>
  <c r="BK26" i="1"/>
  <c r="BK37" i="1"/>
  <c r="BK58" i="1"/>
  <c r="BK69" i="1"/>
  <c r="BK79" i="1"/>
  <c r="BK30" i="1"/>
  <c r="BK51" i="1"/>
  <c r="BK73" i="1"/>
  <c r="BK21" i="1"/>
  <c r="BK42" i="1"/>
  <c r="BK63" i="1"/>
  <c r="BK74" i="1"/>
  <c r="BK14" i="1"/>
  <c r="BK25" i="1"/>
  <c r="BK35" i="1"/>
  <c r="BK46" i="1"/>
  <c r="BK57" i="1"/>
  <c r="BK67" i="1"/>
  <c r="BK78" i="1"/>
  <c r="BK47" i="1"/>
  <c r="BK19" i="1"/>
  <c r="BK41" i="1"/>
  <c r="BK62" i="1"/>
  <c r="BK83" i="1"/>
  <c r="BK13" i="1"/>
  <c r="BK31" i="1"/>
  <c r="BK53" i="1"/>
  <c r="BK85" i="1"/>
  <c r="AC163" i="14"/>
  <c r="AC124" i="14"/>
  <c r="E303" i="25"/>
  <c r="D302" i="25"/>
  <c r="D304" i="24"/>
  <c r="E303" i="24"/>
  <c r="D305" i="24"/>
  <c r="E304" i="25"/>
  <c r="D303" i="25"/>
  <c r="E304" i="24"/>
  <c r="E305" i="24"/>
  <c r="D302" i="24"/>
  <c r="E305" i="25"/>
  <c r="D304" i="25"/>
  <c r="E302" i="24"/>
  <c r="D305" i="25"/>
  <c r="E302" i="25"/>
  <c r="D303" i="24"/>
  <c r="BH13" i="1"/>
  <c r="BH15" i="1"/>
  <c r="BL15" i="1" s="1"/>
  <c r="BH19" i="1"/>
  <c r="BL19" i="1" s="1"/>
  <c r="BH23" i="1"/>
  <c r="BL23" i="1" s="1"/>
  <c r="BH27" i="1"/>
  <c r="BL27" i="1" s="1"/>
  <c r="BH31" i="1"/>
  <c r="BL31" i="1" s="1"/>
  <c r="BH35" i="1"/>
  <c r="BL35" i="1" s="1"/>
  <c r="BH39" i="1"/>
  <c r="BL39" i="1" s="1"/>
  <c r="BH43" i="1"/>
  <c r="BL43" i="1" s="1"/>
  <c r="BH47" i="1"/>
  <c r="BL47" i="1" s="1"/>
  <c r="BH51" i="1"/>
  <c r="BH55" i="1"/>
  <c r="BH59" i="1"/>
  <c r="BH63" i="1"/>
  <c r="BH67" i="1"/>
  <c r="BH71" i="1"/>
  <c r="BH75" i="1"/>
  <c r="BH79" i="1"/>
  <c r="BH83" i="1"/>
  <c r="BH87" i="1"/>
  <c r="BH16" i="1"/>
  <c r="BL16" i="1" s="1"/>
  <c r="BH20" i="1"/>
  <c r="BL20" i="1" s="1"/>
  <c r="BH24" i="1"/>
  <c r="BL24" i="1" s="1"/>
  <c r="BH28" i="1"/>
  <c r="BL28" i="1" s="1"/>
  <c r="BH32" i="1"/>
  <c r="BL32" i="1" s="1"/>
  <c r="BH36" i="1"/>
  <c r="BL36" i="1" s="1"/>
  <c r="BH40" i="1"/>
  <c r="BL40" i="1" s="1"/>
  <c r="BH44" i="1"/>
  <c r="BL44" i="1" s="1"/>
  <c r="BH48" i="1"/>
  <c r="BL48" i="1" s="1"/>
  <c r="BH52" i="1"/>
  <c r="BH56" i="1"/>
  <c r="BH60" i="1"/>
  <c r="BH64" i="1"/>
  <c r="BH68" i="1"/>
  <c r="BH72" i="1"/>
  <c r="BH76" i="1"/>
  <c r="BH80" i="1"/>
  <c r="BH84" i="1"/>
  <c r="BH17" i="1"/>
  <c r="BL17" i="1" s="1"/>
  <c r="BH21" i="1"/>
  <c r="BL21" i="1" s="1"/>
  <c r="BH25" i="1"/>
  <c r="BL25" i="1" s="1"/>
  <c r="BH29" i="1"/>
  <c r="BL29" i="1" s="1"/>
  <c r="BH33" i="1"/>
  <c r="BL33" i="1" s="1"/>
  <c r="BH37" i="1"/>
  <c r="BL37" i="1" s="1"/>
  <c r="BH41" i="1"/>
  <c r="BL41" i="1" s="1"/>
  <c r="BH45" i="1"/>
  <c r="BL45" i="1" s="1"/>
  <c r="BH49" i="1"/>
  <c r="BL49" i="1" s="1"/>
  <c r="BH53" i="1"/>
  <c r="BH57" i="1"/>
  <c r="BH61" i="1"/>
  <c r="BH65" i="1"/>
  <c r="BH69" i="1"/>
  <c r="BH73" i="1"/>
  <c r="BH77" i="1"/>
  <c r="BH81" i="1"/>
  <c r="BH85" i="1"/>
  <c r="BH14" i="1"/>
  <c r="BL14" i="1" s="1"/>
  <c r="BH18" i="1"/>
  <c r="BL18" i="1" s="1"/>
  <c r="BH22" i="1"/>
  <c r="BL22" i="1" s="1"/>
  <c r="BH26" i="1"/>
  <c r="BL26" i="1" s="1"/>
  <c r="BH30" i="1"/>
  <c r="BL30" i="1" s="1"/>
  <c r="BH34" i="1"/>
  <c r="BL34" i="1" s="1"/>
  <c r="BH38" i="1"/>
  <c r="BL38" i="1" s="1"/>
  <c r="BH42" i="1"/>
  <c r="BL42" i="1" s="1"/>
  <c r="BH46" i="1"/>
  <c r="BL46" i="1" s="1"/>
  <c r="BH50" i="1"/>
  <c r="BL50" i="1" s="1"/>
  <c r="BH54" i="1"/>
  <c r="BH66" i="1"/>
  <c r="BH82" i="1"/>
  <c r="BH70" i="1"/>
  <c r="BH86" i="1"/>
  <c r="BH58" i="1"/>
  <c r="BH74" i="1"/>
  <c r="BH62" i="1"/>
  <c r="BH78" i="1"/>
  <c r="H7" i="9"/>
  <c r="L7" i="7"/>
  <c r="A21" i="1"/>
  <c r="A7" i="14"/>
  <c r="A13" i="2"/>
  <c r="V16" i="1"/>
  <c r="V17" i="1"/>
  <c r="A8" i="14"/>
  <c r="AB7" i="1"/>
  <c r="AG7" i="1" s="1"/>
  <c r="BI311" i="1" l="1"/>
  <c r="BL311" i="1"/>
  <c r="BI241" i="1"/>
  <c r="BL241" i="1"/>
  <c r="BM241" i="1" s="1"/>
  <c r="N230" i="15" s="1"/>
  <c r="BL300" i="1"/>
  <c r="BI300" i="1"/>
  <c r="BI277" i="1"/>
  <c r="BL277" i="1"/>
  <c r="BM277" i="1" s="1"/>
  <c r="N266" i="15" s="1"/>
  <c r="BI265" i="1"/>
  <c r="BL265" i="1"/>
  <c r="BL282" i="1"/>
  <c r="BI282" i="1"/>
  <c r="BL250" i="1"/>
  <c r="BI250" i="1"/>
  <c r="BL287" i="1"/>
  <c r="BI287" i="1"/>
  <c r="BL255" i="1"/>
  <c r="BI255" i="1"/>
  <c r="BI193" i="1"/>
  <c r="BL193" i="1"/>
  <c r="BM193" i="1" s="1"/>
  <c r="N182" i="15" s="1"/>
  <c r="BI260" i="1"/>
  <c r="BL260" i="1"/>
  <c r="BI205" i="1"/>
  <c r="BL205" i="1"/>
  <c r="BM205" i="1" s="1"/>
  <c r="N194" i="15" s="1"/>
  <c r="BL222" i="1"/>
  <c r="BI222" i="1"/>
  <c r="BL190" i="1"/>
  <c r="BI190" i="1"/>
  <c r="BL227" i="1"/>
  <c r="BI227" i="1"/>
  <c r="BI178" i="1"/>
  <c r="BL178" i="1"/>
  <c r="BM178" i="1" s="1"/>
  <c r="N167" i="15" s="1"/>
  <c r="BI212" i="1"/>
  <c r="BL212" i="1"/>
  <c r="BI180" i="1"/>
  <c r="BL180" i="1"/>
  <c r="BM180" i="1" s="1"/>
  <c r="N169" i="15" s="1"/>
  <c r="BI151" i="1"/>
  <c r="BL151" i="1"/>
  <c r="BI302" i="1"/>
  <c r="BL302" i="1"/>
  <c r="BM302" i="1" s="1"/>
  <c r="N291" i="15" s="1"/>
  <c r="BL307" i="1"/>
  <c r="BI307" i="1"/>
  <c r="BI289" i="1"/>
  <c r="BL289" i="1"/>
  <c r="BM289" i="1" s="1"/>
  <c r="N278" i="15" s="1"/>
  <c r="BI201" i="1"/>
  <c r="BL201" i="1"/>
  <c r="BL312" i="1"/>
  <c r="BM312" i="1" s="1"/>
  <c r="BI312" i="1"/>
  <c r="BL296" i="1"/>
  <c r="BI296" i="1"/>
  <c r="BI253" i="1"/>
  <c r="BL253" i="1"/>
  <c r="BM253" i="1" s="1"/>
  <c r="N242" i="15" s="1"/>
  <c r="BI261" i="1"/>
  <c r="BL261" i="1"/>
  <c r="BI297" i="1"/>
  <c r="BL297" i="1"/>
  <c r="BM297" i="1" s="1"/>
  <c r="N286" i="15" s="1"/>
  <c r="BI249" i="1"/>
  <c r="BL249" i="1"/>
  <c r="BL278" i="1"/>
  <c r="BI278" i="1"/>
  <c r="BL262" i="1"/>
  <c r="BI262" i="1"/>
  <c r="BL246" i="1"/>
  <c r="BM246" i="1" s="1"/>
  <c r="N235" i="15" s="1"/>
  <c r="BI246" i="1"/>
  <c r="BI213" i="1"/>
  <c r="BL213" i="1"/>
  <c r="BL283" i="1"/>
  <c r="BI283" i="1"/>
  <c r="BL267" i="1"/>
  <c r="BI267" i="1"/>
  <c r="BL251" i="1"/>
  <c r="BM251" i="1" s="1"/>
  <c r="N240" i="15" s="1"/>
  <c r="BI251" i="1"/>
  <c r="BI236" i="1"/>
  <c r="BL236" i="1"/>
  <c r="BI288" i="1"/>
  <c r="BL288" i="1"/>
  <c r="BM288" i="1" s="1"/>
  <c r="N277" i="15" s="1"/>
  <c r="BI272" i="1"/>
  <c r="BL272" i="1"/>
  <c r="BI256" i="1"/>
  <c r="BL256" i="1"/>
  <c r="BM256" i="1" s="1"/>
  <c r="N245" i="15" s="1"/>
  <c r="BI239" i="1"/>
  <c r="BL239" i="1"/>
  <c r="BI189" i="1"/>
  <c r="BL189" i="1"/>
  <c r="BM189" i="1" s="1"/>
  <c r="N178" i="15" s="1"/>
  <c r="BL234" i="1"/>
  <c r="BI234" i="1"/>
  <c r="BL218" i="1"/>
  <c r="BM218" i="1" s="1"/>
  <c r="N207" i="15" s="1"/>
  <c r="BI218" i="1"/>
  <c r="BL202" i="1"/>
  <c r="BI202" i="1"/>
  <c r="BL186" i="1"/>
  <c r="BI186" i="1"/>
  <c r="BI128" i="1"/>
  <c r="BL128" i="1"/>
  <c r="BL223" i="1"/>
  <c r="BM223" i="1" s="1"/>
  <c r="N212" i="15" s="1"/>
  <c r="BI223" i="1"/>
  <c r="BL207" i="1"/>
  <c r="BI207" i="1"/>
  <c r="BL191" i="1"/>
  <c r="BI191" i="1"/>
  <c r="BI174" i="1"/>
  <c r="BL174" i="1"/>
  <c r="BI224" i="1"/>
  <c r="BL224" i="1"/>
  <c r="BM224" i="1" s="1"/>
  <c r="N213" i="15" s="1"/>
  <c r="BI208" i="1"/>
  <c r="BL208" i="1"/>
  <c r="BI192" i="1"/>
  <c r="BL192" i="1"/>
  <c r="BM192" i="1" s="1"/>
  <c r="N181" i="15" s="1"/>
  <c r="BI177" i="1"/>
  <c r="BL177" i="1"/>
  <c r="BL176" i="1"/>
  <c r="BI176" i="1"/>
  <c r="BL160" i="1"/>
  <c r="BI160" i="1"/>
  <c r="BL140" i="1"/>
  <c r="BI140" i="1"/>
  <c r="BL165" i="1"/>
  <c r="BI165" i="1"/>
  <c r="BL149" i="1"/>
  <c r="BI149" i="1"/>
  <c r="BI91" i="1"/>
  <c r="BL91" i="1"/>
  <c r="BI158" i="1"/>
  <c r="BL158" i="1"/>
  <c r="BM158" i="1" s="1"/>
  <c r="N147" i="15" s="1"/>
  <c r="BI132" i="1"/>
  <c r="BL132" i="1"/>
  <c r="BL133" i="1"/>
  <c r="BI133" i="1"/>
  <c r="BI103" i="1"/>
  <c r="BL103" i="1"/>
  <c r="BL134" i="1"/>
  <c r="BM134" i="1" s="1"/>
  <c r="N123" i="15" s="1"/>
  <c r="BI134" i="1"/>
  <c r="BI115" i="1"/>
  <c r="BL115" i="1"/>
  <c r="BI131" i="1"/>
  <c r="BL131" i="1"/>
  <c r="BM131" i="1" s="1"/>
  <c r="N120" i="15" s="1"/>
  <c r="BI95" i="1"/>
  <c r="BL95" i="1"/>
  <c r="BL112" i="1"/>
  <c r="BM112" i="1" s="1"/>
  <c r="N101" i="15" s="1"/>
  <c r="BI112" i="1"/>
  <c r="BL96" i="1"/>
  <c r="BI96" i="1"/>
  <c r="BL109" i="1"/>
  <c r="BI109" i="1"/>
  <c r="BL93" i="1"/>
  <c r="BI93" i="1"/>
  <c r="BI114" i="1"/>
  <c r="BL114" i="1"/>
  <c r="BM114" i="1" s="1"/>
  <c r="N103" i="15" s="1"/>
  <c r="BI98" i="1"/>
  <c r="BL98" i="1"/>
  <c r="BM300" i="1"/>
  <c r="BM255" i="1"/>
  <c r="BM307" i="1"/>
  <c r="BM208" i="1"/>
  <c r="N197" i="15" s="1"/>
  <c r="BM177" i="1"/>
  <c r="N166" i="15" s="1"/>
  <c r="BM160" i="1"/>
  <c r="N149" i="15" s="1"/>
  <c r="BI306" i="1"/>
  <c r="BL306" i="1"/>
  <c r="BM306" i="1" s="1"/>
  <c r="N295" i="15" s="1"/>
  <c r="BI295" i="1"/>
  <c r="BL295" i="1"/>
  <c r="BM295" i="1" s="1"/>
  <c r="N284" i="15" s="1"/>
  <c r="BI217" i="1"/>
  <c r="BL217" i="1"/>
  <c r="BM217" i="1" s="1"/>
  <c r="N206" i="15" s="1"/>
  <c r="BI269" i="1"/>
  <c r="BL269" i="1"/>
  <c r="BM269" i="1" s="1"/>
  <c r="N258" i="15" s="1"/>
  <c r="BI301" i="1"/>
  <c r="BL301" i="1"/>
  <c r="BM301" i="1" s="1"/>
  <c r="N290" i="15" s="1"/>
  <c r="BL266" i="1"/>
  <c r="BM266" i="1" s="1"/>
  <c r="N255" i="15" s="1"/>
  <c r="BI266" i="1"/>
  <c r="BI229" i="1"/>
  <c r="BL229" i="1"/>
  <c r="BM229" i="1" s="1"/>
  <c r="N218" i="15" s="1"/>
  <c r="BL271" i="1"/>
  <c r="BM271" i="1" s="1"/>
  <c r="N260" i="15" s="1"/>
  <c r="BI271" i="1"/>
  <c r="BI240" i="1"/>
  <c r="BL240" i="1"/>
  <c r="BM240" i="1" s="1"/>
  <c r="N229" i="15" s="1"/>
  <c r="BI276" i="1"/>
  <c r="BL276" i="1"/>
  <c r="BM276" i="1" s="1"/>
  <c r="N265" i="15" s="1"/>
  <c r="BI244" i="1"/>
  <c r="BL244" i="1"/>
  <c r="BM244" i="1" s="1"/>
  <c r="N233" i="15" s="1"/>
  <c r="BL238" i="1"/>
  <c r="BM238" i="1" s="1"/>
  <c r="N227" i="15" s="1"/>
  <c r="BI238" i="1"/>
  <c r="BL206" i="1"/>
  <c r="BI206" i="1"/>
  <c r="BI159" i="1"/>
  <c r="BL159" i="1"/>
  <c r="BM159" i="1" s="1"/>
  <c r="N148" i="15" s="1"/>
  <c r="BL211" i="1"/>
  <c r="BM211" i="1" s="1"/>
  <c r="N200" i="15" s="1"/>
  <c r="BI211" i="1"/>
  <c r="BL195" i="1"/>
  <c r="BM195" i="1" s="1"/>
  <c r="N184" i="15" s="1"/>
  <c r="BI195" i="1"/>
  <c r="BI228" i="1"/>
  <c r="BL228" i="1"/>
  <c r="BM228" i="1" s="1"/>
  <c r="N217" i="15" s="1"/>
  <c r="BI196" i="1"/>
  <c r="BL196" i="1"/>
  <c r="BM196" i="1" s="1"/>
  <c r="N185" i="15" s="1"/>
  <c r="BL164" i="1"/>
  <c r="BI164" i="1"/>
  <c r="BI245" i="1"/>
  <c r="BL245" i="1"/>
  <c r="BM245" i="1" s="1"/>
  <c r="N234" i="15" s="1"/>
  <c r="BL303" i="1"/>
  <c r="BI303" i="1"/>
  <c r="BI273" i="1"/>
  <c r="BL273" i="1"/>
  <c r="BM273" i="1" s="1"/>
  <c r="N262" i="15" s="1"/>
  <c r="BI294" i="1"/>
  <c r="BL294" i="1"/>
  <c r="BM294" i="1" s="1"/>
  <c r="N283" i="15" s="1"/>
  <c r="BL308" i="1"/>
  <c r="BM308" i="1" s="1"/>
  <c r="N297" i="15" s="1"/>
  <c r="BI308" i="1"/>
  <c r="BL292" i="1"/>
  <c r="BI292" i="1"/>
  <c r="BI185" i="1"/>
  <c r="BL185" i="1"/>
  <c r="BM185" i="1" s="1"/>
  <c r="N174" i="15" s="1"/>
  <c r="BL309" i="1"/>
  <c r="BM309" i="1" s="1"/>
  <c r="N298" i="15" s="1"/>
  <c r="BI309" i="1"/>
  <c r="BL293" i="1"/>
  <c r="BM293" i="1" s="1"/>
  <c r="N282" i="15" s="1"/>
  <c r="BI293" i="1"/>
  <c r="BL290" i="1"/>
  <c r="BM290" i="1" s="1"/>
  <c r="N279" i="15" s="1"/>
  <c r="BI290" i="1"/>
  <c r="BL274" i="1"/>
  <c r="BM274" i="1" s="1"/>
  <c r="N263" i="15" s="1"/>
  <c r="BI274" i="1"/>
  <c r="BL258" i="1"/>
  <c r="BM258" i="1" s="1"/>
  <c r="N247" i="15" s="1"/>
  <c r="BI258" i="1"/>
  <c r="BL242" i="1"/>
  <c r="BM242" i="1" s="1"/>
  <c r="N231" i="15" s="1"/>
  <c r="BI242" i="1"/>
  <c r="BI197" i="1"/>
  <c r="BL197" i="1"/>
  <c r="BM197" i="1" s="1"/>
  <c r="N186" i="15" s="1"/>
  <c r="BL279" i="1"/>
  <c r="BM279" i="1" s="1"/>
  <c r="N268" i="15" s="1"/>
  <c r="BI279" i="1"/>
  <c r="BL263" i="1"/>
  <c r="BM263" i="1" s="1"/>
  <c r="N252" i="15" s="1"/>
  <c r="BI263" i="1"/>
  <c r="BL247" i="1"/>
  <c r="BM247" i="1" s="1"/>
  <c r="N236" i="15" s="1"/>
  <c r="BI247" i="1"/>
  <c r="BI225" i="1"/>
  <c r="BL225" i="1"/>
  <c r="BM225" i="1" s="1"/>
  <c r="N214" i="15" s="1"/>
  <c r="BI284" i="1"/>
  <c r="BL284" i="1"/>
  <c r="BM284" i="1" s="1"/>
  <c r="N273" i="15" s="1"/>
  <c r="BI268" i="1"/>
  <c r="BL268" i="1"/>
  <c r="BM268" i="1" s="1"/>
  <c r="N257" i="15" s="1"/>
  <c r="BI252" i="1"/>
  <c r="BL252" i="1"/>
  <c r="BM252" i="1" s="1"/>
  <c r="N241" i="15" s="1"/>
  <c r="BL237" i="1"/>
  <c r="BI237" i="1"/>
  <c r="BI163" i="1"/>
  <c r="BL163" i="1"/>
  <c r="BM163" i="1" s="1"/>
  <c r="N152" i="15" s="1"/>
  <c r="BL230" i="1"/>
  <c r="BM230" i="1" s="1"/>
  <c r="N219" i="15" s="1"/>
  <c r="BI230" i="1"/>
  <c r="BL214" i="1"/>
  <c r="BM214" i="1" s="1"/>
  <c r="N203" i="15" s="1"/>
  <c r="BI214" i="1"/>
  <c r="BL198" i="1"/>
  <c r="BM198" i="1" s="1"/>
  <c r="N187" i="15" s="1"/>
  <c r="BI198" i="1"/>
  <c r="BL182" i="1"/>
  <c r="BM182" i="1" s="1"/>
  <c r="N171" i="15" s="1"/>
  <c r="BI182" i="1"/>
  <c r="BI235" i="1"/>
  <c r="BL235" i="1"/>
  <c r="BM235" i="1" s="1"/>
  <c r="N224" i="15" s="1"/>
  <c r="BL219" i="1"/>
  <c r="BM219" i="1" s="1"/>
  <c r="N208" i="15" s="1"/>
  <c r="BI219" i="1"/>
  <c r="BL203" i="1"/>
  <c r="BM203" i="1" s="1"/>
  <c r="N192" i="15" s="1"/>
  <c r="BI203" i="1"/>
  <c r="BL187" i="1"/>
  <c r="BM187" i="1" s="1"/>
  <c r="N176" i="15" s="1"/>
  <c r="BI187" i="1"/>
  <c r="BI171" i="1"/>
  <c r="BL171" i="1"/>
  <c r="BM171" i="1" s="1"/>
  <c r="N160" i="15" s="1"/>
  <c r="BI220" i="1"/>
  <c r="BL220" i="1"/>
  <c r="BM220" i="1" s="1"/>
  <c r="N209" i="15" s="1"/>
  <c r="BI204" i="1"/>
  <c r="BL204" i="1"/>
  <c r="BM204" i="1" s="1"/>
  <c r="N193" i="15" s="1"/>
  <c r="BI188" i="1"/>
  <c r="BL188" i="1"/>
  <c r="BM188" i="1" s="1"/>
  <c r="N177" i="15" s="1"/>
  <c r="BL175" i="1"/>
  <c r="BM175" i="1" s="1"/>
  <c r="N164" i="15" s="1"/>
  <c r="BI175" i="1"/>
  <c r="BL172" i="1"/>
  <c r="BM172" i="1" s="1"/>
  <c r="N161" i="15" s="1"/>
  <c r="BI172" i="1"/>
  <c r="BL156" i="1"/>
  <c r="BI156" i="1"/>
  <c r="BI107" i="1"/>
  <c r="BL107" i="1"/>
  <c r="BM107" i="1" s="1"/>
  <c r="N96" i="15" s="1"/>
  <c r="BL161" i="1"/>
  <c r="BM161" i="1" s="1"/>
  <c r="N150" i="15" s="1"/>
  <c r="BI161" i="1"/>
  <c r="BI143" i="1"/>
  <c r="BL143" i="1"/>
  <c r="BM143" i="1" s="1"/>
  <c r="N132" i="15" s="1"/>
  <c r="BI170" i="1"/>
  <c r="BL170" i="1"/>
  <c r="BM170" i="1" s="1"/>
  <c r="N159" i="15" s="1"/>
  <c r="BI154" i="1"/>
  <c r="BL154" i="1"/>
  <c r="BM154" i="1" s="1"/>
  <c r="N143" i="15" s="1"/>
  <c r="BL145" i="1"/>
  <c r="BM145" i="1" s="1"/>
  <c r="N134" i="15" s="1"/>
  <c r="BI145" i="1"/>
  <c r="BL129" i="1"/>
  <c r="BM129" i="1" s="1"/>
  <c r="N118" i="15" s="1"/>
  <c r="BI129" i="1"/>
  <c r="BI146" i="1"/>
  <c r="BL146" i="1"/>
  <c r="BM146" i="1" s="1"/>
  <c r="N135" i="15" s="1"/>
  <c r="BL130" i="1"/>
  <c r="BM130" i="1" s="1"/>
  <c r="N119" i="15" s="1"/>
  <c r="BI130" i="1"/>
  <c r="BI99" i="1"/>
  <c r="BL99" i="1"/>
  <c r="BM99" i="1" s="1"/>
  <c r="N88" i="15" s="1"/>
  <c r="BI127" i="1"/>
  <c r="BL127" i="1"/>
  <c r="BM127" i="1" s="1"/>
  <c r="N116" i="15" s="1"/>
  <c r="BI124" i="1"/>
  <c r="BL124" i="1"/>
  <c r="BM124" i="1" s="1"/>
  <c r="N113" i="15" s="1"/>
  <c r="BL108" i="1"/>
  <c r="BM108" i="1" s="1"/>
  <c r="N97" i="15" s="1"/>
  <c r="BI108" i="1"/>
  <c r="BL92" i="1"/>
  <c r="BI92" i="1"/>
  <c r="BL105" i="1"/>
  <c r="BM105" i="1" s="1"/>
  <c r="N94" i="15" s="1"/>
  <c r="BI105" i="1"/>
  <c r="BL89" i="1"/>
  <c r="BM89" i="1" s="1"/>
  <c r="N78" i="15" s="1"/>
  <c r="BI89" i="1"/>
  <c r="BI110" i="1"/>
  <c r="BL110" i="1"/>
  <c r="BM110" i="1" s="1"/>
  <c r="N99" i="15" s="1"/>
  <c r="BI94" i="1"/>
  <c r="BL94" i="1"/>
  <c r="BM94" i="1" s="1"/>
  <c r="N83" i="15" s="1"/>
  <c r="BM292" i="1"/>
  <c r="N281" i="15" s="1"/>
  <c r="BM303" i="1"/>
  <c r="BM283" i="1"/>
  <c r="N272" i="15" s="1"/>
  <c r="BM260" i="1"/>
  <c r="N249" i="15" s="1"/>
  <c r="BM239" i="1"/>
  <c r="N228" i="15" s="1"/>
  <c r="BM236" i="1"/>
  <c r="N225" i="15" s="1"/>
  <c r="BM237" i="1"/>
  <c r="N226" i="15" s="1"/>
  <c r="BM93" i="1"/>
  <c r="N82" i="15" s="1"/>
  <c r="BM156" i="1"/>
  <c r="BM132" i="1"/>
  <c r="N121" i="15" s="1"/>
  <c r="BM95" i="1"/>
  <c r="N84" i="15" s="1"/>
  <c r="BM96" i="1"/>
  <c r="N85" i="15" s="1"/>
  <c r="BI310" i="1"/>
  <c r="BL310" i="1"/>
  <c r="BM310" i="1" s="1"/>
  <c r="N299" i="15" s="1"/>
  <c r="BI232" i="1"/>
  <c r="BL232" i="1"/>
  <c r="BM232" i="1" s="1"/>
  <c r="N221" i="15" s="1"/>
  <c r="BI299" i="1"/>
  <c r="BL299" i="1"/>
  <c r="BM299" i="1" s="1"/>
  <c r="N288" i="15" s="1"/>
  <c r="BI257" i="1"/>
  <c r="BL257" i="1"/>
  <c r="BM257" i="1" s="1"/>
  <c r="N246" i="15" s="1"/>
  <c r="BI291" i="1"/>
  <c r="BL291" i="1"/>
  <c r="BM291" i="1" s="1"/>
  <c r="N280" i="15" s="1"/>
  <c r="BL304" i="1"/>
  <c r="BM304" i="1" s="1"/>
  <c r="N293" i="15" s="1"/>
  <c r="BI304" i="1"/>
  <c r="BI285" i="1"/>
  <c r="BL285" i="1"/>
  <c r="BM285" i="1" s="1"/>
  <c r="N274" i="15" s="1"/>
  <c r="BI298" i="1"/>
  <c r="BL298" i="1"/>
  <c r="BM298" i="1" s="1"/>
  <c r="N287" i="15" s="1"/>
  <c r="BI305" i="1"/>
  <c r="BL305" i="1"/>
  <c r="BM305" i="1" s="1"/>
  <c r="N294" i="15" s="1"/>
  <c r="BI281" i="1"/>
  <c r="BL281" i="1"/>
  <c r="BM281" i="1" s="1"/>
  <c r="N270" i="15" s="1"/>
  <c r="BL286" i="1"/>
  <c r="BM286" i="1" s="1"/>
  <c r="N275" i="15" s="1"/>
  <c r="BI286" i="1"/>
  <c r="BL270" i="1"/>
  <c r="BM270" i="1" s="1"/>
  <c r="N259" i="15" s="1"/>
  <c r="BI270" i="1"/>
  <c r="BL254" i="1"/>
  <c r="BM254" i="1" s="1"/>
  <c r="N243" i="15" s="1"/>
  <c r="BI254" i="1"/>
  <c r="BL233" i="1"/>
  <c r="BM233" i="1" s="1"/>
  <c r="N222" i="15" s="1"/>
  <c r="BI233" i="1"/>
  <c r="BI181" i="1"/>
  <c r="BL181" i="1"/>
  <c r="BM181" i="1" s="1"/>
  <c r="N170" i="15" s="1"/>
  <c r="BL275" i="1"/>
  <c r="BM275" i="1" s="1"/>
  <c r="N264" i="15" s="1"/>
  <c r="BI275" i="1"/>
  <c r="BL259" i="1"/>
  <c r="BM259" i="1" s="1"/>
  <c r="N248" i="15" s="1"/>
  <c r="BI259" i="1"/>
  <c r="BL243" i="1"/>
  <c r="BM243" i="1" s="1"/>
  <c r="N232" i="15" s="1"/>
  <c r="BI243" i="1"/>
  <c r="BI209" i="1"/>
  <c r="BL209" i="1"/>
  <c r="BM209" i="1" s="1"/>
  <c r="N198" i="15" s="1"/>
  <c r="BI280" i="1"/>
  <c r="BL280" i="1"/>
  <c r="BM280" i="1" s="1"/>
  <c r="N269" i="15" s="1"/>
  <c r="BI264" i="1"/>
  <c r="BL264" i="1"/>
  <c r="BM264" i="1" s="1"/>
  <c r="N253" i="15" s="1"/>
  <c r="BI248" i="1"/>
  <c r="BL248" i="1"/>
  <c r="BM248" i="1" s="1"/>
  <c r="N237" i="15" s="1"/>
  <c r="BI221" i="1"/>
  <c r="BL221" i="1"/>
  <c r="BM221" i="1" s="1"/>
  <c r="N210" i="15" s="1"/>
  <c r="BI147" i="1"/>
  <c r="BL147" i="1"/>
  <c r="BM147" i="1" s="1"/>
  <c r="N136" i="15" s="1"/>
  <c r="BL226" i="1"/>
  <c r="BM226" i="1" s="1"/>
  <c r="N215" i="15" s="1"/>
  <c r="BI226" i="1"/>
  <c r="BL210" i="1"/>
  <c r="BM210" i="1" s="1"/>
  <c r="N199" i="15" s="1"/>
  <c r="BI210" i="1"/>
  <c r="BL194" i="1"/>
  <c r="BM194" i="1" s="1"/>
  <c r="N183" i="15" s="1"/>
  <c r="BI194" i="1"/>
  <c r="BL179" i="1"/>
  <c r="BM179" i="1" s="1"/>
  <c r="N168" i="15" s="1"/>
  <c r="BI179" i="1"/>
  <c r="BL231" i="1"/>
  <c r="BM231" i="1" s="1"/>
  <c r="N220" i="15" s="1"/>
  <c r="BI231" i="1"/>
  <c r="BL215" i="1"/>
  <c r="BM215" i="1" s="1"/>
  <c r="N204" i="15" s="1"/>
  <c r="BI215" i="1"/>
  <c r="BL199" i="1"/>
  <c r="BM199" i="1" s="1"/>
  <c r="N188" i="15" s="1"/>
  <c r="BI199" i="1"/>
  <c r="BL183" i="1"/>
  <c r="BM183" i="1" s="1"/>
  <c r="N172" i="15" s="1"/>
  <c r="BI183" i="1"/>
  <c r="BI155" i="1"/>
  <c r="BL155" i="1"/>
  <c r="BM155" i="1" s="1"/>
  <c r="N144" i="15" s="1"/>
  <c r="BI216" i="1"/>
  <c r="BL216" i="1"/>
  <c r="BM216" i="1" s="1"/>
  <c r="N205" i="15" s="1"/>
  <c r="BI200" i="1"/>
  <c r="BL200" i="1"/>
  <c r="BM200" i="1" s="1"/>
  <c r="N189" i="15" s="1"/>
  <c r="BI184" i="1"/>
  <c r="BL184" i="1"/>
  <c r="BM184" i="1" s="1"/>
  <c r="N173" i="15" s="1"/>
  <c r="BI167" i="1"/>
  <c r="BL167" i="1"/>
  <c r="BM167" i="1" s="1"/>
  <c r="N156" i="15" s="1"/>
  <c r="BL168" i="1"/>
  <c r="BM168" i="1" s="1"/>
  <c r="N157" i="15" s="1"/>
  <c r="BI168" i="1"/>
  <c r="BL152" i="1"/>
  <c r="BM152" i="1" s="1"/>
  <c r="N141" i="15" s="1"/>
  <c r="BI152" i="1"/>
  <c r="BL173" i="1"/>
  <c r="BM173" i="1" s="1"/>
  <c r="N162" i="15" s="1"/>
  <c r="BI173" i="1"/>
  <c r="BL157" i="1"/>
  <c r="BM157" i="1" s="1"/>
  <c r="BI157" i="1"/>
  <c r="BI136" i="1"/>
  <c r="BL136" i="1"/>
  <c r="BM136" i="1" s="1"/>
  <c r="N125" i="15" s="1"/>
  <c r="BI166" i="1"/>
  <c r="BL166" i="1"/>
  <c r="BM166" i="1" s="1"/>
  <c r="N155" i="15" s="1"/>
  <c r="BI150" i="1"/>
  <c r="BL150" i="1"/>
  <c r="BM150" i="1" s="1"/>
  <c r="N139" i="15" s="1"/>
  <c r="BL141" i="1"/>
  <c r="BM141" i="1" s="1"/>
  <c r="N130" i="15" s="1"/>
  <c r="BI141" i="1"/>
  <c r="BL125" i="1"/>
  <c r="BM125" i="1" s="1"/>
  <c r="N114" i="15" s="1"/>
  <c r="BI125" i="1"/>
  <c r="BI142" i="1"/>
  <c r="BL142" i="1"/>
  <c r="BM142" i="1" s="1"/>
  <c r="N131" i="15" s="1"/>
  <c r="BL126" i="1"/>
  <c r="BI126" i="1"/>
  <c r="BI139" i="1"/>
  <c r="BL139" i="1"/>
  <c r="BM139" i="1" s="1"/>
  <c r="N128" i="15" s="1"/>
  <c r="BL121" i="1"/>
  <c r="BM121" i="1" s="1"/>
  <c r="N110" i="15" s="1"/>
  <c r="BI121" i="1"/>
  <c r="BI120" i="1"/>
  <c r="BL120" i="1"/>
  <c r="BM120" i="1" s="1"/>
  <c r="N109" i="15" s="1"/>
  <c r="BL104" i="1"/>
  <c r="BI104" i="1"/>
  <c r="BL88" i="1"/>
  <c r="BM88" i="1" s="1"/>
  <c r="N77" i="15" s="1"/>
  <c r="BI88" i="1"/>
  <c r="BL101" i="1"/>
  <c r="BM101" i="1" s="1"/>
  <c r="N90" i="15" s="1"/>
  <c r="BI101" i="1"/>
  <c r="BI122" i="1"/>
  <c r="BL122" i="1"/>
  <c r="BM122" i="1" s="1"/>
  <c r="N111" i="15" s="1"/>
  <c r="BI106" i="1"/>
  <c r="BL106" i="1"/>
  <c r="BM106" i="1" s="1"/>
  <c r="N95" i="15" s="1"/>
  <c r="BI90" i="1"/>
  <c r="BL90" i="1"/>
  <c r="BM90" i="1" s="1"/>
  <c r="N79" i="15" s="1"/>
  <c r="BM287" i="1"/>
  <c r="N276" i="15" s="1"/>
  <c r="BM267" i="1"/>
  <c r="N256" i="15" s="1"/>
  <c r="BM272" i="1"/>
  <c r="N261" i="15" s="1"/>
  <c r="BM265" i="1"/>
  <c r="N254" i="15" s="1"/>
  <c r="BM249" i="1"/>
  <c r="N238" i="15" s="1"/>
  <c r="BM234" i="1"/>
  <c r="N223" i="15" s="1"/>
  <c r="BM176" i="1"/>
  <c r="BM282" i="1"/>
  <c r="N271" i="15" s="1"/>
  <c r="BM250" i="1"/>
  <c r="N239" i="15" s="1"/>
  <c r="BM207" i="1"/>
  <c r="N196" i="15" s="1"/>
  <c r="BM201" i="1"/>
  <c r="N190" i="15" s="1"/>
  <c r="BM222" i="1"/>
  <c r="N211" i="15" s="1"/>
  <c r="BM206" i="1"/>
  <c r="N195" i="15" s="1"/>
  <c r="BM190" i="1"/>
  <c r="BM151" i="1"/>
  <c r="N140" i="15" s="1"/>
  <c r="BM109" i="1"/>
  <c r="N98" i="15" s="1"/>
  <c r="BM115" i="1"/>
  <c r="N104" i="15" s="1"/>
  <c r="BM128" i="1"/>
  <c r="BM133" i="1"/>
  <c r="N122" i="15" s="1"/>
  <c r="BM98" i="1"/>
  <c r="N87" i="15" s="1"/>
  <c r="BM91" i="1"/>
  <c r="BM92" i="1"/>
  <c r="N81" i="15" s="1"/>
  <c r="BL148" i="1"/>
  <c r="BM148" i="1" s="1"/>
  <c r="N137" i="15" s="1"/>
  <c r="BI148" i="1"/>
  <c r="BL169" i="1"/>
  <c r="BM169" i="1" s="1"/>
  <c r="N158" i="15" s="1"/>
  <c r="BI169" i="1"/>
  <c r="BL153" i="1"/>
  <c r="BM153" i="1" s="1"/>
  <c r="N142" i="15" s="1"/>
  <c r="BI153" i="1"/>
  <c r="BI119" i="1"/>
  <c r="BL119" i="1"/>
  <c r="BM119" i="1" s="1"/>
  <c r="N108" i="15" s="1"/>
  <c r="BI162" i="1"/>
  <c r="BL162" i="1"/>
  <c r="BM162" i="1" s="1"/>
  <c r="N151" i="15" s="1"/>
  <c r="BL144" i="1"/>
  <c r="BM144" i="1" s="1"/>
  <c r="N133" i="15" s="1"/>
  <c r="BI144" i="1"/>
  <c r="BL137" i="1"/>
  <c r="BM137" i="1" s="1"/>
  <c r="N126" i="15" s="1"/>
  <c r="BI137" i="1"/>
  <c r="BL117" i="1"/>
  <c r="BM117" i="1" s="1"/>
  <c r="N106" i="15" s="1"/>
  <c r="BI117" i="1"/>
  <c r="BL138" i="1"/>
  <c r="BM138" i="1" s="1"/>
  <c r="N127" i="15" s="1"/>
  <c r="BI138" i="1"/>
  <c r="BL123" i="1"/>
  <c r="BM123" i="1" s="1"/>
  <c r="N112" i="15" s="1"/>
  <c r="BI123" i="1"/>
  <c r="BI135" i="1"/>
  <c r="BL135" i="1"/>
  <c r="BM135" i="1" s="1"/>
  <c r="N124" i="15" s="1"/>
  <c r="BI111" i="1"/>
  <c r="BL111" i="1"/>
  <c r="BM111" i="1" s="1"/>
  <c r="N100" i="15" s="1"/>
  <c r="BL116" i="1"/>
  <c r="BM116" i="1" s="1"/>
  <c r="N105" i="15" s="1"/>
  <c r="BI116" i="1"/>
  <c r="BL100" i="1"/>
  <c r="BM100" i="1" s="1"/>
  <c r="N89" i="15" s="1"/>
  <c r="BI100" i="1"/>
  <c r="BL113" i="1"/>
  <c r="BM113" i="1" s="1"/>
  <c r="N102" i="15" s="1"/>
  <c r="BI113" i="1"/>
  <c r="BL97" i="1"/>
  <c r="BM97" i="1" s="1"/>
  <c r="N86" i="15" s="1"/>
  <c r="BI97" i="1"/>
  <c r="BI118" i="1"/>
  <c r="BL118" i="1"/>
  <c r="BM118" i="1" s="1"/>
  <c r="N107" i="15" s="1"/>
  <c r="BI102" i="1"/>
  <c r="BL102" i="1"/>
  <c r="BM102" i="1" s="1"/>
  <c r="N91" i="15" s="1"/>
  <c r="BM296" i="1"/>
  <c r="N285" i="15" s="1"/>
  <c r="BM311" i="1"/>
  <c r="N300" i="15" s="1"/>
  <c r="BM165" i="1"/>
  <c r="N154" i="15" s="1"/>
  <c r="BM261" i="1"/>
  <c r="N250" i="15" s="1"/>
  <c r="BM227" i="1"/>
  <c r="N216" i="15" s="1"/>
  <c r="BM149" i="1"/>
  <c r="BM278" i="1"/>
  <c r="N267" i="15" s="1"/>
  <c r="BM262" i="1"/>
  <c r="N251" i="15" s="1"/>
  <c r="BM191" i="1"/>
  <c r="N180" i="15" s="1"/>
  <c r="BM212" i="1"/>
  <c r="N201" i="15" s="1"/>
  <c r="BM213" i="1"/>
  <c r="N202" i="15" s="1"/>
  <c r="BM202" i="1"/>
  <c r="N191" i="15" s="1"/>
  <c r="BM186" i="1"/>
  <c r="N175" i="15" s="1"/>
  <c r="BM174" i="1"/>
  <c r="N163" i="15" s="1"/>
  <c r="BM126" i="1"/>
  <c r="N115" i="15" s="1"/>
  <c r="BM164" i="1"/>
  <c r="BM140" i="1"/>
  <c r="N129" i="15" s="1"/>
  <c r="BM103" i="1"/>
  <c r="N92" i="15" s="1"/>
  <c r="BM104" i="1"/>
  <c r="N93" i="15" s="1"/>
  <c r="A10" i="15"/>
  <c r="N7" i="14"/>
  <c r="N11" i="14"/>
  <c r="N15" i="14"/>
  <c r="N19" i="14"/>
  <c r="N23" i="14"/>
  <c r="N27" i="14"/>
  <c r="N31" i="14"/>
  <c r="N35" i="14"/>
  <c r="N39" i="14"/>
  <c r="N43" i="14"/>
  <c r="N47" i="14"/>
  <c r="N51" i="14"/>
  <c r="N55" i="14"/>
  <c r="N59" i="14"/>
  <c r="N63" i="14"/>
  <c r="N67" i="14"/>
  <c r="N71" i="14"/>
  <c r="N75" i="14"/>
  <c r="N79" i="14"/>
  <c r="N83" i="14"/>
  <c r="N87" i="14"/>
  <c r="N91" i="14"/>
  <c r="N95" i="14"/>
  <c r="N99" i="14"/>
  <c r="N103" i="14"/>
  <c r="N107" i="14"/>
  <c r="N111" i="14"/>
  <c r="N115" i="14"/>
  <c r="N119" i="14"/>
  <c r="N123" i="14"/>
  <c r="N127" i="14"/>
  <c r="N131" i="14"/>
  <c r="N135" i="14"/>
  <c r="N139" i="14"/>
  <c r="N143" i="14"/>
  <c r="N147" i="14"/>
  <c r="N151" i="14"/>
  <c r="N155" i="14"/>
  <c r="N159" i="14"/>
  <c r="N163" i="14"/>
  <c r="N167" i="14"/>
  <c r="N171" i="14"/>
  <c r="N175" i="14"/>
  <c r="N179" i="14"/>
  <c r="N183" i="14"/>
  <c r="N187" i="14"/>
  <c r="N191" i="14"/>
  <c r="N195" i="14"/>
  <c r="N199" i="14"/>
  <c r="N203" i="14"/>
  <c r="N207" i="14"/>
  <c r="N211" i="14"/>
  <c r="N215" i="14"/>
  <c r="N219" i="14"/>
  <c r="N223" i="14"/>
  <c r="N227" i="14"/>
  <c r="N231" i="14"/>
  <c r="N235" i="14"/>
  <c r="N239" i="14"/>
  <c r="N243" i="14"/>
  <c r="N247" i="14"/>
  <c r="N251" i="14"/>
  <c r="N255" i="14"/>
  <c r="N259" i="14"/>
  <c r="N263" i="14"/>
  <c r="N267" i="14"/>
  <c r="N271" i="14"/>
  <c r="N275" i="14"/>
  <c r="N279" i="14"/>
  <c r="N283" i="14"/>
  <c r="N287" i="14"/>
  <c r="N291" i="14"/>
  <c r="N295" i="14"/>
  <c r="N299" i="14"/>
  <c r="N3" i="14"/>
  <c r="N14" i="14"/>
  <c r="N18" i="14"/>
  <c r="N26" i="14"/>
  <c r="N34" i="14"/>
  <c r="N38" i="14"/>
  <c r="N50" i="14"/>
  <c r="N62" i="14"/>
  <c r="N66" i="14"/>
  <c r="N78" i="14"/>
  <c r="N86" i="14"/>
  <c r="N4" i="14"/>
  <c r="N8" i="14"/>
  <c r="N12" i="14"/>
  <c r="N16" i="14"/>
  <c r="N20" i="14"/>
  <c r="N24" i="14"/>
  <c r="N28" i="14"/>
  <c r="N32" i="14"/>
  <c r="N36" i="14"/>
  <c r="N40" i="14"/>
  <c r="N44" i="14"/>
  <c r="N48" i="14"/>
  <c r="N52" i="14"/>
  <c r="N56" i="14"/>
  <c r="N60" i="14"/>
  <c r="N64" i="14"/>
  <c r="N68" i="14"/>
  <c r="N72" i="14"/>
  <c r="N76" i="14"/>
  <c r="N80" i="14"/>
  <c r="N84" i="14"/>
  <c r="N88" i="14"/>
  <c r="N92" i="14"/>
  <c r="N96" i="14"/>
  <c r="N100" i="14"/>
  <c r="N104" i="14"/>
  <c r="N108" i="14"/>
  <c r="N112" i="14"/>
  <c r="N116" i="14"/>
  <c r="N120" i="14"/>
  <c r="N124" i="14"/>
  <c r="N128" i="14"/>
  <c r="N132" i="14"/>
  <c r="N136" i="14"/>
  <c r="N140" i="14"/>
  <c r="N144" i="14"/>
  <c r="N148" i="14"/>
  <c r="N152" i="14"/>
  <c r="N156" i="14"/>
  <c r="N160" i="14"/>
  <c r="N164" i="14"/>
  <c r="N168" i="14"/>
  <c r="N172" i="14"/>
  <c r="N176" i="14"/>
  <c r="N180" i="14"/>
  <c r="N184" i="14"/>
  <c r="N188" i="14"/>
  <c r="N192" i="14"/>
  <c r="N196" i="14"/>
  <c r="N200" i="14"/>
  <c r="N204" i="14"/>
  <c r="N208" i="14"/>
  <c r="N212" i="14"/>
  <c r="N216" i="14"/>
  <c r="N220" i="14"/>
  <c r="N224" i="14"/>
  <c r="N228" i="14"/>
  <c r="N232" i="14"/>
  <c r="N236" i="14"/>
  <c r="N240" i="14"/>
  <c r="N244" i="14"/>
  <c r="N248" i="14"/>
  <c r="N252" i="14"/>
  <c r="N256" i="14"/>
  <c r="N260" i="14"/>
  <c r="N264" i="14"/>
  <c r="N268" i="14"/>
  <c r="N272" i="14"/>
  <c r="N276" i="14"/>
  <c r="N280" i="14"/>
  <c r="N284" i="14"/>
  <c r="N288" i="14"/>
  <c r="N292" i="14"/>
  <c r="N296" i="14"/>
  <c r="N300" i="14"/>
  <c r="N6" i="14"/>
  <c r="N46" i="14"/>
  <c r="N74" i="14"/>
  <c r="N94" i="14"/>
  <c r="N5" i="14"/>
  <c r="N9" i="14"/>
  <c r="N13" i="14"/>
  <c r="N17" i="14"/>
  <c r="N21" i="14"/>
  <c r="N25" i="14"/>
  <c r="N29" i="14"/>
  <c r="N33" i="14"/>
  <c r="N37" i="14"/>
  <c r="N41" i="14"/>
  <c r="N45" i="14"/>
  <c r="N49" i="14"/>
  <c r="N53" i="14"/>
  <c r="N57" i="14"/>
  <c r="N61" i="14"/>
  <c r="N65" i="14"/>
  <c r="N69" i="14"/>
  <c r="N73" i="14"/>
  <c r="N77" i="14"/>
  <c r="N81" i="14"/>
  <c r="N85" i="14"/>
  <c r="N89" i="14"/>
  <c r="N93" i="14"/>
  <c r="N97" i="14"/>
  <c r="N101" i="14"/>
  <c r="N105" i="14"/>
  <c r="N109" i="14"/>
  <c r="N113" i="14"/>
  <c r="N117" i="14"/>
  <c r="N121" i="14"/>
  <c r="N125" i="14"/>
  <c r="N129" i="14"/>
  <c r="N133" i="14"/>
  <c r="N137" i="14"/>
  <c r="N141" i="14"/>
  <c r="N145" i="14"/>
  <c r="N149" i="14"/>
  <c r="N153" i="14"/>
  <c r="N157" i="14"/>
  <c r="N161" i="14"/>
  <c r="N165" i="14"/>
  <c r="N169" i="14"/>
  <c r="N173" i="14"/>
  <c r="N177" i="14"/>
  <c r="N181" i="14"/>
  <c r="N185" i="14"/>
  <c r="N189" i="14"/>
  <c r="N193" i="14"/>
  <c r="N197" i="14"/>
  <c r="N201" i="14"/>
  <c r="N205" i="14"/>
  <c r="N209" i="14"/>
  <c r="N213" i="14"/>
  <c r="N217" i="14"/>
  <c r="N221" i="14"/>
  <c r="N225" i="14"/>
  <c r="N229" i="14"/>
  <c r="N233" i="14"/>
  <c r="N237" i="14"/>
  <c r="N241" i="14"/>
  <c r="N245" i="14"/>
  <c r="N249" i="14"/>
  <c r="N253" i="14"/>
  <c r="N257" i="14"/>
  <c r="N261" i="14"/>
  <c r="N265" i="14"/>
  <c r="N269" i="14"/>
  <c r="N273" i="14"/>
  <c r="N277" i="14"/>
  <c r="N281" i="14"/>
  <c r="N285" i="14"/>
  <c r="N289" i="14"/>
  <c r="N293" i="14"/>
  <c r="N297" i="14"/>
  <c r="N301" i="14"/>
  <c r="N10" i="14"/>
  <c r="N22" i="14"/>
  <c r="N30" i="14"/>
  <c r="N42" i="14"/>
  <c r="N54" i="14"/>
  <c r="N58" i="14"/>
  <c r="N70" i="14"/>
  <c r="N82" i="14"/>
  <c r="N90" i="14"/>
  <c r="N102" i="14"/>
  <c r="N114" i="14"/>
  <c r="N130" i="14"/>
  <c r="N146" i="14"/>
  <c r="N162" i="14"/>
  <c r="N178" i="14"/>
  <c r="N194" i="14"/>
  <c r="N210" i="14"/>
  <c r="N226" i="14"/>
  <c r="N242" i="14"/>
  <c r="N258" i="14"/>
  <c r="N274" i="14"/>
  <c r="N290" i="14"/>
  <c r="N126" i="14"/>
  <c r="N158" i="14"/>
  <c r="N190" i="14"/>
  <c r="N222" i="14"/>
  <c r="N238" i="14"/>
  <c r="N270" i="14"/>
  <c r="N98" i="14"/>
  <c r="N118" i="14"/>
  <c r="N134" i="14"/>
  <c r="N150" i="14"/>
  <c r="N166" i="14"/>
  <c r="N182" i="14"/>
  <c r="N198" i="14"/>
  <c r="N214" i="14"/>
  <c r="N230" i="14"/>
  <c r="N246" i="14"/>
  <c r="N262" i="14"/>
  <c r="N278" i="14"/>
  <c r="N294" i="14"/>
  <c r="N106" i="14"/>
  <c r="N122" i="14"/>
  <c r="N138" i="14"/>
  <c r="N154" i="14"/>
  <c r="N170" i="14"/>
  <c r="N186" i="14"/>
  <c r="N202" i="14"/>
  <c r="N218" i="14"/>
  <c r="N234" i="14"/>
  <c r="N250" i="14"/>
  <c r="N266" i="14"/>
  <c r="N282" i="14"/>
  <c r="N298" i="14"/>
  <c r="N110" i="14"/>
  <c r="N142" i="14"/>
  <c r="N174" i="14"/>
  <c r="N206" i="14"/>
  <c r="N254" i="14"/>
  <c r="N286" i="14"/>
  <c r="N302" i="14"/>
  <c r="AC130" i="14"/>
  <c r="BM23" i="1"/>
  <c r="BM27" i="1"/>
  <c r="AC250" i="14"/>
  <c r="AC171" i="14"/>
  <c r="AC106" i="14"/>
  <c r="BM31" i="1"/>
  <c r="BM32" i="1"/>
  <c r="BM25" i="1"/>
  <c r="BM46" i="1"/>
  <c r="N35" i="15" s="1"/>
  <c r="BM40" i="1"/>
  <c r="N29" i="15" s="1"/>
  <c r="BM28" i="1"/>
  <c r="BM35" i="1"/>
  <c r="BM30" i="1"/>
  <c r="BM29" i="1"/>
  <c r="BI74" i="1"/>
  <c r="BL74" i="1"/>
  <c r="BM74" i="1" s="1"/>
  <c r="N63" i="15" s="1"/>
  <c r="BI54" i="1"/>
  <c r="BL54" i="1"/>
  <c r="BM54" i="1" s="1"/>
  <c r="N43" i="15" s="1"/>
  <c r="BI85" i="1"/>
  <c r="BL85" i="1"/>
  <c r="BM85" i="1" s="1"/>
  <c r="N74" i="15" s="1"/>
  <c r="BI80" i="1"/>
  <c r="BL80" i="1"/>
  <c r="BM80" i="1" s="1"/>
  <c r="N69" i="15" s="1"/>
  <c r="BI64" i="1"/>
  <c r="BL64" i="1"/>
  <c r="BM64" i="1" s="1"/>
  <c r="N53" i="15" s="1"/>
  <c r="BI79" i="1"/>
  <c r="BL79" i="1"/>
  <c r="BM79" i="1" s="1"/>
  <c r="N68" i="15" s="1"/>
  <c r="BI63" i="1"/>
  <c r="BL63" i="1"/>
  <c r="BM63" i="1" s="1"/>
  <c r="N52" i="15" s="1"/>
  <c r="N138" i="15"/>
  <c r="BI82" i="1"/>
  <c r="BL82" i="1"/>
  <c r="BM82" i="1" s="1"/>
  <c r="N71" i="15" s="1"/>
  <c r="BI77" i="1"/>
  <c r="BL77" i="1"/>
  <c r="BM77" i="1" s="1"/>
  <c r="N66" i="15" s="1"/>
  <c r="BI61" i="1"/>
  <c r="BL61" i="1"/>
  <c r="BM61" i="1" s="1"/>
  <c r="N50" i="15" s="1"/>
  <c r="BI72" i="1"/>
  <c r="BL72" i="1"/>
  <c r="BM72" i="1" s="1"/>
  <c r="N61" i="15" s="1"/>
  <c r="BI56" i="1"/>
  <c r="BL56" i="1"/>
  <c r="BM56" i="1" s="1"/>
  <c r="N45" i="15" s="1"/>
  <c r="BM24" i="1"/>
  <c r="BI87" i="1"/>
  <c r="BL87" i="1"/>
  <c r="BM87" i="1" s="1"/>
  <c r="N76" i="15" s="1"/>
  <c r="BI71" i="1"/>
  <c r="BL71" i="1"/>
  <c r="BM71" i="1" s="1"/>
  <c r="N60" i="15" s="1"/>
  <c r="BI55" i="1"/>
  <c r="BL55" i="1"/>
  <c r="BM55" i="1" s="1"/>
  <c r="N44" i="15" s="1"/>
  <c r="BI78" i="1"/>
  <c r="BL78" i="1"/>
  <c r="BM78" i="1" s="1"/>
  <c r="N67" i="15" s="1"/>
  <c r="BI70" i="1"/>
  <c r="BL70" i="1"/>
  <c r="BM70" i="1" s="1"/>
  <c r="N59" i="15" s="1"/>
  <c r="BI69" i="1"/>
  <c r="BL69" i="1"/>
  <c r="BM69" i="1" s="1"/>
  <c r="N58" i="15" s="1"/>
  <c r="N153" i="15"/>
  <c r="N289" i="15"/>
  <c r="N292" i="15"/>
  <c r="N244" i="15"/>
  <c r="BI62" i="1"/>
  <c r="BL62" i="1"/>
  <c r="BM62" i="1" s="1"/>
  <c r="N51" i="15" s="1"/>
  <c r="BI58" i="1"/>
  <c r="BL58" i="1"/>
  <c r="BM58" i="1" s="1"/>
  <c r="N47" i="15" s="1"/>
  <c r="BM34" i="1"/>
  <c r="BI81" i="1"/>
  <c r="BL81" i="1"/>
  <c r="BM81" i="1" s="1"/>
  <c r="N70" i="15" s="1"/>
  <c r="BI65" i="1"/>
  <c r="BL65" i="1"/>
  <c r="BM65" i="1" s="1"/>
  <c r="N54" i="15" s="1"/>
  <c r="BM33" i="1"/>
  <c r="BI76" i="1"/>
  <c r="BL76" i="1"/>
  <c r="BM76" i="1" s="1"/>
  <c r="N65" i="15" s="1"/>
  <c r="BI60" i="1"/>
  <c r="BL60" i="1"/>
  <c r="BM60" i="1" s="1"/>
  <c r="N49" i="15" s="1"/>
  <c r="N80" i="15"/>
  <c r="BI75" i="1"/>
  <c r="BL75" i="1"/>
  <c r="BM75" i="1" s="1"/>
  <c r="N64" i="15" s="1"/>
  <c r="BI59" i="1"/>
  <c r="BL59" i="1"/>
  <c r="BM59" i="1" s="1"/>
  <c r="N48" i="15" s="1"/>
  <c r="N296" i="15"/>
  <c r="BM19" i="1"/>
  <c r="N8" i="15" s="1"/>
  <c r="L9" i="14" s="1"/>
  <c r="BM47" i="1"/>
  <c r="N36" i="15" s="1"/>
  <c r="BM14" i="1"/>
  <c r="N3" i="15" s="1"/>
  <c r="L4" i="14" s="1"/>
  <c r="BM21" i="1"/>
  <c r="N10" i="15" s="1"/>
  <c r="L11" i="14" s="1"/>
  <c r="BM37" i="1"/>
  <c r="BM38" i="1"/>
  <c r="N27" i="15" s="1"/>
  <c r="BM17" i="1"/>
  <c r="N6" i="15" s="1"/>
  <c r="L7" i="14" s="1"/>
  <c r="BM39" i="1"/>
  <c r="N28" i="15" s="1"/>
  <c r="BM18" i="1"/>
  <c r="N7" i="15" s="1"/>
  <c r="L8" i="14" s="1"/>
  <c r="BM44" i="1"/>
  <c r="N33" i="15" s="1"/>
  <c r="BI86" i="1"/>
  <c r="BL86" i="1"/>
  <c r="BM86" i="1" s="1"/>
  <c r="N75" i="15" s="1"/>
  <c r="BI66" i="1"/>
  <c r="BL66" i="1"/>
  <c r="BM66" i="1" s="1"/>
  <c r="N55" i="15" s="1"/>
  <c r="BM26" i="1"/>
  <c r="BI73" i="1"/>
  <c r="BL73" i="1"/>
  <c r="BM73" i="1" s="1"/>
  <c r="N62" i="15" s="1"/>
  <c r="BI57" i="1"/>
  <c r="BL57" i="1"/>
  <c r="BM57" i="1" s="1"/>
  <c r="N46" i="15" s="1"/>
  <c r="BI84" i="1"/>
  <c r="BL84" i="1"/>
  <c r="BM84" i="1" s="1"/>
  <c r="N73" i="15" s="1"/>
  <c r="BI68" i="1"/>
  <c r="BL68" i="1"/>
  <c r="BM68" i="1" s="1"/>
  <c r="N57" i="15" s="1"/>
  <c r="BI83" i="1"/>
  <c r="BL83" i="1"/>
  <c r="BM83" i="1" s="1"/>
  <c r="N72" i="15" s="1"/>
  <c r="BI67" i="1"/>
  <c r="BL67" i="1"/>
  <c r="BM67" i="1" s="1"/>
  <c r="N56" i="15" s="1"/>
  <c r="N301" i="15"/>
  <c r="N179" i="15"/>
  <c r="N165" i="15"/>
  <c r="N117" i="15"/>
  <c r="BM15" i="1"/>
  <c r="BM49" i="1"/>
  <c r="N38" i="15" s="1"/>
  <c r="BM50" i="1"/>
  <c r="N39" i="15" s="1"/>
  <c r="BM36" i="1"/>
  <c r="BM20" i="1"/>
  <c r="N9" i="15" s="1"/>
  <c r="L10" i="14" s="1"/>
  <c r="N146" i="15"/>
  <c r="N145" i="15"/>
  <c r="BM41" i="1"/>
  <c r="N30" i="15" s="1"/>
  <c r="BM42" i="1"/>
  <c r="N31" i="15" s="1"/>
  <c r="BM43" i="1"/>
  <c r="N32" i="15" s="1"/>
  <c r="BM22" i="1"/>
  <c r="BM45" i="1"/>
  <c r="N34" i="15" s="1"/>
  <c r="BM48" i="1"/>
  <c r="N37" i="15" s="1"/>
  <c r="BM16" i="1"/>
  <c r="N5" i="15" s="1"/>
  <c r="L6" i="14" s="1"/>
  <c r="BI53" i="1"/>
  <c r="BL53" i="1"/>
  <c r="BM53" i="1" s="1"/>
  <c r="N42" i="15" s="1"/>
  <c r="BI52" i="1"/>
  <c r="BL52" i="1"/>
  <c r="BM52" i="1" s="1"/>
  <c r="N41" i="15" s="1"/>
  <c r="BI51" i="1"/>
  <c r="BL51" i="1"/>
  <c r="BM51" i="1" s="1"/>
  <c r="N40" i="15" s="1"/>
  <c r="BI22" i="1"/>
  <c r="BI37" i="1"/>
  <c r="BI48" i="1"/>
  <c r="BI16" i="1"/>
  <c r="BI47" i="1"/>
  <c r="BI15" i="1"/>
  <c r="BI50" i="1"/>
  <c r="BI49" i="1"/>
  <c r="BI43" i="1"/>
  <c r="BI46" i="1"/>
  <c r="BI14" i="1"/>
  <c r="BI45" i="1"/>
  <c r="BI40" i="1"/>
  <c r="BI39" i="1"/>
  <c r="BI13" i="1"/>
  <c r="BL13" i="1"/>
  <c r="BM13" i="1" s="1"/>
  <c r="BI38" i="1"/>
  <c r="BI18" i="1"/>
  <c r="BI17" i="1"/>
  <c r="BI44" i="1"/>
  <c r="BI42" i="1"/>
  <c r="BI41" i="1"/>
  <c r="BI36" i="1"/>
  <c r="BI35" i="1"/>
  <c r="BI19" i="1"/>
  <c r="BI26" i="1"/>
  <c r="BI31" i="1"/>
  <c r="BI34" i="1"/>
  <c r="BI33" i="1"/>
  <c r="BI28" i="1"/>
  <c r="BI27" i="1"/>
  <c r="BI25" i="1"/>
  <c r="BI32" i="1"/>
  <c r="BI30" i="1"/>
  <c r="BI29" i="1"/>
  <c r="BI24" i="1"/>
  <c r="BI23" i="1"/>
  <c r="BI21" i="1"/>
  <c r="BI20" i="1"/>
  <c r="AC116" i="14"/>
  <c r="AC110" i="14"/>
  <c r="AC149" i="14"/>
  <c r="AC145" i="14"/>
  <c r="AC180" i="14"/>
  <c r="AC236" i="14"/>
  <c r="AC153" i="14"/>
  <c r="AC277" i="14"/>
  <c r="AC268" i="14"/>
  <c r="AC212" i="14"/>
  <c r="AC175" i="14"/>
  <c r="AC181" i="14"/>
  <c r="AC183" i="14"/>
  <c r="AC200" i="14"/>
  <c r="AC191" i="14"/>
  <c r="AC222" i="14"/>
  <c r="AC169" i="14"/>
  <c r="AC160" i="14"/>
  <c r="AC266" i="14"/>
  <c r="AC138" i="14"/>
  <c r="AC245" i="14"/>
  <c r="AC246" i="14"/>
  <c r="AC148" i="14"/>
  <c r="AC104" i="14"/>
  <c r="AC198" i="14"/>
  <c r="AC295" i="14"/>
  <c r="AC107" i="14"/>
  <c r="AC269" i="14"/>
  <c r="AC226" i="14"/>
  <c r="AC165" i="14"/>
  <c r="AC284" i="14"/>
  <c r="AC123" i="14"/>
  <c r="AC103" i="14"/>
  <c r="AC265" i="14"/>
  <c r="AC235" i="14"/>
  <c r="AC193" i="14"/>
  <c r="AC172" i="14"/>
  <c r="AC217" i="14"/>
  <c r="AC144" i="14"/>
  <c r="AC146" i="14"/>
  <c r="AC251" i="14"/>
  <c r="AC174" i="14"/>
  <c r="AC177" i="14"/>
  <c r="AC136" i="14"/>
  <c r="AC188" i="14"/>
  <c r="AC299" i="14"/>
  <c r="AC114" i="14"/>
  <c r="AC232" i="14"/>
  <c r="AC227" i="14"/>
  <c r="AC207" i="14"/>
  <c r="AC231" i="14"/>
  <c r="AC214" i="14"/>
  <c r="AC253" i="14"/>
  <c r="AC133" i="14"/>
  <c r="AC219" i="14"/>
  <c r="AC139" i="14"/>
  <c r="AC140" i="14"/>
  <c r="AC176" i="14"/>
  <c r="AC270" i="14"/>
  <c r="AC247" i="14"/>
  <c r="AC228" i="14"/>
  <c r="AC259" i="14"/>
  <c r="AC220" i="14"/>
  <c r="AC249" i="14"/>
  <c r="AC260" i="14"/>
  <c r="AC252" i="14"/>
  <c r="AC238" i="14"/>
  <c r="AC152" i="14"/>
  <c r="AC261" i="14"/>
  <c r="AC209" i="14"/>
  <c r="AC240" i="14"/>
  <c r="AC286" i="14"/>
  <c r="AC141" i="14"/>
  <c r="AC271" i="14"/>
  <c r="AC256" i="14"/>
  <c r="AC143" i="14"/>
  <c r="AC118" i="14"/>
  <c r="AC119" i="14"/>
  <c r="AC283" i="14"/>
  <c r="AC159" i="14"/>
  <c r="AC137" i="14"/>
  <c r="AC122" i="14"/>
  <c r="AC248" i="14"/>
  <c r="AC274" i="14"/>
  <c r="AC173" i="14"/>
  <c r="AC276" i="14"/>
  <c r="AC204" i="14"/>
  <c r="AC224" i="14"/>
  <c r="AC208" i="14"/>
  <c r="AC258" i="14"/>
  <c r="AC203" i="14"/>
  <c r="AC239" i="14"/>
  <c r="AC296" i="14"/>
  <c r="AC293" i="14"/>
  <c r="AC300" i="14"/>
  <c r="AC294" i="14"/>
  <c r="AC96" i="14"/>
  <c r="AC263" i="14"/>
  <c r="AC289" i="14"/>
  <c r="AC290" i="14"/>
  <c r="AC282" i="14"/>
  <c r="AC301" i="14"/>
  <c r="AC170" i="14"/>
  <c r="AC156" i="14"/>
  <c r="AC297" i="14"/>
  <c r="AC184" i="14"/>
  <c r="AC113" i="14"/>
  <c r="AC216" i="14"/>
  <c r="AC225" i="14"/>
  <c r="AC154" i="14"/>
  <c r="AC275" i="14"/>
  <c r="AC142" i="14"/>
  <c r="AC192" i="14"/>
  <c r="AC211" i="14"/>
  <c r="AC206" i="14"/>
  <c r="AC281" i="14"/>
  <c r="AC112" i="14"/>
  <c r="AC108" i="14"/>
  <c r="AC264" i="14"/>
  <c r="AC229" i="14"/>
  <c r="AC196" i="14"/>
  <c r="AC189" i="14"/>
  <c r="AC178" i="14"/>
  <c r="AC162" i="14"/>
  <c r="AC195" i="14"/>
  <c r="AC164" i="14"/>
  <c r="AC215" i="14"/>
  <c r="AC272" i="14"/>
  <c r="AC291" i="14"/>
  <c r="AC109" i="14"/>
  <c r="AC278" i="14"/>
  <c r="AC213" i="14"/>
  <c r="AC128" i="14"/>
  <c r="AC161" i="14"/>
  <c r="AC131" i="14"/>
  <c r="AC267" i="14"/>
  <c r="AC132" i="14"/>
  <c r="AC158" i="14"/>
  <c r="AC120" i="14"/>
  <c r="AC221" i="14"/>
  <c r="AC182" i="14"/>
  <c r="AC273" i="14"/>
  <c r="AC194" i="14"/>
  <c r="AC135" i="14"/>
  <c r="AC201" i="14"/>
  <c r="AC185" i="14"/>
  <c r="AC129" i="14"/>
  <c r="AC127" i="14"/>
  <c r="AC157" i="14"/>
  <c r="AC237" i="14"/>
  <c r="AC285" i="14"/>
  <c r="AC199" i="14"/>
  <c r="AC151" i="14"/>
  <c r="AC117" i="14"/>
  <c r="AC233" i="14"/>
  <c r="AC288" i="14"/>
  <c r="AC298" i="14"/>
  <c r="AC241" i="14"/>
  <c r="AC254" i="14"/>
  <c r="AC111" i="14"/>
  <c r="AC126" i="14"/>
  <c r="AC244" i="14"/>
  <c r="AC155" i="14"/>
  <c r="AC280" i="14"/>
  <c r="AC197" i="14"/>
  <c r="AC134" i="14"/>
  <c r="AC302" i="14"/>
  <c r="AC210" i="14"/>
  <c r="AC147" i="14"/>
  <c r="AC218" i="14"/>
  <c r="AC262" i="14"/>
  <c r="AC230" i="14"/>
  <c r="AC255" i="14"/>
  <c r="AC168" i="14"/>
  <c r="AC243" i="14"/>
  <c r="AC121" i="14"/>
  <c r="AC292" i="14"/>
  <c r="AC179" i="14"/>
  <c r="AC166" i="14"/>
  <c r="AC105" i="14"/>
  <c r="AC115" i="14"/>
  <c r="AC257" i="14"/>
  <c r="AC223" i="14"/>
  <c r="AC186" i="14"/>
  <c r="AC287" i="14"/>
  <c r="AC190" i="14"/>
  <c r="AC187" i="14"/>
  <c r="AC234" i="14"/>
  <c r="AC167" i="14"/>
  <c r="AC205" i="14"/>
  <c r="AC150" i="14"/>
  <c r="AC279" i="14"/>
  <c r="AC202" i="14"/>
  <c r="AC125" i="14"/>
  <c r="AC242" i="14"/>
  <c r="AC87" i="14"/>
  <c r="AC78" i="14"/>
  <c r="AC92" i="14"/>
  <c r="A22" i="1"/>
  <c r="A14" i="2"/>
  <c r="V18" i="1"/>
  <c r="A15" i="2"/>
  <c r="A9" i="14"/>
  <c r="J118" i="1" l="1"/>
  <c r="O108" i="14" s="1"/>
  <c r="P108" i="14" s="1"/>
  <c r="K108" i="14"/>
  <c r="M108" i="14" s="1"/>
  <c r="J135" i="1"/>
  <c r="O125" i="14" s="1"/>
  <c r="P125" i="14" s="1"/>
  <c r="K125" i="14"/>
  <c r="M125" i="14" s="1"/>
  <c r="A124" i="24" s="1"/>
  <c r="J162" i="1"/>
  <c r="O152" i="14" s="1"/>
  <c r="P152" i="14" s="1"/>
  <c r="K152" i="14"/>
  <c r="M152" i="14" s="1"/>
  <c r="J90" i="1"/>
  <c r="O80" i="14" s="1"/>
  <c r="P80" i="14" s="1"/>
  <c r="K80" i="14"/>
  <c r="M80" i="14" s="1"/>
  <c r="Q80" i="14" s="1"/>
  <c r="J122" i="1"/>
  <c r="O112" i="14" s="1"/>
  <c r="P112" i="14" s="1"/>
  <c r="K112" i="14"/>
  <c r="M112" i="14" s="1"/>
  <c r="J120" i="1"/>
  <c r="O110" i="14" s="1"/>
  <c r="P110" i="14" s="1"/>
  <c r="K110" i="14"/>
  <c r="M110" i="14" s="1"/>
  <c r="J139" i="1"/>
  <c r="O129" i="14" s="1"/>
  <c r="P129" i="14" s="1"/>
  <c r="K129" i="14"/>
  <c r="M129" i="14" s="1"/>
  <c r="J142" i="1"/>
  <c r="O132" i="14" s="1"/>
  <c r="P132" i="14" s="1"/>
  <c r="K132" i="14"/>
  <c r="M132" i="14" s="1"/>
  <c r="A131" i="23" s="1"/>
  <c r="J166" i="1"/>
  <c r="O156" i="14" s="1"/>
  <c r="P156" i="14" s="1"/>
  <c r="K156" i="14"/>
  <c r="M156" i="14" s="1"/>
  <c r="J167" i="1"/>
  <c r="O157" i="14" s="1"/>
  <c r="P157" i="14" s="1"/>
  <c r="K157" i="14"/>
  <c r="M157" i="14" s="1"/>
  <c r="X157" i="14" s="1"/>
  <c r="J200" i="1"/>
  <c r="O190" i="14" s="1"/>
  <c r="P190" i="14" s="1"/>
  <c r="K190" i="14"/>
  <c r="M190" i="14" s="1"/>
  <c r="J155" i="1"/>
  <c r="O145" i="14" s="1"/>
  <c r="P145" i="14" s="1"/>
  <c r="K145" i="14"/>
  <c r="M145" i="14" s="1"/>
  <c r="J221" i="1"/>
  <c r="O211" i="14" s="1"/>
  <c r="P211" i="14" s="1"/>
  <c r="K211" i="14"/>
  <c r="M211" i="14" s="1"/>
  <c r="J264" i="1"/>
  <c r="O254" i="14" s="1"/>
  <c r="P254" i="14" s="1"/>
  <c r="K254" i="14"/>
  <c r="M254" i="14" s="1"/>
  <c r="X254" i="14" s="1"/>
  <c r="J209" i="1"/>
  <c r="O199" i="14" s="1"/>
  <c r="P199" i="14" s="1"/>
  <c r="K199" i="14"/>
  <c r="M199" i="14" s="1"/>
  <c r="J181" i="1"/>
  <c r="O171" i="14" s="1"/>
  <c r="P171" i="14" s="1"/>
  <c r="K171" i="14"/>
  <c r="M171" i="14" s="1"/>
  <c r="Q171" i="14" s="1"/>
  <c r="J305" i="1"/>
  <c r="O295" i="14" s="1"/>
  <c r="P295" i="14" s="1"/>
  <c r="K295" i="14"/>
  <c r="M295" i="14" s="1"/>
  <c r="J285" i="1"/>
  <c r="O275" i="14" s="1"/>
  <c r="P275" i="14" s="1"/>
  <c r="K275" i="14"/>
  <c r="M275" i="14" s="1"/>
  <c r="J291" i="1"/>
  <c r="O281" i="14" s="1"/>
  <c r="P281" i="14" s="1"/>
  <c r="K281" i="14"/>
  <c r="M281" i="14" s="1"/>
  <c r="J299" i="1"/>
  <c r="O289" i="14" s="1"/>
  <c r="P289" i="14" s="1"/>
  <c r="K289" i="14"/>
  <c r="M289" i="14" s="1"/>
  <c r="A288" i="23" s="1"/>
  <c r="J310" i="1"/>
  <c r="O300" i="14" s="1"/>
  <c r="P300" i="14" s="1"/>
  <c r="K300" i="14"/>
  <c r="M300" i="14" s="1"/>
  <c r="J105" i="1"/>
  <c r="O95" i="14" s="1"/>
  <c r="P95" i="14" s="1"/>
  <c r="K95" i="14"/>
  <c r="M95" i="14" s="1"/>
  <c r="A94" i="23" s="1"/>
  <c r="J108" i="1"/>
  <c r="O98" i="14" s="1"/>
  <c r="P98" i="14" s="1"/>
  <c r="K98" i="14"/>
  <c r="M98" i="14" s="1"/>
  <c r="J130" i="1"/>
  <c r="O120" i="14" s="1"/>
  <c r="P120" i="14" s="1"/>
  <c r="K120" i="14"/>
  <c r="M120" i="14" s="1"/>
  <c r="A119" i="23" s="1"/>
  <c r="J129" i="1"/>
  <c r="O119" i="14" s="1"/>
  <c r="P119" i="14" s="1"/>
  <c r="K119" i="14"/>
  <c r="M119" i="14" s="1"/>
  <c r="J172" i="1"/>
  <c r="O162" i="14" s="1"/>
  <c r="P162" i="14" s="1"/>
  <c r="K162" i="14"/>
  <c r="M162" i="14" s="1"/>
  <c r="Q162" i="14" s="1"/>
  <c r="J187" i="1"/>
  <c r="O177" i="14" s="1"/>
  <c r="P177" i="14" s="1"/>
  <c r="K177" i="14"/>
  <c r="M177" i="14" s="1"/>
  <c r="J219" i="1"/>
  <c r="O209" i="14" s="1"/>
  <c r="P209" i="14" s="1"/>
  <c r="K209" i="14"/>
  <c r="M209" i="14" s="1"/>
  <c r="A208" i="23" s="1"/>
  <c r="J182" i="1"/>
  <c r="O172" i="14" s="1"/>
  <c r="P172" i="14" s="1"/>
  <c r="K172" i="14"/>
  <c r="M172" i="14" s="1"/>
  <c r="J214" i="1"/>
  <c r="O204" i="14" s="1"/>
  <c r="P204" i="14" s="1"/>
  <c r="K204" i="14"/>
  <c r="M204" i="14" s="1"/>
  <c r="J247" i="1"/>
  <c r="O237" i="14" s="1"/>
  <c r="P237" i="14" s="1"/>
  <c r="K237" i="14"/>
  <c r="M237" i="14" s="1"/>
  <c r="J279" i="1"/>
  <c r="O269" i="14" s="1"/>
  <c r="P269" i="14" s="1"/>
  <c r="K269" i="14"/>
  <c r="M269" i="14" s="1"/>
  <c r="J242" i="1"/>
  <c r="O232" i="14" s="1"/>
  <c r="P232" i="14" s="1"/>
  <c r="K232" i="14"/>
  <c r="M232" i="14" s="1"/>
  <c r="J274" i="1"/>
  <c r="O264" i="14" s="1"/>
  <c r="P264" i="14" s="1"/>
  <c r="K264" i="14"/>
  <c r="M264" i="14" s="1"/>
  <c r="J293" i="1"/>
  <c r="O283" i="14" s="1"/>
  <c r="P283" i="14" s="1"/>
  <c r="K283" i="14"/>
  <c r="M283" i="14" s="1"/>
  <c r="J308" i="1"/>
  <c r="O298" i="14" s="1"/>
  <c r="P298" i="14" s="1"/>
  <c r="K298" i="14"/>
  <c r="M298" i="14" s="1"/>
  <c r="J195" i="1"/>
  <c r="O185" i="14" s="1"/>
  <c r="P185" i="14" s="1"/>
  <c r="K185" i="14"/>
  <c r="M185" i="14" s="1"/>
  <c r="J238" i="1"/>
  <c r="O228" i="14" s="1"/>
  <c r="P228" i="14" s="1"/>
  <c r="K228" i="14"/>
  <c r="M228" i="14" s="1"/>
  <c r="Q228" i="14" s="1"/>
  <c r="J271" i="1"/>
  <c r="O261" i="14" s="1"/>
  <c r="P261" i="14" s="1"/>
  <c r="K261" i="14"/>
  <c r="M261" i="14" s="1"/>
  <c r="J266" i="1"/>
  <c r="O256" i="14" s="1"/>
  <c r="P256" i="14" s="1"/>
  <c r="K256" i="14"/>
  <c r="M256" i="14" s="1"/>
  <c r="X256" i="14" s="1"/>
  <c r="J109" i="1"/>
  <c r="O99" i="14" s="1"/>
  <c r="P99" i="14" s="1"/>
  <c r="K99" i="14"/>
  <c r="M99" i="14" s="1"/>
  <c r="J112" i="1"/>
  <c r="O102" i="14" s="1"/>
  <c r="P102" i="14" s="1"/>
  <c r="K102" i="14"/>
  <c r="M102" i="14" s="1"/>
  <c r="A101" i="23" s="1"/>
  <c r="J134" i="1"/>
  <c r="O124" i="14" s="1"/>
  <c r="P124" i="14" s="1"/>
  <c r="K124" i="14"/>
  <c r="M124" i="14" s="1"/>
  <c r="J133" i="1"/>
  <c r="O123" i="14" s="1"/>
  <c r="P123" i="14" s="1"/>
  <c r="K123" i="14"/>
  <c r="M123" i="14" s="1"/>
  <c r="A122" i="24" s="1"/>
  <c r="I122" i="24" s="1"/>
  <c r="J149" i="1"/>
  <c r="O139" i="14" s="1"/>
  <c r="P139" i="14" s="1"/>
  <c r="K139" i="14"/>
  <c r="M139" i="14" s="1"/>
  <c r="J140" i="1"/>
  <c r="O130" i="14" s="1"/>
  <c r="P130" i="14" s="1"/>
  <c r="K130" i="14"/>
  <c r="M130" i="14" s="1"/>
  <c r="J176" i="1"/>
  <c r="O166" i="14" s="1"/>
  <c r="P166" i="14" s="1"/>
  <c r="K166" i="14"/>
  <c r="M166" i="14" s="1"/>
  <c r="J191" i="1"/>
  <c r="O181" i="14" s="1"/>
  <c r="P181" i="14" s="1"/>
  <c r="K181" i="14"/>
  <c r="M181" i="14" s="1"/>
  <c r="A180" i="24" s="1"/>
  <c r="J223" i="1"/>
  <c r="O213" i="14" s="1"/>
  <c r="P213" i="14" s="1"/>
  <c r="K213" i="14"/>
  <c r="M213" i="14" s="1"/>
  <c r="J186" i="1"/>
  <c r="O176" i="14" s="1"/>
  <c r="P176" i="14" s="1"/>
  <c r="K176" i="14"/>
  <c r="M176" i="14" s="1"/>
  <c r="X176" i="14" s="1"/>
  <c r="J218" i="1"/>
  <c r="O208" i="14" s="1"/>
  <c r="P208" i="14" s="1"/>
  <c r="K208" i="14"/>
  <c r="M208" i="14" s="1"/>
  <c r="J251" i="1"/>
  <c r="O241" i="14" s="1"/>
  <c r="P241" i="14" s="1"/>
  <c r="K241" i="14"/>
  <c r="M241" i="14" s="1"/>
  <c r="J283" i="1"/>
  <c r="O273" i="14" s="1"/>
  <c r="P273" i="14" s="1"/>
  <c r="K273" i="14"/>
  <c r="M273" i="14" s="1"/>
  <c r="J246" i="1"/>
  <c r="O236" i="14" s="1"/>
  <c r="P236" i="14" s="1"/>
  <c r="K236" i="14"/>
  <c r="M236" i="14" s="1"/>
  <c r="X236" i="14" s="1"/>
  <c r="J278" i="1"/>
  <c r="O268" i="14" s="1"/>
  <c r="P268" i="14" s="1"/>
  <c r="K268" i="14"/>
  <c r="M268" i="14" s="1"/>
  <c r="J312" i="1"/>
  <c r="O302" i="14" s="1"/>
  <c r="P302" i="14" s="1"/>
  <c r="K302" i="14"/>
  <c r="M302" i="14" s="1"/>
  <c r="Q302" i="14" s="1"/>
  <c r="J190" i="1"/>
  <c r="O180" i="14" s="1"/>
  <c r="P180" i="14" s="1"/>
  <c r="K180" i="14"/>
  <c r="M180" i="14" s="1"/>
  <c r="J287" i="1"/>
  <c r="O277" i="14" s="1"/>
  <c r="P277" i="14" s="1"/>
  <c r="K277" i="14"/>
  <c r="M277" i="14" s="1"/>
  <c r="Q277" i="14" s="1"/>
  <c r="J282" i="1"/>
  <c r="O272" i="14" s="1"/>
  <c r="P272" i="14" s="1"/>
  <c r="K272" i="14"/>
  <c r="M272" i="14" s="1"/>
  <c r="J87" i="1"/>
  <c r="O77" i="14" s="1"/>
  <c r="P77" i="14" s="1"/>
  <c r="K77" i="14"/>
  <c r="M77" i="14" s="1"/>
  <c r="J97" i="1"/>
  <c r="O87" i="14" s="1"/>
  <c r="P87" i="14" s="1"/>
  <c r="K87" i="14"/>
  <c r="M87" i="14" s="1"/>
  <c r="J100" i="1"/>
  <c r="O90" i="14" s="1"/>
  <c r="P90" i="14" s="1"/>
  <c r="K90" i="14"/>
  <c r="M90" i="14" s="1"/>
  <c r="J123" i="1"/>
  <c r="O113" i="14" s="1"/>
  <c r="P113" i="14" s="1"/>
  <c r="K113" i="14"/>
  <c r="M113" i="14" s="1"/>
  <c r="J117" i="1"/>
  <c r="O107" i="14" s="1"/>
  <c r="P107" i="14" s="1"/>
  <c r="K107" i="14"/>
  <c r="M107" i="14" s="1"/>
  <c r="Q107" i="14" s="1"/>
  <c r="J144" i="1"/>
  <c r="O134" i="14" s="1"/>
  <c r="P134" i="14" s="1"/>
  <c r="K134" i="14"/>
  <c r="M134" i="14" s="1"/>
  <c r="J169" i="1"/>
  <c r="O159" i="14" s="1"/>
  <c r="P159" i="14" s="1"/>
  <c r="K159" i="14"/>
  <c r="M159" i="14" s="1"/>
  <c r="J101" i="1"/>
  <c r="O91" i="14" s="1"/>
  <c r="P91" i="14" s="1"/>
  <c r="K91" i="14"/>
  <c r="M91" i="14" s="1"/>
  <c r="J104" i="1"/>
  <c r="O94" i="14" s="1"/>
  <c r="P94" i="14" s="1"/>
  <c r="K94" i="14"/>
  <c r="M94" i="14" s="1"/>
  <c r="J121" i="1"/>
  <c r="O111" i="14" s="1"/>
  <c r="P111" i="14" s="1"/>
  <c r="K111" i="14"/>
  <c r="M111" i="14" s="1"/>
  <c r="J126" i="1"/>
  <c r="O116" i="14" s="1"/>
  <c r="P116" i="14" s="1"/>
  <c r="K116" i="14"/>
  <c r="M116" i="14" s="1"/>
  <c r="J125" i="1"/>
  <c r="O115" i="14" s="1"/>
  <c r="P115" i="14" s="1"/>
  <c r="K115" i="14"/>
  <c r="M115" i="14" s="1"/>
  <c r="J173" i="1"/>
  <c r="O163" i="14" s="1"/>
  <c r="P163" i="14" s="1"/>
  <c r="K163" i="14"/>
  <c r="M163" i="14" s="1"/>
  <c r="J168" i="1"/>
  <c r="O158" i="14" s="1"/>
  <c r="P158" i="14" s="1"/>
  <c r="K158" i="14"/>
  <c r="M158" i="14" s="1"/>
  <c r="J183" i="1"/>
  <c r="O173" i="14" s="1"/>
  <c r="P173" i="14" s="1"/>
  <c r="K173" i="14"/>
  <c r="M173" i="14" s="1"/>
  <c r="X173" i="14" s="1"/>
  <c r="J215" i="1"/>
  <c r="O205" i="14" s="1"/>
  <c r="P205" i="14" s="1"/>
  <c r="K205" i="14"/>
  <c r="M205" i="14" s="1"/>
  <c r="J179" i="1"/>
  <c r="O169" i="14" s="1"/>
  <c r="P169" i="14" s="1"/>
  <c r="K169" i="14"/>
  <c r="M169" i="14" s="1"/>
  <c r="A168" i="24" s="1"/>
  <c r="J168" i="24" s="1"/>
  <c r="J210" i="1"/>
  <c r="O200" i="14" s="1"/>
  <c r="P200" i="14" s="1"/>
  <c r="K200" i="14"/>
  <c r="M200" i="14" s="1"/>
  <c r="J243" i="1"/>
  <c r="O233" i="14" s="1"/>
  <c r="P233" i="14" s="1"/>
  <c r="K233" i="14"/>
  <c r="M233" i="14" s="1"/>
  <c r="A232" i="23" s="1"/>
  <c r="J275" i="1"/>
  <c r="O265" i="14" s="1"/>
  <c r="P265" i="14" s="1"/>
  <c r="K265" i="14"/>
  <c r="M265" i="14" s="1"/>
  <c r="J233" i="1"/>
  <c r="O223" i="14" s="1"/>
  <c r="P223" i="14" s="1"/>
  <c r="K223" i="14"/>
  <c r="M223" i="14" s="1"/>
  <c r="A222" i="24" s="1"/>
  <c r="J270" i="1"/>
  <c r="O260" i="14" s="1"/>
  <c r="P260" i="14" s="1"/>
  <c r="K260" i="14"/>
  <c r="M260" i="14" s="1"/>
  <c r="J304" i="1"/>
  <c r="O294" i="14" s="1"/>
  <c r="P294" i="14" s="1"/>
  <c r="K294" i="14"/>
  <c r="M294" i="14" s="1"/>
  <c r="A293" i="24" s="1"/>
  <c r="J110" i="1"/>
  <c r="O100" i="14" s="1"/>
  <c r="P100" i="14" s="1"/>
  <c r="K100" i="14"/>
  <c r="M100" i="14" s="1"/>
  <c r="J127" i="1"/>
  <c r="O117" i="14" s="1"/>
  <c r="P117" i="14" s="1"/>
  <c r="K117" i="14"/>
  <c r="M117" i="14" s="1"/>
  <c r="X117" i="14" s="1"/>
  <c r="J154" i="1"/>
  <c r="O144" i="14" s="1"/>
  <c r="P144" i="14" s="1"/>
  <c r="K144" i="14"/>
  <c r="M144" i="14" s="1"/>
  <c r="J143" i="1"/>
  <c r="O133" i="14" s="1"/>
  <c r="P133" i="14" s="1"/>
  <c r="K133" i="14"/>
  <c r="M133" i="14" s="1"/>
  <c r="A132" i="23" s="1"/>
  <c r="J107" i="1"/>
  <c r="O97" i="14" s="1"/>
  <c r="P97" i="14" s="1"/>
  <c r="K97" i="14"/>
  <c r="M97" i="14" s="1"/>
  <c r="J188" i="1"/>
  <c r="O178" i="14" s="1"/>
  <c r="P178" i="14" s="1"/>
  <c r="K178" i="14"/>
  <c r="M178" i="14" s="1"/>
  <c r="A177" i="24" s="1"/>
  <c r="J220" i="1"/>
  <c r="O210" i="14" s="1"/>
  <c r="P210" i="14" s="1"/>
  <c r="K210" i="14"/>
  <c r="M210" i="14" s="1"/>
  <c r="J163" i="1"/>
  <c r="O153" i="14" s="1"/>
  <c r="P153" i="14" s="1"/>
  <c r="K153" i="14"/>
  <c r="M153" i="14" s="1"/>
  <c r="A152" i="23" s="1"/>
  <c r="A152" i="27" s="1"/>
  <c r="J252" i="1"/>
  <c r="O242" i="14" s="1"/>
  <c r="P242" i="14" s="1"/>
  <c r="K242" i="14"/>
  <c r="M242" i="14" s="1"/>
  <c r="J284" i="1"/>
  <c r="O274" i="14" s="1"/>
  <c r="P274" i="14" s="1"/>
  <c r="K274" i="14"/>
  <c r="M274" i="14" s="1"/>
  <c r="J185" i="1"/>
  <c r="O175" i="14" s="1"/>
  <c r="P175" i="14" s="1"/>
  <c r="K175" i="14"/>
  <c r="M175" i="14" s="1"/>
  <c r="J273" i="1"/>
  <c r="O263" i="14" s="1"/>
  <c r="P263" i="14" s="1"/>
  <c r="K263" i="14"/>
  <c r="M263" i="14" s="1"/>
  <c r="J245" i="1"/>
  <c r="O235" i="14" s="1"/>
  <c r="P235" i="14" s="1"/>
  <c r="K235" i="14"/>
  <c r="M235" i="14" s="1"/>
  <c r="J196" i="1"/>
  <c r="O186" i="14" s="1"/>
  <c r="P186" i="14" s="1"/>
  <c r="K186" i="14"/>
  <c r="M186" i="14" s="1"/>
  <c r="J159" i="1"/>
  <c r="O149" i="14" s="1"/>
  <c r="P149" i="14" s="1"/>
  <c r="K149" i="14"/>
  <c r="M149" i="14" s="1"/>
  <c r="J276" i="1"/>
  <c r="O266" i="14" s="1"/>
  <c r="P266" i="14" s="1"/>
  <c r="K266" i="14"/>
  <c r="M266" i="14" s="1"/>
  <c r="A265" i="24" s="1"/>
  <c r="J265" i="24" s="1"/>
  <c r="J269" i="1"/>
  <c r="O259" i="14" s="1"/>
  <c r="P259" i="14" s="1"/>
  <c r="K259" i="14"/>
  <c r="M259" i="14" s="1"/>
  <c r="J295" i="1"/>
  <c r="O285" i="14" s="1"/>
  <c r="P285" i="14" s="1"/>
  <c r="K285" i="14"/>
  <c r="M285" i="14" s="1"/>
  <c r="Q285" i="14" s="1"/>
  <c r="J114" i="1"/>
  <c r="O104" i="14" s="1"/>
  <c r="P104" i="14" s="1"/>
  <c r="K104" i="14"/>
  <c r="M104" i="14" s="1"/>
  <c r="J131" i="1"/>
  <c r="O121" i="14" s="1"/>
  <c r="P121" i="14" s="1"/>
  <c r="K121" i="14"/>
  <c r="M121" i="14" s="1"/>
  <c r="J158" i="1"/>
  <c r="O148" i="14" s="1"/>
  <c r="P148" i="14" s="1"/>
  <c r="K148" i="14"/>
  <c r="M148" i="14" s="1"/>
  <c r="J192" i="1"/>
  <c r="O182" i="14" s="1"/>
  <c r="P182" i="14" s="1"/>
  <c r="K182" i="14"/>
  <c r="M182" i="14" s="1"/>
  <c r="A181" i="24" s="1"/>
  <c r="J224" i="1"/>
  <c r="O214" i="14" s="1"/>
  <c r="P214" i="14" s="1"/>
  <c r="K214" i="14"/>
  <c r="M214" i="14" s="1"/>
  <c r="J189" i="1"/>
  <c r="O179" i="14" s="1"/>
  <c r="P179" i="14" s="1"/>
  <c r="K179" i="14"/>
  <c r="M179" i="14" s="1"/>
  <c r="X179" i="14" s="1"/>
  <c r="J256" i="1"/>
  <c r="O246" i="14" s="1"/>
  <c r="P246" i="14" s="1"/>
  <c r="K246" i="14"/>
  <c r="M246" i="14" s="1"/>
  <c r="J288" i="1"/>
  <c r="O278" i="14" s="1"/>
  <c r="P278" i="14" s="1"/>
  <c r="K278" i="14"/>
  <c r="M278" i="14" s="1"/>
  <c r="A277" i="24" s="1"/>
  <c r="J297" i="1"/>
  <c r="O287" i="14" s="1"/>
  <c r="P287" i="14" s="1"/>
  <c r="K287" i="14"/>
  <c r="M287" i="14" s="1"/>
  <c r="J253" i="1"/>
  <c r="O243" i="14" s="1"/>
  <c r="P243" i="14" s="1"/>
  <c r="K243" i="14"/>
  <c r="M243" i="14" s="1"/>
  <c r="Q243" i="14" s="1"/>
  <c r="J289" i="1"/>
  <c r="O279" i="14" s="1"/>
  <c r="P279" i="14" s="1"/>
  <c r="K279" i="14"/>
  <c r="M279" i="14" s="1"/>
  <c r="J302" i="1"/>
  <c r="O292" i="14" s="1"/>
  <c r="P292" i="14" s="1"/>
  <c r="K292" i="14"/>
  <c r="M292" i="14" s="1"/>
  <c r="J180" i="1"/>
  <c r="O170" i="14" s="1"/>
  <c r="P170" i="14" s="1"/>
  <c r="K170" i="14"/>
  <c r="M170" i="14" s="1"/>
  <c r="J178" i="1"/>
  <c r="O168" i="14" s="1"/>
  <c r="P168" i="14" s="1"/>
  <c r="K168" i="14"/>
  <c r="M168" i="14" s="1"/>
  <c r="A167" i="23" s="1"/>
  <c r="J205" i="1"/>
  <c r="O195" i="14" s="1"/>
  <c r="P195" i="14" s="1"/>
  <c r="K195" i="14"/>
  <c r="M195" i="14" s="1"/>
  <c r="J193" i="1"/>
  <c r="O183" i="14" s="1"/>
  <c r="P183" i="14" s="1"/>
  <c r="K183" i="14"/>
  <c r="M183" i="14" s="1"/>
  <c r="J277" i="1"/>
  <c r="O267" i="14" s="1"/>
  <c r="P267" i="14" s="1"/>
  <c r="K267" i="14"/>
  <c r="M267" i="14" s="1"/>
  <c r="J241" i="1"/>
  <c r="O231" i="14" s="1"/>
  <c r="P231" i="14" s="1"/>
  <c r="K231" i="14"/>
  <c r="M231" i="14" s="1"/>
  <c r="X231" i="14" s="1"/>
  <c r="J83" i="1"/>
  <c r="O73" i="14" s="1"/>
  <c r="K73" i="14"/>
  <c r="M73" i="14" s="1"/>
  <c r="J84" i="1"/>
  <c r="O74" i="14" s="1"/>
  <c r="K74" i="14"/>
  <c r="M74" i="14" s="1"/>
  <c r="J102" i="1"/>
  <c r="O92" i="14" s="1"/>
  <c r="P92" i="14" s="1"/>
  <c r="K92" i="14"/>
  <c r="M92" i="14" s="1"/>
  <c r="J111" i="1"/>
  <c r="O101" i="14" s="1"/>
  <c r="P101" i="14" s="1"/>
  <c r="K101" i="14"/>
  <c r="M101" i="14" s="1"/>
  <c r="A100" i="24" s="1"/>
  <c r="J119" i="1"/>
  <c r="O109" i="14" s="1"/>
  <c r="P109" i="14" s="1"/>
  <c r="K109" i="14"/>
  <c r="M109" i="14" s="1"/>
  <c r="J106" i="1"/>
  <c r="O96" i="14" s="1"/>
  <c r="P96" i="14" s="1"/>
  <c r="K96" i="14"/>
  <c r="M96" i="14" s="1"/>
  <c r="A95" i="24" s="1"/>
  <c r="J150" i="1"/>
  <c r="O140" i="14" s="1"/>
  <c r="P140" i="14" s="1"/>
  <c r="K140" i="14"/>
  <c r="M140" i="14" s="1"/>
  <c r="J136" i="1"/>
  <c r="O126" i="14" s="1"/>
  <c r="P126" i="14" s="1"/>
  <c r="K126" i="14"/>
  <c r="M126" i="14" s="1"/>
  <c r="A125" i="23" s="1"/>
  <c r="J184" i="1"/>
  <c r="O174" i="14" s="1"/>
  <c r="P174" i="14" s="1"/>
  <c r="K174" i="14"/>
  <c r="M174" i="14" s="1"/>
  <c r="J216" i="1"/>
  <c r="O206" i="14" s="1"/>
  <c r="P206" i="14" s="1"/>
  <c r="K206" i="14"/>
  <c r="M206" i="14" s="1"/>
  <c r="J147" i="1"/>
  <c r="O137" i="14" s="1"/>
  <c r="P137" i="14" s="1"/>
  <c r="K137" i="14"/>
  <c r="M137" i="14" s="1"/>
  <c r="J248" i="1"/>
  <c r="O238" i="14" s="1"/>
  <c r="P238" i="14" s="1"/>
  <c r="K238" i="14"/>
  <c r="M238" i="14" s="1"/>
  <c r="A237" i="23" s="1"/>
  <c r="J280" i="1"/>
  <c r="O270" i="14" s="1"/>
  <c r="P270" i="14" s="1"/>
  <c r="K270" i="14"/>
  <c r="M270" i="14" s="1"/>
  <c r="J281" i="1"/>
  <c r="O271" i="14" s="1"/>
  <c r="P271" i="14" s="1"/>
  <c r="K271" i="14"/>
  <c r="M271" i="14" s="1"/>
  <c r="A270" i="24" s="1"/>
  <c r="J298" i="1"/>
  <c r="O288" i="14" s="1"/>
  <c r="P288" i="14" s="1"/>
  <c r="K288" i="14"/>
  <c r="M288" i="14" s="1"/>
  <c r="J257" i="1"/>
  <c r="O247" i="14" s="1"/>
  <c r="P247" i="14" s="1"/>
  <c r="K247" i="14"/>
  <c r="M247" i="14" s="1"/>
  <c r="A246" i="24" s="1"/>
  <c r="J232" i="1"/>
  <c r="O222" i="14" s="1"/>
  <c r="P222" i="14" s="1"/>
  <c r="K222" i="14"/>
  <c r="M222" i="14" s="1"/>
  <c r="J89" i="1"/>
  <c r="O79" i="14" s="1"/>
  <c r="P79" i="14" s="1"/>
  <c r="K79" i="14"/>
  <c r="M79" i="14" s="1"/>
  <c r="A78" i="23" s="1"/>
  <c r="J92" i="1"/>
  <c r="O82" i="14" s="1"/>
  <c r="P82" i="14" s="1"/>
  <c r="K82" i="14"/>
  <c r="M82" i="14" s="1"/>
  <c r="J145" i="1"/>
  <c r="O135" i="14" s="1"/>
  <c r="P135" i="14" s="1"/>
  <c r="K135" i="14"/>
  <c r="M135" i="14" s="1"/>
  <c r="A134" i="23" s="1"/>
  <c r="J161" i="1"/>
  <c r="O151" i="14" s="1"/>
  <c r="P151" i="14" s="1"/>
  <c r="K151" i="14"/>
  <c r="M151" i="14" s="1"/>
  <c r="J156" i="1"/>
  <c r="O146" i="14" s="1"/>
  <c r="P146" i="14" s="1"/>
  <c r="K146" i="14"/>
  <c r="M146" i="14" s="1"/>
  <c r="X146" i="14" s="1"/>
  <c r="J175" i="1"/>
  <c r="O165" i="14" s="1"/>
  <c r="P165" i="14" s="1"/>
  <c r="K165" i="14"/>
  <c r="M165" i="14" s="1"/>
  <c r="J203" i="1"/>
  <c r="O193" i="14" s="1"/>
  <c r="P193" i="14" s="1"/>
  <c r="K193" i="14"/>
  <c r="M193" i="14" s="1"/>
  <c r="J198" i="1"/>
  <c r="O188" i="14" s="1"/>
  <c r="P188" i="14" s="1"/>
  <c r="K188" i="14"/>
  <c r="M188" i="14" s="1"/>
  <c r="J230" i="1"/>
  <c r="O220" i="14" s="1"/>
  <c r="P220" i="14" s="1"/>
  <c r="K220" i="14"/>
  <c r="M220" i="14" s="1"/>
  <c r="A219" i="23" s="1"/>
  <c r="J237" i="1"/>
  <c r="O227" i="14" s="1"/>
  <c r="P227" i="14" s="1"/>
  <c r="K227" i="14"/>
  <c r="M227" i="14" s="1"/>
  <c r="J263" i="1"/>
  <c r="O253" i="14" s="1"/>
  <c r="P253" i="14" s="1"/>
  <c r="K253" i="14"/>
  <c r="M253" i="14" s="1"/>
  <c r="X253" i="14" s="1"/>
  <c r="J258" i="1"/>
  <c r="O248" i="14" s="1"/>
  <c r="P248" i="14" s="1"/>
  <c r="K248" i="14"/>
  <c r="M248" i="14" s="1"/>
  <c r="J290" i="1"/>
  <c r="O280" i="14" s="1"/>
  <c r="P280" i="14" s="1"/>
  <c r="K280" i="14"/>
  <c r="M280" i="14" s="1"/>
  <c r="J309" i="1"/>
  <c r="O299" i="14" s="1"/>
  <c r="P299" i="14" s="1"/>
  <c r="K299" i="14"/>
  <c r="M299" i="14" s="1"/>
  <c r="J292" i="1"/>
  <c r="O282" i="14" s="1"/>
  <c r="P282" i="14" s="1"/>
  <c r="K282" i="14"/>
  <c r="M282" i="14" s="1"/>
  <c r="X282" i="14" s="1"/>
  <c r="J303" i="1"/>
  <c r="O293" i="14" s="1"/>
  <c r="P293" i="14" s="1"/>
  <c r="K293" i="14"/>
  <c r="M293" i="14" s="1"/>
  <c r="J164" i="1"/>
  <c r="O154" i="14" s="1"/>
  <c r="P154" i="14" s="1"/>
  <c r="K154" i="14"/>
  <c r="M154" i="14" s="1"/>
  <c r="X154" i="14" s="1"/>
  <c r="J211" i="1"/>
  <c r="O201" i="14" s="1"/>
  <c r="P201" i="14" s="1"/>
  <c r="K201" i="14"/>
  <c r="M201" i="14" s="1"/>
  <c r="J206" i="1"/>
  <c r="O196" i="14" s="1"/>
  <c r="P196" i="14" s="1"/>
  <c r="K196" i="14"/>
  <c r="M196" i="14" s="1"/>
  <c r="A195" i="24" s="1"/>
  <c r="J93" i="1"/>
  <c r="O83" i="14" s="1"/>
  <c r="P83" i="14" s="1"/>
  <c r="K83" i="14"/>
  <c r="M83" i="14" s="1"/>
  <c r="J96" i="1"/>
  <c r="O86" i="14" s="1"/>
  <c r="P86" i="14" s="1"/>
  <c r="K86" i="14"/>
  <c r="M86" i="14" s="1"/>
  <c r="A85" i="24" s="1"/>
  <c r="J165" i="1"/>
  <c r="O155" i="14" s="1"/>
  <c r="P155" i="14" s="1"/>
  <c r="K155" i="14"/>
  <c r="M155" i="14" s="1"/>
  <c r="J160" i="1"/>
  <c r="O150" i="14" s="1"/>
  <c r="P150" i="14" s="1"/>
  <c r="K150" i="14"/>
  <c r="M150" i="14" s="1"/>
  <c r="A149" i="24" s="1"/>
  <c r="J207" i="1"/>
  <c r="O197" i="14" s="1"/>
  <c r="P197" i="14" s="1"/>
  <c r="K197" i="14"/>
  <c r="M197" i="14" s="1"/>
  <c r="J202" i="1"/>
  <c r="O192" i="14" s="1"/>
  <c r="P192" i="14" s="1"/>
  <c r="K192" i="14"/>
  <c r="M192" i="14" s="1"/>
  <c r="Q192" i="14" s="1"/>
  <c r="J234" i="1"/>
  <c r="O224" i="14" s="1"/>
  <c r="P224" i="14" s="1"/>
  <c r="K224" i="14"/>
  <c r="M224" i="14" s="1"/>
  <c r="J267" i="1"/>
  <c r="O257" i="14" s="1"/>
  <c r="P257" i="14" s="1"/>
  <c r="K257" i="14"/>
  <c r="M257" i="14" s="1"/>
  <c r="J262" i="1"/>
  <c r="O252" i="14" s="1"/>
  <c r="P252" i="14" s="1"/>
  <c r="K252" i="14"/>
  <c r="M252" i="14" s="1"/>
  <c r="J296" i="1"/>
  <c r="O286" i="14" s="1"/>
  <c r="P286" i="14" s="1"/>
  <c r="K286" i="14"/>
  <c r="M286" i="14" s="1"/>
  <c r="J307" i="1"/>
  <c r="O297" i="14" s="1"/>
  <c r="P297" i="14" s="1"/>
  <c r="K297" i="14"/>
  <c r="M297" i="14" s="1"/>
  <c r="J227" i="1"/>
  <c r="O217" i="14" s="1"/>
  <c r="P217" i="14" s="1"/>
  <c r="K217" i="14"/>
  <c r="M217" i="14" s="1"/>
  <c r="J222" i="1"/>
  <c r="O212" i="14" s="1"/>
  <c r="P212" i="14" s="1"/>
  <c r="K212" i="14"/>
  <c r="M212" i="14" s="1"/>
  <c r="J255" i="1"/>
  <c r="O245" i="14" s="1"/>
  <c r="P245" i="14" s="1"/>
  <c r="K245" i="14"/>
  <c r="M245" i="14" s="1"/>
  <c r="A244" i="24" s="1"/>
  <c r="A244" i="25" s="1"/>
  <c r="J250" i="1"/>
  <c r="O240" i="14" s="1"/>
  <c r="P240" i="14" s="1"/>
  <c r="K240" i="14"/>
  <c r="M240" i="14" s="1"/>
  <c r="J300" i="1"/>
  <c r="O290" i="14" s="1"/>
  <c r="P290" i="14" s="1"/>
  <c r="K290" i="14"/>
  <c r="M290" i="14" s="1"/>
  <c r="A289" i="24" s="1"/>
  <c r="J86" i="1"/>
  <c r="O76" i="14" s="1"/>
  <c r="K76" i="14"/>
  <c r="M76" i="14" s="1"/>
  <c r="J85" i="1"/>
  <c r="O75" i="14" s="1"/>
  <c r="P75" i="14" s="1"/>
  <c r="K75" i="14"/>
  <c r="M75" i="14" s="1"/>
  <c r="J113" i="1"/>
  <c r="O103" i="14" s="1"/>
  <c r="P103" i="14" s="1"/>
  <c r="K103" i="14"/>
  <c r="M103" i="14" s="1"/>
  <c r="J116" i="1"/>
  <c r="O106" i="14" s="1"/>
  <c r="P106" i="14" s="1"/>
  <c r="K106" i="14"/>
  <c r="M106" i="14" s="1"/>
  <c r="X106" i="14" s="1"/>
  <c r="J138" i="1"/>
  <c r="O128" i="14" s="1"/>
  <c r="P128" i="14" s="1"/>
  <c r="K128" i="14"/>
  <c r="M128" i="14" s="1"/>
  <c r="J137" i="1"/>
  <c r="O127" i="14" s="1"/>
  <c r="P127" i="14" s="1"/>
  <c r="K127" i="14"/>
  <c r="M127" i="14" s="1"/>
  <c r="J153" i="1"/>
  <c r="O143" i="14" s="1"/>
  <c r="P143" i="14" s="1"/>
  <c r="K143" i="14"/>
  <c r="M143" i="14" s="1"/>
  <c r="J148" i="1"/>
  <c r="O138" i="14" s="1"/>
  <c r="P138" i="14" s="1"/>
  <c r="K138" i="14"/>
  <c r="M138" i="14" s="1"/>
  <c r="J88" i="1"/>
  <c r="O78" i="14" s="1"/>
  <c r="P78" i="14" s="1"/>
  <c r="K78" i="14"/>
  <c r="M78" i="14" s="1"/>
  <c r="J141" i="1"/>
  <c r="O131" i="14" s="1"/>
  <c r="P131" i="14" s="1"/>
  <c r="K131" i="14"/>
  <c r="M131" i="14" s="1"/>
  <c r="X131" i="14" s="1"/>
  <c r="J157" i="1"/>
  <c r="O147" i="14" s="1"/>
  <c r="P147" i="14" s="1"/>
  <c r="K147" i="14"/>
  <c r="M147" i="14" s="1"/>
  <c r="J152" i="1"/>
  <c r="O142" i="14" s="1"/>
  <c r="P142" i="14" s="1"/>
  <c r="K142" i="14"/>
  <c r="M142" i="14" s="1"/>
  <c r="X142" i="14" s="1"/>
  <c r="J199" i="1"/>
  <c r="O189" i="14" s="1"/>
  <c r="P189" i="14" s="1"/>
  <c r="K189" i="14"/>
  <c r="M189" i="14" s="1"/>
  <c r="J231" i="1"/>
  <c r="O221" i="14" s="1"/>
  <c r="P221" i="14" s="1"/>
  <c r="K221" i="14"/>
  <c r="M221" i="14" s="1"/>
  <c r="X221" i="14" s="1"/>
  <c r="J194" i="1"/>
  <c r="O184" i="14" s="1"/>
  <c r="P184" i="14" s="1"/>
  <c r="K184" i="14"/>
  <c r="M184" i="14" s="1"/>
  <c r="J226" i="1"/>
  <c r="O216" i="14" s="1"/>
  <c r="P216" i="14" s="1"/>
  <c r="K216" i="14"/>
  <c r="M216" i="14" s="1"/>
  <c r="J259" i="1"/>
  <c r="O249" i="14" s="1"/>
  <c r="P249" i="14" s="1"/>
  <c r="K249" i="14"/>
  <c r="M249" i="14" s="1"/>
  <c r="J254" i="1"/>
  <c r="O244" i="14" s="1"/>
  <c r="P244" i="14" s="1"/>
  <c r="K244" i="14"/>
  <c r="M244" i="14" s="1"/>
  <c r="A243" i="24" s="1"/>
  <c r="J286" i="1"/>
  <c r="O276" i="14" s="1"/>
  <c r="P276" i="14" s="1"/>
  <c r="K276" i="14"/>
  <c r="M276" i="14" s="1"/>
  <c r="J94" i="1"/>
  <c r="O84" i="14" s="1"/>
  <c r="P84" i="14" s="1"/>
  <c r="K84" i="14"/>
  <c r="M84" i="14" s="1"/>
  <c r="J124" i="1"/>
  <c r="O114" i="14" s="1"/>
  <c r="P114" i="14" s="1"/>
  <c r="K114" i="14"/>
  <c r="M114" i="14" s="1"/>
  <c r="J99" i="1"/>
  <c r="O89" i="14" s="1"/>
  <c r="P89" i="14" s="1"/>
  <c r="K89" i="14"/>
  <c r="M89" i="14" s="1"/>
  <c r="J146" i="1"/>
  <c r="O136" i="14" s="1"/>
  <c r="P136" i="14" s="1"/>
  <c r="K136" i="14"/>
  <c r="M136" i="14" s="1"/>
  <c r="J170" i="1"/>
  <c r="O160" i="14" s="1"/>
  <c r="P160" i="14" s="1"/>
  <c r="K160" i="14"/>
  <c r="M160" i="14" s="1"/>
  <c r="X160" i="14" s="1"/>
  <c r="J204" i="1"/>
  <c r="O194" i="14" s="1"/>
  <c r="P194" i="14" s="1"/>
  <c r="K194" i="14"/>
  <c r="M194" i="14" s="1"/>
  <c r="J171" i="1"/>
  <c r="O161" i="14" s="1"/>
  <c r="P161" i="14" s="1"/>
  <c r="K161" i="14"/>
  <c r="M161" i="14" s="1"/>
  <c r="A160" i="24" s="1"/>
  <c r="J235" i="1"/>
  <c r="O225" i="14" s="1"/>
  <c r="P225" i="14" s="1"/>
  <c r="K225" i="14"/>
  <c r="M225" i="14" s="1"/>
  <c r="J268" i="1"/>
  <c r="O258" i="14" s="1"/>
  <c r="P258" i="14" s="1"/>
  <c r="K258" i="14"/>
  <c r="M258" i="14" s="1"/>
  <c r="J225" i="1"/>
  <c r="O215" i="14" s="1"/>
  <c r="P215" i="14" s="1"/>
  <c r="K215" i="14"/>
  <c r="M215" i="14" s="1"/>
  <c r="J197" i="1"/>
  <c r="O187" i="14" s="1"/>
  <c r="P187" i="14" s="1"/>
  <c r="K187" i="14"/>
  <c r="M187" i="14" s="1"/>
  <c r="A186" i="24" s="1"/>
  <c r="J294" i="1"/>
  <c r="O284" i="14" s="1"/>
  <c r="P284" i="14" s="1"/>
  <c r="K284" i="14"/>
  <c r="M284" i="14" s="1"/>
  <c r="J228" i="1"/>
  <c r="O218" i="14" s="1"/>
  <c r="P218" i="14" s="1"/>
  <c r="K218" i="14"/>
  <c r="M218" i="14" s="1"/>
  <c r="J244" i="1"/>
  <c r="O234" i="14" s="1"/>
  <c r="P234" i="14" s="1"/>
  <c r="K234" i="14"/>
  <c r="M234" i="14" s="1"/>
  <c r="J240" i="1"/>
  <c r="O230" i="14" s="1"/>
  <c r="P230" i="14" s="1"/>
  <c r="K230" i="14"/>
  <c r="M230" i="14" s="1"/>
  <c r="A229" i="24" s="1"/>
  <c r="J229" i="1"/>
  <c r="O219" i="14" s="1"/>
  <c r="P219" i="14" s="1"/>
  <c r="K219" i="14"/>
  <c r="M219" i="14" s="1"/>
  <c r="J301" i="1"/>
  <c r="O291" i="14" s="1"/>
  <c r="P291" i="14" s="1"/>
  <c r="K291" i="14"/>
  <c r="M291" i="14" s="1"/>
  <c r="A290" i="23" s="1"/>
  <c r="J217" i="1"/>
  <c r="O207" i="14" s="1"/>
  <c r="P207" i="14" s="1"/>
  <c r="K207" i="14"/>
  <c r="M207" i="14" s="1"/>
  <c r="J306" i="1"/>
  <c r="O296" i="14" s="1"/>
  <c r="P296" i="14" s="1"/>
  <c r="K296" i="14"/>
  <c r="M296" i="14" s="1"/>
  <c r="A295" i="23" s="1"/>
  <c r="J98" i="1"/>
  <c r="O88" i="14" s="1"/>
  <c r="P88" i="14" s="1"/>
  <c r="K88" i="14"/>
  <c r="M88" i="14" s="1"/>
  <c r="J95" i="1"/>
  <c r="O85" i="14" s="1"/>
  <c r="P85" i="14" s="1"/>
  <c r="K85" i="14"/>
  <c r="M85" i="14" s="1"/>
  <c r="A84" i="24" s="1"/>
  <c r="J115" i="1"/>
  <c r="O105" i="14" s="1"/>
  <c r="P105" i="14" s="1"/>
  <c r="K105" i="14"/>
  <c r="M105" i="14" s="1"/>
  <c r="J103" i="1"/>
  <c r="O93" i="14" s="1"/>
  <c r="P93" i="14" s="1"/>
  <c r="K93" i="14"/>
  <c r="M93" i="14" s="1"/>
  <c r="J132" i="1"/>
  <c r="O122" i="14" s="1"/>
  <c r="P122" i="14" s="1"/>
  <c r="K122" i="14"/>
  <c r="M122" i="14" s="1"/>
  <c r="J91" i="1"/>
  <c r="O81" i="14" s="1"/>
  <c r="P81" i="14" s="1"/>
  <c r="K81" i="14"/>
  <c r="M81" i="14" s="1"/>
  <c r="A80" i="23" s="1"/>
  <c r="J177" i="1"/>
  <c r="O167" i="14" s="1"/>
  <c r="P167" i="14" s="1"/>
  <c r="K167" i="14"/>
  <c r="M167" i="14" s="1"/>
  <c r="J208" i="1"/>
  <c r="O198" i="14" s="1"/>
  <c r="P198" i="14" s="1"/>
  <c r="K198" i="14"/>
  <c r="M198" i="14" s="1"/>
  <c r="A197" i="24" s="1"/>
  <c r="J174" i="1"/>
  <c r="O164" i="14" s="1"/>
  <c r="P164" i="14" s="1"/>
  <c r="K164" i="14"/>
  <c r="M164" i="14" s="1"/>
  <c r="J128" i="1"/>
  <c r="O118" i="14" s="1"/>
  <c r="P118" i="14" s="1"/>
  <c r="K118" i="14"/>
  <c r="M118" i="14" s="1"/>
  <c r="A117" i="24" s="1"/>
  <c r="J239" i="1"/>
  <c r="O229" i="14" s="1"/>
  <c r="P229" i="14" s="1"/>
  <c r="K229" i="14"/>
  <c r="M229" i="14" s="1"/>
  <c r="J272" i="1"/>
  <c r="O262" i="14" s="1"/>
  <c r="P262" i="14" s="1"/>
  <c r="K262" i="14"/>
  <c r="M262" i="14" s="1"/>
  <c r="A261" i="24" s="1"/>
  <c r="J236" i="1"/>
  <c r="O226" i="14" s="1"/>
  <c r="P226" i="14" s="1"/>
  <c r="K226" i="14"/>
  <c r="M226" i="14" s="1"/>
  <c r="J213" i="1"/>
  <c r="O203" i="14" s="1"/>
  <c r="P203" i="14" s="1"/>
  <c r="K203" i="14"/>
  <c r="M203" i="14" s="1"/>
  <c r="J249" i="1"/>
  <c r="O239" i="14" s="1"/>
  <c r="P239" i="14" s="1"/>
  <c r="K239" i="14"/>
  <c r="M239" i="14" s="1"/>
  <c r="J261" i="1"/>
  <c r="O251" i="14" s="1"/>
  <c r="P251" i="14" s="1"/>
  <c r="K251" i="14"/>
  <c r="M251" i="14" s="1"/>
  <c r="Q251" i="14" s="1"/>
  <c r="J201" i="1"/>
  <c r="O191" i="14" s="1"/>
  <c r="P191" i="14" s="1"/>
  <c r="K191" i="14"/>
  <c r="M191" i="14" s="1"/>
  <c r="J151" i="1"/>
  <c r="O141" i="14" s="1"/>
  <c r="P141" i="14" s="1"/>
  <c r="K141" i="14"/>
  <c r="M141" i="14" s="1"/>
  <c r="J212" i="1"/>
  <c r="O202" i="14" s="1"/>
  <c r="P202" i="14" s="1"/>
  <c r="K202" i="14"/>
  <c r="M202" i="14" s="1"/>
  <c r="J260" i="1"/>
  <c r="O250" i="14" s="1"/>
  <c r="P250" i="14" s="1"/>
  <c r="K250" i="14"/>
  <c r="M250" i="14" s="1"/>
  <c r="A249" i="24" s="1"/>
  <c r="C249" i="24" s="1"/>
  <c r="J265" i="1"/>
  <c r="O255" i="14" s="1"/>
  <c r="P255" i="14" s="1"/>
  <c r="K255" i="14"/>
  <c r="M255" i="14" s="1"/>
  <c r="J311" i="1"/>
  <c r="O301" i="14" s="1"/>
  <c r="P301" i="14" s="1"/>
  <c r="K301" i="14"/>
  <c r="M301" i="14" s="1"/>
  <c r="Q301" i="14" s="1"/>
  <c r="O3" i="14"/>
  <c r="P3" i="14" s="1"/>
  <c r="K3" i="14"/>
  <c r="J20" i="1"/>
  <c r="O10" i="14" s="1"/>
  <c r="P10" i="14" s="1"/>
  <c r="K10" i="14"/>
  <c r="M10" i="14" s="1"/>
  <c r="A9" i="23" s="1"/>
  <c r="K17" i="14"/>
  <c r="J27" i="1"/>
  <c r="O17" i="14" s="1"/>
  <c r="P17" i="14" s="1"/>
  <c r="J36" i="1"/>
  <c r="O26" i="14" s="1"/>
  <c r="P26" i="14" s="1"/>
  <c r="K26" i="14"/>
  <c r="K38" i="14"/>
  <c r="J48" i="1"/>
  <c r="O38" i="14" s="1"/>
  <c r="P38" i="14" s="1"/>
  <c r="J53" i="1"/>
  <c r="O43" i="14" s="1"/>
  <c r="P43" i="14" s="1"/>
  <c r="K43" i="14"/>
  <c r="O58" i="14"/>
  <c r="P58" i="14" s="1"/>
  <c r="K58" i="14"/>
  <c r="J57" i="1"/>
  <c r="O47" i="14" s="1"/>
  <c r="P47" i="14" s="1"/>
  <c r="K47" i="14"/>
  <c r="J59" i="1"/>
  <c r="O49" i="14" s="1"/>
  <c r="P49" i="14" s="1"/>
  <c r="K49" i="14"/>
  <c r="O71" i="14"/>
  <c r="P71" i="14" s="1"/>
  <c r="K71" i="14"/>
  <c r="K19" i="14"/>
  <c r="J29" i="1"/>
  <c r="O19" i="14" s="1"/>
  <c r="P19" i="14" s="1"/>
  <c r="J31" i="1"/>
  <c r="O21" i="14" s="1"/>
  <c r="P21" i="14" s="1"/>
  <c r="K21" i="14"/>
  <c r="K7" i="14"/>
  <c r="M7" i="14" s="1"/>
  <c r="A6" i="24" s="1"/>
  <c r="J17" i="1"/>
  <c r="O7" i="14" s="1"/>
  <c r="P7" i="14" s="1"/>
  <c r="J14" i="1"/>
  <c r="O4" i="14" s="1"/>
  <c r="P4" i="14" s="1"/>
  <c r="K4" i="14"/>
  <c r="M4" i="14" s="1"/>
  <c r="J50" i="1"/>
  <c r="O40" i="14" s="1"/>
  <c r="P40" i="14" s="1"/>
  <c r="K40" i="14"/>
  <c r="J51" i="1"/>
  <c r="O41" i="14" s="1"/>
  <c r="P41" i="14" s="1"/>
  <c r="K41" i="14"/>
  <c r="O57" i="14"/>
  <c r="P57" i="14" s="1"/>
  <c r="K57" i="14"/>
  <c r="K46" i="14"/>
  <c r="J56" i="1"/>
  <c r="O46" i="14" s="1"/>
  <c r="P46" i="14" s="1"/>
  <c r="K51" i="14"/>
  <c r="J61" i="1"/>
  <c r="O51" i="14" s="1"/>
  <c r="P51" i="14" s="1"/>
  <c r="O72" i="14"/>
  <c r="P72" i="14" s="1"/>
  <c r="K72" i="14"/>
  <c r="K11" i="14"/>
  <c r="M11" i="14" s="1"/>
  <c r="A10" i="24" s="1"/>
  <c r="J21" i="1"/>
  <c r="O11" i="14" s="1"/>
  <c r="P11" i="14" s="1"/>
  <c r="J30" i="1"/>
  <c r="O20" i="14" s="1"/>
  <c r="P20" i="14" s="1"/>
  <c r="K20" i="14"/>
  <c r="J28" i="1"/>
  <c r="O18" i="14" s="1"/>
  <c r="P18" i="14" s="1"/>
  <c r="K18" i="14"/>
  <c r="J26" i="1"/>
  <c r="O16" i="14" s="1"/>
  <c r="P16" i="14" s="1"/>
  <c r="K16" i="14"/>
  <c r="J41" i="1"/>
  <c r="O31" i="14" s="1"/>
  <c r="P31" i="14" s="1"/>
  <c r="K31" i="14"/>
  <c r="J18" i="1"/>
  <c r="O8" i="14" s="1"/>
  <c r="P8" i="14" s="1"/>
  <c r="K8" i="14"/>
  <c r="M8" i="14" s="1"/>
  <c r="A7" i="24" s="1"/>
  <c r="J39" i="1"/>
  <c r="O29" i="14" s="1"/>
  <c r="P29" i="14" s="1"/>
  <c r="K29" i="14"/>
  <c r="J46" i="1"/>
  <c r="O36" i="14" s="1"/>
  <c r="P36" i="14" s="1"/>
  <c r="K36" i="14"/>
  <c r="J15" i="1"/>
  <c r="O5" i="14" s="1"/>
  <c r="P5" i="14" s="1"/>
  <c r="K5" i="14"/>
  <c r="K27" i="14"/>
  <c r="J37" i="1"/>
  <c r="O27" i="14" s="1"/>
  <c r="P27" i="14" s="1"/>
  <c r="O56" i="14"/>
  <c r="P56" i="14" s="1"/>
  <c r="K56" i="14"/>
  <c r="K50" i="14"/>
  <c r="J60" i="1"/>
  <c r="O50" i="14" s="1"/>
  <c r="P50" i="14" s="1"/>
  <c r="J62" i="1"/>
  <c r="O52" i="14" s="1"/>
  <c r="P52" i="14" s="1"/>
  <c r="K52" i="14"/>
  <c r="O60" i="14"/>
  <c r="P60" i="14" s="1"/>
  <c r="K60" i="14"/>
  <c r="J55" i="1"/>
  <c r="O45" i="14" s="1"/>
  <c r="P45" i="14" s="1"/>
  <c r="K45" i="14"/>
  <c r="O69" i="14"/>
  <c r="K69" i="14"/>
  <c r="O70" i="14"/>
  <c r="P70" i="14" s="1"/>
  <c r="K70" i="14"/>
  <c r="J54" i="1"/>
  <c r="O44" i="14" s="1"/>
  <c r="P44" i="14" s="1"/>
  <c r="K44" i="14"/>
  <c r="J23" i="1"/>
  <c r="O13" i="14" s="1"/>
  <c r="P13" i="14" s="1"/>
  <c r="K13" i="14"/>
  <c r="J32" i="1"/>
  <c r="O22" i="14" s="1"/>
  <c r="P22" i="14" s="1"/>
  <c r="K22" i="14"/>
  <c r="K23" i="14"/>
  <c r="J33" i="1"/>
  <c r="O23" i="14" s="1"/>
  <c r="P23" i="14" s="1"/>
  <c r="K9" i="14"/>
  <c r="M9" i="14" s="1"/>
  <c r="A8" i="23" s="1"/>
  <c r="J19" i="1"/>
  <c r="O9" i="14" s="1"/>
  <c r="P9" i="14" s="1"/>
  <c r="J42" i="1"/>
  <c r="O32" i="14" s="1"/>
  <c r="P32" i="14" s="1"/>
  <c r="K32" i="14"/>
  <c r="J38" i="1"/>
  <c r="O28" i="14" s="1"/>
  <c r="P28" i="14" s="1"/>
  <c r="K28" i="14"/>
  <c r="J40" i="1"/>
  <c r="O30" i="14" s="1"/>
  <c r="P30" i="14" s="1"/>
  <c r="K30" i="14"/>
  <c r="J43" i="1"/>
  <c r="O33" i="14" s="1"/>
  <c r="P33" i="14" s="1"/>
  <c r="K33" i="14"/>
  <c r="J47" i="1"/>
  <c r="O37" i="14" s="1"/>
  <c r="P37" i="14" s="1"/>
  <c r="K37" i="14"/>
  <c r="J22" i="1"/>
  <c r="O12" i="14" s="1"/>
  <c r="P12" i="14" s="1"/>
  <c r="K12" i="14"/>
  <c r="K42" i="14"/>
  <c r="J52" i="1"/>
  <c r="O42" i="14" s="1"/>
  <c r="P42" i="14" s="1"/>
  <c r="O63" i="14"/>
  <c r="P63" i="14" s="1"/>
  <c r="K63" i="14"/>
  <c r="O65" i="14"/>
  <c r="P65" i="14" s="1"/>
  <c r="K65" i="14"/>
  <c r="O55" i="14"/>
  <c r="K55" i="14"/>
  <c r="O62" i="14"/>
  <c r="P62" i="14" s="1"/>
  <c r="K62" i="14"/>
  <c r="O67" i="14"/>
  <c r="P67" i="14" s="1"/>
  <c r="K67" i="14"/>
  <c r="J24" i="1"/>
  <c r="O14" i="14" s="1"/>
  <c r="P14" i="14" s="1"/>
  <c r="K14" i="14"/>
  <c r="K15" i="14"/>
  <c r="J25" i="1"/>
  <c r="O15" i="14" s="1"/>
  <c r="P15" i="14" s="1"/>
  <c r="J34" i="1"/>
  <c r="O24" i="14" s="1"/>
  <c r="P24" i="14" s="1"/>
  <c r="K24" i="14"/>
  <c r="K25" i="14"/>
  <c r="J35" i="1"/>
  <c r="O25" i="14" s="1"/>
  <c r="P25" i="14" s="1"/>
  <c r="K34" i="14"/>
  <c r="J44" i="1"/>
  <c r="O34" i="14" s="1"/>
  <c r="P34" i="14" s="1"/>
  <c r="J45" i="1"/>
  <c r="O35" i="14" s="1"/>
  <c r="P35" i="14" s="1"/>
  <c r="K35" i="14"/>
  <c r="K39" i="14"/>
  <c r="J49" i="1"/>
  <c r="O39" i="14" s="1"/>
  <c r="P39" i="14" s="1"/>
  <c r="J16" i="1"/>
  <c r="O6" i="14" s="1"/>
  <c r="P6" i="14" s="1"/>
  <c r="K6" i="14"/>
  <c r="M6" i="14" s="1"/>
  <c r="A5" i="23" s="1"/>
  <c r="O66" i="14"/>
  <c r="P66" i="14" s="1"/>
  <c r="K66" i="14"/>
  <c r="J58" i="1"/>
  <c r="O48" i="14" s="1"/>
  <c r="P48" i="14" s="1"/>
  <c r="K48" i="14"/>
  <c r="O59" i="14"/>
  <c r="K59" i="14"/>
  <c r="O68" i="14"/>
  <c r="P68" i="14" s="1"/>
  <c r="K68" i="14"/>
  <c r="O61" i="14"/>
  <c r="K61" i="14"/>
  <c r="O53" i="14"/>
  <c r="P53" i="14" s="1"/>
  <c r="K53" i="14"/>
  <c r="O54" i="14"/>
  <c r="K54" i="14"/>
  <c r="O64" i="14"/>
  <c r="P64" i="14" s="1"/>
  <c r="K64" i="14"/>
  <c r="L296" i="14"/>
  <c r="G303" i="2"/>
  <c r="L198" i="14"/>
  <c r="G205" i="2"/>
  <c r="L124" i="14"/>
  <c r="G131" i="2"/>
  <c r="L213" i="14"/>
  <c r="Q213" i="14" s="1"/>
  <c r="G220" i="2"/>
  <c r="L147" i="14"/>
  <c r="G154" i="2"/>
  <c r="L180" i="14"/>
  <c r="Q180" i="14" s="1"/>
  <c r="G187" i="2"/>
  <c r="L154" i="14"/>
  <c r="G161" i="2"/>
  <c r="L202" i="14"/>
  <c r="X202" i="14" s="1"/>
  <c r="G209" i="2"/>
  <c r="L268" i="14"/>
  <c r="G275" i="2"/>
  <c r="L155" i="14"/>
  <c r="Q155" i="14" s="1"/>
  <c r="G162" i="2"/>
  <c r="L301" i="14"/>
  <c r="G308" i="2"/>
  <c r="L87" i="14"/>
  <c r="X87" i="14" s="1"/>
  <c r="G94" i="2"/>
  <c r="L90" i="14"/>
  <c r="G97" i="2"/>
  <c r="L113" i="14"/>
  <c r="A112" i="23" s="1"/>
  <c r="G120" i="2"/>
  <c r="L134" i="14"/>
  <c r="G141" i="2"/>
  <c r="L159" i="14"/>
  <c r="G166" i="2"/>
  <c r="L105" i="14"/>
  <c r="G112" i="2"/>
  <c r="L191" i="14"/>
  <c r="Q191" i="14" s="1"/>
  <c r="G198" i="2"/>
  <c r="L262" i="14"/>
  <c r="G269" i="2"/>
  <c r="L80" i="14"/>
  <c r="G87" i="2"/>
  <c r="L112" i="14"/>
  <c r="G119" i="2"/>
  <c r="L129" i="14"/>
  <c r="Q129" i="14" s="1"/>
  <c r="G136" i="2"/>
  <c r="L132" i="14"/>
  <c r="G139" i="2"/>
  <c r="L156" i="14"/>
  <c r="Q156" i="14" s="1"/>
  <c r="G163" i="2"/>
  <c r="L157" i="14"/>
  <c r="G164" i="2"/>
  <c r="L190" i="14"/>
  <c r="Q190" i="14" s="1"/>
  <c r="G197" i="2"/>
  <c r="L145" i="14"/>
  <c r="G152" i="2"/>
  <c r="L211" i="14"/>
  <c r="Q211" i="14" s="1"/>
  <c r="G218" i="2"/>
  <c r="L254" i="14"/>
  <c r="G261" i="2"/>
  <c r="L199" i="14"/>
  <c r="Q199" i="14" s="1"/>
  <c r="G206" i="2"/>
  <c r="L171" i="14"/>
  <c r="G178" i="2"/>
  <c r="L295" i="14"/>
  <c r="Q295" i="14" s="1"/>
  <c r="G302" i="2"/>
  <c r="L275" i="14"/>
  <c r="G282" i="2"/>
  <c r="L281" i="14"/>
  <c r="Q281" i="14" s="1"/>
  <c r="G288" i="2"/>
  <c r="L289" i="14"/>
  <c r="G296" i="2"/>
  <c r="L300" i="14"/>
  <c r="Q300" i="14" s="1"/>
  <c r="G307" i="2"/>
  <c r="L85" i="14"/>
  <c r="G92" i="2"/>
  <c r="L227" i="14"/>
  <c r="A226" i="23" s="1"/>
  <c r="G234" i="2"/>
  <c r="L250" i="14"/>
  <c r="G257" i="2"/>
  <c r="L282" i="14"/>
  <c r="G289" i="2"/>
  <c r="L95" i="14"/>
  <c r="G102" i="2"/>
  <c r="L98" i="14"/>
  <c r="X98" i="14" s="1"/>
  <c r="G105" i="2"/>
  <c r="L120" i="14"/>
  <c r="G127" i="2"/>
  <c r="L119" i="14"/>
  <c r="X119" i="14" s="1"/>
  <c r="G126" i="2"/>
  <c r="L162" i="14"/>
  <c r="G169" i="2"/>
  <c r="L209" i="14"/>
  <c r="G216" i="2"/>
  <c r="L172" i="14"/>
  <c r="G179" i="2"/>
  <c r="L204" i="14"/>
  <c r="G211" i="2"/>
  <c r="L237" i="14"/>
  <c r="G244" i="2"/>
  <c r="L269" i="14"/>
  <c r="G276" i="2"/>
  <c r="L232" i="14"/>
  <c r="G239" i="2"/>
  <c r="L264" i="14"/>
  <c r="G271" i="2"/>
  <c r="L283" i="14"/>
  <c r="G290" i="2"/>
  <c r="L298" i="14"/>
  <c r="G305" i="2"/>
  <c r="L185" i="14"/>
  <c r="G192" i="2"/>
  <c r="L228" i="14"/>
  <c r="G235" i="2"/>
  <c r="L261" i="14"/>
  <c r="G268" i="2"/>
  <c r="L256" i="14"/>
  <c r="G263" i="2"/>
  <c r="L167" i="14"/>
  <c r="G174" i="2"/>
  <c r="L299" i="14"/>
  <c r="X299" i="14" s="1"/>
  <c r="G306" i="2"/>
  <c r="L104" i="14"/>
  <c r="G111" i="2"/>
  <c r="L121" i="14"/>
  <c r="G128" i="2"/>
  <c r="L148" i="14"/>
  <c r="G155" i="2"/>
  <c r="L182" i="14"/>
  <c r="G189" i="2"/>
  <c r="L214" i="14"/>
  <c r="G221" i="2"/>
  <c r="L179" i="14"/>
  <c r="G186" i="2"/>
  <c r="L246" i="14"/>
  <c r="G253" i="2"/>
  <c r="L278" i="14"/>
  <c r="G285" i="2"/>
  <c r="L287" i="14"/>
  <c r="G294" i="2"/>
  <c r="L243" i="14"/>
  <c r="G250" i="2"/>
  <c r="L279" i="14"/>
  <c r="G286" i="2"/>
  <c r="L292" i="14"/>
  <c r="G299" i="2"/>
  <c r="L170" i="14"/>
  <c r="G177" i="2"/>
  <c r="L168" i="14"/>
  <c r="G175" i="2"/>
  <c r="L195" i="14"/>
  <c r="G202" i="2"/>
  <c r="L183" i="14"/>
  <c r="G190" i="2"/>
  <c r="L267" i="14"/>
  <c r="G274" i="2"/>
  <c r="L231" i="14"/>
  <c r="G238" i="2"/>
  <c r="L302" i="14"/>
  <c r="G309" i="2"/>
  <c r="L297" i="14"/>
  <c r="Q297" i="14" s="1"/>
  <c r="G304" i="2"/>
  <c r="L245" i="14"/>
  <c r="G252" i="2"/>
  <c r="L94" i="14"/>
  <c r="G101" i="2"/>
  <c r="L116" i="14"/>
  <c r="G123" i="2"/>
  <c r="L208" i="14"/>
  <c r="Q208" i="14" s="1"/>
  <c r="G215" i="2"/>
  <c r="L181" i="14"/>
  <c r="G188" i="2"/>
  <c r="L221" i="14"/>
  <c r="G228" i="2"/>
  <c r="L286" i="14"/>
  <c r="G293" i="2"/>
  <c r="L108" i="14"/>
  <c r="A107" i="24" s="1"/>
  <c r="G115" i="2"/>
  <c r="L125" i="14"/>
  <c r="G132" i="2"/>
  <c r="L152" i="14"/>
  <c r="A151" i="24" s="1"/>
  <c r="G159" i="2"/>
  <c r="L88" i="14"/>
  <c r="X88" i="14" s="1"/>
  <c r="G95" i="2"/>
  <c r="L99" i="14"/>
  <c r="X99" i="14" s="1"/>
  <c r="G106" i="2"/>
  <c r="L196" i="14"/>
  <c r="G203" i="2"/>
  <c r="L197" i="14"/>
  <c r="A196" i="23" s="1"/>
  <c r="G204" i="2"/>
  <c r="L224" i="14"/>
  <c r="G231" i="2"/>
  <c r="L257" i="14"/>
  <c r="G264" i="2"/>
  <c r="L78" i="14"/>
  <c r="X78" i="14" s="1"/>
  <c r="G85" i="2"/>
  <c r="L131" i="14"/>
  <c r="G138" i="2"/>
  <c r="L189" i="14"/>
  <c r="G196" i="2"/>
  <c r="L184" i="14"/>
  <c r="A183" i="24" s="1"/>
  <c r="G191" i="2"/>
  <c r="L216" i="14"/>
  <c r="G223" i="2"/>
  <c r="L244" i="14"/>
  <c r="G251" i="2"/>
  <c r="L276" i="14"/>
  <c r="G283" i="2"/>
  <c r="L122" i="14"/>
  <c r="X122" i="14" s="1"/>
  <c r="G129" i="2"/>
  <c r="L226" i="14"/>
  <c r="G233" i="2"/>
  <c r="L273" i="14"/>
  <c r="A272" i="23" s="1"/>
  <c r="G280" i="2"/>
  <c r="L84" i="14"/>
  <c r="G91" i="2"/>
  <c r="L114" i="14"/>
  <c r="Q114" i="14" s="1"/>
  <c r="G121" i="2"/>
  <c r="L89" i="14"/>
  <c r="G96" i="2"/>
  <c r="L136" i="14"/>
  <c r="A135" i="23" s="1"/>
  <c r="G143" i="2"/>
  <c r="L160" i="14"/>
  <c r="G167" i="2"/>
  <c r="L194" i="14"/>
  <c r="A193" i="24" s="1"/>
  <c r="G201" i="2"/>
  <c r="L161" i="14"/>
  <c r="G168" i="2"/>
  <c r="L225" i="14"/>
  <c r="Q225" i="14" s="1"/>
  <c r="G232" i="2"/>
  <c r="L258" i="14"/>
  <c r="G265" i="2"/>
  <c r="L215" i="14"/>
  <c r="Q215" i="14" s="1"/>
  <c r="G222" i="2"/>
  <c r="L187" i="14"/>
  <c r="G194" i="2"/>
  <c r="L284" i="14"/>
  <c r="Q284" i="14" s="1"/>
  <c r="G291" i="2"/>
  <c r="L218" i="14"/>
  <c r="G225" i="2"/>
  <c r="L234" i="14"/>
  <c r="Q234" i="14" s="1"/>
  <c r="G241" i="2"/>
  <c r="L230" i="14"/>
  <c r="G237" i="2"/>
  <c r="L219" i="14"/>
  <c r="Q219" i="14" s="1"/>
  <c r="G226" i="2"/>
  <c r="L291" i="14"/>
  <c r="G298" i="2"/>
  <c r="L207" i="14"/>
  <c r="A206" i="23" s="1"/>
  <c r="D206" i="23" s="1"/>
  <c r="D206" i="27" s="1"/>
  <c r="G214" i="2"/>
  <c r="L118" i="14"/>
  <c r="G125" i="2"/>
  <c r="L81" i="14"/>
  <c r="G88" i="2"/>
  <c r="L293" i="14"/>
  <c r="Q293" i="14" s="1"/>
  <c r="G300" i="2"/>
  <c r="L93" i="14"/>
  <c r="G100" i="2"/>
  <c r="L164" i="14"/>
  <c r="A163" i="24" s="1"/>
  <c r="G171" i="2"/>
  <c r="L107" i="14"/>
  <c r="G114" i="2"/>
  <c r="L236" i="14"/>
  <c r="G243" i="2"/>
  <c r="L217" i="14"/>
  <c r="G224" i="2"/>
  <c r="L241" i="14"/>
  <c r="G248" i="2"/>
  <c r="L177" i="14"/>
  <c r="A176" i="23" s="1"/>
  <c r="D176" i="23" s="1"/>
  <c r="D176" i="27" s="1"/>
  <c r="G184" i="2"/>
  <c r="L103" i="14"/>
  <c r="A102" i="24" s="1"/>
  <c r="G110" i="2"/>
  <c r="L106" i="14"/>
  <c r="G113" i="2"/>
  <c r="L128" i="14"/>
  <c r="Q128" i="14" s="1"/>
  <c r="G135" i="2"/>
  <c r="L127" i="14"/>
  <c r="G134" i="2"/>
  <c r="L143" i="14"/>
  <c r="Q143" i="14" s="1"/>
  <c r="G150" i="2"/>
  <c r="L138" i="14"/>
  <c r="G145" i="2"/>
  <c r="L123" i="14"/>
  <c r="G130" i="2"/>
  <c r="L142" i="14"/>
  <c r="G149" i="2"/>
  <c r="L212" i="14"/>
  <c r="X212" i="14" s="1"/>
  <c r="G219" i="2"/>
  <c r="L240" i="14"/>
  <c r="A239" i="24" s="1"/>
  <c r="G247" i="2"/>
  <c r="L239" i="14"/>
  <c r="X239" i="14" s="1"/>
  <c r="G246" i="2"/>
  <c r="L277" i="14"/>
  <c r="G284" i="2"/>
  <c r="L96" i="14"/>
  <c r="G103" i="2"/>
  <c r="L140" i="14"/>
  <c r="A139" i="24" s="1"/>
  <c r="G147" i="2"/>
  <c r="L126" i="14"/>
  <c r="G133" i="2"/>
  <c r="L174" i="14"/>
  <c r="A173" i="24" s="1"/>
  <c r="G181" i="2"/>
  <c r="L206" i="14"/>
  <c r="G213" i="2"/>
  <c r="L137" i="14"/>
  <c r="A136" i="24" s="1"/>
  <c r="E136" i="24" s="1"/>
  <c r="G144" i="2"/>
  <c r="L238" i="14"/>
  <c r="G245" i="2"/>
  <c r="L270" i="14"/>
  <c r="A269" i="24" s="1"/>
  <c r="G277" i="2"/>
  <c r="L271" i="14"/>
  <c r="G278" i="2"/>
  <c r="L288" i="14"/>
  <c r="A287" i="24" s="1"/>
  <c r="G295" i="2"/>
  <c r="L247" i="14"/>
  <c r="G254" i="2"/>
  <c r="L222" i="14"/>
  <c r="A221" i="24" s="1"/>
  <c r="F221" i="24" s="1"/>
  <c r="G229" i="2"/>
  <c r="L86" i="14"/>
  <c r="G93" i="2"/>
  <c r="L229" i="14"/>
  <c r="Q229" i="14" s="1"/>
  <c r="G236" i="2"/>
  <c r="L79" i="14"/>
  <c r="G86" i="2"/>
  <c r="L135" i="14"/>
  <c r="G142" i="2"/>
  <c r="L151" i="14"/>
  <c r="Q151" i="14" s="1"/>
  <c r="G158" i="2"/>
  <c r="L165" i="14"/>
  <c r="Q165" i="14" s="1"/>
  <c r="G172" i="2"/>
  <c r="L193" i="14"/>
  <c r="G200" i="2"/>
  <c r="L188" i="14"/>
  <c r="A187" i="23" s="1"/>
  <c r="G195" i="2"/>
  <c r="L220" i="14"/>
  <c r="G227" i="2"/>
  <c r="L253" i="14"/>
  <c r="G260" i="2"/>
  <c r="L248" i="14"/>
  <c r="A247" i="24" s="1"/>
  <c r="B247" i="24" s="1"/>
  <c r="G255" i="2"/>
  <c r="L280" i="14"/>
  <c r="G287" i="2"/>
  <c r="L201" i="14"/>
  <c r="Q201" i="14" s="1"/>
  <c r="G208" i="2"/>
  <c r="L139" i="14"/>
  <c r="X139" i="14" s="1"/>
  <c r="G146" i="2"/>
  <c r="L192" i="14"/>
  <c r="G199" i="2"/>
  <c r="L110" i="14"/>
  <c r="G117" i="2"/>
  <c r="L146" i="14"/>
  <c r="G153" i="2"/>
  <c r="L166" i="14"/>
  <c r="Q166" i="14" s="1"/>
  <c r="G173" i="2"/>
  <c r="L290" i="14"/>
  <c r="G297" i="2"/>
  <c r="L130" i="14"/>
  <c r="G137" i="2"/>
  <c r="L176" i="14"/>
  <c r="G183" i="2"/>
  <c r="L203" i="14"/>
  <c r="G210" i="2"/>
  <c r="L252" i="14"/>
  <c r="Q252" i="14" s="1"/>
  <c r="G259" i="2"/>
  <c r="L251" i="14"/>
  <c r="G258" i="2"/>
  <c r="L285" i="14"/>
  <c r="G292" i="2"/>
  <c r="L92" i="14"/>
  <c r="X92" i="14" s="1"/>
  <c r="G99" i="2"/>
  <c r="L101" i="14"/>
  <c r="G108" i="2"/>
  <c r="L109" i="14"/>
  <c r="Q109" i="14" s="1"/>
  <c r="G116" i="2"/>
  <c r="L82" i="14"/>
  <c r="X82" i="14" s="1"/>
  <c r="G89" i="2"/>
  <c r="L141" i="14"/>
  <c r="G148" i="2"/>
  <c r="L272" i="14"/>
  <c r="Q272" i="14" s="1"/>
  <c r="G279" i="2"/>
  <c r="L255" i="14"/>
  <c r="A254" i="23" s="1"/>
  <c r="G262" i="2"/>
  <c r="L249" i="14"/>
  <c r="Q249" i="14" s="1"/>
  <c r="G256" i="2"/>
  <c r="L91" i="14"/>
  <c r="X91" i="14" s="1"/>
  <c r="G98" i="2"/>
  <c r="L111" i="14"/>
  <c r="Q111" i="14" s="1"/>
  <c r="G118" i="2"/>
  <c r="L115" i="14"/>
  <c r="X115" i="14" s="1"/>
  <c r="G122" i="2"/>
  <c r="L163" i="14"/>
  <c r="G170" i="2"/>
  <c r="L158" i="14"/>
  <c r="X158" i="14" s="1"/>
  <c r="G165" i="2"/>
  <c r="L173" i="14"/>
  <c r="G180" i="2"/>
  <c r="L205" i="14"/>
  <c r="Q205" i="14" s="1"/>
  <c r="G212" i="2"/>
  <c r="L169" i="14"/>
  <c r="G176" i="2"/>
  <c r="L200" i="14"/>
  <c r="X200" i="14" s="1"/>
  <c r="G207" i="2"/>
  <c r="L233" i="14"/>
  <c r="G240" i="2"/>
  <c r="L265" i="14"/>
  <c r="A264" i="24" s="1"/>
  <c r="A264" i="25" s="1"/>
  <c r="G272" i="2"/>
  <c r="L223" i="14"/>
  <c r="G230" i="2"/>
  <c r="L260" i="14"/>
  <c r="X260" i="14" s="1"/>
  <c r="G267" i="2"/>
  <c r="L294" i="14"/>
  <c r="G301" i="2"/>
  <c r="L102" i="14"/>
  <c r="G109" i="2"/>
  <c r="L83" i="14"/>
  <c r="X83" i="14" s="1"/>
  <c r="G90" i="2"/>
  <c r="L259" i="14"/>
  <c r="Q259" i="14" s="1"/>
  <c r="G266" i="2"/>
  <c r="L100" i="14"/>
  <c r="X100" i="14" s="1"/>
  <c r="G107" i="2"/>
  <c r="L117" i="14"/>
  <c r="G124" i="2"/>
  <c r="L144" i="14"/>
  <c r="Q144" i="14" s="1"/>
  <c r="G151" i="2"/>
  <c r="L133" i="14"/>
  <c r="G140" i="2"/>
  <c r="L97" i="14"/>
  <c r="X97" i="14" s="1"/>
  <c r="G104" i="2"/>
  <c r="L178" i="14"/>
  <c r="G185" i="2"/>
  <c r="L210" i="14"/>
  <c r="Q210" i="14" s="1"/>
  <c r="G217" i="2"/>
  <c r="L153" i="14"/>
  <c r="G160" i="2"/>
  <c r="L242" i="14"/>
  <c r="A241" i="24" s="1"/>
  <c r="G249" i="2"/>
  <c r="L274" i="14"/>
  <c r="G281" i="2"/>
  <c r="L175" i="14"/>
  <c r="Q175" i="14" s="1"/>
  <c r="G182" i="2"/>
  <c r="L263" i="14"/>
  <c r="G270" i="2"/>
  <c r="L235" i="14"/>
  <c r="A234" i="24" s="1"/>
  <c r="C234" i="24" s="1"/>
  <c r="G242" i="2"/>
  <c r="L186" i="14"/>
  <c r="G193" i="2"/>
  <c r="L149" i="14"/>
  <c r="Q149" i="14" s="1"/>
  <c r="G156" i="2"/>
  <c r="L266" i="14"/>
  <c r="G273" i="2"/>
  <c r="L150" i="14"/>
  <c r="G157" i="2"/>
  <c r="P55" i="14"/>
  <c r="P54" i="14"/>
  <c r="P61" i="14"/>
  <c r="P74" i="14"/>
  <c r="P73" i="14"/>
  <c r="P59" i="14"/>
  <c r="Z7" i="14"/>
  <c r="X103" i="14"/>
  <c r="X128" i="14"/>
  <c r="X272" i="14"/>
  <c r="X255" i="14"/>
  <c r="Q189" i="14"/>
  <c r="X189" i="14"/>
  <c r="Q276" i="14"/>
  <c r="X276" i="14"/>
  <c r="Q248" i="14"/>
  <c r="X248" i="14"/>
  <c r="Q226" i="14"/>
  <c r="X226" i="14"/>
  <c r="Q268" i="14"/>
  <c r="X268" i="14"/>
  <c r="Q212" i="14"/>
  <c r="Q237" i="14"/>
  <c r="X237" i="14"/>
  <c r="Q185" i="14"/>
  <c r="X185" i="14"/>
  <c r="Q261" i="14"/>
  <c r="X261" i="14"/>
  <c r="Q139" i="14"/>
  <c r="X277" i="14"/>
  <c r="Q172" i="14"/>
  <c r="X172" i="14"/>
  <c r="Q214" i="14"/>
  <c r="X214" i="14"/>
  <c r="Q246" i="14"/>
  <c r="X246" i="14"/>
  <c r="Q287" i="14"/>
  <c r="X287" i="14"/>
  <c r="Q279" i="14"/>
  <c r="X279" i="14"/>
  <c r="Q170" i="14"/>
  <c r="X170" i="14"/>
  <c r="Q267" i="14"/>
  <c r="X267" i="14"/>
  <c r="P69" i="14"/>
  <c r="Q164" i="14"/>
  <c r="Q112" i="14"/>
  <c r="X112" i="14"/>
  <c r="Q136" i="14"/>
  <c r="X136" i="14"/>
  <c r="Q194" i="14"/>
  <c r="X194" i="14"/>
  <c r="Q124" i="14"/>
  <c r="X124" i="14"/>
  <c r="Q167" i="14"/>
  <c r="X167" i="14"/>
  <c r="Q202" i="14"/>
  <c r="Q105" i="14"/>
  <c r="X105" i="14"/>
  <c r="Q158" i="14"/>
  <c r="X265" i="14"/>
  <c r="Q232" i="14"/>
  <c r="X232" i="14"/>
  <c r="Q283" i="14"/>
  <c r="X283" i="14"/>
  <c r="Q104" i="14"/>
  <c r="X104" i="14"/>
  <c r="Q148" i="14"/>
  <c r="X148" i="14"/>
  <c r="Q195" i="14"/>
  <c r="X195" i="14"/>
  <c r="P76" i="14"/>
  <c r="Q113" i="14"/>
  <c r="Q134" i="14"/>
  <c r="X134" i="14"/>
  <c r="Q240" i="14"/>
  <c r="Q224" i="14"/>
  <c r="X224" i="14"/>
  <c r="Q184" i="14"/>
  <c r="Q122" i="14"/>
  <c r="Q188" i="14"/>
  <c r="Q147" i="14"/>
  <c r="X147" i="14"/>
  <c r="Q273" i="14"/>
  <c r="X108" i="14"/>
  <c r="X152" i="14"/>
  <c r="X140" i="14"/>
  <c r="Q174" i="14"/>
  <c r="X137" i="14"/>
  <c r="Q270" i="14"/>
  <c r="X288" i="14"/>
  <c r="Q222" i="14"/>
  <c r="X227" i="14"/>
  <c r="X242" i="14"/>
  <c r="Q235" i="14"/>
  <c r="X235" i="14"/>
  <c r="Q88" i="14"/>
  <c r="Q78" i="14"/>
  <c r="Q82" i="14"/>
  <c r="Q87" i="14"/>
  <c r="Q100" i="14"/>
  <c r="L76" i="14"/>
  <c r="G83" i="2"/>
  <c r="L75" i="14"/>
  <c r="G82" i="2"/>
  <c r="L77" i="14"/>
  <c r="G84" i="2"/>
  <c r="L73" i="14"/>
  <c r="A72" i="23" s="1"/>
  <c r="G80" i="2"/>
  <c r="L74" i="14"/>
  <c r="G81" i="2"/>
  <c r="L71" i="14"/>
  <c r="G78" i="2"/>
  <c r="L72" i="14"/>
  <c r="G79" i="2"/>
  <c r="L43" i="14"/>
  <c r="G50" i="2"/>
  <c r="L39" i="14"/>
  <c r="G46" i="2"/>
  <c r="L55" i="14"/>
  <c r="G62" i="2"/>
  <c r="L46" i="14"/>
  <c r="G53" i="2"/>
  <c r="L51" i="14"/>
  <c r="G58" i="2"/>
  <c r="L53" i="14"/>
  <c r="G60" i="2"/>
  <c r="L70" i="14"/>
  <c r="G77" i="2"/>
  <c r="L64" i="14"/>
  <c r="G71" i="2"/>
  <c r="L29" i="14"/>
  <c r="G36" i="2"/>
  <c r="L49" i="14"/>
  <c r="G56" i="2"/>
  <c r="L50" i="14"/>
  <c r="G57" i="2"/>
  <c r="L48" i="14"/>
  <c r="G55" i="2"/>
  <c r="L68" i="14"/>
  <c r="G75" i="2"/>
  <c r="L61" i="14"/>
  <c r="G68" i="2"/>
  <c r="L41" i="14"/>
  <c r="G48" i="2"/>
  <c r="L31" i="14"/>
  <c r="G38" i="2"/>
  <c r="L63" i="14"/>
  <c r="G70" i="2"/>
  <c r="L42" i="14"/>
  <c r="G49" i="2"/>
  <c r="L33" i="14"/>
  <c r="G40" i="2"/>
  <c r="L57" i="14"/>
  <c r="G64" i="2"/>
  <c r="L47" i="14"/>
  <c r="G54" i="2"/>
  <c r="L62" i="14"/>
  <c r="G69" i="2"/>
  <c r="L67" i="14"/>
  <c r="G74" i="2"/>
  <c r="L69" i="14"/>
  <c r="G76" i="2"/>
  <c r="L54" i="14"/>
  <c r="G61" i="2"/>
  <c r="L44" i="14"/>
  <c r="G51" i="2"/>
  <c r="L30" i="14"/>
  <c r="G37" i="2"/>
  <c r="L35" i="14"/>
  <c r="G42" i="2"/>
  <c r="L58" i="14"/>
  <c r="G65" i="2"/>
  <c r="L38" i="14"/>
  <c r="G45" i="2"/>
  <c r="L32" i="14"/>
  <c r="G39" i="2"/>
  <c r="L40" i="14"/>
  <c r="G47" i="2"/>
  <c r="L56" i="14"/>
  <c r="G63" i="2"/>
  <c r="L34" i="14"/>
  <c r="G41" i="2"/>
  <c r="L28" i="14"/>
  <c r="G35" i="2"/>
  <c r="L37" i="14"/>
  <c r="G44" i="2"/>
  <c r="L65" i="14"/>
  <c r="G72" i="2"/>
  <c r="L66" i="14"/>
  <c r="G73" i="2"/>
  <c r="L52" i="14"/>
  <c r="G59" i="2"/>
  <c r="L59" i="14"/>
  <c r="G66" i="2"/>
  <c r="L60" i="14"/>
  <c r="G67" i="2"/>
  <c r="L45" i="14"/>
  <c r="G52" i="2"/>
  <c r="L36" i="14"/>
  <c r="G43" i="2"/>
  <c r="A146" i="24"/>
  <c r="A146" i="23"/>
  <c r="A282" i="24"/>
  <c r="B282" i="24" s="1"/>
  <c r="A282" i="23"/>
  <c r="A231" i="24"/>
  <c r="C231" i="24" s="1"/>
  <c r="A231" i="23"/>
  <c r="A234" i="23"/>
  <c r="A259" i="23"/>
  <c r="A103" i="24"/>
  <c r="K103" i="24" s="1"/>
  <c r="A103" i="23"/>
  <c r="A133" i="24"/>
  <c r="A133" i="23"/>
  <c r="A165" i="23"/>
  <c r="A108" i="23"/>
  <c r="A184" i="24"/>
  <c r="A184" i="23"/>
  <c r="A142" i="24"/>
  <c r="A142" i="23"/>
  <c r="C142" i="23" s="1"/>
  <c r="C142" i="27" s="1"/>
  <c r="A238" i="24"/>
  <c r="A271" i="23"/>
  <c r="A251" i="24"/>
  <c r="A272" i="24"/>
  <c r="A6" i="23"/>
  <c r="A118" i="23"/>
  <c r="A260" i="23"/>
  <c r="A260" i="24"/>
  <c r="A223" i="24"/>
  <c r="A223" i="23"/>
  <c r="A201" i="23"/>
  <c r="A97" i="23"/>
  <c r="A193" i="23"/>
  <c r="A111" i="24"/>
  <c r="A111" i="23"/>
  <c r="A173" i="23"/>
  <c r="A173" i="27" s="1"/>
  <c r="A104" i="24"/>
  <c r="A104" i="23"/>
  <c r="A166" i="24"/>
  <c r="A166" i="23"/>
  <c r="A163" i="23"/>
  <c r="A267" i="24"/>
  <c r="A267" i="23"/>
  <c r="K267" i="23" s="1"/>
  <c r="K267" i="27" s="1"/>
  <c r="A171" i="24"/>
  <c r="J171" i="24" s="1"/>
  <c r="A171" i="23"/>
  <c r="A90" i="24"/>
  <c r="A113" i="24"/>
  <c r="F113" i="24" s="1"/>
  <c r="A209" i="24"/>
  <c r="A241" i="23"/>
  <c r="A98" i="23"/>
  <c r="A114" i="24"/>
  <c r="A194" i="24"/>
  <c r="A194" i="23"/>
  <c r="A188" i="24"/>
  <c r="A188" i="23"/>
  <c r="A127" i="24"/>
  <c r="A157" i="23"/>
  <c r="A189" i="24"/>
  <c r="A112" i="24"/>
  <c r="A224" i="24"/>
  <c r="A150" i="24"/>
  <c r="A214" i="24"/>
  <c r="A266" i="24"/>
  <c r="A266" i="23"/>
  <c r="A135" i="24"/>
  <c r="A199" i="23"/>
  <c r="A248" i="23"/>
  <c r="A96" i="24"/>
  <c r="A87" i="23"/>
  <c r="A87" i="24"/>
  <c r="A286" i="24"/>
  <c r="A286" i="23"/>
  <c r="A143" i="24"/>
  <c r="A143" i="23"/>
  <c r="A143" i="27" s="1"/>
  <c r="A148" i="23"/>
  <c r="E148" i="23" s="1"/>
  <c r="E148" i="27" s="1"/>
  <c r="A148" i="24"/>
  <c r="A275" i="24"/>
  <c r="A275" i="23"/>
  <c r="A292" i="23"/>
  <c r="A292" i="24"/>
  <c r="A123" i="24"/>
  <c r="F123" i="24" s="1"/>
  <c r="A123" i="23"/>
  <c r="J123" i="23" s="1"/>
  <c r="J123" i="27" s="1"/>
  <c r="A99" i="24"/>
  <c r="A99" i="23"/>
  <c r="A225" i="24"/>
  <c r="A225" i="23"/>
  <c r="D225" i="23" s="1"/>
  <c r="D225" i="27" s="1"/>
  <c r="A210" i="24"/>
  <c r="A10" i="23"/>
  <c r="A296" i="24"/>
  <c r="A296" i="23"/>
  <c r="A236" i="24"/>
  <c r="A236" i="23"/>
  <c r="A110" i="24"/>
  <c r="A110" i="23"/>
  <c r="A278" i="24"/>
  <c r="A278" i="23"/>
  <c r="A213" i="24"/>
  <c r="A213" i="23"/>
  <c r="A245" i="24"/>
  <c r="A245" i="25" s="1"/>
  <c r="A245" i="23"/>
  <c r="A136" i="23"/>
  <c r="A147" i="24"/>
  <c r="A147" i="23"/>
  <c r="E147" i="23" s="1"/>
  <c r="E147" i="27" s="1"/>
  <c r="A211" i="24"/>
  <c r="A211" i="23"/>
  <c r="K211" i="23" s="1"/>
  <c r="K211" i="27" s="1"/>
  <c r="A151" i="23"/>
  <c r="A77" i="24"/>
  <c r="A77" i="23"/>
  <c r="B77" i="23" s="1"/>
  <c r="A82" i="23"/>
  <c r="A82" i="24"/>
  <c r="A102" i="23"/>
  <c r="A154" i="24"/>
  <c r="A154" i="23"/>
  <c r="A169" i="24"/>
  <c r="A169" i="23"/>
  <c r="N17" i="15"/>
  <c r="J25" i="2" s="1"/>
  <c r="N21" i="15"/>
  <c r="N29" i="2" s="1"/>
  <c r="N25" i="15"/>
  <c r="N15" i="15"/>
  <c r="T23" i="2" s="1"/>
  <c r="N23" i="15"/>
  <c r="W31" i="2" s="1"/>
  <c r="N18" i="15"/>
  <c r="AF26" i="2" s="1"/>
  <c r="N20" i="15"/>
  <c r="S28" i="2" s="1"/>
  <c r="N16" i="15"/>
  <c r="Z24" i="2" s="1"/>
  <c r="N11" i="15"/>
  <c r="I19" i="2" s="1"/>
  <c r="N22" i="15"/>
  <c r="AI30" i="2" s="1"/>
  <c r="N13" i="15"/>
  <c r="A13" i="19" s="1"/>
  <c r="N19" i="15"/>
  <c r="AH27" i="2" s="1"/>
  <c r="N12" i="15"/>
  <c r="AC20" i="2" s="1"/>
  <c r="N4" i="15"/>
  <c r="A4" i="19" s="1"/>
  <c r="N26" i="15"/>
  <c r="I34" i="2" s="1"/>
  <c r="N24" i="15"/>
  <c r="L32" i="2" s="1"/>
  <c r="N14" i="15"/>
  <c r="U22" i="2" s="1"/>
  <c r="A11" i="15"/>
  <c r="G13" i="2"/>
  <c r="V13" i="2"/>
  <c r="AL13" i="2"/>
  <c r="S13" i="2"/>
  <c r="AI13" i="2"/>
  <c r="L13" i="2"/>
  <c r="AB13" i="2"/>
  <c r="AK13" i="2"/>
  <c r="I13" i="2"/>
  <c r="J13" i="2"/>
  <c r="Z13" i="2"/>
  <c r="W13" i="2"/>
  <c r="P13" i="2"/>
  <c r="AF13" i="2"/>
  <c r="N13" i="2"/>
  <c r="AD13" i="2"/>
  <c r="K13" i="2"/>
  <c r="AA13" i="2"/>
  <c r="T13" i="2"/>
  <c r="AJ13" i="2"/>
  <c r="Q13" i="2"/>
  <c r="R13" i="2"/>
  <c r="AH13" i="2"/>
  <c r="O13" i="2"/>
  <c r="AE13" i="2"/>
  <c r="H13" i="2"/>
  <c r="X13" i="2"/>
  <c r="AG13" i="2"/>
  <c r="U13" i="2"/>
  <c r="M13" i="2"/>
  <c r="AC13" i="2"/>
  <c r="Y13" i="2"/>
  <c r="R40" i="2"/>
  <c r="AH40" i="2"/>
  <c r="K40" i="2"/>
  <c r="AA40" i="2"/>
  <c r="AC40" i="2"/>
  <c r="P40" i="2"/>
  <c r="V40" i="2"/>
  <c r="AL40" i="2"/>
  <c r="O40" i="2"/>
  <c r="AE40" i="2"/>
  <c r="AK40" i="2"/>
  <c r="X40" i="2"/>
  <c r="J40" i="2"/>
  <c r="Z40" i="2"/>
  <c r="S40" i="2"/>
  <c r="AI40" i="2"/>
  <c r="M40" i="2"/>
  <c r="AF40" i="2"/>
  <c r="N40" i="2"/>
  <c r="AD40" i="2"/>
  <c r="W40" i="2"/>
  <c r="U40" i="2"/>
  <c r="H40" i="2"/>
  <c r="Y40" i="2"/>
  <c r="T40" i="2"/>
  <c r="AG40" i="2"/>
  <c r="AB40" i="2"/>
  <c r="I40" i="2"/>
  <c r="AJ40" i="2"/>
  <c r="Q40" i="2"/>
  <c r="L40" i="2"/>
  <c r="I111" i="2"/>
  <c r="Y111" i="2"/>
  <c r="R111" i="2"/>
  <c r="AH111" i="2"/>
  <c r="K111" i="2"/>
  <c r="AA111" i="2"/>
  <c r="M111" i="2"/>
  <c r="AC111" i="2"/>
  <c r="V111" i="2"/>
  <c r="AL111" i="2"/>
  <c r="O111" i="2"/>
  <c r="AE111" i="2"/>
  <c r="Q111" i="2"/>
  <c r="AG111" i="2"/>
  <c r="J111" i="2"/>
  <c r="Z111" i="2"/>
  <c r="S111" i="2"/>
  <c r="AI111" i="2"/>
  <c r="U111" i="2"/>
  <c r="AK111" i="2"/>
  <c r="N111" i="2"/>
  <c r="AD111" i="2"/>
  <c r="W111" i="2"/>
  <c r="H111" i="2"/>
  <c r="X111" i="2"/>
  <c r="L111" i="2"/>
  <c r="AB111" i="2"/>
  <c r="P111" i="2"/>
  <c r="AF111" i="2"/>
  <c r="T111" i="2"/>
  <c r="AJ111" i="2"/>
  <c r="W109" i="2"/>
  <c r="P109" i="2"/>
  <c r="AF109" i="2"/>
  <c r="I109" i="2"/>
  <c r="Y109" i="2"/>
  <c r="K109" i="2"/>
  <c r="AA109" i="2"/>
  <c r="T109" i="2"/>
  <c r="AJ109" i="2"/>
  <c r="M109" i="2"/>
  <c r="AC109" i="2"/>
  <c r="O109" i="2"/>
  <c r="AE109" i="2"/>
  <c r="H109" i="2"/>
  <c r="X109" i="2"/>
  <c r="Q109" i="2"/>
  <c r="AG109" i="2"/>
  <c r="S109" i="2"/>
  <c r="AI109" i="2"/>
  <c r="L109" i="2"/>
  <c r="AB109" i="2"/>
  <c r="U109" i="2"/>
  <c r="AK109" i="2"/>
  <c r="V109" i="2"/>
  <c r="AL109" i="2"/>
  <c r="J109" i="2"/>
  <c r="Z109" i="2"/>
  <c r="N109" i="2"/>
  <c r="AD109" i="2"/>
  <c r="R109" i="2"/>
  <c r="AH109" i="2"/>
  <c r="Q141" i="2"/>
  <c r="AG141" i="2"/>
  <c r="N141" i="2"/>
  <c r="AD141" i="2"/>
  <c r="U141" i="2"/>
  <c r="AK141" i="2"/>
  <c r="R141" i="2"/>
  <c r="AH141" i="2"/>
  <c r="I141" i="2"/>
  <c r="Y141" i="2"/>
  <c r="V141" i="2"/>
  <c r="AL141" i="2"/>
  <c r="W141" i="2"/>
  <c r="M141" i="2"/>
  <c r="AC141" i="2"/>
  <c r="J141" i="2"/>
  <c r="Z141" i="2"/>
  <c r="K141" i="2"/>
  <c r="AA141" i="2"/>
  <c r="AI141" i="2"/>
  <c r="P141" i="2"/>
  <c r="AF141" i="2"/>
  <c r="O141" i="2"/>
  <c r="T141" i="2"/>
  <c r="AJ141" i="2"/>
  <c r="S141" i="2"/>
  <c r="H141" i="2"/>
  <c r="X141" i="2"/>
  <c r="AE141" i="2"/>
  <c r="L141" i="2"/>
  <c r="AB141" i="2"/>
  <c r="K173" i="2"/>
  <c r="AA173" i="2"/>
  <c r="H173" i="2"/>
  <c r="X173" i="2"/>
  <c r="U173" i="2"/>
  <c r="AK173" i="2"/>
  <c r="O173" i="2"/>
  <c r="AE173" i="2"/>
  <c r="L173" i="2"/>
  <c r="AB173" i="2"/>
  <c r="I173" i="2"/>
  <c r="Y173" i="2"/>
  <c r="S173" i="2"/>
  <c r="AI173" i="2"/>
  <c r="P173" i="2"/>
  <c r="AF173" i="2"/>
  <c r="M173" i="2"/>
  <c r="AC173" i="2"/>
  <c r="W173" i="2"/>
  <c r="T173" i="2"/>
  <c r="AJ173" i="2"/>
  <c r="Q173" i="2"/>
  <c r="AG173" i="2"/>
  <c r="R173" i="2"/>
  <c r="AH173" i="2"/>
  <c r="V173" i="2"/>
  <c r="AL173" i="2"/>
  <c r="J173" i="2"/>
  <c r="Z173" i="2"/>
  <c r="N173" i="2"/>
  <c r="AD173" i="2"/>
  <c r="W205" i="2"/>
  <c r="T205" i="2"/>
  <c r="AJ205" i="2"/>
  <c r="Q205" i="2"/>
  <c r="AG205" i="2"/>
  <c r="K205" i="2"/>
  <c r="AA205" i="2"/>
  <c r="H205" i="2"/>
  <c r="X205" i="2"/>
  <c r="U205" i="2"/>
  <c r="AK205" i="2"/>
  <c r="O205" i="2"/>
  <c r="AE205" i="2"/>
  <c r="L205" i="2"/>
  <c r="AB205" i="2"/>
  <c r="I205" i="2"/>
  <c r="Y205" i="2"/>
  <c r="S205" i="2"/>
  <c r="AI205" i="2"/>
  <c r="P205" i="2"/>
  <c r="AF205" i="2"/>
  <c r="M205" i="2"/>
  <c r="AC205" i="2"/>
  <c r="J205" i="2"/>
  <c r="Z205" i="2"/>
  <c r="N205" i="2"/>
  <c r="AD205" i="2"/>
  <c r="R205" i="2"/>
  <c r="AH205" i="2"/>
  <c r="V205" i="2"/>
  <c r="AL205" i="2"/>
  <c r="W237" i="2"/>
  <c r="T237" i="2"/>
  <c r="AJ237" i="2"/>
  <c r="K237" i="2"/>
  <c r="AA237" i="2"/>
  <c r="H237" i="2"/>
  <c r="X237" i="2"/>
  <c r="O237" i="2"/>
  <c r="AE237" i="2"/>
  <c r="L237" i="2"/>
  <c r="AB237" i="2"/>
  <c r="I237" i="2"/>
  <c r="Y237" i="2"/>
  <c r="S237" i="2"/>
  <c r="AI237" i="2"/>
  <c r="P237" i="2"/>
  <c r="AF237" i="2"/>
  <c r="AC237" i="2"/>
  <c r="N237" i="2"/>
  <c r="R237" i="2"/>
  <c r="V237" i="2"/>
  <c r="M237" i="2"/>
  <c r="AG237" i="2"/>
  <c r="AD237" i="2"/>
  <c r="AH237" i="2"/>
  <c r="AL237" i="2"/>
  <c r="Q237" i="2"/>
  <c r="AK237" i="2"/>
  <c r="U237" i="2"/>
  <c r="J237" i="2"/>
  <c r="Z237" i="2"/>
  <c r="P269" i="2"/>
  <c r="AF269" i="2"/>
  <c r="Q269" i="2"/>
  <c r="AG269" i="2"/>
  <c r="R269" i="2"/>
  <c r="AH269" i="2"/>
  <c r="T269" i="2"/>
  <c r="AJ269" i="2"/>
  <c r="U269" i="2"/>
  <c r="AK269" i="2"/>
  <c r="V269" i="2"/>
  <c r="AL269" i="2"/>
  <c r="H269" i="2"/>
  <c r="X269" i="2"/>
  <c r="I269" i="2"/>
  <c r="Y269" i="2"/>
  <c r="J269" i="2"/>
  <c r="Z269" i="2"/>
  <c r="L269" i="2"/>
  <c r="AB269" i="2"/>
  <c r="M269" i="2"/>
  <c r="AC269" i="2"/>
  <c r="N269" i="2"/>
  <c r="AD269" i="2"/>
  <c r="K269" i="2"/>
  <c r="AA269" i="2"/>
  <c r="O269" i="2"/>
  <c r="AE269" i="2"/>
  <c r="S269" i="2"/>
  <c r="AI269" i="2"/>
  <c r="W269" i="2"/>
  <c r="N116" i="2"/>
  <c r="AD116" i="2"/>
  <c r="W116" i="2"/>
  <c r="P116" i="2"/>
  <c r="AF116" i="2"/>
  <c r="R116" i="2"/>
  <c r="AH116" i="2"/>
  <c r="K116" i="2"/>
  <c r="AA116" i="2"/>
  <c r="T116" i="2"/>
  <c r="AJ116" i="2"/>
  <c r="V116" i="2"/>
  <c r="AL116" i="2"/>
  <c r="O116" i="2"/>
  <c r="AE116" i="2"/>
  <c r="H116" i="2"/>
  <c r="X116" i="2"/>
  <c r="J116" i="2"/>
  <c r="Z116" i="2"/>
  <c r="S116" i="2"/>
  <c r="AI116" i="2"/>
  <c r="L116" i="2"/>
  <c r="AB116" i="2"/>
  <c r="M116" i="2"/>
  <c r="AC116" i="2"/>
  <c r="Q116" i="2"/>
  <c r="AG116" i="2"/>
  <c r="U116" i="2"/>
  <c r="AK116" i="2"/>
  <c r="I116" i="2"/>
  <c r="Y116" i="2"/>
  <c r="H132" i="2"/>
  <c r="X132" i="2"/>
  <c r="U132" i="2"/>
  <c r="AK132" i="2"/>
  <c r="L132" i="2"/>
  <c r="AB132" i="2"/>
  <c r="I132" i="2"/>
  <c r="Y132" i="2"/>
  <c r="P132" i="2"/>
  <c r="AF132" i="2"/>
  <c r="M132" i="2"/>
  <c r="AC132" i="2"/>
  <c r="N132" i="2"/>
  <c r="AD132" i="2"/>
  <c r="T132" i="2"/>
  <c r="AJ132" i="2"/>
  <c r="Q132" i="2"/>
  <c r="AG132" i="2"/>
  <c r="R132" i="2"/>
  <c r="AH132" i="2"/>
  <c r="Z132" i="2"/>
  <c r="W132" i="2"/>
  <c r="AL132" i="2"/>
  <c r="K132" i="2"/>
  <c r="AA132" i="2"/>
  <c r="J132" i="2"/>
  <c r="O132" i="2"/>
  <c r="AE132" i="2"/>
  <c r="V132" i="2"/>
  <c r="S132" i="2"/>
  <c r="AI132" i="2"/>
  <c r="Q160" i="2"/>
  <c r="AG160" i="2"/>
  <c r="U160" i="2"/>
  <c r="AK160" i="2"/>
  <c r="I160" i="2"/>
  <c r="Y160" i="2"/>
  <c r="M160" i="2"/>
  <c r="AC160" i="2"/>
  <c r="S160" i="2"/>
  <c r="AI160" i="2"/>
  <c r="L160" i="2"/>
  <c r="AL160" i="2"/>
  <c r="AF160" i="2"/>
  <c r="W160" i="2"/>
  <c r="T160" i="2"/>
  <c r="N160" i="2"/>
  <c r="H160" i="2"/>
  <c r="K160" i="2"/>
  <c r="AA160" i="2"/>
  <c r="AB160" i="2"/>
  <c r="V160" i="2"/>
  <c r="P160" i="2"/>
  <c r="O160" i="2"/>
  <c r="AE160" i="2"/>
  <c r="AJ160" i="2"/>
  <c r="AD160" i="2"/>
  <c r="X160" i="2"/>
  <c r="Z160" i="2"/>
  <c r="AH160" i="2"/>
  <c r="J160" i="2"/>
  <c r="R160" i="2"/>
  <c r="N192" i="2"/>
  <c r="AD192" i="2"/>
  <c r="K192" i="2"/>
  <c r="AA192" i="2"/>
  <c r="R192" i="2"/>
  <c r="AH192" i="2"/>
  <c r="O192" i="2"/>
  <c r="AE192" i="2"/>
  <c r="V192" i="2"/>
  <c r="AL192" i="2"/>
  <c r="S192" i="2"/>
  <c r="AI192" i="2"/>
  <c r="J192" i="2"/>
  <c r="Z192" i="2"/>
  <c r="W192" i="2"/>
  <c r="L192" i="2"/>
  <c r="AB192" i="2"/>
  <c r="U192" i="2"/>
  <c r="AK192" i="2"/>
  <c r="P192" i="2"/>
  <c r="AF192" i="2"/>
  <c r="I192" i="2"/>
  <c r="Y192" i="2"/>
  <c r="T192" i="2"/>
  <c r="M192" i="2"/>
  <c r="AC192" i="2"/>
  <c r="H192" i="2"/>
  <c r="X192" i="2"/>
  <c r="Q192" i="2"/>
  <c r="AG192" i="2"/>
  <c r="AJ192" i="2"/>
  <c r="J224" i="2"/>
  <c r="Z224" i="2"/>
  <c r="W224" i="2"/>
  <c r="T224" i="2"/>
  <c r="AJ224" i="2"/>
  <c r="N224" i="2"/>
  <c r="AD224" i="2"/>
  <c r="K224" i="2"/>
  <c r="AA224" i="2"/>
  <c r="H224" i="2"/>
  <c r="X224" i="2"/>
  <c r="R224" i="2"/>
  <c r="AH224" i="2"/>
  <c r="O224" i="2"/>
  <c r="AE224" i="2"/>
  <c r="L224" i="2"/>
  <c r="AB224" i="2"/>
  <c r="V224" i="2"/>
  <c r="AL224" i="2"/>
  <c r="S224" i="2"/>
  <c r="AI224" i="2"/>
  <c r="P224" i="2"/>
  <c r="AF224" i="2"/>
  <c r="M224" i="2"/>
  <c r="AC224" i="2"/>
  <c r="Q224" i="2"/>
  <c r="AG224" i="2"/>
  <c r="U224" i="2"/>
  <c r="AK224" i="2"/>
  <c r="I224" i="2"/>
  <c r="Y224" i="2"/>
  <c r="W150" i="2"/>
  <c r="K150" i="2"/>
  <c r="AA150" i="2"/>
  <c r="O150" i="2"/>
  <c r="AE150" i="2"/>
  <c r="S150" i="2"/>
  <c r="AI150" i="2"/>
  <c r="L150" i="2"/>
  <c r="AB150" i="2"/>
  <c r="I150" i="2"/>
  <c r="Y150" i="2"/>
  <c r="AH150" i="2"/>
  <c r="V150" i="2"/>
  <c r="P150" i="2"/>
  <c r="AF150" i="2"/>
  <c r="M150" i="2"/>
  <c r="AC150" i="2"/>
  <c r="AL150" i="2"/>
  <c r="T150" i="2"/>
  <c r="AJ150" i="2"/>
  <c r="Q150" i="2"/>
  <c r="AG150" i="2"/>
  <c r="N150" i="2"/>
  <c r="H150" i="2"/>
  <c r="X150" i="2"/>
  <c r="U150" i="2"/>
  <c r="AK150" i="2"/>
  <c r="AD150" i="2"/>
  <c r="R150" i="2"/>
  <c r="J150" i="2"/>
  <c r="Z150" i="2"/>
  <c r="T182" i="2"/>
  <c r="AJ182" i="2"/>
  <c r="Q182" i="2"/>
  <c r="AG182" i="2"/>
  <c r="N182" i="2"/>
  <c r="AD182" i="2"/>
  <c r="H182" i="2"/>
  <c r="X182" i="2"/>
  <c r="U182" i="2"/>
  <c r="AK182" i="2"/>
  <c r="R182" i="2"/>
  <c r="AH182" i="2"/>
  <c r="L182" i="2"/>
  <c r="AB182" i="2"/>
  <c r="I182" i="2"/>
  <c r="Y182" i="2"/>
  <c r="V182" i="2"/>
  <c r="AL182" i="2"/>
  <c r="P182" i="2"/>
  <c r="AF182" i="2"/>
  <c r="M182" i="2"/>
  <c r="AC182" i="2"/>
  <c r="J182" i="2"/>
  <c r="Z182" i="2"/>
  <c r="K182" i="2"/>
  <c r="AA182" i="2"/>
  <c r="O182" i="2"/>
  <c r="AE182" i="2"/>
  <c r="S182" i="2"/>
  <c r="AI182" i="2"/>
  <c r="W182" i="2"/>
  <c r="P214" i="2"/>
  <c r="AF214" i="2"/>
  <c r="M214" i="2"/>
  <c r="AC214" i="2"/>
  <c r="J214" i="2"/>
  <c r="Z214" i="2"/>
  <c r="T214" i="2"/>
  <c r="AJ214" i="2"/>
  <c r="Q214" i="2"/>
  <c r="AG214" i="2"/>
  <c r="N214" i="2"/>
  <c r="AD214" i="2"/>
  <c r="H214" i="2"/>
  <c r="X214" i="2"/>
  <c r="U214" i="2"/>
  <c r="AK214" i="2"/>
  <c r="R214" i="2"/>
  <c r="AH214" i="2"/>
  <c r="L214" i="2"/>
  <c r="AB214" i="2"/>
  <c r="I214" i="2"/>
  <c r="Y214" i="2"/>
  <c r="V214" i="2"/>
  <c r="AL214" i="2"/>
  <c r="S214" i="2"/>
  <c r="AI214" i="2"/>
  <c r="W214" i="2"/>
  <c r="K214" i="2"/>
  <c r="AA214" i="2"/>
  <c r="O214" i="2"/>
  <c r="AE214" i="2"/>
  <c r="I246" i="2"/>
  <c r="Y246" i="2"/>
  <c r="J246" i="2"/>
  <c r="Z246" i="2"/>
  <c r="K246" i="2"/>
  <c r="AA246" i="2"/>
  <c r="M246" i="2"/>
  <c r="AC246" i="2"/>
  <c r="N246" i="2"/>
  <c r="AD246" i="2"/>
  <c r="O246" i="2"/>
  <c r="AE246" i="2"/>
  <c r="Q246" i="2"/>
  <c r="AG246" i="2"/>
  <c r="R246" i="2"/>
  <c r="AH246" i="2"/>
  <c r="S246" i="2"/>
  <c r="AI246" i="2"/>
  <c r="U246" i="2"/>
  <c r="AK246" i="2"/>
  <c r="V246" i="2"/>
  <c r="AL246" i="2"/>
  <c r="W246" i="2"/>
  <c r="T246" i="2"/>
  <c r="AJ246" i="2"/>
  <c r="H246" i="2"/>
  <c r="X246" i="2"/>
  <c r="L246" i="2"/>
  <c r="AB246" i="2"/>
  <c r="P246" i="2"/>
  <c r="AF246" i="2"/>
  <c r="J279" i="2"/>
  <c r="Z279" i="2"/>
  <c r="K279" i="2"/>
  <c r="AA279" i="2"/>
  <c r="N279" i="2"/>
  <c r="AD279" i="2"/>
  <c r="O279" i="2"/>
  <c r="AE279" i="2"/>
  <c r="R279" i="2"/>
  <c r="AH279" i="2"/>
  <c r="S279" i="2"/>
  <c r="AI279" i="2"/>
  <c r="V279" i="2"/>
  <c r="AL279" i="2"/>
  <c r="W279" i="2"/>
  <c r="L279" i="2"/>
  <c r="AB279" i="2"/>
  <c r="U279" i="2"/>
  <c r="AK279" i="2"/>
  <c r="P279" i="2"/>
  <c r="AF279" i="2"/>
  <c r="I279" i="2"/>
  <c r="Y279" i="2"/>
  <c r="T279" i="2"/>
  <c r="AJ279" i="2"/>
  <c r="M279" i="2"/>
  <c r="AC279" i="2"/>
  <c r="H279" i="2"/>
  <c r="X279" i="2"/>
  <c r="Q279" i="2"/>
  <c r="AG279" i="2"/>
  <c r="V259" i="2"/>
  <c r="AL259" i="2"/>
  <c r="W259" i="2"/>
  <c r="H259" i="2"/>
  <c r="X259" i="2"/>
  <c r="J259" i="2"/>
  <c r="Z259" i="2"/>
  <c r="K259" i="2"/>
  <c r="AA259" i="2"/>
  <c r="L259" i="2"/>
  <c r="AB259" i="2"/>
  <c r="N259" i="2"/>
  <c r="AD259" i="2"/>
  <c r="O259" i="2"/>
  <c r="AE259" i="2"/>
  <c r="P259" i="2"/>
  <c r="AF259" i="2"/>
  <c r="R259" i="2"/>
  <c r="AH259" i="2"/>
  <c r="S259" i="2"/>
  <c r="AI259" i="2"/>
  <c r="T259" i="2"/>
  <c r="AJ259" i="2"/>
  <c r="Q259" i="2"/>
  <c r="AG259" i="2"/>
  <c r="U259" i="2"/>
  <c r="AK259" i="2"/>
  <c r="I259" i="2"/>
  <c r="Y259" i="2"/>
  <c r="M259" i="2"/>
  <c r="AC259" i="2"/>
  <c r="R298" i="2"/>
  <c r="AH298" i="2"/>
  <c r="K298" i="2"/>
  <c r="AA298" i="2"/>
  <c r="X298" i="2"/>
  <c r="L298" i="2"/>
  <c r="M298" i="2"/>
  <c r="AC298" i="2"/>
  <c r="V298" i="2"/>
  <c r="AL298" i="2"/>
  <c r="P298" i="2"/>
  <c r="O298" i="2"/>
  <c r="AE298" i="2"/>
  <c r="AJ298" i="2"/>
  <c r="T298" i="2"/>
  <c r="Q298" i="2"/>
  <c r="AG298" i="2"/>
  <c r="J298" i="2"/>
  <c r="Z298" i="2"/>
  <c r="AB298" i="2"/>
  <c r="S298" i="2"/>
  <c r="AI298" i="2"/>
  <c r="AF298" i="2"/>
  <c r="U298" i="2"/>
  <c r="AK298" i="2"/>
  <c r="N298" i="2"/>
  <c r="AD298" i="2"/>
  <c r="W298" i="2"/>
  <c r="H298" i="2"/>
  <c r="I298" i="2"/>
  <c r="Y298" i="2"/>
  <c r="I187" i="2"/>
  <c r="Y187" i="2"/>
  <c r="V187" i="2"/>
  <c r="AL187" i="2"/>
  <c r="M187" i="2"/>
  <c r="AC187" i="2"/>
  <c r="J187" i="2"/>
  <c r="Z187" i="2"/>
  <c r="Q187" i="2"/>
  <c r="AG187" i="2"/>
  <c r="N187" i="2"/>
  <c r="AD187" i="2"/>
  <c r="U187" i="2"/>
  <c r="AK187" i="2"/>
  <c r="R187" i="2"/>
  <c r="AH187" i="2"/>
  <c r="W187" i="2"/>
  <c r="P187" i="2"/>
  <c r="AF187" i="2"/>
  <c r="K187" i="2"/>
  <c r="AA187" i="2"/>
  <c r="T187" i="2"/>
  <c r="AJ187" i="2"/>
  <c r="O187" i="2"/>
  <c r="AE187" i="2"/>
  <c r="H187" i="2"/>
  <c r="X187" i="2"/>
  <c r="S187" i="2"/>
  <c r="AI187" i="2"/>
  <c r="L187" i="2"/>
  <c r="AB187" i="2"/>
  <c r="P285" i="2"/>
  <c r="AF285" i="2"/>
  <c r="Q285" i="2"/>
  <c r="AG285" i="2"/>
  <c r="T285" i="2"/>
  <c r="AJ285" i="2"/>
  <c r="U285" i="2"/>
  <c r="AK285" i="2"/>
  <c r="H285" i="2"/>
  <c r="X285" i="2"/>
  <c r="I285" i="2"/>
  <c r="Y285" i="2"/>
  <c r="L285" i="2"/>
  <c r="AB285" i="2"/>
  <c r="M285" i="2"/>
  <c r="AC285" i="2"/>
  <c r="K285" i="2"/>
  <c r="AA285" i="2"/>
  <c r="J285" i="2"/>
  <c r="O285" i="2"/>
  <c r="AE285" i="2"/>
  <c r="Z285" i="2"/>
  <c r="R285" i="2"/>
  <c r="S285" i="2"/>
  <c r="AI285" i="2"/>
  <c r="N285" i="2"/>
  <c r="AH285" i="2"/>
  <c r="V285" i="2"/>
  <c r="W285" i="2"/>
  <c r="AD285" i="2"/>
  <c r="AL285" i="2"/>
  <c r="K280" i="2"/>
  <c r="AA280" i="2"/>
  <c r="L280" i="2"/>
  <c r="AB280" i="2"/>
  <c r="O280" i="2"/>
  <c r="AE280" i="2"/>
  <c r="P280" i="2"/>
  <c r="AF280" i="2"/>
  <c r="S280" i="2"/>
  <c r="AI280" i="2"/>
  <c r="T280" i="2"/>
  <c r="AJ280" i="2"/>
  <c r="W280" i="2"/>
  <c r="H280" i="2"/>
  <c r="X280" i="2"/>
  <c r="M280" i="2"/>
  <c r="AC280" i="2"/>
  <c r="V280" i="2"/>
  <c r="AL280" i="2"/>
  <c r="Q280" i="2"/>
  <c r="AG280" i="2"/>
  <c r="J280" i="2"/>
  <c r="Z280" i="2"/>
  <c r="U280" i="2"/>
  <c r="AK280" i="2"/>
  <c r="N280" i="2"/>
  <c r="AD280" i="2"/>
  <c r="I280" i="2"/>
  <c r="Y280" i="2"/>
  <c r="R280" i="2"/>
  <c r="AH280" i="2"/>
  <c r="J306" i="2"/>
  <c r="Z306" i="2"/>
  <c r="S306" i="2"/>
  <c r="AI306" i="2"/>
  <c r="P306" i="2"/>
  <c r="U306" i="2"/>
  <c r="AK306" i="2"/>
  <c r="L306" i="2"/>
  <c r="N306" i="2"/>
  <c r="AD306" i="2"/>
  <c r="H306" i="2"/>
  <c r="W306" i="2"/>
  <c r="AF306" i="2"/>
  <c r="T306" i="2"/>
  <c r="I306" i="2"/>
  <c r="Y306" i="2"/>
  <c r="AB306" i="2"/>
  <c r="R306" i="2"/>
  <c r="AH306" i="2"/>
  <c r="X306" i="2"/>
  <c r="K306" i="2"/>
  <c r="AA306" i="2"/>
  <c r="AJ306" i="2"/>
  <c r="M306" i="2"/>
  <c r="AC306" i="2"/>
  <c r="V306" i="2"/>
  <c r="AL306" i="2"/>
  <c r="O306" i="2"/>
  <c r="AE306" i="2"/>
  <c r="Q306" i="2"/>
  <c r="AG306" i="2"/>
  <c r="M191" i="2"/>
  <c r="AC191" i="2"/>
  <c r="J191" i="2"/>
  <c r="Z191" i="2"/>
  <c r="Q191" i="2"/>
  <c r="AG191" i="2"/>
  <c r="N191" i="2"/>
  <c r="AD191" i="2"/>
  <c r="U191" i="2"/>
  <c r="AK191" i="2"/>
  <c r="R191" i="2"/>
  <c r="AH191" i="2"/>
  <c r="I191" i="2"/>
  <c r="Y191" i="2"/>
  <c r="V191" i="2"/>
  <c r="AL191" i="2"/>
  <c r="K191" i="2"/>
  <c r="AA191" i="2"/>
  <c r="T191" i="2"/>
  <c r="AJ191" i="2"/>
  <c r="O191" i="2"/>
  <c r="AE191" i="2"/>
  <c r="H191" i="2"/>
  <c r="X191" i="2"/>
  <c r="S191" i="2"/>
  <c r="AI191" i="2"/>
  <c r="L191" i="2"/>
  <c r="AB191" i="2"/>
  <c r="W191" i="2"/>
  <c r="P191" i="2"/>
  <c r="AF191" i="2"/>
  <c r="K248" i="2"/>
  <c r="AA248" i="2"/>
  <c r="L248" i="2"/>
  <c r="AB248" i="2"/>
  <c r="M248" i="2"/>
  <c r="AC248" i="2"/>
  <c r="O248" i="2"/>
  <c r="AE248" i="2"/>
  <c r="P248" i="2"/>
  <c r="AF248" i="2"/>
  <c r="Q248" i="2"/>
  <c r="AG248" i="2"/>
  <c r="S248" i="2"/>
  <c r="AI248" i="2"/>
  <c r="T248" i="2"/>
  <c r="AJ248" i="2"/>
  <c r="U248" i="2"/>
  <c r="AK248" i="2"/>
  <c r="W248" i="2"/>
  <c r="H248" i="2"/>
  <c r="X248" i="2"/>
  <c r="I248" i="2"/>
  <c r="Y248" i="2"/>
  <c r="V248" i="2"/>
  <c r="AL248" i="2"/>
  <c r="J248" i="2"/>
  <c r="Z248" i="2"/>
  <c r="N248" i="2"/>
  <c r="AD248" i="2"/>
  <c r="R248" i="2"/>
  <c r="AH248" i="2"/>
  <c r="T289" i="2"/>
  <c r="AJ289" i="2"/>
  <c r="U289" i="2"/>
  <c r="AK289" i="2"/>
  <c r="H289" i="2"/>
  <c r="X289" i="2"/>
  <c r="I289" i="2"/>
  <c r="Y289" i="2"/>
  <c r="L289" i="2"/>
  <c r="AB289" i="2"/>
  <c r="M289" i="2"/>
  <c r="AC289" i="2"/>
  <c r="P289" i="2"/>
  <c r="AF289" i="2"/>
  <c r="Q289" i="2"/>
  <c r="AG289" i="2"/>
  <c r="O289" i="2"/>
  <c r="N289" i="2"/>
  <c r="AH289" i="2"/>
  <c r="AL289" i="2"/>
  <c r="W289" i="2"/>
  <c r="S289" i="2"/>
  <c r="J289" i="2"/>
  <c r="AE289" i="2"/>
  <c r="R289" i="2"/>
  <c r="AA289" i="2"/>
  <c r="V289" i="2"/>
  <c r="K289" i="2"/>
  <c r="Z289" i="2"/>
  <c r="AI289" i="2"/>
  <c r="AD289" i="2"/>
  <c r="M64" i="2"/>
  <c r="Q64" i="2"/>
  <c r="U64" i="2"/>
  <c r="I64" i="2"/>
  <c r="S64" i="2"/>
  <c r="Z64" i="2"/>
  <c r="P64" i="2"/>
  <c r="AI64" i="2"/>
  <c r="AB64" i="2"/>
  <c r="AD64" i="2"/>
  <c r="W64" i="2"/>
  <c r="J64" i="2"/>
  <c r="AF64" i="2"/>
  <c r="K64" i="2"/>
  <c r="N64" i="2"/>
  <c r="AH64" i="2"/>
  <c r="AA64" i="2"/>
  <c r="R64" i="2"/>
  <c r="AJ64" i="2"/>
  <c r="Y64" i="2"/>
  <c r="O64" i="2"/>
  <c r="V64" i="2"/>
  <c r="AL64" i="2"/>
  <c r="H64" i="2"/>
  <c r="AE64" i="2"/>
  <c r="X64" i="2"/>
  <c r="AC64" i="2"/>
  <c r="L64" i="2"/>
  <c r="T64" i="2"/>
  <c r="AG64" i="2"/>
  <c r="AK64" i="2"/>
  <c r="H96" i="2"/>
  <c r="X96" i="2"/>
  <c r="Q96" i="2"/>
  <c r="AG96" i="2"/>
  <c r="L96" i="2"/>
  <c r="AB96" i="2"/>
  <c r="U96" i="2"/>
  <c r="AK96" i="2"/>
  <c r="P96" i="2"/>
  <c r="AF96" i="2"/>
  <c r="I96" i="2"/>
  <c r="Y96" i="2"/>
  <c r="T96" i="2"/>
  <c r="AJ96" i="2"/>
  <c r="M96" i="2"/>
  <c r="AC96" i="2"/>
  <c r="S96" i="2"/>
  <c r="AI96" i="2"/>
  <c r="N96" i="2"/>
  <c r="W96" i="2"/>
  <c r="AD96" i="2"/>
  <c r="K96" i="2"/>
  <c r="AA96" i="2"/>
  <c r="J96" i="2"/>
  <c r="R96" i="2"/>
  <c r="V96" i="2"/>
  <c r="O96" i="2"/>
  <c r="AE96" i="2"/>
  <c r="Z96" i="2"/>
  <c r="AH96" i="2"/>
  <c r="AL96" i="2"/>
  <c r="I81" i="2"/>
  <c r="Y81" i="2"/>
  <c r="R81" i="2"/>
  <c r="AH81" i="2"/>
  <c r="S81" i="2"/>
  <c r="AI81" i="2"/>
  <c r="H81" i="2"/>
  <c r="X81" i="2"/>
  <c r="M81" i="2"/>
  <c r="AC81" i="2"/>
  <c r="V81" i="2"/>
  <c r="AL81" i="2"/>
  <c r="W81" i="2"/>
  <c r="L81" i="2"/>
  <c r="AB81" i="2"/>
  <c r="Q81" i="2"/>
  <c r="AG81" i="2"/>
  <c r="J81" i="2"/>
  <c r="Z81" i="2"/>
  <c r="K81" i="2"/>
  <c r="AA81" i="2"/>
  <c r="P81" i="2"/>
  <c r="AF81" i="2"/>
  <c r="U81" i="2"/>
  <c r="AK81" i="2"/>
  <c r="N81" i="2"/>
  <c r="AD81" i="2"/>
  <c r="O81" i="2"/>
  <c r="AE81" i="2"/>
  <c r="T81" i="2"/>
  <c r="AJ81" i="2"/>
  <c r="S54" i="2"/>
  <c r="AI54" i="2"/>
  <c r="L54" i="2"/>
  <c r="AB54" i="2"/>
  <c r="W54" i="2"/>
  <c r="P54" i="2"/>
  <c r="AF54" i="2"/>
  <c r="K54" i="2"/>
  <c r="AA54" i="2"/>
  <c r="T54" i="2"/>
  <c r="AJ54" i="2"/>
  <c r="O54" i="2"/>
  <c r="AE54" i="2"/>
  <c r="H54" i="2"/>
  <c r="X54" i="2"/>
  <c r="I54" i="2"/>
  <c r="Y54" i="2"/>
  <c r="AH54" i="2"/>
  <c r="M54" i="2"/>
  <c r="AC54" i="2"/>
  <c r="V54" i="2"/>
  <c r="Q54" i="2"/>
  <c r="AG54" i="2"/>
  <c r="AL54" i="2"/>
  <c r="J54" i="2"/>
  <c r="AD54" i="2"/>
  <c r="U54" i="2"/>
  <c r="AK54" i="2"/>
  <c r="R54" i="2"/>
  <c r="Z54" i="2"/>
  <c r="N54" i="2"/>
  <c r="N86" i="2"/>
  <c r="AD86" i="2"/>
  <c r="W86" i="2"/>
  <c r="H86" i="2"/>
  <c r="X86" i="2"/>
  <c r="M86" i="2"/>
  <c r="AC86" i="2"/>
  <c r="R86" i="2"/>
  <c r="AH86" i="2"/>
  <c r="K86" i="2"/>
  <c r="AA86" i="2"/>
  <c r="L86" i="2"/>
  <c r="AB86" i="2"/>
  <c r="Q86" i="2"/>
  <c r="AG86" i="2"/>
  <c r="V86" i="2"/>
  <c r="AL86" i="2"/>
  <c r="O86" i="2"/>
  <c r="AE86" i="2"/>
  <c r="P86" i="2"/>
  <c r="AF86" i="2"/>
  <c r="U86" i="2"/>
  <c r="AK86" i="2"/>
  <c r="J86" i="2"/>
  <c r="Z86" i="2"/>
  <c r="S86" i="2"/>
  <c r="AI86" i="2"/>
  <c r="T86" i="2"/>
  <c r="AJ86" i="2"/>
  <c r="I86" i="2"/>
  <c r="Y86" i="2"/>
  <c r="G14" i="2"/>
  <c r="W14" i="2"/>
  <c r="T14" i="2"/>
  <c r="AJ14" i="2"/>
  <c r="M14" i="2"/>
  <c r="AC14" i="2"/>
  <c r="R14" i="2"/>
  <c r="K14" i="2"/>
  <c r="AA14" i="2"/>
  <c r="H14" i="2"/>
  <c r="X14" i="2"/>
  <c r="Q14" i="2"/>
  <c r="AG14" i="2"/>
  <c r="AH14" i="2"/>
  <c r="V14" i="2"/>
  <c r="O14" i="2"/>
  <c r="AE14" i="2"/>
  <c r="L14" i="2"/>
  <c r="AB14" i="2"/>
  <c r="U14" i="2"/>
  <c r="AK14" i="2"/>
  <c r="AL14" i="2"/>
  <c r="S14" i="2"/>
  <c r="AI14" i="2"/>
  <c r="P14" i="2"/>
  <c r="AF14" i="2"/>
  <c r="I14" i="2"/>
  <c r="Y14" i="2"/>
  <c r="J14" i="2"/>
  <c r="AD14" i="2"/>
  <c r="Z14" i="2"/>
  <c r="N14" i="2"/>
  <c r="G11" i="2"/>
  <c r="T11" i="2"/>
  <c r="AJ11" i="2"/>
  <c r="Q11" i="2"/>
  <c r="AG11" i="2"/>
  <c r="N11" i="2"/>
  <c r="AD11" i="2"/>
  <c r="K11" i="2"/>
  <c r="H11" i="2"/>
  <c r="X11" i="2"/>
  <c r="U11" i="2"/>
  <c r="AK11" i="2"/>
  <c r="R11" i="2"/>
  <c r="AH11" i="2"/>
  <c r="AA11" i="2"/>
  <c r="O11" i="2"/>
  <c r="L11" i="2"/>
  <c r="AB11" i="2"/>
  <c r="I11" i="2"/>
  <c r="Y11" i="2"/>
  <c r="V11" i="2"/>
  <c r="AL11" i="2"/>
  <c r="AE11" i="2"/>
  <c r="S11" i="2"/>
  <c r="P11" i="2"/>
  <c r="AF11" i="2"/>
  <c r="M11" i="2"/>
  <c r="AC11" i="2"/>
  <c r="J11" i="2"/>
  <c r="Z11" i="2"/>
  <c r="AI11" i="2"/>
  <c r="W11" i="2"/>
  <c r="H78" i="2"/>
  <c r="X78" i="2"/>
  <c r="Q78" i="2"/>
  <c r="AG78" i="2"/>
  <c r="L78" i="2"/>
  <c r="AB78" i="2"/>
  <c r="U78" i="2"/>
  <c r="P78" i="2"/>
  <c r="AF78" i="2"/>
  <c r="I78" i="2"/>
  <c r="Y78" i="2"/>
  <c r="R78" i="2"/>
  <c r="AH78" i="2"/>
  <c r="T78" i="2"/>
  <c r="AJ78" i="2"/>
  <c r="M78" i="2"/>
  <c r="AC78" i="2"/>
  <c r="V78" i="2"/>
  <c r="AL78" i="2"/>
  <c r="J78" i="2"/>
  <c r="W78" i="2"/>
  <c r="N78" i="2"/>
  <c r="K78" i="2"/>
  <c r="AA78" i="2"/>
  <c r="AK78" i="2"/>
  <c r="Z78" i="2"/>
  <c r="O78" i="2"/>
  <c r="AE78" i="2"/>
  <c r="AD78" i="2"/>
  <c r="S78" i="2"/>
  <c r="AI78" i="2"/>
  <c r="O69" i="2"/>
  <c r="AE69" i="2"/>
  <c r="H69" i="2"/>
  <c r="X69" i="2"/>
  <c r="Q69" i="2"/>
  <c r="AG69" i="2"/>
  <c r="S69" i="2"/>
  <c r="AI69" i="2"/>
  <c r="L69" i="2"/>
  <c r="AB69" i="2"/>
  <c r="U69" i="2"/>
  <c r="AK69" i="2"/>
  <c r="W69" i="2"/>
  <c r="P69" i="2"/>
  <c r="AF69" i="2"/>
  <c r="I69" i="2"/>
  <c r="Y69" i="2"/>
  <c r="K69" i="2"/>
  <c r="AA69" i="2"/>
  <c r="T69" i="2"/>
  <c r="AJ69" i="2"/>
  <c r="M69" i="2"/>
  <c r="AC69" i="2"/>
  <c r="N69" i="2"/>
  <c r="AD69" i="2"/>
  <c r="R69" i="2"/>
  <c r="AH69" i="2"/>
  <c r="V69" i="2"/>
  <c r="AL69" i="2"/>
  <c r="J69" i="2"/>
  <c r="Z69" i="2"/>
  <c r="M101" i="2"/>
  <c r="Q101" i="2"/>
  <c r="J101" i="2"/>
  <c r="U101" i="2"/>
  <c r="N101" i="2"/>
  <c r="I101" i="2"/>
  <c r="K101" i="2"/>
  <c r="AE101" i="2"/>
  <c r="X101" i="2"/>
  <c r="O101" i="2"/>
  <c r="AG101" i="2"/>
  <c r="P101" i="2"/>
  <c r="AH101" i="2"/>
  <c r="R101" i="2"/>
  <c r="AI101" i="2"/>
  <c r="AB101" i="2"/>
  <c r="T101" i="2"/>
  <c r="AK101" i="2"/>
  <c r="V101" i="2"/>
  <c r="AL101" i="2"/>
  <c r="W101" i="2"/>
  <c r="L101" i="2"/>
  <c r="AF101" i="2"/>
  <c r="Y101" i="2"/>
  <c r="Z101" i="2"/>
  <c r="AA101" i="2"/>
  <c r="S101" i="2"/>
  <c r="AJ101" i="2"/>
  <c r="AC101" i="2"/>
  <c r="H101" i="2"/>
  <c r="AD101" i="2"/>
  <c r="T74" i="2"/>
  <c r="AJ74" i="2"/>
  <c r="M74" i="2"/>
  <c r="AC74" i="2"/>
  <c r="H74" i="2"/>
  <c r="X74" i="2"/>
  <c r="Q74" i="2"/>
  <c r="AG74" i="2"/>
  <c r="L74" i="2"/>
  <c r="AB74" i="2"/>
  <c r="U74" i="2"/>
  <c r="AK74" i="2"/>
  <c r="N74" i="2"/>
  <c r="AD74" i="2"/>
  <c r="P74" i="2"/>
  <c r="AF74" i="2"/>
  <c r="I74" i="2"/>
  <c r="Y74" i="2"/>
  <c r="R74" i="2"/>
  <c r="AH74" i="2"/>
  <c r="AL74" i="2"/>
  <c r="S74" i="2"/>
  <c r="AI74" i="2"/>
  <c r="J74" i="2"/>
  <c r="W74" i="2"/>
  <c r="V74" i="2"/>
  <c r="K74" i="2"/>
  <c r="AA74" i="2"/>
  <c r="Z74" i="2"/>
  <c r="O74" i="2"/>
  <c r="AE74" i="2"/>
  <c r="I79" i="2"/>
  <c r="Y79" i="2"/>
  <c r="M79" i="2"/>
  <c r="AC79" i="2"/>
  <c r="Q79" i="2"/>
  <c r="AG79" i="2"/>
  <c r="S79" i="2"/>
  <c r="AI79" i="2"/>
  <c r="U79" i="2"/>
  <c r="W79" i="2"/>
  <c r="K79" i="2"/>
  <c r="H79" i="2"/>
  <c r="X79" i="2"/>
  <c r="AB79" i="2"/>
  <c r="AD79" i="2"/>
  <c r="AL79" i="2"/>
  <c r="O79" i="2"/>
  <c r="L79" i="2"/>
  <c r="J79" i="2"/>
  <c r="AJ79" i="2"/>
  <c r="AK79" i="2"/>
  <c r="AA79" i="2"/>
  <c r="P79" i="2"/>
  <c r="Z79" i="2"/>
  <c r="V79" i="2"/>
  <c r="AE79" i="2"/>
  <c r="T79" i="2"/>
  <c r="AH79" i="2"/>
  <c r="N79" i="2"/>
  <c r="R79" i="2"/>
  <c r="AF79" i="2"/>
  <c r="Q103" i="2"/>
  <c r="AG103" i="2"/>
  <c r="J103" i="2"/>
  <c r="Z103" i="2"/>
  <c r="S103" i="2"/>
  <c r="AI103" i="2"/>
  <c r="T103" i="2"/>
  <c r="AJ103" i="2"/>
  <c r="U103" i="2"/>
  <c r="AK103" i="2"/>
  <c r="N103" i="2"/>
  <c r="AD103" i="2"/>
  <c r="W103" i="2"/>
  <c r="H103" i="2"/>
  <c r="X103" i="2"/>
  <c r="I103" i="2"/>
  <c r="Y103" i="2"/>
  <c r="R103" i="2"/>
  <c r="AH103" i="2"/>
  <c r="K103" i="2"/>
  <c r="AA103" i="2"/>
  <c r="L103" i="2"/>
  <c r="AB103" i="2"/>
  <c r="M103" i="2"/>
  <c r="AC103" i="2"/>
  <c r="V103" i="2"/>
  <c r="AL103" i="2"/>
  <c r="O103" i="2"/>
  <c r="AE103" i="2"/>
  <c r="P103" i="2"/>
  <c r="AF103" i="2"/>
  <c r="R126" i="2"/>
  <c r="AH126" i="2"/>
  <c r="O126" i="2"/>
  <c r="AE126" i="2"/>
  <c r="P126" i="2"/>
  <c r="AF126" i="2"/>
  <c r="V126" i="2"/>
  <c r="AL126" i="2"/>
  <c r="S126" i="2"/>
  <c r="AI126" i="2"/>
  <c r="T126" i="2"/>
  <c r="AJ126" i="2"/>
  <c r="J126" i="2"/>
  <c r="Z126" i="2"/>
  <c r="W126" i="2"/>
  <c r="H126" i="2"/>
  <c r="X126" i="2"/>
  <c r="N126" i="2"/>
  <c r="AD126" i="2"/>
  <c r="K126" i="2"/>
  <c r="AA126" i="2"/>
  <c r="L126" i="2"/>
  <c r="AB126" i="2"/>
  <c r="Q126" i="2"/>
  <c r="AG126" i="2"/>
  <c r="U126" i="2"/>
  <c r="AK126" i="2"/>
  <c r="I126" i="2"/>
  <c r="Y126" i="2"/>
  <c r="M126" i="2"/>
  <c r="AC126" i="2"/>
  <c r="V146" i="2"/>
  <c r="S146" i="2"/>
  <c r="AI146" i="2"/>
  <c r="J146" i="2"/>
  <c r="Z146" i="2"/>
  <c r="W146" i="2"/>
  <c r="N146" i="2"/>
  <c r="AD146" i="2"/>
  <c r="K146" i="2"/>
  <c r="AA146" i="2"/>
  <c r="L146" i="2"/>
  <c r="AB146" i="2"/>
  <c r="R146" i="2"/>
  <c r="AH146" i="2"/>
  <c r="O146" i="2"/>
  <c r="AE146" i="2"/>
  <c r="P146" i="2"/>
  <c r="AF146" i="2"/>
  <c r="H146" i="2"/>
  <c r="U146" i="2"/>
  <c r="AK146" i="2"/>
  <c r="T146" i="2"/>
  <c r="I146" i="2"/>
  <c r="Y146" i="2"/>
  <c r="X146" i="2"/>
  <c r="M146" i="2"/>
  <c r="AC146" i="2"/>
  <c r="AJ146" i="2"/>
  <c r="Q146" i="2"/>
  <c r="AG146" i="2"/>
  <c r="AL146" i="2"/>
  <c r="P194" i="2"/>
  <c r="AF194" i="2"/>
  <c r="M194" i="2"/>
  <c r="AC194" i="2"/>
  <c r="T194" i="2"/>
  <c r="AJ194" i="2"/>
  <c r="Q194" i="2"/>
  <c r="AG194" i="2"/>
  <c r="H194" i="2"/>
  <c r="X194" i="2"/>
  <c r="U194" i="2"/>
  <c r="AK194" i="2"/>
  <c r="L194" i="2"/>
  <c r="AB194" i="2"/>
  <c r="I194" i="2"/>
  <c r="Y194" i="2"/>
  <c r="W194" i="2"/>
  <c r="AH194" i="2"/>
  <c r="K194" i="2"/>
  <c r="AA194" i="2"/>
  <c r="J194" i="2"/>
  <c r="O194" i="2"/>
  <c r="AE194" i="2"/>
  <c r="Z194" i="2"/>
  <c r="N194" i="2"/>
  <c r="S194" i="2"/>
  <c r="AI194" i="2"/>
  <c r="AD194" i="2"/>
  <c r="R194" i="2"/>
  <c r="V194" i="2"/>
  <c r="AL194" i="2"/>
  <c r="P140" i="2"/>
  <c r="AF140" i="2"/>
  <c r="M140" i="2"/>
  <c r="AC140" i="2"/>
  <c r="T140" i="2"/>
  <c r="AJ140" i="2"/>
  <c r="Q140" i="2"/>
  <c r="AG140" i="2"/>
  <c r="H140" i="2"/>
  <c r="X140" i="2"/>
  <c r="U140" i="2"/>
  <c r="AK140" i="2"/>
  <c r="V140" i="2"/>
  <c r="AL140" i="2"/>
  <c r="L140" i="2"/>
  <c r="AB140" i="2"/>
  <c r="I140" i="2"/>
  <c r="Y140" i="2"/>
  <c r="J140" i="2"/>
  <c r="Z140" i="2"/>
  <c r="AH140" i="2"/>
  <c r="O140" i="2"/>
  <c r="AE140" i="2"/>
  <c r="N140" i="2"/>
  <c r="S140" i="2"/>
  <c r="AI140" i="2"/>
  <c r="R140" i="2"/>
  <c r="W140" i="2"/>
  <c r="AD140" i="2"/>
  <c r="K140" i="2"/>
  <c r="AA140" i="2"/>
  <c r="V204" i="2"/>
  <c r="AL204" i="2"/>
  <c r="S204" i="2"/>
  <c r="AI204" i="2"/>
  <c r="P204" i="2"/>
  <c r="AF204" i="2"/>
  <c r="J204" i="2"/>
  <c r="Z204" i="2"/>
  <c r="W204" i="2"/>
  <c r="T204" i="2"/>
  <c r="AJ204" i="2"/>
  <c r="N204" i="2"/>
  <c r="AD204" i="2"/>
  <c r="K204" i="2"/>
  <c r="AA204" i="2"/>
  <c r="H204" i="2"/>
  <c r="X204" i="2"/>
  <c r="R204" i="2"/>
  <c r="AH204" i="2"/>
  <c r="O204" i="2"/>
  <c r="AE204" i="2"/>
  <c r="L204" i="2"/>
  <c r="AB204" i="2"/>
  <c r="I204" i="2"/>
  <c r="Y204" i="2"/>
  <c r="M204" i="2"/>
  <c r="AC204" i="2"/>
  <c r="Q204" i="2"/>
  <c r="AG204" i="2"/>
  <c r="U204" i="2"/>
  <c r="AK204" i="2"/>
  <c r="O268" i="2"/>
  <c r="AE268" i="2"/>
  <c r="P268" i="2"/>
  <c r="AF268" i="2"/>
  <c r="Q268" i="2"/>
  <c r="AG268" i="2"/>
  <c r="S268" i="2"/>
  <c r="AI268" i="2"/>
  <c r="T268" i="2"/>
  <c r="AJ268" i="2"/>
  <c r="U268" i="2"/>
  <c r="AK268" i="2"/>
  <c r="W268" i="2"/>
  <c r="H268" i="2"/>
  <c r="X268" i="2"/>
  <c r="I268" i="2"/>
  <c r="Y268" i="2"/>
  <c r="K268" i="2"/>
  <c r="AA268" i="2"/>
  <c r="L268" i="2"/>
  <c r="AB268" i="2"/>
  <c r="M268" i="2"/>
  <c r="AC268" i="2"/>
  <c r="J268" i="2"/>
  <c r="Z268" i="2"/>
  <c r="N268" i="2"/>
  <c r="AD268" i="2"/>
  <c r="R268" i="2"/>
  <c r="AH268" i="2"/>
  <c r="V268" i="2"/>
  <c r="AL268" i="2"/>
  <c r="O284" i="2"/>
  <c r="AE284" i="2"/>
  <c r="P284" i="2"/>
  <c r="AF284" i="2"/>
  <c r="S284" i="2"/>
  <c r="AI284" i="2"/>
  <c r="T284" i="2"/>
  <c r="AJ284" i="2"/>
  <c r="W284" i="2"/>
  <c r="H284" i="2"/>
  <c r="X284" i="2"/>
  <c r="K284" i="2"/>
  <c r="AA284" i="2"/>
  <c r="L284" i="2"/>
  <c r="AB284" i="2"/>
  <c r="J284" i="2"/>
  <c r="Z284" i="2"/>
  <c r="M284" i="2"/>
  <c r="AG284" i="2"/>
  <c r="U284" i="2"/>
  <c r="N284" i="2"/>
  <c r="AD284" i="2"/>
  <c r="AC284" i="2"/>
  <c r="AK284" i="2"/>
  <c r="R284" i="2"/>
  <c r="AH284" i="2"/>
  <c r="I284" i="2"/>
  <c r="V284" i="2"/>
  <c r="AL284" i="2"/>
  <c r="Y284" i="2"/>
  <c r="Q284" i="2"/>
  <c r="M227" i="2"/>
  <c r="AC227" i="2"/>
  <c r="J227" i="2"/>
  <c r="Z227" i="2"/>
  <c r="W227" i="2"/>
  <c r="Q227" i="2"/>
  <c r="AG227" i="2"/>
  <c r="N227" i="2"/>
  <c r="AD227" i="2"/>
  <c r="K227" i="2"/>
  <c r="AA227" i="2"/>
  <c r="U227" i="2"/>
  <c r="AK227" i="2"/>
  <c r="R227" i="2"/>
  <c r="AH227" i="2"/>
  <c r="O227" i="2"/>
  <c r="AE227" i="2"/>
  <c r="I227" i="2"/>
  <c r="Y227" i="2"/>
  <c r="V227" i="2"/>
  <c r="AL227" i="2"/>
  <c r="S227" i="2"/>
  <c r="AI227" i="2"/>
  <c r="P227" i="2"/>
  <c r="AF227" i="2"/>
  <c r="T227" i="2"/>
  <c r="AJ227" i="2"/>
  <c r="H227" i="2"/>
  <c r="X227" i="2"/>
  <c r="L227" i="2"/>
  <c r="AB227" i="2"/>
  <c r="V302" i="2"/>
  <c r="AL302" i="2"/>
  <c r="O302" i="2"/>
  <c r="AE302" i="2"/>
  <c r="L302" i="2"/>
  <c r="Q302" i="2"/>
  <c r="AG302" i="2"/>
  <c r="H302" i="2"/>
  <c r="J302" i="2"/>
  <c r="Z302" i="2"/>
  <c r="S302" i="2"/>
  <c r="AI302" i="2"/>
  <c r="AB302" i="2"/>
  <c r="P302" i="2"/>
  <c r="U302" i="2"/>
  <c r="AK302" i="2"/>
  <c r="X302" i="2"/>
  <c r="N302" i="2"/>
  <c r="AD302" i="2"/>
  <c r="T302" i="2"/>
  <c r="W302" i="2"/>
  <c r="AF302" i="2"/>
  <c r="I302" i="2"/>
  <c r="Y302" i="2"/>
  <c r="R302" i="2"/>
  <c r="AH302" i="2"/>
  <c r="AJ302" i="2"/>
  <c r="K302" i="2"/>
  <c r="AA302" i="2"/>
  <c r="M302" i="2"/>
  <c r="AC302" i="2"/>
  <c r="Q231" i="2"/>
  <c r="AG231" i="2"/>
  <c r="N231" i="2"/>
  <c r="AD231" i="2"/>
  <c r="K231" i="2"/>
  <c r="AA231" i="2"/>
  <c r="U231" i="2"/>
  <c r="AK231" i="2"/>
  <c r="R231" i="2"/>
  <c r="AH231" i="2"/>
  <c r="O231" i="2"/>
  <c r="AE231" i="2"/>
  <c r="I231" i="2"/>
  <c r="Y231" i="2"/>
  <c r="V231" i="2"/>
  <c r="AL231" i="2"/>
  <c r="S231" i="2"/>
  <c r="AI231" i="2"/>
  <c r="M231" i="2"/>
  <c r="AC231" i="2"/>
  <c r="J231" i="2"/>
  <c r="Z231" i="2"/>
  <c r="W231" i="2"/>
  <c r="H231" i="2"/>
  <c r="L231" i="2"/>
  <c r="P231" i="2"/>
  <c r="X231" i="2"/>
  <c r="AB231" i="2"/>
  <c r="AF231" i="2"/>
  <c r="T231" i="2"/>
  <c r="AJ231" i="2"/>
  <c r="M115" i="2"/>
  <c r="AC115" i="2"/>
  <c r="V115" i="2"/>
  <c r="AL115" i="2"/>
  <c r="O115" i="2"/>
  <c r="AE115" i="2"/>
  <c r="Q115" i="2"/>
  <c r="AG115" i="2"/>
  <c r="J115" i="2"/>
  <c r="Z115" i="2"/>
  <c r="S115" i="2"/>
  <c r="AI115" i="2"/>
  <c r="U115" i="2"/>
  <c r="AK115" i="2"/>
  <c r="N115" i="2"/>
  <c r="AD115" i="2"/>
  <c r="W115" i="2"/>
  <c r="I115" i="2"/>
  <c r="Y115" i="2"/>
  <c r="R115" i="2"/>
  <c r="AH115" i="2"/>
  <c r="K115" i="2"/>
  <c r="AA115" i="2"/>
  <c r="L115" i="2"/>
  <c r="AB115" i="2"/>
  <c r="P115" i="2"/>
  <c r="AF115" i="2"/>
  <c r="T115" i="2"/>
  <c r="AJ115" i="2"/>
  <c r="H115" i="2"/>
  <c r="X115" i="2"/>
  <c r="U145" i="2"/>
  <c r="AK145" i="2"/>
  <c r="R145" i="2"/>
  <c r="AH145" i="2"/>
  <c r="I145" i="2"/>
  <c r="Y145" i="2"/>
  <c r="V145" i="2"/>
  <c r="AL145" i="2"/>
  <c r="M145" i="2"/>
  <c r="AC145" i="2"/>
  <c r="J145" i="2"/>
  <c r="Z145" i="2"/>
  <c r="K145" i="2"/>
  <c r="AA145" i="2"/>
  <c r="Q145" i="2"/>
  <c r="AG145" i="2"/>
  <c r="N145" i="2"/>
  <c r="AD145" i="2"/>
  <c r="O145" i="2"/>
  <c r="AE145" i="2"/>
  <c r="T145" i="2"/>
  <c r="AJ145" i="2"/>
  <c r="S145" i="2"/>
  <c r="H145" i="2"/>
  <c r="X145" i="2"/>
  <c r="W145" i="2"/>
  <c r="L145" i="2"/>
  <c r="AB145" i="2"/>
  <c r="AI145" i="2"/>
  <c r="P145" i="2"/>
  <c r="AF145" i="2"/>
  <c r="K209" i="2"/>
  <c r="AA209" i="2"/>
  <c r="H209" i="2"/>
  <c r="X209" i="2"/>
  <c r="U209" i="2"/>
  <c r="AK209" i="2"/>
  <c r="O209" i="2"/>
  <c r="AE209" i="2"/>
  <c r="L209" i="2"/>
  <c r="AB209" i="2"/>
  <c r="I209" i="2"/>
  <c r="Y209" i="2"/>
  <c r="S209" i="2"/>
  <c r="AI209" i="2"/>
  <c r="P209" i="2"/>
  <c r="AF209" i="2"/>
  <c r="M209" i="2"/>
  <c r="AC209" i="2"/>
  <c r="W209" i="2"/>
  <c r="T209" i="2"/>
  <c r="AJ209" i="2"/>
  <c r="Q209" i="2"/>
  <c r="AG209" i="2"/>
  <c r="N209" i="2"/>
  <c r="AD209" i="2"/>
  <c r="R209" i="2"/>
  <c r="AH209" i="2"/>
  <c r="V209" i="2"/>
  <c r="AL209" i="2"/>
  <c r="J209" i="2"/>
  <c r="Z209" i="2"/>
  <c r="T273" i="2"/>
  <c r="AJ273" i="2"/>
  <c r="U273" i="2"/>
  <c r="AK273" i="2"/>
  <c r="V273" i="2"/>
  <c r="AL273" i="2"/>
  <c r="H273" i="2"/>
  <c r="X273" i="2"/>
  <c r="I273" i="2"/>
  <c r="Y273" i="2"/>
  <c r="J273" i="2"/>
  <c r="Z273" i="2"/>
  <c r="L273" i="2"/>
  <c r="AB273" i="2"/>
  <c r="M273" i="2"/>
  <c r="AC273" i="2"/>
  <c r="N273" i="2"/>
  <c r="AD273" i="2"/>
  <c r="P273" i="2"/>
  <c r="AF273" i="2"/>
  <c r="Q273" i="2"/>
  <c r="AG273" i="2"/>
  <c r="R273" i="2"/>
  <c r="AH273" i="2"/>
  <c r="O273" i="2"/>
  <c r="AE273" i="2"/>
  <c r="S273" i="2"/>
  <c r="AI273" i="2"/>
  <c r="W273" i="2"/>
  <c r="K273" i="2"/>
  <c r="AA273" i="2"/>
  <c r="V76" i="2"/>
  <c r="AL76" i="2"/>
  <c r="O76" i="2"/>
  <c r="AE76" i="2"/>
  <c r="J76" i="2"/>
  <c r="Z76" i="2"/>
  <c r="S76" i="2"/>
  <c r="AI76" i="2"/>
  <c r="N76" i="2"/>
  <c r="AD76" i="2"/>
  <c r="W76" i="2"/>
  <c r="P76" i="2"/>
  <c r="AF76" i="2"/>
  <c r="R76" i="2"/>
  <c r="AH76" i="2"/>
  <c r="K76" i="2"/>
  <c r="AA76" i="2"/>
  <c r="T76" i="2"/>
  <c r="AJ76" i="2"/>
  <c r="H76" i="2"/>
  <c r="U76" i="2"/>
  <c r="AK76" i="2"/>
  <c r="L76" i="2"/>
  <c r="I76" i="2"/>
  <c r="Y76" i="2"/>
  <c r="X76" i="2"/>
  <c r="M76" i="2"/>
  <c r="AC76" i="2"/>
  <c r="AB76" i="2"/>
  <c r="Q76" i="2"/>
  <c r="AG76" i="2"/>
  <c r="J61" i="2"/>
  <c r="Z61" i="2"/>
  <c r="N61" i="2"/>
  <c r="AD61" i="2"/>
  <c r="R61" i="2"/>
  <c r="AH61" i="2"/>
  <c r="V61" i="2"/>
  <c r="AL61" i="2"/>
  <c r="P61" i="2"/>
  <c r="AF61" i="2"/>
  <c r="AA61" i="2"/>
  <c r="M61" i="2"/>
  <c r="AE61" i="2"/>
  <c r="T61" i="2"/>
  <c r="AJ61" i="2"/>
  <c r="AI61" i="2"/>
  <c r="U61" i="2"/>
  <c r="H61" i="2"/>
  <c r="X61" i="2"/>
  <c r="K61" i="2"/>
  <c r="AC61" i="2"/>
  <c r="O61" i="2"/>
  <c r="Y61" i="2"/>
  <c r="L61" i="2"/>
  <c r="AB61" i="2"/>
  <c r="S61" i="2"/>
  <c r="AK61" i="2"/>
  <c r="W61" i="2"/>
  <c r="AG61" i="2"/>
  <c r="I61" i="2"/>
  <c r="Q61" i="2"/>
  <c r="U93" i="2"/>
  <c r="AK93" i="2"/>
  <c r="N93" i="2"/>
  <c r="AD93" i="2"/>
  <c r="I93" i="2"/>
  <c r="Y93" i="2"/>
  <c r="R93" i="2"/>
  <c r="AH93" i="2"/>
  <c r="M93" i="2"/>
  <c r="AC93" i="2"/>
  <c r="V93" i="2"/>
  <c r="AL93" i="2"/>
  <c r="Q93" i="2"/>
  <c r="AG93" i="2"/>
  <c r="J93" i="2"/>
  <c r="Z93" i="2"/>
  <c r="P93" i="2"/>
  <c r="AF93" i="2"/>
  <c r="O93" i="2"/>
  <c r="S93" i="2"/>
  <c r="T93" i="2"/>
  <c r="AJ93" i="2"/>
  <c r="W93" i="2"/>
  <c r="AE93" i="2"/>
  <c r="AI93" i="2"/>
  <c r="H93" i="2"/>
  <c r="X93" i="2"/>
  <c r="K93" i="2"/>
  <c r="L93" i="2"/>
  <c r="AB93" i="2"/>
  <c r="AA93" i="2"/>
  <c r="P51" i="2"/>
  <c r="AF51" i="2"/>
  <c r="I51" i="2"/>
  <c r="Y51" i="2"/>
  <c r="T51" i="2"/>
  <c r="AJ51" i="2"/>
  <c r="M51" i="2"/>
  <c r="AC51" i="2"/>
  <c r="H51" i="2"/>
  <c r="X51" i="2"/>
  <c r="Q51" i="2"/>
  <c r="AG51" i="2"/>
  <c r="N51" i="2"/>
  <c r="L51" i="2"/>
  <c r="AB51" i="2"/>
  <c r="U51" i="2"/>
  <c r="AK51" i="2"/>
  <c r="R51" i="2"/>
  <c r="AH51" i="2"/>
  <c r="J51" i="2"/>
  <c r="AL51" i="2"/>
  <c r="AI51" i="2"/>
  <c r="V51" i="2"/>
  <c r="O51" i="2"/>
  <c r="W51" i="2"/>
  <c r="Z51" i="2"/>
  <c r="AE51" i="2"/>
  <c r="AD51" i="2"/>
  <c r="S51" i="2"/>
  <c r="K51" i="2"/>
  <c r="AA51" i="2"/>
  <c r="L37" i="2"/>
  <c r="AB37" i="2"/>
  <c r="P37" i="2"/>
  <c r="AF37" i="2"/>
  <c r="T37" i="2"/>
  <c r="AJ37" i="2"/>
  <c r="H37" i="2"/>
  <c r="X37" i="2"/>
  <c r="K37" i="2"/>
  <c r="AG37" i="2"/>
  <c r="R37" i="2"/>
  <c r="Y37" i="2"/>
  <c r="O37" i="2"/>
  <c r="AK37" i="2"/>
  <c r="Q37" i="2"/>
  <c r="AL37" i="2"/>
  <c r="W37" i="2"/>
  <c r="I37" i="2"/>
  <c r="AD37" i="2"/>
  <c r="U37" i="2"/>
  <c r="V37" i="2"/>
  <c r="AC37" i="2"/>
  <c r="N37" i="2"/>
  <c r="AI37" i="2"/>
  <c r="Z37" i="2"/>
  <c r="AA37" i="2"/>
  <c r="M37" i="2"/>
  <c r="AH37" i="2"/>
  <c r="S37" i="2"/>
  <c r="J37" i="2"/>
  <c r="AE37" i="2"/>
  <c r="M48" i="2"/>
  <c r="AC48" i="2"/>
  <c r="V48" i="2"/>
  <c r="AL48" i="2"/>
  <c r="S48" i="2"/>
  <c r="AI48" i="2"/>
  <c r="Q48" i="2"/>
  <c r="AG48" i="2"/>
  <c r="J48" i="2"/>
  <c r="Z48" i="2"/>
  <c r="W48" i="2"/>
  <c r="U48" i="2"/>
  <c r="AK48" i="2"/>
  <c r="N48" i="2"/>
  <c r="AD48" i="2"/>
  <c r="K48" i="2"/>
  <c r="AA48" i="2"/>
  <c r="I48" i="2"/>
  <c r="Y48" i="2"/>
  <c r="R48" i="2"/>
  <c r="AH48" i="2"/>
  <c r="O48" i="2"/>
  <c r="AE48" i="2"/>
  <c r="AB48" i="2"/>
  <c r="AJ48" i="2"/>
  <c r="P48" i="2"/>
  <c r="AF48" i="2"/>
  <c r="X48" i="2"/>
  <c r="L48" i="2"/>
  <c r="T48" i="2"/>
  <c r="H48" i="2"/>
  <c r="W45" i="2"/>
  <c r="P45" i="2"/>
  <c r="AF45" i="2"/>
  <c r="K45" i="2"/>
  <c r="AA45" i="2"/>
  <c r="T45" i="2"/>
  <c r="AJ45" i="2"/>
  <c r="O45" i="2"/>
  <c r="AE45" i="2"/>
  <c r="H45" i="2"/>
  <c r="X45" i="2"/>
  <c r="S45" i="2"/>
  <c r="AI45" i="2"/>
  <c r="L45" i="2"/>
  <c r="AB45" i="2"/>
  <c r="M45" i="2"/>
  <c r="AD45" i="2"/>
  <c r="Y45" i="2"/>
  <c r="U45" i="2"/>
  <c r="AL45" i="2"/>
  <c r="AG45" i="2"/>
  <c r="AC45" i="2"/>
  <c r="N45" i="2"/>
  <c r="I45" i="2"/>
  <c r="AK45" i="2"/>
  <c r="V45" i="2"/>
  <c r="Q45" i="2"/>
  <c r="R45" i="2"/>
  <c r="J45" i="2"/>
  <c r="Z45" i="2"/>
  <c r="AH45" i="2"/>
  <c r="Q39" i="2"/>
  <c r="AG39" i="2"/>
  <c r="J39" i="2"/>
  <c r="Z39" i="2"/>
  <c r="AB39" i="2"/>
  <c r="O39" i="2"/>
  <c r="U39" i="2"/>
  <c r="AK39" i="2"/>
  <c r="N39" i="2"/>
  <c r="AD39" i="2"/>
  <c r="AJ39" i="2"/>
  <c r="W39" i="2"/>
  <c r="I39" i="2"/>
  <c r="Y39" i="2"/>
  <c r="R39" i="2"/>
  <c r="AH39" i="2"/>
  <c r="L39" i="2"/>
  <c r="AE39" i="2"/>
  <c r="H39" i="2"/>
  <c r="M39" i="2"/>
  <c r="AC39" i="2"/>
  <c r="V39" i="2"/>
  <c r="AL39" i="2"/>
  <c r="T39" i="2"/>
  <c r="X39" i="2"/>
  <c r="S39" i="2"/>
  <c r="AF39" i="2"/>
  <c r="AA39" i="2"/>
  <c r="AI39" i="2"/>
  <c r="P39" i="2"/>
  <c r="K39" i="2"/>
  <c r="W123" i="2"/>
  <c r="K123" i="2"/>
  <c r="AA123" i="2"/>
  <c r="O123" i="2"/>
  <c r="AE123" i="2"/>
  <c r="S123" i="2"/>
  <c r="I123" i="2"/>
  <c r="AD123" i="2"/>
  <c r="Z123" i="2"/>
  <c r="AB123" i="2"/>
  <c r="N123" i="2"/>
  <c r="AI123" i="2"/>
  <c r="J123" i="2"/>
  <c r="AF123" i="2"/>
  <c r="L123" i="2"/>
  <c r="AG123" i="2"/>
  <c r="T123" i="2"/>
  <c r="P123" i="2"/>
  <c r="AJ123" i="2"/>
  <c r="Q123" i="2"/>
  <c r="AK123" i="2"/>
  <c r="Y123" i="2"/>
  <c r="U123" i="2"/>
  <c r="V123" i="2"/>
  <c r="H123" i="2"/>
  <c r="AC123" i="2"/>
  <c r="M123" i="2"/>
  <c r="AH123" i="2"/>
  <c r="R123" i="2"/>
  <c r="AL123" i="2"/>
  <c r="X123" i="2"/>
  <c r="U121" i="2"/>
  <c r="AK121" i="2"/>
  <c r="I121" i="2"/>
  <c r="Y121" i="2"/>
  <c r="M121" i="2"/>
  <c r="AC121" i="2"/>
  <c r="Q121" i="2"/>
  <c r="AG121" i="2"/>
  <c r="AB121" i="2"/>
  <c r="X121" i="2"/>
  <c r="Z121" i="2"/>
  <c r="L121" i="2"/>
  <c r="AH121" i="2"/>
  <c r="H121" i="2"/>
  <c r="AD121" i="2"/>
  <c r="J121" i="2"/>
  <c r="AE121" i="2"/>
  <c r="R121" i="2"/>
  <c r="N121" i="2"/>
  <c r="AI121" i="2"/>
  <c r="O121" i="2"/>
  <c r="AJ121" i="2"/>
  <c r="W121" i="2"/>
  <c r="S121" i="2"/>
  <c r="T121" i="2"/>
  <c r="AA121" i="2"/>
  <c r="K121" i="2"/>
  <c r="AF121" i="2"/>
  <c r="P121" i="2"/>
  <c r="AL121" i="2"/>
  <c r="V121" i="2"/>
  <c r="J153" i="2"/>
  <c r="Z153" i="2"/>
  <c r="N153" i="2"/>
  <c r="AD153" i="2"/>
  <c r="R153" i="2"/>
  <c r="AH153" i="2"/>
  <c r="V153" i="2"/>
  <c r="AL153" i="2"/>
  <c r="O153" i="2"/>
  <c r="AE153" i="2"/>
  <c r="L153" i="2"/>
  <c r="AB153" i="2"/>
  <c r="Q153" i="2"/>
  <c r="S153" i="2"/>
  <c r="AI153" i="2"/>
  <c r="P153" i="2"/>
  <c r="AF153" i="2"/>
  <c r="AG153" i="2"/>
  <c r="U153" i="2"/>
  <c r="I153" i="2"/>
  <c r="W153" i="2"/>
  <c r="T153" i="2"/>
  <c r="AJ153" i="2"/>
  <c r="AK153" i="2"/>
  <c r="Y153" i="2"/>
  <c r="K153" i="2"/>
  <c r="AA153" i="2"/>
  <c r="H153" i="2"/>
  <c r="X153" i="2"/>
  <c r="M153" i="2"/>
  <c r="AC153" i="2"/>
  <c r="W185" i="2"/>
  <c r="T185" i="2"/>
  <c r="AJ185" i="2"/>
  <c r="K185" i="2"/>
  <c r="AA185" i="2"/>
  <c r="H185" i="2"/>
  <c r="X185" i="2"/>
  <c r="O185" i="2"/>
  <c r="AE185" i="2"/>
  <c r="L185" i="2"/>
  <c r="AB185" i="2"/>
  <c r="I185" i="2"/>
  <c r="Y185" i="2"/>
  <c r="S185" i="2"/>
  <c r="AI185" i="2"/>
  <c r="P185" i="2"/>
  <c r="AF185" i="2"/>
  <c r="M185" i="2"/>
  <c r="AC185" i="2"/>
  <c r="U185" i="2"/>
  <c r="N185" i="2"/>
  <c r="AD185" i="2"/>
  <c r="AG185" i="2"/>
  <c r="R185" i="2"/>
  <c r="AH185" i="2"/>
  <c r="AK185" i="2"/>
  <c r="V185" i="2"/>
  <c r="AL185" i="2"/>
  <c r="Q185" i="2"/>
  <c r="J185" i="2"/>
  <c r="Z185" i="2"/>
  <c r="S217" i="2"/>
  <c r="AI217" i="2"/>
  <c r="P217" i="2"/>
  <c r="AF217" i="2"/>
  <c r="M217" i="2"/>
  <c r="AC217" i="2"/>
  <c r="W217" i="2"/>
  <c r="T217" i="2"/>
  <c r="AJ217" i="2"/>
  <c r="Q217" i="2"/>
  <c r="AG217" i="2"/>
  <c r="K217" i="2"/>
  <c r="AA217" i="2"/>
  <c r="H217" i="2"/>
  <c r="X217" i="2"/>
  <c r="U217" i="2"/>
  <c r="AK217" i="2"/>
  <c r="O217" i="2"/>
  <c r="AE217" i="2"/>
  <c r="L217" i="2"/>
  <c r="AB217" i="2"/>
  <c r="I217" i="2"/>
  <c r="Y217" i="2"/>
  <c r="V217" i="2"/>
  <c r="AL217" i="2"/>
  <c r="J217" i="2"/>
  <c r="Z217" i="2"/>
  <c r="N217" i="2"/>
  <c r="AD217" i="2"/>
  <c r="R217" i="2"/>
  <c r="AH217" i="2"/>
  <c r="L249" i="2"/>
  <c r="AB249" i="2"/>
  <c r="M249" i="2"/>
  <c r="AC249" i="2"/>
  <c r="N249" i="2"/>
  <c r="AD249" i="2"/>
  <c r="P249" i="2"/>
  <c r="AF249" i="2"/>
  <c r="Q249" i="2"/>
  <c r="AG249" i="2"/>
  <c r="R249" i="2"/>
  <c r="AH249" i="2"/>
  <c r="T249" i="2"/>
  <c r="AJ249" i="2"/>
  <c r="U249" i="2"/>
  <c r="AK249" i="2"/>
  <c r="V249" i="2"/>
  <c r="AL249" i="2"/>
  <c r="H249" i="2"/>
  <c r="X249" i="2"/>
  <c r="I249" i="2"/>
  <c r="Y249" i="2"/>
  <c r="J249" i="2"/>
  <c r="Z249" i="2"/>
  <c r="W249" i="2"/>
  <c r="K249" i="2"/>
  <c r="AA249" i="2"/>
  <c r="O249" i="2"/>
  <c r="AE249" i="2"/>
  <c r="S249" i="2"/>
  <c r="AI249" i="2"/>
  <c r="T106" i="2"/>
  <c r="AJ106" i="2"/>
  <c r="M106" i="2"/>
  <c r="AC106" i="2"/>
  <c r="V106" i="2"/>
  <c r="AL106" i="2"/>
  <c r="W106" i="2"/>
  <c r="H106" i="2"/>
  <c r="X106" i="2"/>
  <c r="Q106" i="2"/>
  <c r="AG106" i="2"/>
  <c r="J106" i="2"/>
  <c r="Z106" i="2"/>
  <c r="K106" i="2"/>
  <c r="AA106" i="2"/>
  <c r="L106" i="2"/>
  <c r="AB106" i="2"/>
  <c r="U106" i="2"/>
  <c r="AK106" i="2"/>
  <c r="N106" i="2"/>
  <c r="AD106" i="2"/>
  <c r="O106" i="2"/>
  <c r="AE106" i="2"/>
  <c r="P106" i="2"/>
  <c r="AF106" i="2"/>
  <c r="I106" i="2"/>
  <c r="Y106" i="2"/>
  <c r="R106" i="2"/>
  <c r="AH106" i="2"/>
  <c r="S106" i="2"/>
  <c r="AI106" i="2"/>
  <c r="V122" i="2"/>
  <c r="AL122" i="2"/>
  <c r="J122" i="2"/>
  <c r="Z122" i="2"/>
  <c r="N122" i="2"/>
  <c r="AD122" i="2"/>
  <c r="R122" i="2"/>
  <c r="AH122" i="2"/>
  <c r="S122" i="2"/>
  <c r="O122" i="2"/>
  <c r="AJ122" i="2"/>
  <c r="P122" i="2"/>
  <c r="AK122" i="2"/>
  <c r="X122" i="2"/>
  <c r="T122" i="2"/>
  <c r="U122" i="2"/>
  <c r="H122" i="2"/>
  <c r="AC122" i="2"/>
  <c r="Y122" i="2"/>
  <c r="AA122" i="2"/>
  <c r="M122" i="2"/>
  <c r="AI122" i="2"/>
  <c r="I122" i="2"/>
  <c r="AE122" i="2"/>
  <c r="K122" i="2"/>
  <c r="AF122" i="2"/>
  <c r="Q122" i="2"/>
  <c r="W122" i="2"/>
  <c r="AB122" i="2"/>
  <c r="L122" i="2"/>
  <c r="AG122" i="2"/>
  <c r="N138" i="2"/>
  <c r="AD138" i="2"/>
  <c r="K138" i="2"/>
  <c r="AA138" i="2"/>
  <c r="R138" i="2"/>
  <c r="AH138" i="2"/>
  <c r="O138" i="2"/>
  <c r="AE138" i="2"/>
  <c r="V138" i="2"/>
  <c r="AL138" i="2"/>
  <c r="S138" i="2"/>
  <c r="AI138" i="2"/>
  <c r="T138" i="2"/>
  <c r="AJ138" i="2"/>
  <c r="J138" i="2"/>
  <c r="Z138" i="2"/>
  <c r="W138" i="2"/>
  <c r="H138" i="2"/>
  <c r="X138" i="2"/>
  <c r="AF138" i="2"/>
  <c r="M138" i="2"/>
  <c r="AC138" i="2"/>
  <c r="L138" i="2"/>
  <c r="Q138" i="2"/>
  <c r="AG138" i="2"/>
  <c r="P138" i="2"/>
  <c r="U138" i="2"/>
  <c r="AK138" i="2"/>
  <c r="AB138" i="2"/>
  <c r="I138" i="2"/>
  <c r="Y138" i="2"/>
  <c r="H170" i="2"/>
  <c r="X170" i="2"/>
  <c r="U170" i="2"/>
  <c r="AK170" i="2"/>
  <c r="R170" i="2"/>
  <c r="AH170" i="2"/>
  <c r="L170" i="2"/>
  <c r="AB170" i="2"/>
  <c r="I170" i="2"/>
  <c r="Y170" i="2"/>
  <c r="V170" i="2"/>
  <c r="AL170" i="2"/>
  <c r="P170" i="2"/>
  <c r="AF170" i="2"/>
  <c r="M170" i="2"/>
  <c r="AC170" i="2"/>
  <c r="J170" i="2"/>
  <c r="Z170" i="2"/>
  <c r="T170" i="2"/>
  <c r="AJ170" i="2"/>
  <c r="Q170" i="2"/>
  <c r="AG170" i="2"/>
  <c r="N170" i="2"/>
  <c r="AD170" i="2"/>
  <c r="O170" i="2"/>
  <c r="AE170" i="2"/>
  <c r="S170" i="2"/>
  <c r="AI170" i="2"/>
  <c r="W170" i="2"/>
  <c r="K170" i="2"/>
  <c r="AA170" i="2"/>
  <c r="T202" i="2"/>
  <c r="AJ202" i="2"/>
  <c r="Q202" i="2"/>
  <c r="AG202" i="2"/>
  <c r="N202" i="2"/>
  <c r="AD202" i="2"/>
  <c r="H202" i="2"/>
  <c r="X202" i="2"/>
  <c r="U202" i="2"/>
  <c r="AK202" i="2"/>
  <c r="R202" i="2"/>
  <c r="AH202" i="2"/>
  <c r="L202" i="2"/>
  <c r="AB202" i="2"/>
  <c r="I202" i="2"/>
  <c r="Y202" i="2"/>
  <c r="V202" i="2"/>
  <c r="AL202" i="2"/>
  <c r="P202" i="2"/>
  <c r="AF202" i="2"/>
  <c r="M202" i="2"/>
  <c r="AC202" i="2"/>
  <c r="J202" i="2"/>
  <c r="Z202" i="2"/>
  <c r="W202" i="2"/>
  <c r="K202" i="2"/>
  <c r="AA202" i="2"/>
  <c r="O202" i="2"/>
  <c r="AE202" i="2"/>
  <c r="S202" i="2"/>
  <c r="AI202" i="2"/>
  <c r="T234" i="2"/>
  <c r="AJ234" i="2"/>
  <c r="Q234" i="2"/>
  <c r="AG234" i="2"/>
  <c r="N234" i="2"/>
  <c r="AD234" i="2"/>
  <c r="H234" i="2"/>
  <c r="X234" i="2"/>
  <c r="U234" i="2"/>
  <c r="AK234" i="2"/>
  <c r="L234" i="2"/>
  <c r="AB234" i="2"/>
  <c r="I234" i="2"/>
  <c r="Y234" i="2"/>
  <c r="V234" i="2"/>
  <c r="AL234" i="2"/>
  <c r="P234" i="2"/>
  <c r="AF234" i="2"/>
  <c r="M234" i="2"/>
  <c r="AC234" i="2"/>
  <c r="J234" i="2"/>
  <c r="Z234" i="2"/>
  <c r="R234" i="2"/>
  <c r="AH234" i="2"/>
  <c r="K234" i="2"/>
  <c r="O234" i="2"/>
  <c r="S234" i="2"/>
  <c r="AA234" i="2"/>
  <c r="AE234" i="2"/>
  <c r="AI234" i="2"/>
  <c r="W234" i="2"/>
  <c r="I164" i="2"/>
  <c r="M164" i="2"/>
  <c r="Q164" i="2"/>
  <c r="P164" i="2"/>
  <c r="AH164" i="2"/>
  <c r="J164" i="2"/>
  <c r="AE164" i="2"/>
  <c r="AB164" i="2"/>
  <c r="K164" i="2"/>
  <c r="V164" i="2"/>
  <c r="AL164" i="2"/>
  <c r="R164" i="2"/>
  <c r="AI164" i="2"/>
  <c r="L164" i="2"/>
  <c r="AF164" i="2"/>
  <c r="O164" i="2"/>
  <c r="Z164" i="2"/>
  <c r="W164" i="2"/>
  <c r="T164" i="2"/>
  <c r="AJ164" i="2"/>
  <c r="S164" i="2"/>
  <c r="H164" i="2"/>
  <c r="AD164" i="2"/>
  <c r="AA164" i="2"/>
  <c r="X164" i="2"/>
  <c r="Y164" i="2"/>
  <c r="AC164" i="2"/>
  <c r="N164" i="2"/>
  <c r="AG164" i="2"/>
  <c r="U164" i="2"/>
  <c r="AK164" i="2"/>
  <c r="R196" i="2"/>
  <c r="AH196" i="2"/>
  <c r="O196" i="2"/>
  <c r="AE196" i="2"/>
  <c r="V196" i="2"/>
  <c r="AL196" i="2"/>
  <c r="S196" i="2"/>
  <c r="AI196" i="2"/>
  <c r="J196" i="2"/>
  <c r="Z196" i="2"/>
  <c r="W196" i="2"/>
  <c r="N196" i="2"/>
  <c r="AD196" i="2"/>
  <c r="K196" i="2"/>
  <c r="AA196" i="2"/>
  <c r="I196" i="2"/>
  <c r="Y196" i="2"/>
  <c r="AJ196" i="2"/>
  <c r="M196" i="2"/>
  <c r="AC196" i="2"/>
  <c r="L196" i="2"/>
  <c r="Q196" i="2"/>
  <c r="AG196" i="2"/>
  <c r="AB196" i="2"/>
  <c r="P196" i="2"/>
  <c r="U196" i="2"/>
  <c r="AK196" i="2"/>
  <c r="AF196" i="2"/>
  <c r="T196" i="2"/>
  <c r="H196" i="2"/>
  <c r="X196" i="2"/>
  <c r="L47" i="2"/>
  <c r="AB47" i="2"/>
  <c r="U47" i="2"/>
  <c r="AK47" i="2"/>
  <c r="R47" i="2"/>
  <c r="AH47" i="2"/>
  <c r="P47" i="2"/>
  <c r="AF47" i="2"/>
  <c r="I47" i="2"/>
  <c r="Y47" i="2"/>
  <c r="V47" i="2"/>
  <c r="AL47" i="2"/>
  <c r="T47" i="2"/>
  <c r="AJ47" i="2"/>
  <c r="M47" i="2"/>
  <c r="AC47" i="2"/>
  <c r="J47" i="2"/>
  <c r="Z47" i="2"/>
  <c r="H47" i="2"/>
  <c r="X47" i="2"/>
  <c r="Q47" i="2"/>
  <c r="AG47" i="2"/>
  <c r="N47" i="2"/>
  <c r="AD47" i="2"/>
  <c r="AE47" i="2"/>
  <c r="K47" i="2"/>
  <c r="S47" i="2"/>
  <c r="AA47" i="2"/>
  <c r="AI47" i="2"/>
  <c r="O47" i="2"/>
  <c r="W47" i="2"/>
  <c r="L63" i="2"/>
  <c r="AB63" i="2"/>
  <c r="P63" i="2"/>
  <c r="AF63" i="2"/>
  <c r="T63" i="2"/>
  <c r="AJ63" i="2"/>
  <c r="H63" i="2"/>
  <c r="X63" i="2"/>
  <c r="R63" i="2"/>
  <c r="AH63" i="2"/>
  <c r="AC63" i="2"/>
  <c r="O63" i="2"/>
  <c r="AG63" i="2"/>
  <c r="V63" i="2"/>
  <c r="AL63" i="2"/>
  <c r="AK63" i="2"/>
  <c r="W63" i="2"/>
  <c r="I63" i="2"/>
  <c r="J63" i="2"/>
  <c r="Z63" i="2"/>
  <c r="M63" i="2"/>
  <c r="AE63" i="2"/>
  <c r="Q63" i="2"/>
  <c r="AA63" i="2"/>
  <c r="N63" i="2"/>
  <c r="AD63" i="2"/>
  <c r="U63" i="2"/>
  <c r="Y63" i="2"/>
  <c r="AI63" i="2"/>
  <c r="K63" i="2"/>
  <c r="S63" i="2"/>
  <c r="O87" i="2"/>
  <c r="AE87" i="2"/>
  <c r="H87" i="2"/>
  <c r="X87" i="2"/>
  <c r="I87" i="2"/>
  <c r="Y87" i="2"/>
  <c r="N87" i="2"/>
  <c r="AD87" i="2"/>
  <c r="S87" i="2"/>
  <c r="AI87" i="2"/>
  <c r="L87" i="2"/>
  <c r="AB87" i="2"/>
  <c r="M87" i="2"/>
  <c r="AC87" i="2"/>
  <c r="R87" i="2"/>
  <c r="AH87" i="2"/>
  <c r="W87" i="2"/>
  <c r="P87" i="2"/>
  <c r="AF87" i="2"/>
  <c r="Q87" i="2"/>
  <c r="AG87" i="2"/>
  <c r="V87" i="2"/>
  <c r="AL87" i="2"/>
  <c r="K87" i="2"/>
  <c r="AA87" i="2"/>
  <c r="T87" i="2"/>
  <c r="AJ87" i="2"/>
  <c r="U87" i="2"/>
  <c r="AK87" i="2"/>
  <c r="J87" i="2"/>
  <c r="Z87" i="2"/>
  <c r="S41" i="2"/>
  <c r="AI41" i="2"/>
  <c r="L41" i="2"/>
  <c r="AB41" i="2"/>
  <c r="AD41" i="2"/>
  <c r="Q41" i="2"/>
  <c r="W41" i="2"/>
  <c r="P41" i="2"/>
  <c r="AF41" i="2"/>
  <c r="AL41" i="2"/>
  <c r="K41" i="2"/>
  <c r="AA41" i="2"/>
  <c r="T41" i="2"/>
  <c r="AJ41" i="2"/>
  <c r="N41" i="2"/>
  <c r="AG41" i="2"/>
  <c r="O41" i="2"/>
  <c r="AE41" i="2"/>
  <c r="H41" i="2"/>
  <c r="X41" i="2"/>
  <c r="V41" i="2"/>
  <c r="I41" i="2"/>
  <c r="Y41" i="2"/>
  <c r="Z41" i="2"/>
  <c r="U41" i="2"/>
  <c r="AH41" i="2"/>
  <c r="AC41" i="2"/>
  <c r="J41" i="2"/>
  <c r="AK41" i="2"/>
  <c r="R41" i="2"/>
  <c r="M41" i="2"/>
  <c r="J35" i="2"/>
  <c r="Z35" i="2"/>
  <c r="N35" i="2"/>
  <c r="AD35" i="2"/>
  <c r="R35" i="2"/>
  <c r="AH35" i="2"/>
  <c r="L35" i="2"/>
  <c r="V35" i="2"/>
  <c r="AL35" i="2"/>
  <c r="P35" i="2"/>
  <c r="T35" i="2"/>
  <c r="AJ35" i="2"/>
  <c r="S35" i="2"/>
  <c r="AC35" i="2"/>
  <c r="Y35" i="2"/>
  <c r="X35" i="2"/>
  <c r="AA35" i="2"/>
  <c r="AK35" i="2"/>
  <c r="O35" i="2"/>
  <c r="AG35" i="2"/>
  <c r="AB35" i="2"/>
  <c r="AI35" i="2"/>
  <c r="M35" i="2"/>
  <c r="W35" i="2"/>
  <c r="I35" i="2"/>
  <c r="H35" i="2"/>
  <c r="AF35" i="2"/>
  <c r="K35" i="2"/>
  <c r="U35" i="2"/>
  <c r="AE35" i="2"/>
  <c r="Q35" i="2"/>
  <c r="V44" i="2"/>
  <c r="AL44" i="2"/>
  <c r="O44" i="2"/>
  <c r="AE44" i="2"/>
  <c r="J44" i="2"/>
  <c r="Z44" i="2"/>
  <c r="S44" i="2"/>
  <c r="AI44" i="2"/>
  <c r="N44" i="2"/>
  <c r="AD44" i="2"/>
  <c r="W44" i="2"/>
  <c r="R44" i="2"/>
  <c r="AH44" i="2"/>
  <c r="K44" i="2"/>
  <c r="AA44" i="2"/>
  <c r="L44" i="2"/>
  <c r="AC44" i="2"/>
  <c r="X44" i="2"/>
  <c r="T44" i="2"/>
  <c r="AK44" i="2"/>
  <c r="AF44" i="2"/>
  <c r="AB44" i="2"/>
  <c r="M44" i="2"/>
  <c r="H44" i="2"/>
  <c r="AN44" i="2" s="1"/>
  <c r="H37" i="14" s="1"/>
  <c r="AJ44" i="2"/>
  <c r="U44" i="2"/>
  <c r="P44" i="2"/>
  <c r="I44" i="2"/>
  <c r="Y44" i="2"/>
  <c r="Q44" i="2"/>
  <c r="AG44" i="2"/>
  <c r="K135" i="2"/>
  <c r="AA135" i="2"/>
  <c r="H135" i="2"/>
  <c r="X135" i="2"/>
  <c r="O135" i="2"/>
  <c r="AE135" i="2"/>
  <c r="L135" i="2"/>
  <c r="AB135" i="2"/>
  <c r="S135" i="2"/>
  <c r="AI135" i="2"/>
  <c r="P135" i="2"/>
  <c r="AF135" i="2"/>
  <c r="Q135" i="2"/>
  <c r="AG135" i="2"/>
  <c r="W135" i="2"/>
  <c r="T135" i="2"/>
  <c r="AJ135" i="2"/>
  <c r="U135" i="2"/>
  <c r="AK135" i="2"/>
  <c r="AC135" i="2"/>
  <c r="J135" i="2"/>
  <c r="Z135" i="2"/>
  <c r="I135" i="2"/>
  <c r="N135" i="2"/>
  <c r="AD135" i="2"/>
  <c r="M135" i="2"/>
  <c r="R135" i="2"/>
  <c r="AH135" i="2"/>
  <c r="Y135" i="2"/>
  <c r="V135" i="2"/>
  <c r="AL135" i="2"/>
  <c r="I133" i="2"/>
  <c r="Y133" i="2"/>
  <c r="V133" i="2"/>
  <c r="AL133" i="2"/>
  <c r="M133" i="2"/>
  <c r="AC133" i="2"/>
  <c r="J133" i="2"/>
  <c r="Z133" i="2"/>
  <c r="Q133" i="2"/>
  <c r="AG133" i="2"/>
  <c r="N133" i="2"/>
  <c r="AD133" i="2"/>
  <c r="O133" i="2"/>
  <c r="AE133" i="2"/>
  <c r="U133" i="2"/>
  <c r="AK133" i="2"/>
  <c r="R133" i="2"/>
  <c r="AH133" i="2"/>
  <c r="S133" i="2"/>
  <c r="AI133" i="2"/>
  <c r="AA133" i="2"/>
  <c r="H133" i="2"/>
  <c r="X133" i="2"/>
  <c r="L133" i="2"/>
  <c r="AB133" i="2"/>
  <c r="K133" i="2"/>
  <c r="P133" i="2"/>
  <c r="AF133" i="2"/>
  <c r="W133" i="2"/>
  <c r="T133" i="2"/>
  <c r="AJ133" i="2"/>
  <c r="S165" i="2"/>
  <c r="AI165" i="2"/>
  <c r="P165" i="2"/>
  <c r="AF165" i="2"/>
  <c r="M165" i="2"/>
  <c r="AC165" i="2"/>
  <c r="W165" i="2"/>
  <c r="T165" i="2"/>
  <c r="AJ165" i="2"/>
  <c r="Q165" i="2"/>
  <c r="AG165" i="2"/>
  <c r="K165" i="2"/>
  <c r="AA165" i="2"/>
  <c r="H165" i="2"/>
  <c r="X165" i="2"/>
  <c r="U165" i="2"/>
  <c r="AK165" i="2"/>
  <c r="O165" i="2"/>
  <c r="AE165" i="2"/>
  <c r="L165" i="2"/>
  <c r="AB165" i="2"/>
  <c r="I165" i="2"/>
  <c r="Y165" i="2"/>
  <c r="J165" i="2"/>
  <c r="Z165" i="2"/>
  <c r="N165" i="2"/>
  <c r="AD165" i="2"/>
  <c r="R165" i="2"/>
  <c r="AH165" i="2"/>
  <c r="V165" i="2"/>
  <c r="AL165" i="2"/>
  <c r="S197" i="2"/>
  <c r="AI197" i="2"/>
  <c r="P197" i="2"/>
  <c r="AF197" i="2"/>
  <c r="W197" i="2"/>
  <c r="T197" i="2"/>
  <c r="AJ197" i="2"/>
  <c r="K197" i="2"/>
  <c r="AA197" i="2"/>
  <c r="H197" i="2"/>
  <c r="X197" i="2"/>
  <c r="O197" i="2"/>
  <c r="AE197" i="2"/>
  <c r="L197" i="2"/>
  <c r="AB197" i="2"/>
  <c r="J197" i="2"/>
  <c r="Z197" i="2"/>
  <c r="AC197" i="2"/>
  <c r="Q197" i="2"/>
  <c r="N197" i="2"/>
  <c r="AD197" i="2"/>
  <c r="AG197" i="2"/>
  <c r="U197" i="2"/>
  <c r="R197" i="2"/>
  <c r="AH197" i="2"/>
  <c r="AK197" i="2"/>
  <c r="V197" i="2"/>
  <c r="AL197" i="2"/>
  <c r="M197" i="2"/>
  <c r="I197" i="2"/>
  <c r="Y197" i="2"/>
  <c r="O229" i="2"/>
  <c r="AE229" i="2"/>
  <c r="L229" i="2"/>
  <c r="AB229" i="2"/>
  <c r="I229" i="2"/>
  <c r="Y229" i="2"/>
  <c r="S229" i="2"/>
  <c r="AI229" i="2"/>
  <c r="P229" i="2"/>
  <c r="AF229" i="2"/>
  <c r="M229" i="2"/>
  <c r="AC229" i="2"/>
  <c r="W229" i="2"/>
  <c r="T229" i="2"/>
  <c r="AJ229" i="2"/>
  <c r="Q229" i="2"/>
  <c r="AG229" i="2"/>
  <c r="K229" i="2"/>
  <c r="AA229" i="2"/>
  <c r="H229" i="2"/>
  <c r="X229" i="2"/>
  <c r="U229" i="2"/>
  <c r="AK229" i="2"/>
  <c r="R229" i="2"/>
  <c r="AH229" i="2"/>
  <c r="V229" i="2"/>
  <c r="AL229" i="2"/>
  <c r="J229" i="2"/>
  <c r="Z229" i="2"/>
  <c r="N229" i="2"/>
  <c r="AD229" i="2"/>
  <c r="H261" i="2"/>
  <c r="X261" i="2"/>
  <c r="I261" i="2"/>
  <c r="Y261" i="2"/>
  <c r="J261" i="2"/>
  <c r="Z261" i="2"/>
  <c r="L261" i="2"/>
  <c r="AB261" i="2"/>
  <c r="M261" i="2"/>
  <c r="AC261" i="2"/>
  <c r="N261" i="2"/>
  <c r="AD261" i="2"/>
  <c r="P261" i="2"/>
  <c r="AF261" i="2"/>
  <c r="Q261" i="2"/>
  <c r="AG261" i="2"/>
  <c r="R261" i="2"/>
  <c r="AH261" i="2"/>
  <c r="T261" i="2"/>
  <c r="AJ261" i="2"/>
  <c r="U261" i="2"/>
  <c r="AK261" i="2"/>
  <c r="V261" i="2"/>
  <c r="AL261" i="2"/>
  <c r="S261" i="2"/>
  <c r="AI261" i="2"/>
  <c r="W261" i="2"/>
  <c r="K261" i="2"/>
  <c r="AA261" i="2"/>
  <c r="O261" i="2"/>
  <c r="AE261" i="2"/>
  <c r="T120" i="2"/>
  <c r="AJ120" i="2"/>
  <c r="H120" i="2"/>
  <c r="X120" i="2"/>
  <c r="L120" i="2"/>
  <c r="AB120" i="2"/>
  <c r="P120" i="2"/>
  <c r="AF120" i="2"/>
  <c r="Q120" i="2"/>
  <c r="AL120" i="2"/>
  <c r="M120" i="2"/>
  <c r="AH120" i="2"/>
  <c r="N120" i="2"/>
  <c r="AI120" i="2"/>
  <c r="V120" i="2"/>
  <c r="R120" i="2"/>
  <c r="S120" i="2"/>
  <c r="AA120" i="2"/>
  <c r="W120" i="2"/>
  <c r="Y120" i="2"/>
  <c r="K120" i="2"/>
  <c r="AG120" i="2"/>
  <c r="AC120" i="2"/>
  <c r="I120" i="2"/>
  <c r="AD120" i="2"/>
  <c r="O120" i="2"/>
  <c r="AK120" i="2"/>
  <c r="U120" i="2"/>
  <c r="Z120" i="2"/>
  <c r="J120" i="2"/>
  <c r="AE120" i="2"/>
  <c r="L136" i="2"/>
  <c r="AB136" i="2"/>
  <c r="I136" i="2"/>
  <c r="Y136" i="2"/>
  <c r="P136" i="2"/>
  <c r="AF136" i="2"/>
  <c r="M136" i="2"/>
  <c r="AC136" i="2"/>
  <c r="T136" i="2"/>
  <c r="AJ136" i="2"/>
  <c r="Q136" i="2"/>
  <c r="AG136" i="2"/>
  <c r="R136" i="2"/>
  <c r="AH136" i="2"/>
  <c r="H136" i="2"/>
  <c r="X136" i="2"/>
  <c r="U136" i="2"/>
  <c r="AK136" i="2"/>
  <c r="V136" i="2"/>
  <c r="AL136" i="2"/>
  <c r="AD136" i="2"/>
  <c r="K136" i="2"/>
  <c r="AA136" i="2"/>
  <c r="J136" i="2"/>
  <c r="O136" i="2"/>
  <c r="AE136" i="2"/>
  <c r="N136" i="2"/>
  <c r="S136" i="2"/>
  <c r="AI136" i="2"/>
  <c r="Z136" i="2"/>
  <c r="W136" i="2"/>
  <c r="V168" i="2"/>
  <c r="AL168" i="2"/>
  <c r="S168" i="2"/>
  <c r="AI168" i="2"/>
  <c r="P168" i="2"/>
  <c r="AF168" i="2"/>
  <c r="J168" i="2"/>
  <c r="Z168" i="2"/>
  <c r="W168" i="2"/>
  <c r="T168" i="2"/>
  <c r="AJ168" i="2"/>
  <c r="N168" i="2"/>
  <c r="AD168" i="2"/>
  <c r="K168" i="2"/>
  <c r="AA168" i="2"/>
  <c r="H168" i="2"/>
  <c r="X168" i="2"/>
  <c r="R168" i="2"/>
  <c r="AH168" i="2"/>
  <c r="O168" i="2"/>
  <c r="AE168" i="2"/>
  <c r="L168" i="2"/>
  <c r="AB168" i="2"/>
  <c r="M168" i="2"/>
  <c r="AC168" i="2"/>
  <c r="Q168" i="2"/>
  <c r="AG168" i="2"/>
  <c r="U168" i="2"/>
  <c r="AK168" i="2"/>
  <c r="I168" i="2"/>
  <c r="Y168" i="2"/>
  <c r="V200" i="2"/>
  <c r="AL200" i="2"/>
  <c r="S200" i="2"/>
  <c r="AI200" i="2"/>
  <c r="J200" i="2"/>
  <c r="Z200" i="2"/>
  <c r="W200" i="2"/>
  <c r="N200" i="2"/>
  <c r="AD200" i="2"/>
  <c r="K200" i="2"/>
  <c r="AA200" i="2"/>
  <c r="R200" i="2"/>
  <c r="AH200" i="2"/>
  <c r="O200" i="2"/>
  <c r="AE200" i="2"/>
  <c r="L200" i="2"/>
  <c r="AK200" i="2"/>
  <c r="AF200" i="2"/>
  <c r="T200" i="2"/>
  <c r="M200" i="2"/>
  <c r="H200" i="2"/>
  <c r="AB200" i="2"/>
  <c r="U200" i="2"/>
  <c r="P200" i="2"/>
  <c r="AJ200" i="2"/>
  <c r="AC200" i="2"/>
  <c r="X200" i="2"/>
  <c r="Q200" i="2"/>
  <c r="Y200" i="2"/>
  <c r="AG200" i="2"/>
  <c r="I200" i="2"/>
  <c r="R232" i="2"/>
  <c r="AH232" i="2"/>
  <c r="O232" i="2"/>
  <c r="AE232" i="2"/>
  <c r="L232" i="2"/>
  <c r="AB232" i="2"/>
  <c r="V232" i="2"/>
  <c r="AL232" i="2"/>
  <c r="S232" i="2"/>
  <c r="AI232" i="2"/>
  <c r="P232" i="2"/>
  <c r="AF232" i="2"/>
  <c r="J232" i="2"/>
  <c r="Z232" i="2"/>
  <c r="W232" i="2"/>
  <c r="T232" i="2"/>
  <c r="AJ232" i="2"/>
  <c r="N232" i="2"/>
  <c r="AD232" i="2"/>
  <c r="K232" i="2"/>
  <c r="AA232" i="2"/>
  <c r="H232" i="2"/>
  <c r="X232" i="2"/>
  <c r="I232" i="2"/>
  <c r="M232" i="2"/>
  <c r="Q232" i="2"/>
  <c r="Y232" i="2"/>
  <c r="AC232" i="2"/>
  <c r="AG232" i="2"/>
  <c r="U232" i="2"/>
  <c r="AK232" i="2"/>
  <c r="O158" i="2"/>
  <c r="AE158" i="2"/>
  <c r="S158" i="2"/>
  <c r="AI158" i="2"/>
  <c r="W158" i="2"/>
  <c r="K158" i="2"/>
  <c r="AA158" i="2"/>
  <c r="Q158" i="2"/>
  <c r="AG158" i="2"/>
  <c r="J158" i="2"/>
  <c r="AJ158" i="2"/>
  <c r="AD158" i="2"/>
  <c r="U158" i="2"/>
  <c r="AK158" i="2"/>
  <c r="R158" i="2"/>
  <c r="L158" i="2"/>
  <c r="AL158" i="2"/>
  <c r="I158" i="2"/>
  <c r="Y158" i="2"/>
  <c r="Z158" i="2"/>
  <c r="T158" i="2"/>
  <c r="N158" i="2"/>
  <c r="M158" i="2"/>
  <c r="AC158" i="2"/>
  <c r="AH158" i="2"/>
  <c r="AB158" i="2"/>
  <c r="V158" i="2"/>
  <c r="X158" i="2"/>
  <c r="AF158" i="2"/>
  <c r="H158" i="2"/>
  <c r="P158" i="2"/>
  <c r="L190" i="2"/>
  <c r="AB190" i="2"/>
  <c r="I190" i="2"/>
  <c r="Y190" i="2"/>
  <c r="P190" i="2"/>
  <c r="AF190" i="2"/>
  <c r="M190" i="2"/>
  <c r="AC190" i="2"/>
  <c r="T190" i="2"/>
  <c r="AJ190" i="2"/>
  <c r="Q190" i="2"/>
  <c r="AG190" i="2"/>
  <c r="H190" i="2"/>
  <c r="X190" i="2"/>
  <c r="U190" i="2"/>
  <c r="AK190" i="2"/>
  <c r="J190" i="2"/>
  <c r="Z190" i="2"/>
  <c r="S190" i="2"/>
  <c r="AI190" i="2"/>
  <c r="N190" i="2"/>
  <c r="AD190" i="2"/>
  <c r="W190" i="2"/>
  <c r="R190" i="2"/>
  <c r="AH190" i="2"/>
  <c r="K190" i="2"/>
  <c r="AA190" i="2"/>
  <c r="V190" i="2"/>
  <c r="AL190" i="2"/>
  <c r="O190" i="2"/>
  <c r="AE190" i="2"/>
  <c r="H222" i="2"/>
  <c r="X222" i="2"/>
  <c r="U222" i="2"/>
  <c r="AK222" i="2"/>
  <c r="R222" i="2"/>
  <c r="AH222" i="2"/>
  <c r="L222" i="2"/>
  <c r="AB222" i="2"/>
  <c r="I222" i="2"/>
  <c r="Y222" i="2"/>
  <c r="V222" i="2"/>
  <c r="AL222" i="2"/>
  <c r="P222" i="2"/>
  <c r="AF222" i="2"/>
  <c r="M222" i="2"/>
  <c r="AC222" i="2"/>
  <c r="J222" i="2"/>
  <c r="Z222" i="2"/>
  <c r="T222" i="2"/>
  <c r="AJ222" i="2"/>
  <c r="Q222" i="2"/>
  <c r="AG222" i="2"/>
  <c r="N222" i="2"/>
  <c r="AD222" i="2"/>
  <c r="K222" i="2"/>
  <c r="AA222" i="2"/>
  <c r="O222" i="2"/>
  <c r="AE222" i="2"/>
  <c r="S222" i="2"/>
  <c r="AI222" i="2"/>
  <c r="W222" i="2"/>
  <c r="Q254" i="2"/>
  <c r="AG254" i="2"/>
  <c r="R254" i="2"/>
  <c r="AH254" i="2"/>
  <c r="S254" i="2"/>
  <c r="AI254" i="2"/>
  <c r="U254" i="2"/>
  <c r="AK254" i="2"/>
  <c r="V254" i="2"/>
  <c r="AL254" i="2"/>
  <c r="W254" i="2"/>
  <c r="I254" i="2"/>
  <c r="Y254" i="2"/>
  <c r="J254" i="2"/>
  <c r="Z254" i="2"/>
  <c r="K254" i="2"/>
  <c r="AA254" i="2"/>
  <c r="M254" i="2"/>
  <c r="AC254" i="2"/>
  <c r="N254" i="2"/>
  <c r="AD254" i="2"/>
  <c r="O254" i="2"/>
  <c r="AE254" i="2"/>
  <c r="L254" i="2"/>
  <c r="AB254" i="2"/>
  <c r="P254" i="2"/>
  <c r="AF254" i="2"/>
  <c r="T254" i="2"/>
  <c r="AJ254" i="2"/>
  <c r="H254" i="2"/>
  <c r="X254" i="2"/>
  <c r="R287" i="2"/>
  <c r="AH287" i="2"/>
  <c r="S287" i="2"/>
  <c r="AI287" i="2"/>
  <c r="V287" i="2"/>
  <c r="AL287" i="2"/>
  <c r="W287" i="2"/>
  <c r="J287" i="2"/>
  <c r="Z287" i="2"/>
  <c r="K287" i="2"/>
  <c r="AA287" i="2"/>
  <c r="N287" i="2"/>
  <c r="AD287" i="2"/>
  <c r="O287" i="2"/>
  <c r="AE287" i="2"/>
  <c r="M287" i="2"/>
  <c r="AC287" i="2"/>
  <c r="L287" i="2"/>
  <c r="Q287" i="2"/>
  <c r="AG287" i="2"/>
  <c r="AB287" i="2"/>
  <c r="T287" i="2"/>
  <c r="H287" i="2"/>
  <c r="U287" i="2"/>
  <c r="AK287" i="2"/>
  <c r="P287" i="2"/>
  <c r="AJ287" i="2"/>
  <c r="X287" i="2"/>
  <c r="I287" i="2"/>
  <c r="Y287" i="2"/>
  <c r="AF287" i="2"/>
  <c r="U274" i="2"/>
  <c r="AK274" i="2"/>
  <c r="V274" i="2"/>
  <c r="AL274" i="2"/>
  <c r="W274" i="2"/>
  <c r="I274" i="2"/>
  <c r="Y274" i="2"/>
  <c r="J274" i="2"/>
  <c r="Z274" i="2"/>
  <c r="K274" i="2"/>
  <c r="M274" i="2"/>
  <c r="AC274" i="2"/>
  <c r="N274" i="2"/>
  <c r="AD274" i="2"/>
  <c r="O274" i="2"/>
  <c r="AE274" i="2"/>
  <c r="Q274" i="2"/>
  <c r="AG274" i="2"/>
  <c r="R274" i="2"/>
  <c r="AH274" i="2"/>
  <c r="S274" i="2"/>
  <c r="AI274" i="2"/>
  <c r="AA274" i="2"/>
  <c r="P274" i="2"/>
  <c r="AF274" i="2"/>
  <c r="T274" i="2"/>
  <c r="AJ274" i="2"/>
  <c r="H274" i="2"/>
  <c r="X274" i="2"/>
  <c r="L274" i="2"/>
  <c r="AB274" i="2"/>
  <c r="O139" i="2"/>
  <c r="AE139" i="2"/>
  <c r="L139" i="2"/>
  <c r="AB139" i="2"/>
  <c r="S139" i="2"/>
  <c r="AI139" i="2"/>
  <c r="P139" i="2"/>
  <c r="AF139" i="2"/>
  <c r="W139" i="2"/>
  <c r="T139" i="2"/>
  <c r="AJ139" i="2"/>
  <c r="U139" i="2"/>
  <c r="AK139" i="2"/>
  <c r="K139" i="2"/>
  <c r="AA139" i="2"/>
  <c r="H139" i="2"/>
  <c r="X139" i="2"/>
  <c r="I139" i="2"/>
  <c r="Y139" i="2"/>
  <c r="AG139" i="2"/>
  <c r="N139" i="2"/>
  <c r="AD139" i="2"/>
  <c r="M139" i="2"/>
  <c r="R139" i="2"/>
  <c r="AH139" i="2"/>
  <c r="Q139" i="2"/>
  <c r="V139" i="2"/>
  <c r="AL139" i="2"/>
  <c r="AC139" i="2"/>
  <c r="J139" i="2"/>
  <c r="Z139" i="2"/>
  <c r="U203" i="2"/>
  <c r="AK203" i="2"/>
  <c r="R203" i="2"/>
  <c r="AH203" i="2"/>
  <c r="O203" i="2"/>
  <c r="AE203" i="2"/>
  <c r="I203" i="2"/>
  <c r="Y203" i="2"/>
  <c r="V203" i="2"/>
  <c r="AL203" i="2"/>
  <c r="S203" i="2"/>
  <c r="AI203" i="2"/>
  <c r="M203" i="2"/>
  <c r="AC203" i="2"/>
  <c r="J203" i="2"/>
  <c r="Z203" i="2"/>
  <c r="W203" i="2"/>
  <c r="Q203" i="2"/>
  <c r="AG203" i="2"/>
  <c r="N203" i="2"/>
  <c r="AD203" i="2"/>
  <c r="K203" i="2"/>
  <c r="AA203" i="2"/>
  <c r="H203" i="2"/>
  <c r="X203" i="2"/>
  <c r="L203" i="2"/>
  <c r="AB203" i="2"/>
  <c r="P203" i="2"/>
  <c r="AF203" i="2"/>
  <c r="T203" i="2"/>
  <c r="AJ203" i="2"/>
  <c r="W303" i="2"/>
  <c r="U303" i="2"/>
  <c r="P303" i="2"/>
  <c r="AF303" i="2"/>
  <c r="AG303" i="2"/>
  <c r="R303" i="2"/>
  <c r="AH303" i="2"/>
  <c r="K303" i="2"/>
  <c r="AA303" i="2"/>
  <c r="AK303" i="2"/>
  <c r="T303" i="2"/>
  <c r="AJ303" i="2"/>
  <c r="V303" i="2"/>
  <c r="AL303" i="2"/>
  <c r="O303" i="2"/>
  <c r="AE303" i="2"/>
  <c r="H303" i="2"/>
  <c r="X303" i="2"/>
  <c r="M303" i="2"/>
  <c r="J303" i="2"/>
  <c r="Z303" i="2"/>
  <c r="I303" i="2"/>
  <c r="S303" i="2"/>
  <c r="AI303" i="2"/>
  <c r="L303" i="2"/>
  <c r="AB303" i="2"/>
  <c r="AC303" i="2"/>
  <c r="Q303" i="2"/>
  <c r="N303" i="2"/>
  <c r="AD303" i="2"/>
  <c r="Y303" i="2"/>
  <c r="S288" i="2"/>
  <c r="AI288" i="2"/>
  <c r="T288" i="2"/>
  <c r="AJ288" i="2"/>
  <c r="W288" i="2"/>
  <c r="H288" i="2"/>
  <c r="X288" i="2"/>
  <c r="K288" i="2"/>
  <c r="AA288" i="2"/>
  <c r="L288" i="2"/>
  <c r="AB288" i="2"/>
  <c r="O288" i="2"/>
  <c r="AE288" i="2"/>
  <c r="P288" i="2"/>
  <c r="AF288" i="2"/>
  <c r="N288" i="2"/>
  <c r="AD288" i="2"/>
  <c r="Q288" i="2"/>
  <c r="AK288" i="2"/>
  <c r="Y288" i="2"/>
  <c r="R288" i="2"/>
  <c r="AH288" i="2"/>
  <c r="AG288" i="2"/>
  <c r="V288" i="2"/>
  <c r="AL288" i="2"/>
  <c r="M288" i="2"/>
  <c r="J288" i="2"/>
  <c r="Z288" i="2"/>
  <c r="AC288" i="2"/>
  <c r="U288" i="2"/>
  <c r="I288" i="2"/>
  <c r="S143" i="2"/>
  <c r="AI143" i="2"/>
  <c r="P143" i="2"/>
  <c r="AF143" i="2"/>
  <c r="W143" i="2"/>
  <c r="T143" i="2"/>
  <c r="AJ143" i="2"/>
  <c r="K143" i="2"/>
  <c r="AA143" i="2"/>
  <c r="H143" i="2"/>
  <c r="X143" i="2"/>
  <c r="I143" i="2"/>
  <c r="Y143" i="2"/>
  <c r="O143" i="2"/>
  <c r="AE143" i="2"/>
  <c r="L143" i="2"/>
  <c r="AB143" i="2"/>
  <c r="M143" i="2"/>
  <c r="AC143" i="2"/>
  <c r="AK143" i="2"/>
  <c r="R143" i="2"/>
  <c r="AH143" i="2"/>
  <c r="Q143" i="2"/>
  <c r="V143" i="2"/>
  <c r="AL143" i="2"/>
  <c r="U143" i="2"/>
  <c r="J143" i="2"/>
  <c r="Z143" i="2"/>
  <c r="AG143" i="2"/>
  <c r="N143" i="2"/>
  <c r="AD143" i="2"/>
  <c r="I207" i="2"/>
  <c r="Y207" i="2"/>
  <c r="V207" i="2"/>
  <c r="AL207" i="2"/>
  <c r="S207" i="2"/>
  <c r="AI207" i="2"/>
  <c r="M207" i="2"/>
  <c r="AC207" i="2"/>
  <c r="J207" i="2"/>
  <c r="Z207" i="2"/>
  <c r="W207" i="2"/>
  <c r="Q207" i="2"/>
  <c r="AG207" i="2"/>
  <c r="N207" i="2"/>
  <c r="AD207" i="2"/>
  <c r="K207" i="2"/>
  <c r="AA207" i="2"/>
  <c r="U207" i="2"/>
  <c r="AK207" i="2"/>
  <c r="R207" i="2"/>
  <c r="AH207" i="2"/>
  <c r="O207" i="2"/>
  <c r="AE207" i="2"/>
  <c r="L207" i="2"/>
  <c r="AB207" i="2"/>
  <c r="P207" i="2"/>
  <c r="AF207" i="2"/>
  <c r="T207" i="2"/>
  <c r="AJ207" i="2"/>
  <c r="H207" i="2"/>
  <c r="X207" i="2"/>
  <c r="S256" i="2"/>
  <c r="AI256" i="2"/>
  <c r="T256" i="2"/>
  <c r="AJ256" i="2"/>
  <c r="U256" i="2"/>
  <c r="AK256" i="2"/>
  <c r="W256" i="2"/>
  <c r="H256" i="2"/>
  <c r="X256" i="2"/>
  <c r="I256" i="2"/>
  <c r="Y256" i="2"/>
  <c r="K256" i="2"/>
  <c r="AA256" i="2"/>
  <c r="L256" i="2"/>
  <c r="AB256" i="2"/>
  <c r="M256" i="2"/>
  <c r="AC256" i="2"/>
  <c r="O256" i="2"/>
  <c r="AE256" i="2"/>
  <c r="P256" i="2"/>
  <c r="AF256" i="2"/>
  <c r="Q256" i="2"/>
  <c r="AG256" i="2"/>
  <c r="N256" i="2"/>
  <c r="AD256" i="2"/>
  <c r="R256" i="2"/>
  <c r="AH256" i="2"/>
  <c r="V256" i="2"/>
  <c r="AL256" i="2"/>
  <c r="J256" i="2"/>
  <c r="Z256" i="2"/>
  <c r="U301" i="2"/>
  <c r="AK301" i="2"/>
  <c r="S301" i="2"/>
  <c r="N301" i="2"/>
  <c r="AD301" i="2"/>
  <c r="AE301" i="2"/>
  <c r="P301" i="2"/>
  <c r="AF301" i="2"/>
  <c r="I301" i="2"/>
  <c r="Y301" i="2"/>
  <c r="AI301" i="2"/>
  <c r="R301" i="2"/>
  <c r="AH301" i="2"/>
  <c r="T301" i="2"/>
  <c r="AJ301" i="2"/>
  <c r="M301" i="2"/>
  <c r="AC301" i="2"/>
  <c r="V301" i="2"/>
  <c r="AL301" i="2"/>
  <c r="K301" i="2"/>
  <c r="H301" i="2"/>
  <c r="X301" i="2"/>
  <c r="Q301" i="2"/>
  <c r="AG301" i="2"/>
  <c r="J301" i="2"/>
  <c r="Z301" i="2"/>
  <c r="AA301" i="2"/>
  <c r="O301" i="2"/>
  <c r="L301" i="2"/>
  <c r="AB301" i="2"/>
  <c r="W301" i="2"/>
  <c r="R72" i="2"/>
  <c r="AH72" i="2"/>
  <c r="K72" i="2"/>
  <c r="AA72" i="2"/>
  <c r="V72" i="2"/>
  <c r="AL72" i="2"/>
  <c r="O72" i="2"/>
  <c r="AE72" i="2"/>
  <c r="J72" i="2"/>
  <c r="Z72" i="2"/>
  <c r="S72" i="2"/>
  <c r="AI72" i="2"/>
  <c r="L72" i="2"/>
  <c r="AB72" i="2"/>
  <c r="N72" i="2"/>
  <c r="AD72" i="2"/>
  <c r="W72" i="2"/>
  <c r="P72" i="2"/>
  <c r="AF72" i="2"/>
  <c r="AJ72" i="2"/>
  <c r="Q72" i="2"/>
  <c r="AG72" i="2"/>
  <c r="H72" i="2"/>
  <c r="U72" i="2"/>
  <c r="AK72" i="2"/>
  <c r="T72" i="2"/>
  <c r="I72" i="2"/>
  <c r="Y72" i="2"/>
  <c r="X72" i="2"/>
  <c r="M72" i="2"/>
  <c r="AC72" i="2"/>
  <c r="R104" i="2"/>
  <c r="AH104" i="2"/>
  <c r="K104" i="2"/>
  <c r="AA104" i="2"/>
  <c r="T104" i="2"/>
  <c r="AJ104" i="2"/>
  <c r="U104" i="2"/>
  <c r="AK104" i="2"/>
  <c r="V104" i="2"/>
  <c r="AL104" i="2"/>
  <c r="O104" i="2"/>
  <c r="AE104" i="2"/>
  <c r="H104" i="2"/>
  <c r="X104" i="2"/>
  <c r="I104" i="2"/>
  <c r="Y104" i="2"/>
  <c r="J104" i="2"/>
  <c r="Z104" i="2"/>
  <c r="S104" i="2"/>
  <c r="AI104" i="2"/>
  <c r="L104" i="2"/>
  <c r="AB104" i="2"/>
  <c r="M104" i="2"/>
  <c r="AC104" i="2"/>
  <c r="N104" i="2"/>
  <c r="AD104" i="2"/>
  <c r="W104" i="2"/>
  <c r="P104" i="2"/>
  <c r="AF104" i="2"/>
  <c r="Q104" i="2"/>
  <c r="AG104" i="2"/>
  <c r="S73" i="2"/>
  <c r="AI73" i="2"/>
  <c r="L73" i="2"/>
  <c r="AB73" i="2"/>
  <c r="W73" i="2"/>
  <c r="P73" i="2"/>
  <c r="AF73" i="2"/>
  <c r="K73" i="2"/>
  <c r="AA73" i="2"/>
  <c r="T73" i="2"/>
  <c r="AJ73" i="2"/>
  <c r="M73" i="2"/>
  <c r="AC73" i="2"/>
  <c r="O73" i="2"/>
  <c r="AE73" i="2"/>
  <c r="H73" i="2"/>
  <c r="X73" i="2"/>
  <c r="Q73" i="2"/>
  <c r="AG73" i="2"/>
  <c r="AK73" i="2"/>
  <c r="R73" i="2"/>
  <c r="AH73" i="2"/>
  <c r="I73" i="2"/>
  <c r="V73" i="2"/>
  <c r="AL73" i="2"/>
  <c r="U73" i="2"/>
  <c r="J73" i="2"/>
  <c r="Z73" i="2"/>
  <c r="Y73" i="2"/>
  <c r="N73" i="2"/>
  <c r="AD73" i="2"/>
  <c r="W95" i="2"/>
  <c r="P95" i="2"/>
  <c r="AF95" i="2"/>
  <c r="K95" i="2"/>
  <c r="AA95" i="2"/>
  <c r="T95" i="2"/>
  <c r="AJ95" i="2"/>
  <c r="O95" i="2"/>
  <c r="AE95" i="2"/>
  <c r="H95" i="2"/>
  <c r="X95" i="2"/>
  <c r="S95" i="2"/>
  <c r="AI95" i="2"/>
  <c r="L95" i="2"/>
  <c r="AB95" i="2"/>
  <c r="R95" i="2"/>
  <c r="AH95" i="2"/>
  <c r="I95" i="2"/>
  <c r="Q95" i="2"/>
  <c r="U95" i="2"/>
  <c r="V95" i="2"/>
  <c r="AL95" i="2"/>
  <c r="Y95" i="2"/>
  <c r="AG95" i="2"/>
  <c r="AK95" i="2"/>
  <c r="J95" i="2"/>
  <c r="Z95" i="2"/>
  <c r="M95" i="2"/>
  <c r="N95" i="2"/>
  <c r="AD95" i="2"/>
  <c r="AC95" i="2"/>
  <c r="H59" i="2"/>
  <c r="X59" i="2"/>
  <c r="L59" i="2"/>
  <c r="AB59" i="2"/>
  <c r="P59" i="2"/>
  <c r="AF59" i="2"/>
  <c r="T59" i="2"/>
  <c r="AJ59" i="2"/>
  <c r="N59" i="2"/>
  <c r="AD59" i="2"/>
  <c r="Y59" i="2"/>
  <c r="K59" i="2"/>
  <c r="AC59" i="2"/>
  <c r="R59" i="2"/>
  <c r="AH59" i="2"/>
  <c r="AG59" i="2"/>
  <c r="S59" i="2"/>
  <c r="AK59" i="2"/>
  <c r="V59" i="2"/>
  <c r="AL59" i="2"/>
  <c r="I59" i="2"/>
  <c r="AA59" i="2"/>
  <c r="M59" i="2"/>
  <c r="W59" i="2"/>
  <c r="J59" i="2"/>
  <c r="Z59" i="2"/>
  <c r="Q59" i="2"/>
  <c r="AI59" i="2"/>
  <c r="U59" i="2"/>
  <c r="AE59" i="2"/>
  <c r="O59" i="2"/>
  <c r="N228" i="2"/>
  <c r="AD228" i="2"/>
  <c r="K228" i="2"/>
  <c r="AA228" i="2"/>
  <c r="H228" i="2"/>
  <c r="X228" i="2"/>
  <c r="R228" i="2"/>
  <c r="AH228" i="2"/>
  <c r="O228" i="2"/>
  <c r="AE228" i="2"/>
  <c r="L228" i="2"/>
  <c r="AB228" i="2"/>
  <c r="V228" i="2"/>
  <c r="AL228" i="2"/>
  <c r="S228" i="2"/>
  <c r="AI228" i="2"/>
  <c r="P228" i="2"/>
  <c r="AF228" i="2"/>
  <c r="J228" i="2"/>
  <c r="Z228" i="2"/>
  <c r="W228" i="2"/>
  <c r="T228" i="2"/>
  <c r="AJ228" i="2"/>
  <c r="Q228" i="2"/>
  <c r="AG228" i="2"/>
  <c r="U228" i="2"/>
  <c r="AK228" i="2"/>
  <c r="I228" i="2"/>
  <c r="Y228" i="2"/>
  <c r="M228" i="2"/>
  <c r="AC228" i="2"/>
  <c r="W260" i="2"/>
  <c r="H260" i="2"/>
  <c r="X260" i="2"/>
  <c r="I260" i="2"/>
  <c r="Y260" i="2"/>
  <c r="K260" i="2"/>
  <c r="AA260" i="2"/>
  <c r="L260" i="2"/>
  <c r="AB260" i="2"/>
  <c r="M260" i="2"/>
  <c r="AC260" i="2"/>
  <c r="O260" i="2"/>
  <c r="AE260" i="2"/>
  <c r="P260" i="2"/>
  <c r="AF260" i="2"/>
  <c r="Q260" i="2"/>
  <c r="AG260" i="2"/>
  <c r="S260" i="2"/>
  <c r="AI260" i="2"/>
  <c r="T260" i="2"/>
  <c r="AJ260" i="2"/>
  <c r="U260" i="2"/>
  <c r="AK260" i="2"/>
  <c r="R260" i="2"/>
  <c r="AH260" i="2"/>
  <c r="V260" i="2"/>
  <c r="AL260" i="2"/>
  <c r="J260" i="2"/>
  <c r="Z260" i="2"/>
  <c r="N260" i="2"/>
  <c r="AD260" i="2"/>
  <c r="K291" i="2"/>
  <c r="AA291" i="2"/>
  <c r="AC291" i="2"/>
  <c r="T291" i="2"/>
  <c r="AJ291" i="2"/>
  <c r="Y291" i="2"/>
  <c r="V291" i="2"/>
  <c r="AL291" i="2"/>
  <c r="O291" i="2"/>
  <c r="AE291" i="2"/>
  <c r="H291" i="2"/>
  <c r="X291" i="2"/>
  <c r="U291" i="2"/>
  <c r="AK291" i="2"/>
  <c r="J291" i="2"/>
  <c r="Z291" i="2"/>
  <c r="S291" i="2"/>
  <c r="AI291" i="2"/>
  <c r="L291" i="2"/>
  <c r="AB291" i="2"/>
  <c r="AG291" i="2"/>
  <c r="I291" i="2"/>
  <c r="N291" i="2"/>
  <c r="AD291" i="2"/>
  <c r="W291" i="2"/>
  <c r="Q291" i="2"/>
  <c r="P291" i="2"/>
  <c r="AF291" i="2"/>
  <c r="M291" i="2"/>
  <c r="R291" i="2"/>
  <c r="AH291" i="2"/>
  <c r="W276" i="2"/>
  <c r="H276" i="2"/>
  <c r="X276" i="2"/>
  <c r="K276" i="2"/>
  <c r="AA276" i="2"/>
  <c r="L276" i="2"/>
  <c r="AB276" i="2"/>
  <c r="O276" i="2"/>
  <c r="AE276" i="2"/>
  <c r="P276" i="2"/>
  <c r="AF276" i="2"/>
  <c r="Q276" i="2"/>
  <c r="AG276" i="2"/>
  <c r="S276" i="2"/>
  <c r="AI276" i="2"/>
  <c r="T276" i="2"/>
  <c r="AJ276" i="2"/>
  <c r="U276" i="2"/>
  <c r="AK276" i="2"/>
  <c r="AC276" i="2"/>
  <c r="R276" i="2"/>
  <c r="AH276" i="2"/>
  <c r="I276" i="2"/>
  <c r="V276" i="2"/>
  <c r="AL276" i="2"/>
  <c r="M276" i="2"/>
  <c r="J276" i="2"/>
  <c r="Z276" i="2"/>
  <c r="Y276" i="2"/>
  <c r="N276" i="2"/>
  <c r="AD276" i="2"/>
  <c r="T147" i="2"/>
  <c r="AJ147" i="2"/>
  <c r="H147" i="2"/>
  <c r="X147" i="2"/>
  <c r="L147" i="2"/>
  <c r="AB147" i="2"/>
  <c r="M147" i="2"/>
  <c r="AC147" i="2"/>
  <c r="P147" i="2"/>
  <c r="AF147" i="2"/>
  <c r="Q147" i="2"/>
  <c r="AG147" i="2"/>
  <c r="I147" i="2"/>
  <c r="V147" i="2"/>
  <c r="AL147" i="2"/>
  <c r="K147" i="2"/>
  <c r="U147" i="2"/>
  <c r="J147" i="2"/>
  <c r="Z147" i="2"/>
  <c r="AA147" i="2"/>
  <c r="O147" i="2"/>
  <c r="Y147" i="2"/>
  <c r="N147" i="2"/>
  <c r="AD147" i="2"/>
  <c r="AE147" i="2"/>
  <c r="S147" i="2"/>
  <c r="AK147" i="2"/>
  <c r="R147" i="2"/>
  <c r="AH147" i="2"/>
  <c r="AI147" i="2"/>
  <c r="W147" i="2"/>
  <c r="M211" i="2"/>
  <c r="AC211" i="2"/>
  <c r="J211" i="2"/>
  <c r="Z211" i="2"/>
  <c r="W211" i="2"/>
  <c r="Q211" i="2"/>
  <c r="AG211" i="2"/>
  <c r="N211" i="2"/>
  <c r="AD211" i="2"/>
  <c r="K211" i="2"/>
  <c r="AA211" i="2"/>
  <c r="U211" i="2"/>
  <c r="AK211" i="2"/>
  <c r="R211" i="2"/>
  <c r="AH211" i="2"/>
  <c r="O211" i="2"/>
  <c r="AE211" i="2"/>
  <c r="I211" i="2"/>
  <c r="Y211" i="2"/>
  <c r="V211" i="2"/>
  <c r="AL211" i="2"/>
  <c r="S211" i="2"/>
  <c r="AI211" i="2"/>
  <c r="P211" i="2"/>
  <c r="AF211" i="2"/>
  <c r="T211" i="2"/>
  <c r="AJ211" i="2"/>
  <c r="H211" i="2"/>
  <c r="X211" i="2"/>
  <c r="L211" i="2"/>
  <c r="AB211" i="2"/>
  <c r="J247" i="2"/>
  <c r="Z247" i="2"/>
  <c r="K247" i="2"/>
  <c r="AA247" i="2"/>
  <c r="L247" i="2"/>
  <c r="AB247" i="2"/>
  <c r="N247" i="2"/>
  <c r="AD247" i="2"/>
  <c r="O247" i="2"/>
  <c r="AE247" i="2"/>
  <c r="P247" i="2"/>
  <c r="AF247" i="2"/>
  <c r="R247" i="2"/>
  <c r="AH247" i="2"/>
  <c r="S247" i="2"/>
  <c r="AI247" i="2"/>
  <c r="T247" i="2"/>
  <c r="AJ247" i="2"/>
  <c r="V247" i="2"/>
  <c r="AL247" i="2"/>
  <c r="W247" i="2"/>
  <c r="H247" i="2"/>
  <c r="X247" i="2"/>
  <c r="U247" i="2"/>
  <c r="AK247" i="2"/>
  <c r="I247" i="2"/>
  <c r="Y247" i="2"/>
  <c r="M247" i="2"/>
  <c r="AC247" i="2"/>
  <c r="Q247" i="2"/>
  <c r="AG247" i="2"/>
  <c r="N294" i="2"/>
  <c r="AD294" i="2"/>
  <c r="AB294" i="2"/>
  <c r="W294" i="2"/>
  <c r="L294" i="2"/>
  <c r="AF294" i="2"/>
  <c r="I294" i="2"/>
  <c r="Y294" i="2"/>
  <c r="R294" i="2"/>
  <c r="AH294" i="2"/>
  <c r="K294" i="2"/>
  <c r="AA294" i="2"/>
  <c r="X294" i="2"/>
  <c r="M294" i="2"/>
  <c r="AC294" i="2"/>
  <c r="V294" i="2"/>
  <c r="AL294" i="2"/>
  <c r="H294" i="2"/>
  <c r="O294" i="2"/>
  <c r="AE294" i="2"/>
  <c r="AJ294" i="2"/>
  <c r="Q294" i="2"/>
  <c r="AG294" i="2"/>
  <c r="J294" i="2"/>
  <c r="Z294" i="2"/>
  <c r="T294" i="2"/>
  <c r="S294" i="2"/>
  <c r="AI294" i="2"/>
  <c r="P294" i="2"/>
  <c r="U294" i="2"/>
  <c r="AK294" i="2"/>
  <c r="H151" i="2"/>
  <c r="X151" i="2"/>
  <c r="L151" i="2"/>
  <c r="AB151" i="2"/>
  <c r="P151" i="2"/>
  <c r="AF151" i="2"/>
  <c r="T151" i="2"/>
  <c r="AJ151" i="2"/>
  <c r="M151" i="2"/>
  <c r="AC151" i="2"/>
  <c r="J151" i="2"/>
  <c r="Z151" i="2"/>
  <c r="O151" i="2"/>
  <c r="Q151" i="2"/>
  <c r="AG151" i="2"/>
  <c r="N151" i="2"/>
  <c r="AD151" i="2"/>
  <c r="AE151" i="2"/>
  <c r="S151" i="2"/>
  <c r="U151" i="2"/>
  <c r="AK151" i="2"/>
  <c r="R151" i="2"/>
  <c r="AH151" i="2"/>
  <c r="AI151" i="2"/>
  <c r="W151" i="2"/>
  <c r="I151" i="2"/>
  <c r="Y151" i="2"/>
  <c r="V151" i="2"/>
  <c r="AL151" i="2"/>
  <c r="K151" i="2"/>
  <c r="AA151" i="2"/>
  <c r="Q215" i="2"/>
  <c r="AG215" i="2"/>
  <c r="N215" i="2"/>
  <c r="AD215" i="2"/>
  <c r="K215" i="2"/>
  <c r="AA215" i="2"/>
  <c r="U215" i="2"/>
  <c r="AK215" i="2"/>
  <c r="R215" i="2"/>
  <c r="AH215" i="2"/>
  <c r="O215" i="2"/>
  <c r="AE215" i="2"/>
  <c r="I215" i="2"/>
  <c r="Y215" i="2"/>
  <c r="V215" i="2"/>
  <c r="AL215" i="2"/>
  <c r="S215" i="2"/>
  <c r="AI215" i="2"/>
  <c r="M215" i="2"/>
  <c r="AC215" i="2"/>
  <c r="J215" i="2"/>
  <c r="Z215" i="2"/>
  <c r="W215" i="2"/>
  <c r="T215" i="2"/>
  <c r="AJ215" i="2"/>
  <c r="H215" i="2"/>
  <c r="X215" i="2"/>
  <c r="L215" i="2"/>
  <c r="AB215" i="2"/>
  <c r="P215" i="2"/>
  <c r="AF215" i="2"/>
  <c r="U258" i="2"/>
  <c r="AK258" i="2"/>
  <c r="V258" i="2"/>
  <c r="AL258" i="2"/>
  <c r="W258" i="2"/>
  <c r="I258" i="2"/>
  <c r="Y258" i="2"/>
  <c r="J258" i="2"/>
  <c r="Z258" i="2"/>
  <c r="K258" i="2"/>
  <c r="AA258" i="2"/>
  <c r="M258" i="2"/>
  <c r="AC258" i="2"/>
  <c r="N258" i="2"/>
  <c r="AD258" i="2"/>
  <c r="O258" i="2"/>
  <c r="AE258" i="2"/>
  <c r="Q258" i="2"/>
  <c r="AG258" i="2"/>
  <c r="R258" i="2"/>
  <c r="AH258" i="2"/>
  <c r="S258" i="2"/>
  <c r="AI258" i="2"/>
  <c r="P258" i="2"/>
  <c r="AF258" i="2"/>
  <c r="T258" i="2"/>
  <c r="AJ258" i="2"/>
  <c r="H258" i="2"/>
  <c r="X258" i="2"/>
  <c r="L258" i="2"/>
  <c r="AB258" i="2"/>
  <c r="L308" i="2"/>
  <c r="AB308" i="2"/>
  <c r="U308" i="2"/>
  <c r="AK308" i="2"/>
  <c r="R308" i="2"/>
  <c r="W308" i="2"/>
  <c r="N308" i="2"/>
  <c r="P308" i="2"/>
  <c r="AF308" i="2"/>
  <c r="J308" i="2"/>
  <c r="I308" i="2"/>
  <c r="Y308" i="2"/>
  <c r="AH308" i="2"/>
  <c r="V308" i="2"/>
  <c r="K308" i="2"/>
  <c r="AA308" i="2"/>
  <c r="AD308" i="2"/>
  <c r="T308" i="2"/>
  <c r="AJ308" i="2"/>
  <c r="Z308" i="2"/>
  <c r="M308" i="2"/>
  <c r="AC308" i="2"/>
  <c r="AL308" i="2"/>
  <c r="O308" i="2"/>
  <c r="AE308" i="2"/>
  <c r="H308" i="2"/>
  <c r="X308" i="2"/>
  <c r="Q308" i="2"/>
  <c r="AG308" i="2"/>
  <c r="S308" i="2"/>
  <c r="AI308" i="2"/>
  <c r="P178" i="2"/>
  <c r="AF178" i="2"/>
  <c r="M178" i="2"/>
  <c r="AC178" i="2"/>
  <c r="J178" i="2"/>
  <c r="Z178" i="2"/>
  <c r="T178" i="2"/>
  <c r="AJ178" i="2"/>
  <c r="Q178" i="2"/>
  <c r="AG178" i="2"/>
  <c r="N178" i="2"/>
  <c r="AD178" i="2"/>
  <c r="H178" i="2"/>
  <c r="X178" i="2"/>
  <c r="U178" i="2"/>
  <c r="AK178" i="2"/>
  <c r="R178" i="2"/>
  <c r="AH178" i="2"/>
  <c r="L178" i="2"/>
  <c r="AB178" i="2"/>
  <c r="I178" i="2"/>
  <c r="Y178" i="2"/>
  <c r="V178" i="2"/>
  <c r="AL178" i="2"/>
  <c r="W178" i="2"/>
  <c r="K178" i="2"/>
  <c r="AA178" i="2"/>
  <c r="O178" i="2"/>
  <c r="AE178" i="2"/>
  <c r="S178" i="2"/>
  <c r="AI178" i="2"/>
  <c r="M156" i="2"/>
  <c r="AC156" i="2"/>
  <c r="Q156" i="2"/>
  <c r="AG156" i="2"/>
  <c r="U156" i="2"/>
  <c r="AK156" i="2"/>
  <c r="I156" i="2"/>
  <c r="Y156" i="2"/>
  <c r="O156" i="2"/>
  <c r="AE156" i="2"/>
  <c r="H156" i="2"/>
  <c r="AH156" i="2"/>
  <c r="AB156" i="2"/>
  <c r="S156" i="2"/>
  <c r="AI156" i="2"/>
  <c r="P156" i="2"/>
  <c r="J156" i="2"/>
  <c r="AJ156" i="2"/>
  <c r="W156" i="2"/>
  <c r="X156" i="2"/>
  <c r="R156" i="2"/>
  <c r="L156" i="2"/>
  <c r="K156" i="2"/>
  <c r="AA156" i="2"/>
  <c r="AF156" i="2"/>
  <c r="Z156" i="2"/>
  <c r="T156" i="2"/>
  <c r="V156" i="2"/>
  <c r="AD156" i="2"/>
  <c r="AL156" i="2"/>
  <c r="N156" i="2"/>
  <c r="V220" i="2"/>
  <c r="AL220" i="2"/>
  <c r="S220" i="2"/>
  <c r="AI220" i="2"/>
  <c r="P220" i="2"/>
  <c r="AF220" i="2"/>
  <c r="J220" i="2"/>
  <c r="Z220" i="2"/>
  <c r="W220" i="2"/>
  <c r="T220" i="2"/>
  <c r="AJ220" i="2"/>
  <c r="N220" i="2"/>
  <c r="AD220" i="2"/>
  <c r="K220" i="2"/>
  <c r="AA220" i="2"/>
  <c r="H220" i="2"/>
  <c r="X220" i="2"/>
  <c r="R220" i="2"/>
  <c r="AH220" i="2"/>
  <c r="O220" i="2"/>
  <c r="AE220" i="2"/>
  <c r="L220" i="2"/>
  <c r="AB220" i="2"/>
  <c r="I220" i="2"/>
  <c r="Y220" i="2"/>
  <c r="M220" i="2"/>
  <c r="AC220" i="2"/>
  <c r="Q220" i="2"/>
  <c r="AG220" i="2"/>
  <c r="U220" i="2"/>
  <c r="AK220" i="2"/>
  <c r="N283" i="2"/>
  <c r="AD283" i="2"/>
  <c r="O283" i="2"/>
  <c r="AE283" i="2"/>
  <c r="R283" i="2"/>
  <c r="AH283" i="2"/>
  <c r="S283" i="2"/>
  <c r="AI283" i="2"/>
  <c r="V283" i="2"/>
  <c r="AL283" i="2"/>
  <c r="W283" i="2"/>
  <c r="J283" i="2"/>
  <c r="Z283" i="2"/>
  <c r="K283" i="2"/>
  <c r="AA283" i="2"/>
  <c r="P283" i="2"/>
  <c r="I283" i="2"/>
  <c r="Y283" i="2"/>
  <c r="M283" i="2"/>
  <c r="AC283" i="2"/>
  <c r="X283" i="2"/>
  <c r="H283" i="2"/>
  <c r="Q283" i="2"/>
  <c r="AG283" i="2"/>
  <c r="AF283" i="2"/>
  <c r="T283" i="2"/>
  <c r="L283" i="2"/>
  <c r="U283" i="2"/>
  <c r="AK283" i="2"/>
  <c r="AB283" i="2"/>
  <c r="AJ283" i="2"/>
  <c r="T300" i="2"/>
  <c r="AJ300" i="2"/>
  <c r="M300" i="2"/>
  <c r="AC300" i="2"/>
  <c r="J300" i="2"/>
  <c r="O300" i="2"/>
  <c r="AE300" i="2"/>
  <c r="H300" i="2"/>
  <c r="X300" i="2"/>
  <c r="Q300" i="2"/>
  <c r="AG300" i="2"/>
  <c r="Z300" i="2"/>
  <c r="N300" i="2"/>
  <c r="S300" i="2"/>
  <c r="AI300" i="2"/>
  <c r="V300" i="2"/>
  <c r="L300" i="2"/>
  <c r="AB300" i="2"/>
  <c r="R300" i="2"/>
  <c r="U300" i="2"/>
  <c r="AK300" i="2"/>
  <c r="AD300" i="2"/>
  <c r="W300" i="2"/>
  <c r="AL300" i="2"/>
  <c r="P300" i="2"/>
  <c r="AF300" i="2"/>
  <c r="AH300" i="2"/>
  <c r="I300" i="2"/>
  <c r="Y300" i="2"/>
  <c r="K300" i="2"/>
  <c r="AA300" i="2"/>
  <c r="M293" i="2"/>
  <c r="AC293" i="2"/>
  <c r="O293" i="2"/>
  <c r="V293" i="2"/>
  <c r="AL293" i="2"/>
  <c r="K293" i="2"/>
  <c r="H293" i="2"/>
  <c r="X293" i="2"/>
  <c r="Q293" i="2"/>
  <c r="AG293" i="2"/>
  <c r="AA293" i="2"/>
  <c r="J293" i="2"/>
  <c r="Z293" i="2"/>
  <c r="W293" i="2"/>
  <c r="L293" i="2"/>
  <c r="AB293" i="2"/>
  <c r="U293" i="2"/>
  <c r="AK293" i="2"/>
  <c r="N293" i="2"/>
  <c r="AD293" i="2"/>
  <c r="S293" i="2"/>
  <c r="AI293" i="2"/>
  <c r="P293" i="2"/>
  <c r="AF293" i="2"/>
  <c r="I293" i="2"/>
  <c r="Y293" i="2"/>
  <c r="R293" i="2"/>
  <c r="AH293" i="2"/>
  <c r="AE293" i="2"/>
  <c r="T293" i="2"/>
  <c r="AJ293" i="2"/>
  <c r="K307" i="2"/>
  <c r="AA307" i="2"/>
  <c r="Y307" i="2"/>
  <c r="T307" i="2"/>
  <c r="AJ307" i="2"/>
  <c r="AK307" i="2"/>
  <c r="V307" i="2"/>
  <c r="AL307" i="2"/>
  <c r="O307" i="2"/>
  <c r="AE307" i="2"/>
  <c r="H307" i="2"/>
  <c r="X307" i="2"/>
  <c r="J307" i="2"/>
  <c r="Z307" i="2"/>
  <c r="S307" i="2"/>
  <c r="AI307" i="2"/>
  <c r="L307" i="2"/>
  <c r="AB307" i="2"/>
  <c r="Q307" i="2"/>
  <c r="N307" i="2"/>
  <c r="AD307" i="2"/>
  <c r="M307" i="2"/>
  <c r="W307" i="2"/>
  <c r="I307" i="2"/>
  <c r="P307" i="2"/>
  <c r="AF307" i="2"/>
  <c r="AG307" i="2"/>
  <c r="U307" i="2"/>
  <c r="R307" i="2"/>
  <c r="AH307" i="2"/>
  <c r="AC307" i="2"/>
  <c r="M250" i="2"/>
  <c r="AC250" i="2"/>
  <c r="N250" i="2"/>
  <c r="AD250" i="2"/>
  <c r="O250" i="2"/>
  <c r="AE250" i="2"/>
  <c r="Q250" i="2"/>
  <c r="AG250" i="2"/>
  <c r="R250" i="2"/>
  <c r="AH250" i="2"/>
  <c r="S250" i="2"/>
  <c r="AI250" i="2"/>
  <c r="U250" i="2"/>
  <c r="AK250" i="2"/>
  <c r="V250" i="2"/>
  <c r="AL250" i="2"/>
  <c r="W250" i="2"/>
  <c r="I250" i="2"/>
  <c r="Y250" i="2"/>
  <c r="J250" i="2"/>
  <c r="Z250" i="2"/>
  <c r="K250" i="2"/>
  <c r="AA250" i="2"/>
  <c r="H250" i="2"/>
  <c r="X250" i="2"/>
  <c r="L250" i="2"/>
  <c r="AB250" i="2"/>
  <c r="P250" i="2"/>
  <c r="AF250" i="2"/>
  <c r="T250" i="2"/>
  <c r="AJ250" i="2"/>
  <c r="W131" i="2"/>
  <c r="T131" i="2"/>
  <c r="AJ131" i="2"/>
  <c r="K131" i="2"/>
  <c r="AA131" i="2"/>
  <c r="H131" i="2"/>
  <c r="X131" i="2"/>
  <c r="O131" i="2"/>
  <c r="AE131" i="2"/>
  <c r="L131" i="2"/>
  <c r="AB131" i="2"/>
  <c r="M131" i="2"/>
  <c r="AC131" i="2"/>
  <c r="S131" i="2"/>
  <c r="AI131" i="2"/>
  <c r="P131" i="2"/>
  <c r="AF131" i="2"/>
  <c r="Q131" i="2"/>
  <c r="AG131" i="2"/>
  <c r="Y131" i="2"/>
  <c r="V131" i="2"/>
  <c r="AL131" i="2"/>
  <c r="AK131" i="2"/>
  <c r="J131" i="2"/>
  <c r="Z131" i="2"/>
  <c r="I131" i="2"/>
  <c r="N131" i="2"/>
  <c r="AD131" i="2"/>
  <c r="U131" i="2"/>
  <c r="R131" i="2"/>
  <c r="AH131" i="2"/>
  <c r="R161" i="2"/>
  <c r="AH161" i="2"/>
  <c r="V161" i="2"/>
  <c r="AL161" i="2"/>
  <c r="J161" i="2"/>
  <c r="Z161" i="2"/>
  <c r="N161" i="2"/>
  <c r="AD161" i="2"/>
  <c r="T161" i="2"/>
  <c r="AJ161" i="2"/>
  <c r="M161" i="2"/>
  <c r="AG161" i="2"/>
  <c r="H161" i="2"/>
  <c r="X161" i="2"/>
  <c r="U161" i="2"/>
  <c r="O161" i="2"/>
  <c r="I161" i="2"/>
  <c r="L161" i="2"/>
  <c r="AB161" i="2"/>
  <c r="AC161" i="2"/>
  <c r="W161" i="2"/>
  <c r="Q161" i="2"/>
  <c r="P161" i="2"/>
  <c r="AF161" i="2"/>
  <c r="AK161" i="2"/>
  <c r="AE161" i="2"/>
  <c r="Y161" i="2"/>
  <c r="AA161" i="2"/>
  <c r="AI161" i="2"/>
  <c r="K161" i="2"/>
  <c r="S161" i="2"/>
  <c r="K225" i="2"/>
  <c r="AA225" i="2"/>
  <c r="H225" i="2"/>
  <c r="X225" i="2"/>
  <c r="U225" i="2"/>
  <c r="AK225" i="2"/>
  <c r="O225" i="2"/>
  <c r="AE225" i="2"/>
  <c r="L225" i="2"/>
  <c r="AB225" i="2"/>
  <c r="I225" i="2"/>
  <c r="Y225" i="2"/>
  <c r="S225" i="2"/>
  <c r="AI225" i="2"/>
  <c r="P225" i="2"/>
  <c r="AF225" i="2"/>
  <c r="M225" i="2"/>
  <c r="AC225" i="2"/>
  <c r="W225" i="2"/>
  <c r="T225" i="2"/>
  <c r="AJ225" i="2"/>
  <c r="Q225" i="2"/>
  <c r="AG225" i="2"/>
  <c r="N225" i="2"/>
  <c r="AD225" i="2"/>
  <c r="R225" i="2"/>
  <c r="AH225" i="2"/>
  <c r="V225" i="2"/>
  <c r="AL225" i="2"/>
  <c r="J225" i="2"/>
  <c r="Z225" i="2"/>
  <c r="L66" i="2"/>
  <c r="AB66" i="2"/>
  <c r="U66" i="2"/>
  <c r="AK66" i="2"/>
  <c r="N66" i="2"/>
  <c r="AD66" i="2"/>
  <c r="P66" i="2"/>
  <c r="AF66" i="2"/>
  <c r="I66" i="2"/>
  <c r="Y66" i="2"/>
  <c r="R66" i="2"/>
  <c r="AH66" i="2"/>
  <c r="T66" i="2"/>
  <c r="AJ66" i="2"/>
  <c r="M66" i="2"/>
  <c r="AC66" i="2"/>
  <c r="V66" i="2"/>
  <c r="AL66" i="2"/>
  <c r="K66" i="2"/>
  <c r="AA66" i="2"/>
  <c r="H66" i="2"/>
  <c r="X66" i="2"/>
  <c r="Q66" i="2"/>
  <c r="AG66" i="2"/>
  <c r="J66" i="2"/>
  <c r="Z66" i="2"/>
  <c r="O66" i="2"/>
  <c r="AE66" i="2"/>
  <c r="S66" i="2"/>
  <c r="W66" i="2"/>
  <c r="AI66" i="2"/>
  <c r="M67" i="2"/>
  <c r="AC67" i="2"/>
  <c r="V67" i="2"/>
  <c r="AL67" i="2"/>
  <c r="O67" i="2"/>
  <c r="AE67" i="2"/>
  <c r="Q67" i="2"/>
  <c r="AG67" i="2"/>
  <c r="J67" i="2"/>
  <c r="Z67" i="2"/>
  <c r="S67" i="2"/>
  <c r="AI67" i="2"/>
  <c r="U67" i="2"/>
  <c r="AK67" i="2"/>
  <c r="N67" i="2"/>
  <c r="AD67" i="2"/>
  <c r="W67" i="2"/>
  <c r="L67" i="2"/>
  <c r="AB67" i="2"/>
  <c r="I67" i="2"/>
  <c r="Y67" i="2"/>
  <c r="R67" i="2"/>
  <c r="AH67" i="2"/>
  <c r="K67" i="2"/>
  <c r="AA67" i="2"/>
  <c r="P67" i="2"/>
  <c r="AF67" i="2"/>
  <c r="T67" i="2"/>
  <c r="X67" i="2"/>
  <c r="AJ67" i="2"/>
  <c r="H67" i="2"/>
  <c r="Q52" i="2"/>
  <c r="AG52" i="2"/>
  <c r="J52" i="2"/>
  <c r="Z52" i="2"/>
  <c r="U52" i="2"/>
  <c r="AK52" i="2"/>
  <c r="N52" i="2"/>
  <c r="AD52" i="2"/>
  <c r="I52" i="2"/>
  <c r="Y52" i="2"/>
  <c r="R52" i="2"/>
  <c r="AH52" i="2"/>
  <c r="M52" i="2"/>
  <c r="AC52" i="2"/>
  <c r="V52" i="2"/>
  <c r="AL52" i="2"/>
  <c r="W52" i="2"/>
  <c r="AF52" i="2"/>
  <c r="K52" i="2"/>
  <c r="AA52" i="2"/>
  <c r="T52" i="2"/>
  <c r="O52" i="2"/>
  <c r="AE52" i="2"/>
  <c r="AJ52" i="2"/>
  <c r="H52" i="2"/>
  <c r="AB52" i="2"/>
  <c r="S52" i="2"/>
  <c r="AI52" i="2"/>
  <c r="P52" i="2"/>
  <c r="X52" i="2"/>
  <c r="L52" i="2"/>
  <c r="L84" i="2"/>
  <c r="AB84" i="2"/>
  <c r="U84" i="2"/>
  <c r="AK84" i="2"/>
  <c r="V84" i="2"/>
  <c r="AL84" i="2"/>
  <c r="K84" i="2"/>
  <c r="AA84" i="2"/>
  <c r="P84" i="2"/>
  <c r="AF84" i="2"/>
  <c r="I84" i="2"/>
  <c r="Y84" i="2"/>
  <c r="J84" i="2"/>
  <c r="Z84" i="2"/>
  <c r="O84" i="2"/>
  <c r="AE84" i="2"/>
  <c r="T84" i="2"/>
  <c r="AJ84" i="2"/>
  <c r="M84" i="2"/>
  <c r="AC84" i="2"/>
  <c r="N84" i="2"/>
  <c r="AD84" i="2"/>
  <c r="S84" i="2"/>
  <c r="AI84" i="2"/>
  <c r="H84" i="2"/>
  <c r="X84" i="2"/>
  <c r="Q84" i="2"/>
  <c r="AG84" i="2"/>
  <c r="R84" i="2"/>
  <c r="AH84" i="2"/>
  <c r="W84" i="2"/>
  <c r="U43" i="2"/>
  <c r="AK43" i="2"/>
  <c r="N43" i="2"/>
  <c r="AD43" i="2"/>
  <c r="S43" i="2"/>
  <c r="I43" i="2"/>
  <c r="Y43" i="2"/>
  <c r="R43" i="2"/>
  <c r="AH43" i="2"/>
  <c r="H43" i="2"/>
  <c r="M43" i="2"/>
  <c r="AC43" i="2"/>
  <c r="V43" i="2"/>
  <c r="AL43" i="2"/>
  <c r="P43" i="2"/>
  <c r="AI43" i="2"/>
  <c r="Q43" i="2"/>
  <c r="AG43" i="2"/>
  <c r="J43" i="2"/>
  <c r="Z43" i="2"/>
  <c r="X43" i="2"/>
  <c r="AB43" i="2"/>
  <c r="W43" i="2"/>
  <c r="AJ43" i="2"/>
  <c r="AE43" i="2"/>
  <c r="K43" i="2"/>
  <c r="L43" i="2"/>
  <c r="AA43" i="2"/>
  <c r="T43" i="2"/>
  <c r="O43" i="2"/>
  <c r="AF43" i="2"/>
  <c r="O50" i="2"/>
  <c r="AE50" i="2"/>
  <c r="H50" i="2"/>
  <c r="X50" i="2"/>
  <c r="U50" i="2"/>
  <c r="AK50" i="2"/>
  <c r="S50" i="2"/>
  <c r="AI50" i="2"/>
  <c r="L50" i="2"/>
  <c r="AB50" i="2"/>
  <c r="I50" i="2"/>
  <c r="Y50" i="2"/>
  <c r="W50" i="2"/>
  <c r="P50" i="2"/>
  <c r="AF50" i="2"/>
  <c r="M50" i="2"/>
  <c r="AC50" i="2"/>
  <c r="K50" i="2"/>
  <c r="AA50" i="2"/>
  <c r="T50" i="2"/>
  <c r="AJ50" i="2"/>
  <c r="Q50" i="2"/>
  <c r="AG50" i="2"/>
  <c r="AD50" i="2"/>
  <c r="AL50" i="2"/>
  <c r="R50" i="2"/>
  <c r="AH50" i="2"/>
  <c r="Z50" i="2"/>
  <c r="N50" i="2"/>
  <c r="V50" i="2"/>
  <c r="J50" i="2"/>
  <c r="T42" i="2"/>
  <c r="AJ42" i="2"/>
  <c r="M42" i="2"/>
  <c r="AC42" i="2"/>
  <c r="AE42" i="2"/>
  <c r="R42" i="2"/>
  <c r="H42" i="2"/>
  <c r="X42" i="2"/>
  <c r="Q42" i="2"/>
  <c r="AG42" i="2"/>
  <c r="L42" i="2"/>
  <c r="AB42" i="2"/>
  <c r="U42" i="2"/>
  <c r="AK42" i="2"/>
  <c r="O42" i="2"/>
  <c r="AH42" i="2"/>
  <c r="P42" i="2"/>
  <c r="AF42" i="2"/>
  <c r="I42" i="2"/>
  <c r="Y42" i="2"/>
  <c r="W42" i="2"/>
  <c r="J42" i="2"/>
  <c r="AA42" i="2"/>
  <c r="V42" i="2"/>
  <c r="Z42" i="2"/>
  <c r="AI42" i="2"/>
  <c r="AD42" i="2"/>
  <c r="K42" i="2"/>
  <c r="AL42" i="2"/>
  <c r="S42" i="2"/>
  <c r="N42" i="2"/>
  <c r="M38" i="2"/>
  <c r="Q38" i="2"/>
  <c r="I38" i="2"/>
  <c r="V38" i="2"/>
  <c r="AL38" i="2"/>
  <c r="H38" i="2"/>
  <c r="AA38" i="2"/>
  <c r="O38" i="2"/>
  <c r="AF38" i="2"/>
  <c r="Y38" i="2"/>
  <c r="Z38" i="2"/>
  <c r="N38" i="2"/>
  <c r="AE38" i="2"/>
  <c r="T38" i="2"/>
  <c r="AJ38" i="2"/>
  <c r="K38" i="2"/>
  <c r="AC38" i="2"/>
  <c r="L38" i="2"/>
  <c r="AD38" i="2"/>
  <c r="S38" i="2"/>
  <c r="AI38" i="2"/>
  <c r="X38" i="2"/>
  <c r="P38" i="2"/>
  <c r="AG38" i="2"/>
  <c r="R38" i="2"/>
  <c r="AH38" i="2"/>
  <c r="W38" i="2"/>
  <c r="J38" i="2"/>
  <c r="AB38" i="2"/>
  <c r="U38" i="2"/>
  <c r="AK38" i="2"/>
  <c r="H46" i="2"/>
  <c r="K46" i="2"/>
  <c r="AA46" i="2"/>
  <c r="T46" i="2"/>
  <c r="AJ46" i="2"/>
  <c r="Q46" i="2"/>
  <c r="AG46" i="2"/>
  <c r="O46" i="2"/>
  <c r="AE46" i="2"/>
  <c r="X46" i="2"/>
  <c r="U46" i="2"/>
  <c r="AK46" i="2"/>
  <c r="S46" i="2"/>
  <c r="AI46" i="2"/>
  <c r="L46" i="2"/>
  <c r="AB46" i="2"/>
  <c r="I46" i="2"/>
  <c r="Y46" i="2"/>
  <c r="W46" i="2"/>
  <c r="P46" i="2"/>
  <c r="AF46" i="2"/>
  <c r="M46" i="2"/>
  <c r="AC46" i="2"/>
  <c r="Z46" i="2"/>
  <c r="AH46" i="2"/>
  <c r="N46" i="2"/>
  <c r="AD46" i="2"/>
  <c r="V46" i="2"/>
  <c r="J46" i="2"/>
  <c r="R46" i="2"/>
  <c r="AL46" i="2"/>
  <c r="S127" i="2"/>
  <c r="AI127" i="2"/>
  <c r="P127" i="2"/>
  <c r="AF127" i="2"/>
  <c r="Q127" i="2"/>
  <c r="AG127" i="2"/>
  <c r="W127" i="2"/>
  <c r="T127" i="2"/>
  <c r="AJ127" i="2"/>
  <c r="U127" i="2"/>
  <c r="AK127" i="2"/>
  <c r="K127" i="2"/>
  <c r="AA127" i="2"/>
  <c r="H127" i="2"/>
  <c r="X127" i="2"/>
  <c r="I127" i="2"/>
  <c r="Y127" i="2"/>
  <c r="O127" i="2"/>
  <c r="AE127" i="2"/>
  <c r="L127" i="2"/>
  <c r="AB127" i="2"/>
  <c r="M127" i="2"/>
  <c r="AC127" i="2"/>
  <c r="R127" i="2"/>
  <c r="AH127" i="2"/>
  <c r="V127" i="2"/>
  <c r="AL127" i="2"/>
  <c r="J127" i="2"/>
  <c r="Z127" i="2"/>
  <c r="N127" i="2"/>
  <c r="AD127" i="2"/>
  <c r="Q125" i="2"/>
  <c r="AG125" i="2"/>
  <c r="N125" i="2"/>
  <c r="AD125" i="2"/>
  <c r="O125" i="2"/>
  <c r="AE125" i="2"/>
  <c r="U125" i="2"/>
  <c r="AK125" i="2"/>
  <c r="R125" i="2"/>
  <c r="AH125" i="2"/>
  <c r="S125" i="2"/>
  <c r="AI125" i="2"/>
  <c r="I125" i="2"/>
  <c r="Y125" i="2"/>
  <c r="V125" i="2"/>
  <c r="AL125" i="2"/>
  <c r="W125" i="2"/>
  <c r="M125" i="2"/>
  <c r="AC125" i="2"/>
  <c r="J125" i="2"/>
  <c r="Z125" i="2"/>
  <c r="K125" i="2"/>
  <c r="AA125" i="2"/>
  <c r="P125" i="2"/>
  <c r="AF125" i="2"/>
  <c r="T125" i="2"/>
  <c r="AJ125" i="2"/>
  <c r="H125" i="2"/>
  <c r="X125" i="2"/>
  <c r="L125" i="2"/>
  <c r="AB125" i="2"/>
  <c r="N157" i="2"/>
  <c r="AD157" i="2"/>
  <c r="R157" i="2"/>
  <c r="AH157" i="2"/>
  <c r="V157" i="2"/>
  <c r="AL157" i="2"/>
  <c r="J157" i="2"/>
  <c r="Z157" i="2"/>
  <c r="P157" i="2"/>
  <c r="AF157" i="2"/>
  <c r="I157" i="2"/>
  <c r="AI157" i="2"/>
  <c r="AC157" i="2"/>
  <c r="T157" i="2"/>
  <c r="AJ157" i="2"/>
  <c r="Q157" i="2"/>
  <c r="K157" i="2"/>
  <c r="AK157" i="2"/>
  <c r="H157" i="2"/>
  <c r="X157" i="2"/>
  <c r="Y157" i="2"/>
  <c r="S157" i="2"/>
  <c r="M157" i="2"/>
  <c r="L157" i="2"/>
  <c r="AB157" i="2"/>
  <c r="AG157" i="2"/>
  <c r="AA157" i="2"/>
  <c r="U157" i="2"/>
  <c r="W157" i="2"/>
  <c r="AE157" i="2"/>
  <c r="O157" i="2"/>
  <c r="K189" i="2"/>
  <c r="AA189" i="2"/>
  <c r="H189" i="2"/>
  <c r="X189" i="2"/>
  <c r="O189" i="2"/>
  <c r="AE189" i="2"/>
  <c r="L189" i="2"/>
  <c r="AB189" i="2"/>
  <c r="S189" i="2"/>
  <c r="AI189" i="2"/>
  <c r="P189" i="2"/>
  <c r="AF189" i="2"/>
  <c r="W189" i="2"/>
  <c r="T189" i="2"/>
  <c r="AJ189" i="2"/>
  <c r="I189" i="2"/>
  <c r="Y189" i="2"/>
  <c r="R189" i="2"/>
  <c r="AH189" i="2"/>
  <c r="M189" i="2"/>
  <c r="AC189" i="2"/>
  <c r="V189" i="2"/>
  <c r="AL189" i="2"/>
  <c r="Q189" i="2"/>
  <c r="AG189" i="2"/>
  <c r="J189" i="2"/>
  <c r="Z189" i="2"/>
  <c r="U189" i="2"/>
  <c r="AK189" i="2"/>
  <c r="N189" i="2"/>
  <c r="AD189" i="2"/>
  <c r="W221" i="2"/>
  <c r="T221" i="2"/>
  <c r="AJ221" i="2"/>
  <c r="Q221" i="2"/>
  <c r="AG221" i="2"/>
  <c r="K221" i="2"/>
  <c r="AA221" i="2"/>
  <c r="H221" i="2"/>
  <c r="X221" i="2"/>
  <c r="U221" i="2"/>
  <c r="AK221" i="2"/>
  <c r="O221" i="2"/>
  <c r="AE221" i="2"/>
  <c r="L221" i="2"/>
  <c r="AB221" i="2"/>
  <c r="I221" i="2"/>
  <c r="Y221" i="2"/>
  <c r="S221" i="2"/>
  <c r="AI221" i="2"/>
  <c r="P221" i="2"/>
  <c r="AF221" i="2"/>
  <c r="M221" i="2"/>
  <c r="AC221" i="2"/>
  <c r="J221" i="2"/>
  <c r="Z221" i="2"/>
  <c r="N221" i="2"/>
  <c r="AD221" i="2"/>
  <c r="R221" i="2"/>
  <c r="AH221" i="2"/>
  <c r="V221" i="2"/>
  <c r="AL221" i="2"/>
  <c r="P253" i="2"/>
  <c r="AF253" i="2"/>
  <c r="Q253" i="2"/>
  <c r="AG253" i="2"/>
  <c r="R253" i="2"/>
  <c r="AH253" i="2"/>
  <c r="T253" i="2"/>
  <c r="AJ253" i="2"/>
  <c r="U253" i="2"/>
  <c r="AK253" i="2"/>
  <c r="V253" i="2"/>
  <c r="AL253" i="2"/>
  <c r="H253" i="2"/>
  <c r="X253" i="2"/>
  <c r="I253" i="2"/>
  <c r="Y253" i="2"/>
  <c r="J253" i="2"/>
  <c r="Z253" i="2"/>
  <c r="L253" i="2"/>
  <c r="AB253" i="2"/>
  <c r="M253" i="2"/>
  <c r="AC253" i="2"/>
  <c r="N253" i="2"/>
  <c r="AD253" i="2"/>
  <c r="K253" i="2"/>
  <c r="AA253" i="2"/>
  <c r="O253" i="2"/>
  <c r="AE253" i="2"/>
  <c r="S253" i="2"/>
  <c r="AI253" i="2"/>
  <c r="W253" i="2"/>
  <c r="V108" i="2"/>
  <c r="AL108" i="2"/>
  <c r="O108" i="2"/>
  <c r="AE108" i="2"/>
  <c r="H108" i="2"/>
  <c r="X108" i="2"/>
  <c r="I108" i="2"/>
  <c r="J108" i="2"/>
  <c r="Z108" i="2"/>
  <c r="S108" i="2"/>
  <c r="AI108" i="2"/>
  <c r="L108" i="2"/>
  <c r="AB108" i="2"/>
  <c r="N108" i="2"/>
  <c r="AD108" i="2"/>
  <c r="W108" i="2"/>
  <c r="P108" i="2"/>
  <c r="AF108" i="2"/>
  <c r="Q108" i="2"/>
  <c r="AG108" i="2"/>
  <c r="R108" i="2"/>
  <c r="AH108" i="2"/>
  <c r="K108" i="2"/>
  <c r="AA108" i="2"/>
  <c r="T108" i="2"/>
  <c r="AJ108" i="2"/>
  <c r="U108" i="2"/>
  <c r="AK108" i="2"/>
  <c r="M108" i="2"/>
  <c r="Y108" i="2"/>
  <c r="AC108" i="2"/>
  <c r="P124" i="2"/>
  <c r="AF124" i="2"/>
  <c r="M124" i="2"/>
  <c r="AC124" i="2"/>
  <c r="N124" i="2"/>
  <c r="AD124" i="2"/>
  <c r="T124" i="2"/>
  <c r="AJ124" i="2"/>
  <c r="Q124" i="2"/>
  <c r="AG124" i="2"/>
  <c r="R124" i="2"/>
  <c r="AH124" i="2"/>
  <c r="H124" i="2"/>
  <c r="X124" i="2"/>
  <c r="U124" i="2"/>
  <c r="AK124" i="2"/>
  <c r="V124" i="2"/>
  <c r="AL124" i="2"/>
  <c r="L124" i="2"/>
  <c r="AB124" i="2"/>
  <c r="I124" i="2"/>
  <c r="Y124" i="2"/>
  <c r="J124" i="2"/>
  <c r="Z124" i="2"/>
  <c r="O124" i="2"/>
  <c r="AE124" i="2"/>
  <c r="S124" i="2"/>
  <c r="AI124" i="2"/>
  <c r="W124" i="2"/>
  <c r="K124" i="2"/>
  <c r="AA124" i="2"/>
  <c r="T144" i="2"/>
  <c r="AJ144" i="2"/>
  <c r="Q144" i="2"/>
  <c r="AG144" i="2"/>
  <c r="H144" i="2"/>
  <c r="X144" i="2"/>
  <c r="U144" i="2"/>
  <c r="AK144" i="2"/>
  <c r="L144" i="2"/>
  <c r="AB144" i="2"/>
  <c r="I144" i="2"/>
  <c r="Y144" i="2"/>
  <c r="J144" i="2"/>
  <c r="Z144" i="2"/>
  <c r="P144" i="2"/>
  <c r="AF144" i="2"/>
  <c r="M144" i="2"/>
  <c r="AC144" i="2"/>
  <c r="N144" i="2"/>
  <c r="AD144" i="2"/>
  <c r="AL144" i="2"/>
  <c r="S144" i="2"/>
  <c r="AI144" i="2"/>
  <c r="R144" i="2"/>
  <c r="W144" i="2"/>
  <c r="V144" i="2"/>
  <c r="K144" i="2"/>
  <c r="AA144" i="2"/>
  <c r="AH144" i="2"/>
  <c r="O144" i="2"/>
  <c r="AE144" i="2"/>
  <c r="N176" i="2"/>
  <c r="AD176" i="2"/>
  <c r="K176" i="2"/>
  <c r="AA176" i="2"/>
  <c r="H176" i="2"/>
  <c r="X176" i="2"/>
  <c r="R176" i="2"/>
  <c r="AH176" i="2"/>
  <c r="O176" i="2"/>
  <c r="AE176" i="2"/>
  <c r="L176" i="2"/>
  <c r="AB176" i="2"/>
  <c r="V176" i="2"/>
  <c r="AL176" i="2"/>
  <c r="S176" i="2"/>
  <c r="AI176" i="2"/>
  <c r="P176" i="2"/>
  <c r="AF176" i="2"/>
  <c r="J176" i="2"/>
  <c r="Z176" i="2"/>
  <c r="W176" i="2"/>
  <c r="T176" i="2"/>
  <c r="AJ176" i="2"/>
  <c r="U176" i="2"/>
  <c r="AK176" i="2"/>
  <c r="I176" i="2"/>
  <c r="Y176" i="2"/>
  <c r="M176" i="2"/>
  <c r="AC176" i="2"/>
  <c r="Q176" i="2"/>
  <c r="AG176" i="2"/>
  <c r="J208" i="2"/>
  <c r="Z208" i="2"/>
  <c r="W208" i="2"/>
  <c r="T208" i="2"/>
  <c r="AJ208" i="2"/>
  <c r="N208" i="2"/>
  <c r="AD208" i="2"/>
  <c r="K208" i="2"/>
  <c r="AA208" i="2"/>
  <c r="H208" i="2"/>
  <c r="X208" i="2"/>
  <c r="R208" i="2"/>
  <c r="AH208" i="2"/>
  <c r="O208" i="2"/>
  <c r="AE208" i="2"/>
  <c r="L208" i="2"/>
  <c r="AB208" i="2"/>
  <c r="V208" i="2"/>
  <c r="AL208" i="2"/>
  <c r="S208" i="2"/>
  <c r="AI208" i="2"/>
  <c r="P208" i="2"/>
  <c r="AF208" i="2"/>
  <c r="M208" i="2"/>
  <c r="AC208" i="2"/>
  <c r="Q208" i="2"/>
  <c r="AG208" i="2"/>
  <c r="U208" i="2"/>
  <c r="AK208" i="2"/>
  <c r="I208" i="2"/>
  <c r="Y208" i="2"/>
  <c r="J240" i="2"/>
  <c r="Z240" i="2"/>
  <c r="W240" i="2"/>
  <c r="N240" i="2"/>
  <c r="AD240" i="2"/>
  <c r="K240" i="2"/>
  <c r="AA240" i="2"/>
  <c r="R240" i="2"/>
  <c r="AH240" i="2"/>
  <c r="O240" i="2"/>
  <c r="AE240" i="2"/>
  <c r="V240" i="2"/>
  <c r="AL240" i="2"/>
  <c r="S240" i="2"/>
  <c r="AI240" i="2"/>
  <c r="T240" i="2"/>
  <c r="AJ240" i="2"/>
  <c r="H240" i="2"/>
  <c r="X240" i="2"/>
  <c r="I240" i="2"/>
  <c r="L240" i="2"/>
  <c r="AB240" i="2"/>
  <c r="Q240" i="2"/>
  <c r="U240" i="2"/>
  <c r="Y240" i="2"/>
  <c r="P240" i="2"/>
  <c r="AF240" i="2"/>
  <c r="AG240" i="2"/>
  <c r="AK240" i="2"/>
  <c r="AC240" i="2"/>
  <c r="M240" i="2"/>
  <c r="T166" i="2"/>
  <c r="AJ166" i="2"/>
  <c r="Q166" i="2"/>
  <c r="AG166" i="2"/>
  <c r="N166" i="2"/>
  <c r="AD166" i="2"/>
  <c r="H166" i="2"/>
  <c r="X166" i="2"/>
  <c r="U166" i="2"/>
  <c r="AK166" i="2"/>
  <c r="R166" i="2"/>
  <c r="AH166" i="2"/>
  <c r="L166" i="2"/>
  <c r="AB166" i="2"/>
  <c r="I166" i="2"/>
  <c r="Y166" i="2"/>
  <c r="V166" i="2"/>
  <c r="AL166" i="2"/>
  <c r="P166" i="2"/>
  <c r="AF166" i="2"/>
  <c r="M166" i="2"/>
  <c r="AC166" i="2"/>
  <c r="J166" i="2"/>
  <c r="Z166" i="2"/>
  <c r="K166" i="2"/>
  <c r="AA166" i="2"/>
  <c r="O166" i="2"/>
  <c r="AE166" i="2"/>
  <c r="S166" i="2"/>
  <c r="AI166" i="2"/>
  <c r="W166" i="2"/>
  <c r="T198" i="2"/>
  <c r="AJ198" i="2"/>
  <c r="Q198" i="2"/>
  <c r="AG198" i="2"/>
  <c r="H198" i="2"/>
  <c r="X198" i="2"/>
  <c r="U198" i="2"/>
  <c r="AK198" i="2"/>
  <c r="L198" i="2"/>
  <c r="AB198" i="2"/>
  <c r="I198" i="2"/>
  <c r="Y198" i="2"/>
  <c r="P198" i="2"/>
  <c r="AF198" i="2"/>
  <c r="M198" i="2"/>
  <c r="AC198" i="2"/>
  <c r="K198" i="2"/>
  <c r="AI198" i="2"/>
  <c r="AD198" i="2"/>
  <c r="O198" i="2"/>
  <c r="N198" i="2"/>
  <c r="AL198" i="2"/>
  <c r="S198" i="2"/>
  <c r="Z198" i="2"/>
  <c r="R198" i="2"/>
  <c r="AH198" i="2"/>
  <c r="AA198" i="2"/>
  <c r="V198" i="2"/>
  <c r="J198" i="2"/>
  <c r="W198" i="2"/>
  <c r="AE198" i="2"/>
  <c r="P230" i="2"/>
  <c r="AF230" i="2"/>
  <c r="M230" i="2"/>
  <c r="AC230" i="2"/>
  <c r="J230" i="2"/>
  <c r="Z230" i="2"/>
  <c r="T230" i="2"/>
  <c r="AJ230" i="2"/>
  <c r="Q230" i="2"/>
  <c r="AG230" i="2"/>
  <c r="N230" i="2"/>
  <c r="AD230" i="2"/>
  <c r="H230" i="2"/>
  <c r="X230" i="2"/>
  <c r="U230" i="2"/>
  <c r="AK230" i="2"/>
  <c r="R230" i="2"/>
  <c r="AH230" i="2"/>
  <c r="L230" i="2"/>
  <c r="AB230" i="2"/>
  <c r="I230" i="2"/>
  <c r="Y230" i="2"/>
  <c r="V230" i="2"/>
  <c r="AL230" i="2"/>
  <c r="S230" i="2"/>
  <c r="W230" i="2"/>
  <c r="K230" i="2"/>
  <c r="AA230" i="2"/>
  <c r="O230" i="2"/>
  <c r="AE230" i="2"/>
  <c r="AI230" i="2"/>
  <c r="I262" i="2"/>
  <c r="Y262" i="2"/>
  <c r="J262" i="2"/>
  <c r="Z262" i="2"/>
  <c r="K262" i="2"/>
  <c r="AA262" i="2"/>
  <c r="M262" i="2"/>
  <c r="AC262" i="2"/>
  <c r="N262" i="2"/>
  <c r="AD262" i="2"/>
  <c r="O262" i="2"/>
  <c r="AE262" i="2"/>
  <c r="Q262" i="2"/>
  <c r="AG262" i="2"/>
  <c r="R262" i="2"/>
  <c r="AH262" i="2"/>
  <c r="S262" i="2"/>
  <c r="AI262" i="2"/>
  <c r="U262" i="2"/>
  <c r="AK262" i="2"/>
  <c r="V262" i="2"/>
  <c r="AL262" i="2"/>
  <c r="W262" i="2"/>
  <c r="T262" i="2"/>
  <c r="AJ262" i="2"/>
  <c r="H262" i="2"/>
  <c r="X262" i="2"/>
  <c r="L262" i="2"/>
  <c r="AB262" i="2"/>
  <c r="P262" i="2"/>
  <c r="AF262" i="2"/>
  <c r="O295" i="2"/>
  <c r="AE295" i="2"/>
  <c r="H295" i="2"/>
  <c r="X295" i="2"/>
  <c r="AC295" i="2"/>
  <c r="J295" i="2"/>
  <c r="Z295" i="2"/>
  <c r="S295" i="2"/>
  <c r="AI295" i="2"/>
  <c r="M295" i="2"/>
  <c r="L295" i="2"/>
  <c r="AB295" i="2"/>
  <c r="I295" i="2"/>
  <c r="N295" i="2"/>
  <c r="AD295" i="2"/>
  <c r="W295" i="2"/>
  <c r="Y295" i="2"/>
  <c r="P295" i="2"/>
  <c r="AF295" i="2"/>
  <c r="U295" i="2"/>
  <c r="R295" i="2"/>
  <c r="AH295" i="2"/>
  <c r="K295" i="2"/>
  <c r="AA295" i="2"/>
  <c r="AG295" i="2"/>
  <c r="T295" i="2"/>
  <c r="AJ295" i="2"/>
  <c r="Q295" i="2"/>
  <c r="AK295" i="2"/>
  <c r="V295" i="2"/>
  <c r="AL295" i="2"/>
  <c r="M282" i="2"/>
  <c r="AC282" i="2"/>
  <c r="N282" i="2"/>
  <c r="AD282" i="2"/>
  <c r="Q282" i="2"/>
  <c r="AG282" i="2"/>
  <c r="R282" i="2"/>
  <c r="AH282" i="2"/>
  <c r="U282" i="2"/>
  <c r="AK282" i="2"/>
  <c r="V282" i="2"/>
  <c r="AL282" i="2"/>
  <c r="I282" i="2"/>
  <c r="Y282" i="2"/>
  <c r="J282" i="2"/>
  <c r="Z282" i="2"/>
  <c r="O282" i="2"/>
  <c r="AE282" i="2"/>
  <c r="H282" i="2"/>
  <c r="X282" i="2"/>
  <c r="S282" i="2"/>
  <c r="AI282" i="2"/>
  <c r="L282" i="2"/>
  <c r="AB282" i="2"/>
  <c r="W282" i="2"/>
  <c r="P282" i="2"/>
  <c r="AF282" i="2"/>
  <c r="K282" i="2"/>
  <c r="AA282" i="2"/>
  <c r="T282" i="2"/>
  <c r="AJ282" i="2"/>
  <c r="L155" i="2"/>
  <c r="AB155" i="2"/>
  <c r="P155" i="2"/>
  <c r="AF155" i="2"/>
  <c r="T155" i="2"/>
  <c r="AJ155" i="2"/>
  <c r="H155" i="2"/>
  <c r="X155" i="2"/>
  <c r="N155" i="2"/>
  <c r="AD155" i="2"/>
  <c r="AG155" i="2"/>
  <c r="AA155" i="2"/>
  <c r="R155" i="2"/>
  <c r="AH155" i="2"/>
  <c r="O155" i="2"/>
  <c r="I155" i="2"/>
  <c r="AI155" i="2"/>
  <c r="V155" i="2"/>
  <c r="AL155" i="2"/>
  <c r="W155" i="2"/>
  <c r="Q155" i="2"/>
  <c r="K155" i="2"/>
  <c r="J155" i="2"/>
  <c r="Z155" i="2"/>
  <c r="AE155" i="2"/>
  <c r="Y155" i="2"/>
  <c r="S155" i="2"/>
  <c r="U155" i="2"/>
  <c r="AC155" i="2"/>
  <c r="AK155" i="2"/>
  <c r="M155" i="2"/>
  <c r="U219" i="2"/>
  <c r="AK219" i="2"/>
  <c r="R219" i="2"/>
  <c r="AH219" i="2"/>
  <c r="O219" i="2"/>
  <c r="AE219" i="2"/>
  <c r="I219" i="2"/>
  <c r="Y219" i="2"/>
  <c r="V219" i="2"/>
  <c r="AL219" i="2"/>
  <c r="S219" i="2"/>
  <c r="AI219" i="2"/>
  <c r="M219" i="2"/>
  <c r="AC219" i="2"/>
  <c r="J219" i="2"/>
  <c r="Z219" i="2"/>
  <c r="W219" i="2"/>
  <c r="Q219" i="2"/>
  <c r="AG219" i="2"/>
  <c r="N219" i="2"/>
  <c r="AD219" i="2"/>
  <c r="K219" i="2"/>
  <c r="AA219" i="2"/>
  <c r="H219" i="2"/>
  <c r="X219" i="2"/>
  <c r="L219" i="2"/>
  <c r="AB219" i="2"/>
  <c r="P219" i="2"/>
  <c r="AF219" i="2"/>
  <c r="T219" i="2"/>
  <c r="AJ219" i="2"/>
  <c r="R255" i="2"/>
  <c r="AH255" i="2"/>
  <c r="S255" i="2"/>
  <c r="AI255" i="2"/>
  <c r="T255" i="2"/>
  <c r="AJ255" i="2"/>
  <c r="V255" i="2"/>
  <c r="AL255" i="2"/>
  <c r="W255" i="2"/>
  <c r="H255" i="2"/>
  <c r="X255" i="2"/>
  <c r="J255" i="2"/>
  <c r="Z255" i="2"/>
  <c r="K255" i="2"/>
  <c r="AA255" i="2"/>
  <c r="L255" i="2"/>
  <c r="AB255" i="2"/>
  <c r="N255" i="2"/>
  <c r="AD255" i="2"/>
  <c r="O255" i="2"/>
  <c r="AE255" i="2"/>
  <c r="P255" i="2"/>
  <c r="AF255" i="2"/>
  <c r="M255" i="2"/>
  <c r="AC255" i="2"/>
  <c r="Q255" i="2"/>
  <c r="AG255" i="2"/>
  <c r="U255" i="2"/>
  <c r="AK255" i="2"/>
  <c r="I255" i="2"/>
  <c r="Y255" i="2"/>
  <c r="P296" i="2"/>
  <c r="AF296" i="2"/>
  <c r="R296" i="2"/>
  <c r="I296" i="2"/>
  <c r="Y296" i="2"/>
  <c r="N296" i="2"/>
  <c r="K296" i="2"/>
  <c r="AA296" i="2"/>
  <c r="T296" i="2"/>
  <c r="AJ296" i="2"/>
  <c r="AD296" i="2"/>
  <c r="M296" i="2"/>
  <c r="AC296" i="2"/>
  <c r="J296" i="2"/>
  <c r="AH296" i="2"/>
  <c r="O296" i="2"/>
  <c r="AE296" i="2"/>
  <c r="H296" i="2"/>
  <c r="X296" i="2"/>
  <c r="AL296" i="2"/>
  <c r="Q296" i="2"/>
  <c r="AG296" i="2"/>
  <c r="V296" i="2"/>
  <c r="S296" i="2"/>
  <c r="AI296" i="2"/>
  <c r="L296" i="2"/>
  <c r="AB296" i="2"/>
  <c r="U296" i="2"/>
  <c r="AK296" i="2"/>
  <c r="Z296" i="2"/>
  <c r="W296" i="2"/>
  <c r="P159" i="2"/>
  <c r="AF159" i="2"/>
  <c r="T159" i="2"/>
  <c r="AJ159" i="2"/>
  <c r="H159" i="2"/>
  <c r="X159" i="2"/>
  <c r="L159" i="2"/>
  <c r="AB159" i="2"/>
  <c r="R159" i="2"/>
  <c r="AH159" i="2"/>
  <c r="K159" i="2"/>
  <c r="AK159" i="2"/>
  <c r="AE159" i="2"/>
  <c r="V159" i="2"/>
  <c r="AL159" i="2"/>
  <c r="S159" i="2"/>
  <c r="M159" i="2"/>
  <c r="J159" i="2"/>
  <c r="Z159" i="2"/>
  <c r="AA159" i="2"/>
  <c r="U159" i="2"/>
  <c r="O159" i="2"/>
  <c r="N159" i="2"/>
  <c r="AD159" i="2"/>
  <c r="AI159" i="2"/>
  <c r="AC159" i="2"/>
  <c r="W159" i="2"/>
  <c r="Y159" i="2"/>
  <c r="AG159" i="2"/>
  <c r="I159" i="2"/>
  <c r="Q159" i="2"/>
  <c r="I223" i="2"/>
  <c r="Y223" i="2"/>
  <c r="V223" i="2"/>
  <c r="AL223" i="2"/>
  <c r="S223" i="2"/>
  <c r="AI223" i="2"/>
  <c r="M223" i="2"/>
  <c r="AC223" i="2"/>
  <c r="J223" i="2"/>
  <c r="Z223" i="2"/>
  <c r="W223" i="2"/>
  <c r="Q223" i="2"/>
  <c r="AG223" i="2"/>
  <c r="N223" i="2"/>
  <c r="AD223" i="2"/>
  <c r="K223" i="2"/>
  <c r="AA223" i="2"/>
  <c r="U223" i="2"/>
  <c r="AK223" i="2"/>
  <c r="R223" i="2"/>
  <c r="AH223" i="2"/>
  <c r="O223" i="2"/>
  <c r="AE223" i="2"/>
  <c r="L223" i="2"/>
  <c r="AB223" i="2"/>
  <c r="P223" i="2"/>
  <c r="AF223" i="2"/>
  <c r="T223" i="2"/>
  <c r="AJ223" i="2"/>
  <c r="H223" i="2"/>
  <c r="X223" i="2"/>
  <c r="K264" i="2"/>
  <c r="AA264" i="2"/>
  <c r="L264" i="2"/>
  <c r="AB264" i="2"/>
  <c r="M264" i="2"/>
  <c r="AC264" i="2"/>
  <c r="O264" i="2"/>
  <c r="AE264" i="2"/>
  <c r="P264" i="2"/>
  <c r="AF264" i="2"/>
  <c r="Q264" i="2"/>
  <c r="AG264" i="2"/>
  <c r="S264" i="2"/>
  <c r="AI264" i="2"/>
  <c r="T264" i="2"/>
  <c r="AJ264" i="2"/>
  <c r="U264" i="2"/>
  <c r="AK264" i="2"/>
  <c r="W264" i="2"/>
  <c r="H264" i="2"/>
  <c r="X264" i="2"/>
  <c r="I264" i="2"/>
  <c r="Y264" i="2"/>
  <c r="V264" i="2"/>
  <c r="AL264" i="2"/>
  <c r="J264" i="2"/>
  <c r="Z264" i="2"/>
  <c r="N264" i="2"/>
  <c r="AD264" i="2"/>
  <c r="R264" i="2"/>
  <c r="AH264" i="2"/>
  <c r="M309" i="2"/>
  <c r="AC309" i="2"/>
  <c r="AA309" i="2"/>
  <c r="V309" i="2"/>
  <c r="AL309" i="2"/>
  <c r="H309" i="2"/>
  <c r="X309" i="2"/>
  <c r="Q309" i="2"/>
  <c r="AG309" i="2"/>
  <c r="J309" i="2"/>
  <c r="Z309" i="2"/>
  <c r="L309" i="2"/>
  <c r="AB309" i="2"/>
  <c r="U309" i="2"/>
  <c r="AK309" i="2"/>
  <c r="N309" i="2"/>
  <c r="AD309" i="2"/>
  <c r="S309" i="2"/>
  <c r="P309" i="2"/>
  <c r="AF309" i="2"/>
  <c r="O309" i="2"/>
  <c r="I309" i="2"/>
  <c r="Y309" i="2"/>
  <c r="K309" i="2"/>
  <c r="R309" i="2"/>
  <c r="AH309" i="2"/>
  <c r="AI309" i="2"/>
  <c r="W309" i="2"/>
  <c r="T309" i="2"/>
  <c r="AJ309" i="2"/>
  <c r="AE309" i="2"/>
  <c r="H80" i="2"/>
  <c r="X80" i="2"/>
  <c r="Q80" i="2"/>
  <c r="AG80" i="2"/>
  <c r="R80" i="2"/>
  <c r="AH80" i="2"/>
  <c r="W80" i="2"/>
  <c r="L80" i="2"/>
  <c r="AB80" i="2"/>
  <c r="U80" i="2"/>
  <c r="AK80" i="2"/>
  <c r="V80" i="2"/>
  <c r="AL80" i="2"/>
  <c r="K80" i="2"/>
  <c r="AA80" i="2"/>
  <c r="P80" i="2"/>
  <c r="AF80" i="2"/>
  <c r="I80" i="2"/>
  <c r="Y80" i="2"/>
  <c r="J80" i="2"/>
  <c r="Z80" i="2"/>
  <c r="O80" i="2"/>
  <c r="AE80" i="2"/>
  <c r="T80" i="2"/>
  <c r="AJ80" i="2"/>
  <c r="M80" i="2"/>
  <c r="AC80" i="2"/>
  <c r="N80" i="2"/>
  <c r="AD80" i="2"/>
  <c r="S80" i="2"/>
  <c r="AI80" i="2"/>
  <c r="K65" i="2"/>
  <c r="AA65" i="2"/>
  <c r="T65" i="2"/>
  <c r="AJ65" i="2"/>
  <c r="M65" i="2"/>
  <c r="AC65" i="2"/>
  <c r="O65" i="2"/>
  <c r="AE65" i="2"/>
  <c r="H65" i="2"/>
  <c r="X65" i="2"/>
  <c r="Q65" i="2"/>
  <c r="AG65" i="2"/>
  <c r="S65" i="2"/>
  <c r="AI65" i="2"/>
  <c r="L65" i="2"/>
  <c r="AB65" i="2"/>
  <c r="U65" i="2"/>
  <c r="AK65" i="2"/>
  <c r="J65" i="2"/>
  <c r="Z65" i="2"/>
  <c r="W65" i="2"/>
  <c r="P65" i="2"/>
  <c r="AF65" i="2"/>
  <c r="I65" i="2"/>
  <c r="Y65" i="2"/>
  <c r="N65" i="2"/>
  <c r="AD65" i="2"/>
  <c r="R65" i="2"/>
  <c r="V65" i="2"/>
  <c r="AH65" i="2"/>
  <c r="AL65" i="2"/>
  <c r="I97" i="2"/>
  <c r="Y97" i="2"/>
  <c r="R97" i="2"/>
  <c r="AH97" i="2"/>
  <c r="M97" i="2"/>
  <c r="AC97" i="2"/>
  <c r="V97" i="2"/>
  <c r="AL97" i="2"/>
  <c r="Q97" i="2"/>
  <c r="AG97" i="2"/>
  <c r="J97" i="2"/>
  <c r="Z97" i="2"/>
  <c r="U97" i="2"/>
  <c r="AK97" i="2"/>
  <c r="N97" i="2"/>
  <c r="AD97" i="2"/>
  <c r="T97" i="2"/>
  <c r="AJ97" i="2"/>
  <c r="K97" i="2"/>
  <c r="S97" i="2"/>
  <c r="W97" i="2"/>
  <c r="H97" i="2"/>
  <c r="X97" i="2"/>
  <c r="AA97" i="2"/>
  <c r="AI97" i="2"/>
  <c r="L97" i="2"/>
  <c r="AB97" i="2"/>
  <c r="O97" i="2"/>
  <c r="P97" i="2"/>
  <c r="AF97" i="2"/>
  <c r="AE97" i="2"/>
  <c r="P70" i="2"/>
  <c r="AF70" i="2"/>
  <c r="I70" i="2"/>
  <c r="Y70" i="2"/>
  <c r="R70" i="2"/>
  <c r="AH70" i="2"/>
  <c r="T70" i="2"/>
  <c r="AJ70" i="2"/>
  <c r="M70" i="2"/>
  <c r="AC70" i="2"/>
  <c r="V70" i="2"/>
  <c r="AL70" i="2"/>
  <c r="H70" i="2"/>
  <c r="X70" i="2"/>
  <c r="Q70" i="2"/>
  <c r="AG70" i="2"/>
  <c r="J70" i="2"/>
  <c r="Z70" i="2"/>
  <c r="L70" i="2"/>
  <c r="AB70" i="2"/>
  <c r="U70" i="2"/>
  <c r="AK70" i="2"/>
  <c r="N70" i="2"/>
  <c r="AD70" i="2"/>
  <c r="O70" i="2"/>
  <c r="AE70" i="2"/>
  <c r="S70" i="2"/>
  <c r="AI70" i="2"/>
  <c r="W70" i="2"/>
  <c r="K70" i="2"/>
  <c r="AA70" i="2"/>
  <c r="P102" i="2"/>
  <c r="AF102" i="2"/>
  <c r="I102" i="2"/>
  <c r="Y102" i="2"/>
  <c r="R102" i="2"/>
  <c r="AH102" i="2"/>
  <c r="S102" i="2"/>
  <c r="AI102" i="2"/>
  <c r="T102" i="2"/>
  <c r="AJ102" i="2"/>
  <c r="M102" i="2"/>
  <c r="AC102" i="2"/>
  <c r="V102" i="2"/>
  <c r="AL102" i="2"/>
  <c r="W102" i="2"/>
  <c r="H102" i="2"/>
  <c r="X102" i="2"/>
  <c r="Q102" i="2"/>
  <c r="AG102" i="2"/>
  <c r="J102" i="2"/>
  <c r="Z102" i="2"/>
  <c r="K102" i="2"/>
  <c r="AA102" i="2"/>
  <c r="L102" i="2"/>
  <c r="AB102" i="2"/>
  <c r="U102" i="2"/>
  <c r="AK102" i="2"/>
  <c r="N102" i="2"/>
  <c r="AD102" i="2"/>
  <c r="O102" i="2"/>
  <c r="AE102" i="2"/>
  <c r="G15" i="2"/>
  <c r="H15" i="2"/>
  <c r="X15" i="2"/>
  <c r="U15" i="2"/>
  <c r="AK15" i="2"/>
  <c r="N15" i="2"/>
  <c r="AD15" i="2"/>
  <c r="L15" i="2"/>
  <c r="AB15" i="2"/>
  <c r="I15" i="2"/>
  <c r="Y15" i="2"/>
  <c r="R15" i="2"/>
  <c r="AH15" i="2"/>
  <c r="P15" i="2"/>
  <c r="AF15" i="2"/>
  <c r="M15" i="2"/>
  <c r="AC15" i="2"/>
  <c r="V15" i="2"/>
  <c r="AL15" i="2"/>
  <c r="S15" i="2"/>
  <c r="T15" i="2"/>
  <c r="AJ15" i="2"/>
  <c r="Q15" i="2"/>
  <c r="AG15" i="2"/>
  <c r="J15" i="2"/>
  <c r="Z15" i="2"/>
  <c r="AI15" i="2"/>
  <c r="W15" i="2"/>
  <c r="O15" i="2"/>
  <c r="K15" i="2"/>
  <c r="AE15" i="2"/>
  <c r="AA15" i="2"/>
  <c r="G16" i="2"/>
  <c r="I16" i="2"/>
  <c r="Y16" i="2"/>
  <c r="V16" i="2"/>
  <c r="AL16" i="2"/>
  <c r="O16" i="2"/>
  <c r="AE16" i="2"/>
  <c r="T16" i="2"/>
  <c r="H16" i="2"/>
  <c r="M16" i="2"/>
  <c r="AC16" i="2"/>
  <c r="J16" i="2"/>
  <c r="Z16" i="2"/>
  <c r="S16" i="2"/>
  <c r="AI16" i="2"/>
  <c r="AJ16" i="2"/>
  <c r="X16" i="2"/>
  <c r="Q16" i="2"/>
  <c r="AG16" i="2"/>
  <c r="N16" i="2"/>
  <c r="AD16" i="2"/>
  <c r="W16" i="2"/>
  <c r="U16" i="2"/>
  <c r="AK16" i="2"/>
  <c r="R16" i="2"/>
  <c r="AH16" i="2"/>
  <c r="K16" i="2"/>
  <c r="AA16" i="2"/>
  <c r="L16" i="2"/>
  <c r="AF16" i="2"/>
  <c r="AB16" i="2"/>
  <c r="P16" i="2"/>
  <c r="K62" i="2"/>
  <c r="AA62" i="2"/>
  <c r="O62" i="2"/>
  <c r="AE62" i="2"/>
  <c r="S62" i="2"/>
  <c r="AI62" i="2"/>
  <c r="W62" i="2"/>
  <c r="Q62" i="2"/>
  <c r="AG62" i="2"/>
  <c r="AB62" i="2"/>
  <c r="N62" i="2"/>
  <c r="AF62" i="2"/>
  <c r="U62" i="2"/>
  <c r="AK62" i="2"/>
  <c r="AJ62" i="2"/>
  <c r="V62" i="2"/>
  <c r="H62" i="2"/>
  <c r="I62" i="2"/>
  <c r="Y62" i="2"/>
  <c r="L62" i="2"/>
  <c r="AD62" i="2"/>
  <c r="P62" i="2"/>
  <c r="Z62" i="2"/>
  <c r="M62" i="2"/>
  <c r="AC62" i="2"/>
  <c r="T62" i="2"/>
  <c r="AL62" i="2"/>
  <c r="X62" i="2"/>
  <c r="AH62" i="2"/>
  <c r="J62" i="2"/>
  <c r="R62" i="2"/>
  <c r="V94" i="2"/>
  <c r="AL94" i="2"/>
  <c r="O94" i="2"/>
  <c r="AE94" i="2"/>
  <c r="J94" i="2"/>
  <c r="Z94" i="2"/>
  <c r="S94" i="2"/>
  <c r="AI94" i="2"/>
  <c r="N94" i="2"/>
  <c r="AD94" i="2"/>
  <c r="W94" i="2"/>
  <c r="R94" i="2"/>
  <c r="AH94" i="2"/>
  <c r="K94" i="2"/>
  <c r="AA94" i="2"/>
  <c r="Q94" i="2"/>
  <c r="AG94" i="2"/>
  <c r="L94" i="2"/>
  <c r="U94" i="2"/>
  <c r="AK94" i="2"/>
  <c r="AB94" i="2"/>
  <c r="I94" i="2"/>
  <c r="Y94" i="2"/>
  <c r="H94" i="2"/>
  <c r="P94" i="2"/>
  <c r="T94" i="2"/>
  <c r="M94" i="2"/>
  <c r="AC94" i="2"/>
  <c r="X94" i="2"/>
  <c r="AF94" i="2"/>
  <c r="AJ94" i="2"/>
  <c r="R53" i="2"/>
  <c r="AH53" i="2"/>
  <c r="K53" i="2"/>
  <c r="AA53" i="2"/>
  <c r="V53" i="2"/>
  <c r="AL53" i="2"/>
  <c r="O53" i="2"/>
  <c r="AE53" i="2"/>
  <c r="J53" i="2"/>
  <c r="Z53" i="2"/>
  <c r="S53" i="2"/>
  <c r="AI53" i="2"/>
  <c r="N53" i="2"/>
  <c r="AD53" i="2"/>
  <c r="W53" i="2"/>
  <c r="H53" i="2"/>
  <c r="X53" i="2"/>
  <c r="AK53" i="2"/>
  <c r="I53" i="2"/>
  <c r="L53" i="2"/>
  <c r="AB53" i="2"/>
  <c r="Q53" i="2"/>
  <c r="Y53" i="2"/>
  <c r="P53" i="2"/>
  <c r="AF53" i="2"/>
  <c r="AG53" i="2"/>
  <c r="T53" i="2"/>
  <c r="AJ53" i="2"/>
  <c r="U53" i="2"/>
  <c r="M53" i="2"/>
  <c r="AC53" i="2"/>
  <c r="M85" i="2"/>
  <c r="AC85" i="2"/>
  <c r="V85" i="2"/>
  <c r="AL85" i="2"/>
  <c r="W85" i="2"/>
  <c r="L85" i="2"/>
  <c r="AB85" i="2"/>
  <c r="Q85" i="2"/>
  <c r="AG85" i="2"/>
  <c r="J85" i="2"/>
  <c r="Z85" i="2"/>
  <c r="K85" i="2"/>
  <c r="AA85" i="2"/>
  <c r="P85" i="2"/>
  <c r="AF85" i="2"/>
  <c r="U85" i="2"/>
  <c r="AK85" i="2"/>
  <c r="N85" i="2"/>
  <c r="AD85" i="2"/>
  <c r="O85" i="2"/>
  <c r="AE85" i="2"/>
  <c r="T85" i="2"/>
  <c r="AJ85" i="2"/>
  <c r="I85" i="2"/>
  <c r="Y85" i="2"/>
  <c r="R85" i="2"/>
  <c r="AH85" i="2"/>
  <c r="S85" i="2"/>
  <c r="AI85" i="2"/>
  <c r="H85" i="2"/>
  <c r="X85" i="2"/>
  <c r="W58" i="2"/>
  <c r="K58" i="2"/>
  <c r="AA58" i="2"/>
  <c r="O58" i="2"/>
  <c r="AE58" i="2"/>
  <c r="H58" i="2"/>
  <c r="S58" i="2"/>
  <c r="AI58" i="2"/>
  <c r="M58" i="2"/>
  <c r="AC58" i="2"/>
  <c r="X58" i="2"/>
  <c r="J58" i="2"/>
  <c r="AB58" i="2"/>
  <c r="Q58" i="2"/>
  <c r="AG58" i="2"/>
  <c r="AF58" i="2"/>
  <c r="R58" i="2"/>
  <c r="AJ58" i="2"/>
  <c r="U58" i="2"/>
  <c r="AK58" i="2"/>
  <c r="Z58" i="2"/>
  <c r="L58" i="2"/>
  <c r="V58" i="2"/>
  <c r="I58" i="2"/>
  <c r="Y58" i="2"/>
  <c r="P58" i="2"/>
  <c r="AH58" i="2"/>
  <c r="T58" i="2"/>
  <c r="AD58" i="2"/>
  <c r="N58" i="2"/>
  <c r="AL58" i="2"/>
  <c r="R90" i="2"/>
  <c r="AH90" i="2"/>
  <c r="K90" i="2"/>
  <c r="AA90" i="2"/>
  <c r="L90" i="2"/>
  <c r="AB90" i="2"/>
  <c r="Q90" i="2"/>
  <c r="AG90" i="2"/>
  <c r="V90" i="2"/>
  <c r="AL90" i="2"/>
  <c r="O90" i="2"/>
  <c r="AE90" i="2"/>
  <c r="P90" i="2"/>
  <c r="U90" i="2"/>
  <c r="AK90" i="2"/>
  <c r="J90" i="2"/>
  <c r="Z90" i="2"/>
  <c r="S90" i="2"/>
  <c r="AI90" i="2"/>
  <c r="T90" i="2"/>
  <c r="I90" i="2"/>
  <c r="Y90" i="2"/>
  <c r="N90" i="2"/>
  <c r="AD90" i="2"/>
  <c r="W90" i="2"/>
  <c r="H90" i="2"/>
  <c r="X90" i="2"/>
  <c r="M90" i="2"/>
  <c r="AC90" i="2"/>
  <c r="AJ90" i="2"/>
  <c r="AF90" i="2"/>
  <c r="K99" i="2"/>
  <c r="AA99" i="2"/>
  <c r="T99" i="2"/>
  <c r="AJ99" i="2"/>
  <c r="O99" i="2"/>
  <c r="AE99" i="2"/>
  <c r="H99" i="2"/>
  <c r="X99" i="2"/>
  <c r="S99" i="2"/>
  <c r="AI99" i="2"/>
  <c r="L99" i="2"/>
  <c r="AB99" i="2"/>
  <c r="W99" i="2"/>
  <c r="P99" i="2"/>
  <c r="AF99" i="2"/>
  <c r="I99" i="2"/>
  <c r="Z99" i="2"/>
  <c r="M99" i="2"/>
  <c r="N99" i="2"/>
  <c r="Q99" i="2"/>
  <c r="AH99" i="2"/>
  <c r="U99" i="2"/>
  <c r="V99" i="2"/>
  <c r="Y99" i="2"/>
  <c r="J99" i="2"/>
  <c r="AC99" i="2"/>
  <c r="AD99" i="2"/>
  <c r="AG99" i="2"/>
  <c r="R99" i="2"/>
  <c r="AK99" i="2"/>
  <c r="AL99" i="2"/>
  <c r="H110" i="2"/>
  <c r="X110" i="2"/>
  <c r="Q110" i="2"/>
  <c r="AG110" i="2"/>
  <c r="J110" i="2"/>
  <c r="Z110" i="2"/>
  <c r="L110" i="2"/>
  <c r="AB110" i="2"/>
  <c r="U110" i="2"/>
  <c r="AK110" i="2"/>
  <c r="N110" i="2"/>
  <c r="AD110" i="2"/>
  <c r="P110" i="2"/>
  <c r="AF110" i="2"/>
  <c r="I110" i="2"/>
  <c r="Y110" i="2"/>
  <c r="R110" i="2"/>
  <c r="AH110" i="2"/>
  <c r="T110" i="2"/>
  <c r="AJ110" i="2"/>
  <c r="M110" i="2"/>
  <c r="AC110" i="2"/>
  <c r="V110" i="2"/>
  <c r="AL110" i="2"/>
  <c r="W110" i="2"/>
  <c r="K110" i="2"/>
  <c r="AA110" i="2"/>
  <c r="O110" i="2"/>
  <c r="AE110" i="2"/>
  <c r="S110" i="2"/>
  <c r="AI110" i="2"/>
  <c r="J134" i="2"/>
  <c r="Z134" i="2"/>
  <c r="W134" i="2"/>
  <c r="N134" i="2"/>
  <c r="AD134" i="2"/>
  <c r="K134" i="2"/>
  <c r="AA134" i="2"/>
  <c r="R134" i="2"/>
  <c r="AH134" i="2"/>
  <c r="O134" i="2"/>
  <c r="AE134" i="2"/>
  <c r="P134" i="2"/>
  <c r="AF134" i="2"/>
  <c r="V134" i="2"/>
  <c r="AL134" i="2"/>
  <c r="S134" i="2"/>
  <c r="AI134" i="2"/>
  <c r="T134" i="2"/>
  <c r="AJ134" i="2"/>
  <c r="AB134" i="2"/>
  <c r="I134" i="2"/>
  <c r="Y134" i="2"/>
  <c r="H134" i="2"/>
  <c r="M134" i="2"/>
  <c r="AC134" i="2"/>
  <c r="L134" i="2"/>
  <c r="Q134" i="2"/>
  <c r="AG134" i="2"/>
  <c r="X134" i="2"/>
  <c r="U134" i="2"/>
  <c r="AK134" i="2"/>
  <c r="S162" i="2"/>
  <c r="AI162" i="2"/>
  <c r="W162" i="2"/>
  <c r="K162" i="2"/>
  <c r="AA162" i="2"/>
  <c r="O162" i="2"/>
  <c r="AE162" i="2"/>
  <c r="U162" i="2"/>
  <c r="AK162" i="2"/>
  <c r="N162" i="2"/>
  <c r="H162" i="2"/>
  <c r="AH162" i="2"/>
  <c r="I162" i="2"/>
  <c r="Y162" i="2"/>
  <c r="V162" i="2"/>
  <c r="P162" i="2"/>
  <c r="J162" i="2"/>
  <c r="M162" i="2"/>
  <c r="AC162" i="2"/>
  <c r="AD162" i="2"/>
  <c r="X162" i="2"/>
  <c r="R162" i="2"/>
  <c r="Q162" i="2"/>
  <c r="AG162" i="2"/>
  <c r="AL162" i="2"/>
  <c r="AF162" i="2"/>
  <c r="Z162" i="2"/>
  <c r="AB162" i="2"/>
  <c r="AJ162" i="2"/>
  <c r="L162" i="2"/>
  <c r="T162" i="2"/>
  <c r="L210" i="2"/>
  <c r="AB210" i="2"/>
  <c r="I210" i="2"/>
  <c r="Y210" i="2"/>
  <c r="V210" i="2"/>
  <c r="AL210" i="2"/>
  <c r="P210" i="2"/>
  <c r="AF210" i="2"/>
  <c r="M210" i="2"/>
  <c r="AC210" i="2"/>
  <c r="J210" i="2"/>
  <c r="Z210" i="2"/>
  <c r="T210" i="2"/>
  <c r="AJ210" i="2"/>
  <c r="Q210" i="2"/>
  <c r="AG210" i="2"/>
  <c r="N210" i="2"/>
  <c r="AD210" i="2"/>
  <c r="H210" i="2"/>
  <c r="X210" i="2"/>
  <c r="U210" i="2"/>
  <c r="AK210" i="2"/>
  <c r="R210" i="2"/>
  <c r="AH210" i="2"/>
  <c r="O210" i="2"/>
  <c r="AE210" i="2"/>
  <c r="S210" i="2"/>
  <c r="AI210" i="2"/>
  <c r="W210" i="2"/>
  <c r="K210" i="2"/>
  <c r="AA210" i="2"/>
  <c r="J172" i="2"/>
  <c r="Z172" i="2"/>
  <c r="W172" i="2"/>
  <c r="T172" i="2"/>
  <c r="AJ172" i="2"/>
  <c r="N172" i="2"/>
  <c r="AD172" i="2"/>
  <c r="K172" i="2"/>
  <c r="AA172" i="2"/>
  <c r="H172" i="2"/>
  <c r="X172" i="2"/>
  <c r="R172" i="2"/>
  <c r="AH172" i="2"/>
  <c r="O172" i="2"/>
  <c r="AE172" i="2"/>
  <c r="L172" i="2"/>
  <c r="AB172" i="2"/>
  <c r="V172" i="2"/>
  <c r="AL172" i="2"/>
  <c r="S172" i="2"/>
  <c r="AI172" i="2"/>
  <c r="P172" i="2"/>
  <c r="AF172" i="2"/>
  <c r="Q172" i="2"/>
  <c r="AG172" i="2"/>
  <c r="U172" i="2"/>
  <c r="AK172" i="2"/>
  <c r="I172" i="2"/>
  <c r="Y172" i="2"/>
  <c r="M172" i="2"/>
  <c r="AC172" i="2"/>
  <c r="V236" i="2"/>
  <c r="AL236" i="2"/>
  <c r="S236" i="2"/>
  <c r="AI236" i="2"/>
  <c r="J236" i="2"/>
  <c r="Z236" i="2"/>
  <c r="W236" i="2"/>
  <c r="N236" i="2"/>
  <c r="AD236" i="2"/>
  <c r="K236" i="2"/>
  <c r="AA236" i="2"/>
  <c r="H236" i="2"/>
  <c r="X236" i="2"/>
  <c r="R236" i="2"/>
  <c r="AH236" i="2"/>
  <c r="O236" i="2"/>
  <c r="AE236" i="2"/>
  <c r="L236" i="2"/>
  <c r="AB236" i="2"/>
  <c r="AJ236" i="2"/>
  <c r="P236" i="2"/>
  <c r="T236" i="2"/>
  <c r="M236" i="2"/>
  <c r="Q236" i="2"/>
  <c r="U236" i="2"/>
  <c r="AF236" i="2"/>
  <c r="AC236" i="2"/>
  <c r="AG236" i="2"/>
  <c r="AK236" i="2"/>
  <c r="Y236" i="2"/>
  <c r="I236" i="2"/>
  <c r="S299" i="2"/>
  <c r="AI299" i="2"/>
  <c r="Y299" i="2"/>
  <c r="L299" i="2"/>
  <c r="AB299" i="2"/>
  <c r="AC299" i="2"/>
  <c r="N299" i="2"/>
  <c r="AD299" i="2"/>
  <c r="U299" i="2"/>
  <c r="W299" i="2"/>
  <c r="AK299" i="2"/>
  <c r="P299" i="2"/>
  <c r="AF299" i="2"/>
  <c r="R299" i="2"/>
  <c r="AH299" i="2"/>
  <c r="K299" i="2"/>
  <c r="AA299" i="2"/>
  <c r="T299" i="2"/>
  <c r="AJ299" i="2"/>
  <c r="Q299" i="2"/>
  <c r="V299" i="2"/>
  <c r="AL299" i="2"/>
  <c r="O299" i="2"/>
  <c r="AE299" i="2"/>
  <c r="I299" i="2"/>
  <c r="H299" i="2"/>
  <c r="X299" i="2"/>
  <c r="AG299" i="2"/>
  <c r="M299" i="2"/>
  <c r="J299" i="2"/>
  <c r="Z299" i="2"/>
  <c r="T163" i="2"/>
  <c r="AJ163" i="2"/>
  <c r="H163" i="2"/>
  <c r="X163" i="2"/>
  <c r="L163" i="2"/>
  <c r="AB163" i="2"/>
  <c r="P163" i="2"/>
  <c r="AF163" i="2"/>
  <c r="V163" i="2"/>
  <c r="AL163" i="2"/>
  <c r="O163" i="2"/>
  <c r="I163" i="2"/>
  <c r="AI163" i="2"/>
  <c r="J163" i="2"/>
  <c r="Z163" i="2"/>
  <c r="W163" i="2"/>
  <c r="Q163" i="2"/>
  <c r="K163" i="2"/>
  <c r="N163" i="2"/>
  <c r="AD163" i="2"/>
  <c r="AE163" i="2"/>
  <c r="Y163" i="2"/>
  <c r="S163" i="2"/>
  <c r="R163" i="2"/>
  <c r="AH163" i="2"/>
  <c r="AG163" i="2"/>
  <c r="AA163" i="2"/>
  <c r="AC163" i="2"/>
  <c r="AK163" i="2"/>
  <c r="M163" i="2"/>
  <c r="U163" i="2"/>
  <c r="J263" i="2"/>
  <c r="Z263" i="2"/>
  <c r="K263" i="2"/>
  <c r="AA263" i="2"/>
  <c r="L263" i="2"/>
  <c r="AB263" i="2"/>
  <c r="N263" i="2"/>
  <c r="AD263" i="2"/>
  <c r="O263" i="2"/>
  <c r="AE263" i="2"/>
  <c r="P263" i="2"/>
  <c r="AF263" i="2"/>
  <c r="R263" i="2"/>
  <c r="AH263" i="2"/>
  <c r="S263" i="2"/>
  <c r="AI263" i="2"/>
  <c r="T263" i="2"/>
  <c r="AJ263" i="2"/>
  <c r="V263" i="2"/>
  <c r="AL263" i="2"/>
  <c r="W263" i="2"/>
  <c r="H263" i="2"/>
  <c r="X263" i="2"/>
  <c r="U263" i="2"/>
  <c r="AK263" i="2"/>
  <c r="I263" i="2"/>
  <c r="Y263" i="2"/>
  <c r="M263" i="2"/>
  <c r="AC263" i="2"/>
  <c r="Q263" i="2"/>
  <c r="AG263" i="2"/>
  <c r="U167" i="2"/>
  <c r="AK167" i="2"/>
  <c r="R167" i="2"/>
  <c r="AH167" i="2"/>
  <c r="O167" i="2"/>
  <c r="AE167" i="2"/>
  <c r="I167" i="2"/>
  <c r="Y167" i="2"/>
  <c r="V167" i="2"/>
  <c r="AL167" i="2"/>
  <c r="S167" i="2"/>
  <c r="AI167" i="2"/>
  <c r="M167" i="2"/>
  <c r="AC167" i="2"/>
  <c r="J167" i="2"/>
  <c r="Z167" i="2"/>
  <c r="W167" i="2"/>
  <c r="Q167" i="2"/>
  <c r="AG167" i="2"/>
  <c r="N167" i="2"/>
  <c r="AD167" i="2"/>
  <c r="K167" i="2"/>
  <c r="AA167" i="2"/>
  <c r="L167" i="2"/>
  <c r="AB167" i="2"/>
  <c r="P167" i="2"/>
  <c r="AF167" i="2"/>
  <c r="T167" i="2"/>
  <c r="AJ167" i="2"/>
  <c r="H167" i="2"/>
  <c r="X167" i="2"/>
  <c r="M266" i="2"/>
  <c r="AC266" i="2"/>
  <c r="N266" i="2"/>
  <c r="AD266" i="2"/>
  <c r="O266" i="2"/>
  <c r="AE266" i="2"/>
  <c r="Q266" i="2"/>
  <c r="AG266" i="2"/>
  <c r="R266" i="2"/>
  <c r="AH266" i="2"/>
  <c r="S266" i="2"/>
  <c r="AI266" i="2"/>
  <c r="U266" i="2"/>
  <c r="AK266" i="2"/>
  <c r="V266" i="2"/>
  <c r="AL266" i="2"/>
  <c r="W266" i="2"/>
  <c r="I266" i="2"/>
  <c r="Y266" i="2"/>
  <c r="J266" i="2"/>
  <c r="Z266" i="2"/>
  <c r="K266" i="2"/>
  <c r="AA266" i="2"/>
  <c r="H266" i="2"/>
  <c r="X266" i="2"/>
  <c r="L266" i="2"/>
  <c r="AB266" i="2"/>
  <c r="P266" i="2"/>
  <c r="AF266" i="2"/>
  <c r="T266" i="2"/>
  <c r="AJ266" i="2"/>
  <c r="K113" i="2"/>
  <c r="AA113" i="2"/>
  <c r="T113" i="2"/>
  <c r="AJ113" i="2"/>
  <c r="M113" i="2"/>
  <c r="AC113" i="2"/>
  <c r="O113" i="2"/>
  <c r="AE113" i="2"/>
  <c r="H113" i="2"/>
  <c r="X113" i="2"/>
  <c r="Q113" i="2"/>
  <c r="AG113" i="2"/>
  <c r="S113" i="2"/>
  <c r="AI113" i="2"/>
  <c r="L113" i="2"/>
  <c r="AB113" i="2"/>
  <c r="U113" i="2"/>
  <c r="AK113" i="2"/>
  <c r="W113" i="2"/>
  <c r="P113" i="2"/>
  <c r="AF113" i="2"/>
  <c r="I113" i="2"/>
  <c r="Y113" i="2"/>
  <c r="J113" i="2"/>
  <c r="Z113" i="2"/>
  <c r="N113" i="2"/>
  <c r="AD113" i="2"/>
  <c r="R113" i="2"/>
  <c r="AH113" i="2"/>
  <c r="V113" i="2"/>
  <c r="AL113" i="2"/>
  <c r="O177" i="2"/>
  <c r="AE177" i="2"/>
  <c r="L177" i="2"/>
  <c r="AB177" i="2"/>
  <c r="I177" i="2"/>
  <c r="Y177" i="2"/>
  <c r="S177" i="2"/>
  <c r="AI177" i="2"/>
  <c r="P177" i="2"/>
  <c r="AF177" i="2"/>
  <c r="M177" i="2"/>
  <c r="AC177" i="2"/>
  <c r="W177" i="2"/>
  <c r="T177" i="2"/>
  <c r="AJ177" i="2"/>
  <c r="Q177" i="2"/>
  <c r="AG177" i="2"/>
  <c r="K177" i="2"/>
  <c r="AA177" i="2"/>
  <c r="H177" i="2"/>
  <c r="X177" i="2"/>
  <c r="U177" i="2"/>
  <c r="AK177" i="2"/>
  <c r="V177" i="2"/>
  <c r="AL177" i="2"/>
  <c r="J177" i="2"/>
  <c r="Z177" i="2"/>
  <c r="N177" i="2"/>
  <c r="AD177" i="2"/>
  <c r="R177" i="2"/>
  <c r="AH177" i="2"/>
  <c r="K241" i="2"/>
  <c r="AA241" i="2"/>
  <c r="H241" i="2"/>
  <c r="X241" i="2"/>
  <c r="O241" i="2"/>
  <c r="AE241" i="2"/>
  <c r="L241" i="2"/>
  <c r="AB241" i="2"/>
  <c r="S241" i="2"/>
  <c r="AI241" i="2"/>
  <c r="P241" i="2"/>
  <c r="AF241" i="2"/>
  <c r="W241" i="2"/>
  <c r="T241" i="2"/>
  <c r="AJ241" i="2"/>
  <c r="N241" i="2"/>
  <c r="Q241" i="2"/>
  <c r="R241" i="2"/>
  <c r="I241" i="2"/>
  <c r="V241" i="2"/>
  <c r="Y241" i="2"/>
  <c r="Z241" i="2"/>
  <c r="AD241" i="2"/>
  <c r="AG241" i="2"/>
  <c r="AH241" i="2"/>
  <c r="AL241" i="2"/>
  <c r="J241" i="2"/>
  <c r="AK241" i="2"/>
  <c r="M241" i="2"/>
  <c r="U241" i="2"/>
  <c r="AC241" i="2"/>
  <c r="I60" i="2"/>
  <c r="Y60" i="2"/>
  <c r="M60" i="2"/>
  <c r="AC60" i="2"/>
  <c r="Q60" i="2"/>
  <c r="AG60" i="2"/>
  <c r="U60" i="2"/>
  <c r="AK60" i="2"/>
  <c r="O60" i="2"/>
  <c r="AE60" i="2"/>
  <c r="Z60" i="2"/>
  <c r="L60" i="2"/>
  <c r="AD60" i="2"/>
  <c r="S60" i="2"/>
  <c r="AI60" i="2"/>
  <c r="AH60" i="2"/>
  <c r="T60" i="2"/>
  <c r="AL60" i="2"/>
  <c r="W60" i="2"/>
  <c r="J60" i="2"/>
  <c r="AB60" i="2"/>
  <c r="N60" i="2"/>
  <c r="X60" i="2"/>
  <c r="K60" i="2"/>
  <c r="AA60" i="2"/>
  <c r="R60" i="2"/>
  <c r="AJ60" i="2"/>
  <c r="V60" i="2"/>
  <c r="AF60" i="2"/>
  <c r="H60" i="2"/>
  <c r="P60" i="2"/>
  <c r="T92" i="2"/>
  <c r="AJ92" i="2"/>
  <c r="M92" i="2"/>
  <c r="AC92" i="2"/>
  <c r="H92" i="2"/>
  <c r="X92" i="2"/>
  <c r="Q92" i="2"/>
  <c r="AG92" i="2"/>
  <c r="L92" i="2"/>
  <c r="AB92" i="2"/>
  <c r="U92" i="2"/>
  <c r="AK92" i="2"/>
  <c r="P92" i="2"/>
  <c r="AF92" i="2"/>
  <c r="I92" i="2"/>
  <c r="Y92" i="2"/>
  <c r="O92" i="2"/>
  <c r="AE92" i="2"/>
  <c r="AL92" i="2"/>
  <c r="J92" i="2"/>
  <c r="S92" i="2"/>
  <c r="AI92" i="2"/>
  <c r="Z92" i="2"/>
  <c r="W92" i="2"/>
  <c r="N92" i="2"/>
  <c r="R92" i="2"/>
  <c r="K92" i="2"/>
  <c r="AA92" i="2"/>
  <c r="V92" i="2"/>
  <c r="AD92" i="2"/>
  <c r="AH92" i="2"/>
  <c r="W77" i="2"/>
  <c r="P77" i="2"/>
  <c r="AF77" i="2"/>
  <c r="K77" i="2"/>
  <c r="AA77" i="2"/>
  <c r="T77" i="2"/>
  <c r="AJ77" i="2"/>
  <c r="O77" i="2"/>
  <c r="AE77" i="2"/>
  <c r="H77" i="2"/>
  <c r="X77" i="2"/>
  <c r="Q77" i="2"/>
  <c r="AG77" i="2"/>
  <c r="S77" i="2"/>
  <c r="AI77" i="2"/>
  <c r="L77" i="2"/>
  <c r="AB77" i="2"/>
  <c r="U77" i="2"/>
  <c r="AK77" i="2"/>
  <c r="I77" i="2"/>
  <c r="V77" i="2"/>
  <c r="AL77" i="2"/>
  <c r="M77" i="2"/>
  <c r="J77" i="2"/>
  <c r="Z77" i="2"/>
  <c r="Y77" i="2"/>
  <c r="N77" i="2"/>
  <c r="AD77" i="2"/>
  <c r="AC77" i="2"/>
  <c r="R77" i="2"/>
  <c r="AH77" i="2"/>
  <c r="J82" i="2"/>
  <c r="Z82" i="2"/>
  <c r="S82" i="2"/>
  <c r="AI82" i="2"/>
  <c r="T82" i="2"/>
  <c r="AJ82" i="2"/>
  <c r="I82" i="2"/>
  <c r="Y82" i="2"/>
  <c r="N82" i="2"/>
  <c r="AD82" i="2"/>
  <c r="W82" i="2"/>
  <c r="H82" i="2"/>
  <c r="X82" i="2"/>
  <c r="M82" i="2"/>
  <c r="AC82" i="2"/>
  <c r="R82" i="2"/>
  <c r="AH82" i="2"/>
  <c r="K82" i="2"/>
  <c r="AA82" i="2"/>
  <c r="L82" i="2"/>
  <c r="AB82" i="2"/>
  <c r="Q82" i="2"/>
  <c r="AG82" i="2"/>
  <c r="V82" i="2"/>
  <c r="AL82" i="2"/>
  <c r="O82" i="2"/>
  <c r="AE82" i="2"/>
  <c r="P82" i="2"/>
  <c r="AF82" i="2"/>
  <c r="U82" i="2"/>
  <c r="AK82" i="2"/>
  <c r="Q71" i="2"/>
  <c r="AG71" i="2"/>
  <c r="J71" i="2"/>
  <c r="Z71" i="2"/>
  <c r="S71" i="2"/>
  <c r="U71" i="2"/>
  <c r="AK71" i="2"/>
  <c r="N71" i="2"/>
  <c r="AD71" i="2"/>
  <c r="W71" i="2"/>
  <c r="I71" i="2"/>
  <c r="Y71" i="2"/>
  <c r="R71" i="2"/>
  <c r="AH71" i="2"/>
  <c r="K71" i="2"/>
  <c r="AA71" i="2"/>
  <c r="M71" i="2"/>
  <c r="AC71" i="2"/>
  <c r="V71" i="2"/>
  <c r="AL71" i="2"/>
  <c r="O71" i="2"/>
  <c r="AE71" i="2"/>
  <c r="AI71" i="2"/>
  <c r="P71" i="2"/>
  <c r="AF71" i="2"/>
  <c r="T71" i="2"/>
  <c r="AJ71" i="2"/>
  <c r="H71" i="2"/>
  <c r="X71" i="2"/>
  <c r="L71" i="2"/>
  <c r="AB71" i="2"/>
  <c r="I22" i="2"/>
  <c r="AG22" i="2"/>
  <c r="AF22" i="2"/>
  <c r="V22" i="2"/>
  <c r="N49" i="2"/>
  <c r="AD49" i="2"/>
  <c r="W49" i="2"/>
  <c r="T49" i="2"/>
  <c r="AJ49" i="2"/>
  <c r="R49" i="2"/>
  <c r="AH49" i="2"/>
  <c r="K49" i="2"/>
  <c r="AA49" i="2"/>
  <c r="H49" i="2"/>
  <c r="X49" i="2"/>
  <c r="V49" i="2"/>
  <c r="AL49" i="2"/>
  <c r="O49" i="2"/>
  <c r="AE49" i="2"/>
  <c r="L49" i="2"/>
  <c r="AB49" i="2"/>
  <c r="J49" i="2"/>
  <c r="Z49" i="2"/>
  <c r="S49" i="2"/>
  <c r="AI49" i="2"/>
  <c r="P49" i="2"/>
  <c r="AF49" i="2"/>
  <c r="AG49" i="2"/>
  <c r="M49" i="2"/>
  <c r="U49" i="2"/>
  <c r="AC49" i="2"/>
  <c r="AK49" i="2"/>
  <c r="Q49" i="2"/>
  <c r="I49" i="2"/>
  <c r="Y49" i="2"/>
  <c r="R19" i="2"/>
  <c r="T19" i="2"/>
  <c r="H19" i="2"/>
  <c r="AD19" i="2"/>
  <c r="AE19" i="2"/>
  <c r="U107" i="2"/>
  <c r="AK107" i="2"/>
  <c r="N107" i="2"/>
  <c r="AD107" i="2"/>
  <c r="W107" i="2"/>
  <c r="H107" i="2"/>
  <c r="X107" i="2"/>
  <c r="I107" i="2"/>
  <c r="Y107" i="2"/>
  <c r="R107" i="2"/>
  <c r="AH107" i="2"/>
  <c r="K107" i="2"/>
  <c r="AA107" i="2"/>
  <c r="L107" i="2"/>
  <c r="M107" i="2"/>
  <c r="AC107" i="2"/>
  <c r="V107" i="2"/>
  <c r="AL107" i="2"/>
  <c r="O107" i="2"/>
  <c r="AE107" i="2"/>
  <c r="P107" i="2"/>
  <c r="AF107" i="2"/>
  <c r="Q107" i="2"/>
  <c r="AG107" i="2"/>
  <c r="J107" i="2"/>
  <c r="Z107" i="2"/>
  <c r="S107" i="2"/>
  <c r="AI107" i="2"/>
  <c r="T107" i="2"/>
  <c r="AJ107" i="2"/>
  <c r="AB107" i="2"/>
  <c r="S105" i="2"/>
  <c r="AI105" i="2"/>
  <c r="L105" i="2"/>
  <c r="AB105" i="2"/>
  <c r="U105" i="2"/>
  <c r="AK105" i="2"/>
  <c r="V105" i="2"/>
  <c r="AL105" i="2"/>
  <c r="W105" i="2"/>
  <c r="P105" i="2"/>
  <c r="AF105" i="2"/>
  <c r="I105" i="2"/>
  <c r="Y105" i="2"/>
  <c r="J105" i="2"/>
  <c r="Z105" i="2"/>
  <c r="K105" i="2"/>
  <c r="AA105" i="2"/>
  <c r="T105" i="2"/>
  <c r="AJ105" i="2"/>
  <c r="M105" i="2"/>
  <c r="AC105" i="2"/>
  <c r="N105" i="2"/>
  <c r="AD105" i="2"/>
  <c r="O105" i="2"/>
  <c r="AE105" i="2"/>
  <c r="H105" i="2"/>
  <c r="X105" i="2"/>
  <c r="Q105" i="2"/>
  <c r="AG105" i="2"/>
  <c r="R105" i="2"/>
  <c r="AH105" i="2"/>
  <c r="M137" i="2"/>
  <c r="AC137" i="2"/>
  <c r="J137" i="2"/>
  <c r="Z137" i="2"/>
  <c r="Q137" i="2"/>
  <c r="AG137" i="2"/>
  <c r="N137" i="2"/>
  <c r="AD137" i="2"/>
  <c r="U137" i="2"/>
  <c r="AK137" i="2"/>
  <c r="R137" i="2"/>
  <c r="AH137" i="2"/>
  <c r="S137" i="2"/>
  <c r="AI137" i="2"/>
  <c r="I137" i="2"/>
  <c r="Y137" i="2"/>
  <c r="V137" i="2"/>
  <c r="AL137" i="2"/>
  <c r="W137" i="2"/>
  <c r="AE137" i="2"/>
  <c r="L137" i="2"/>
  <c r="AB137" i="2"/>
  <c r="K137" i="2"/>
  <c r="P137" i="2"/>
  <c r="AF137" i="2"/>
  <c r="O137" i="2"/>
  <c r="T137" i="2"/>
  <c r="AJ137" i="2"/>
  <c r="AA137" i="2"/>
  <c r="H137" i="2"/>
  <c r="X137" i="2"/>
  <c r="W169" i="2"/>
  <c r="T169" i="2"/>
  <c r="AJ169" i="2"/>
  <c r="Q169" i="2"/>
  <c r="AG169" i="2"/>
  <c r="K169" i="2"/>
  <c r="AA169" i="2"/>
  <c r="H169" i="2"/>
  <c r="X169" i="2"/>
  <c r="U169" i="2"/>
  <c r="AK169" i="2"/>
  <c r="O169" i="2"/>
  <c r="AE169" i="2"/>
  <c r="L169" i="2"/>
  <c r="AB169" i="2"/>
  <c r="I169" i="2"/>
  <c r="Y169" i="2"/>
  <c r="S169" i="2"/>
  <c r="AI169" i="2"/>
  <c r="P169" i="2"/>
  <c r="AF169" i="2"/>
  <c r="M169" i="2"/>
  <c r="AC169" i="2"/>
  <c r="N169" i="2"/>
  <c r="AD169" i="2"/>
  <c r="R169" i="2"/>
  <c r="AH169" i="2"/>
  <c r="V169" i="2"/>
  <c r="AL169" i="2"/>
  <c r="J169" i="2"/>
  <c r="Z169" i="2"/>
  <c r="W201" i="2"/>
  <c r="T201" i="2"/>
  <c r="K201" i="2"/>
  <c r="H201" i="2"/>
  <c r="X201" i="2"/>
  <c r="O201" i="2"/>
  <c r="L201" i="2"/>
  <c r="S201" i="2"/>
  <c r="P201" i="2"/>
  <c r="M201" i="2"/>
  <c r="AI201" i="2"/>
  <c r="AF201" i="2"/>
  <c r="AC201" i="2"/>
  <c r="U201" i="2"/>
  <c r="N201" i="2"/>
  <c r="AJ201" i="2"/>
  <c r="I201" i="2"/>
  <c r="AG201" i="2"/>
  <c r="AA201" i="2"/>
  <c r="V201" i="2"/>
  <c r="Q201" i="2"/>
  <c r="AK201" i="2"/>
  <c r="AE201" i="2"/>
  <c r="AB201" i="2"/>
  <c r="Y201" i="2"/>
  <c r="R201" i="2"/>
  <c r="AL201" i="2"/>
  <c r="Z201" i="2"/>
  <c r="AD201" i="2"/>
  <c r="J201" i="2"/>
  <c r="AH201" i="2"/>
  <c r="S233" i="2"/>
  <c r="AI233" i="2"/>
  <c r="P233" i="2"/>
  <c r="AF233" i="2"/>
  <c r="M233" i="2"/>
  <c r="AC233" i="2"/>
  <c r="W233" i="2"/>
  <c r="T233" i="2"/>
  <c r="AJ233" i="2"/>
  <c r="Q233" i="2"/>
  <c r="AG233" i="2"/>
  <c r="K233" i="2"/>
  <c r="AA233" i="2"/>
  <c r="H233" i="2"/>
  <c r="X233" i="2"/>
  <c r="U233" i="2"/>
  <c r="AK233" i="2"/>
  <c r="O233" i="2"/>
  <c r="AE233" i="2"/>
  <c r="L233" i="2"/>
  <c r="AB233" i="2"/>
  <c r="I233" i="2"/>
  <c r="Y233" i="2"/>
  <c r="J233" i="2"/>
  <c r="N233" i="2"/>
  <c r="R233" i="2"/>
  <c r="Z233" i="2"/>
  <c r="AD233" i="2"/>
  <c r="AH233" i="2"/>
  <c r="V233" i="2"/>
  <c r="AL233" i="2"/>
  <c r="L265" i="2"/>
  <c r="AB265" i="2"/>
  <c r="M265" i="2"/>
  <c r="AC265" i="2"/>
  <c r="N265" i="2"/>
  <c r="AD265" i="2"/>
  <c r="P265" i="2"/>
  <c r="AF265" i="2"/>
  <c r="Q265" i="2"/>
  <c r="AG265" i="2"/>
  <c r="R265" i="2"/>
  <c r="AH265" i="2"/>
  <c r="T265" i="2"/>
  <c r="AJ265" i="2"/>
  <c r="U265" i="2"/>
  <c r="AK265" i="2"/>
  <c r="V265" i="2"/>
  <c r="AL265" i="2"/>
  <c r="H265" i="2"/>
  <c r="X265" i="2"/>
  <c r="I265" i="2"/>
  <c r="Y265" i="2"/>
  <c r="J265" i="2"/>
  <c r="Z265" i="2"/>
  <c r="W265" i="2"/>
  <c r="K265" i="2"/>
  <c r="AA265" i="2"/>
  <c r="O265" i="2"/>
  <c r="AE265" i="2"/>
  <c r="S265" i="2"/>
  <c r="AI265" i="2"/>
  <c r="L114" i="2"/>
  <c r="AB114" i="2"/>
  <c r="U114" i="2"/>
  <c r="AK114" i="2"/>
  <c r="N114" i="2"/>
  <c r="AD114" i="2"/>
  <c r="P114" i="2"/>
  <c r="AF114" i="2"/>
  <c r="I114" i="2"/>
  <c r="Y114" i="2"/>
  <c r="R114" i="2"/>
  <c r="AH114" i="2"/>
  <c r="T114" i="2"/>
  <c r="AJ114" i="2"/>
  <c r="M114" i="2"/>
  <c r="AC114" i="2"/>
  <c r="V114" i="2"/>
  <c r="AL114" i="2"/>
  <c r="H114" i="2"/>
  <c r="X114" i="2"/>
  <c r="Q114" i="2"/>
  <c r="AG114" i="2"/>
  <c r="J114" i="2"/>
  <c r="Z114" i="2"/>
  <c r="K114" i="2"/>
  <c r="AA114" i="2"/>
  <c r="O114" i="2"/>
  <c r="AE114" i="2"/>
  <c r="S114" i="2"/>
  <c r="AI114" i="2"/>
  <c r="W114" i="2"/>
  <c r="V130" i="2"/>
  <c r="AL130" i="2"/>
  <c r="S130" i="2"/>
  <c r="AI130" i="2"/>
  <c r="J130" i="2"/>
  <c r="Z130" i="2"/>
  <c r="W130" i="2"/>
  <c r="N130" i="2"/>
  <c r="AD130" i="2"/>
  <c r="K130" i="2"/>
  <c r="AA130" i="2"/>
  <c r="L130" i="2"/>
  <c r="AB130" i="2"/>
  <c r="R130" i="2"/>
  <c r="AH130" i="2"/>
  <c r="O130" i="2"/>
  <c r="AE130" i="2"/>
  <c r="P130" i="2"/>
  <c r="AF130" i="2"/>
  <c r="X130" i="2"/>
  <c r="U130" i="2"/>
  <c r="AK130" i="2"/>
  <c r="AJ130" i="2"/>
  <c r="I130" i="2"/>
  <c r="Y130" i="2"/>
  <c r="H130" i="2"/>
  <c r="M130" i="2"/>
  <c r="AC130" i="2"/>
  <c r="T130" i="2"/>
  <c r="Q130" i="2"/>
  <c r="AG130" i="2"/>
  <c r="K154" i="2"/>
  <c r="AA154" i="2"/>
  <c r="O154" i="2"/>
  <c r="AE154" i="2"/>
  <c r="S154" i="2"/>
  <c r="AI154" i="2"/>
  <c r="W154" i="2"/>
  <c r="P154" i="2"/>
  <c r="M154" i="2"/>
  <c r="AC154" i="2"/>
  <c r="AL154" i="2"/>
  <c r="AF154" i="2"/>
  <c r="Z154" i="2"/>
  <c r="T154" i="2"/>
  <c r="Q154" i="2"/>
  <c r="AG154" i="2"/>
  <c r="AH154" i="2"/>
  <c r="H154" i="2"/>
  <c r="X154" i="2"/>
  <c r="U154" i="2"/>
  <c r="AK154" i="2"/>
  <c r="R154" i="2"/>
  <c r="L154" i="2"/>
  <c r="I154" i="2"/>
  <c r="Y154" i="2"/>
  <c r="AD154" i="2"/>
  <c r="V154" i="2"/>
  <c r="J154" i="2"/>
  <c r="N154" i="2"/>
  <c r="AB154" i="2"/>
  <c r="AJ154" i="2"/>
  <c r="H186" i="2"/>
  <c r="X186" i="2"/>
  <c r="U186" i="2"/>
  <c r="AK186" i="2"/>
  <c r="L186" i="2"/>
  <c r="AB186" i="2"/>
  <c r="I186" i="2"/>
  <c r="Y186" i="2"/>
  <c r="P186" i="2"/>
  <c r="AF186" i="2"/>
  <c r="M186" i="2"/>
  <c r="AC186" i="2"/>
  <c r="J186" i="2"/>
  <c r="T186" i="2"/>
  <c r="AJ186" i="2"/>
  <c r="Q186" i="2"/>
  <c r="AG186" i="2"/>
  <c r="N186" i="2"/>
  <c r="V186" i="2"/>
  <c r="AL186" i="2"/>
  <c r="O186" i="2"/>
  <c r="AE186" i="2"/>
  <c r="Z186" i="2"/>
  <c r="S186" i="2"/>
  <c r="AI186" i="2"/>
  <c r="AD186" i="2"/>
  <c r="W186" i="2"/>
  <c r="R186" i="2"/>
  <c r="AH186" i="2"/>
  <c r="K186" i="2"/>
  <c r="AA186" i="2"/>
  <c r="T218" i="2"/>
  <c r="AJ218" i="2"/>
  <c r="Q218" i="2"/>
  <c r="AG218" i="2"/>
  <c r="N218" i="2"/>
  <c r="AD218" i="2"/>
  <c r="H218" i="2"/>
  <c r="X218" i="2"/>
  <c r="U218" i="2"/>
  <c r="AK218" i="2"/>
  <c r="R218" i="2"/>
  <c r="AH218" i="2"/>
  <c r="L218" i="2"/>
  <c r="AB218" i="2"/>
  <c r="I218" i="2"/>
  <c r="Y218" i="2"/>
  <c r="V218" i="2"/>
  <c r="AL218" i="2"/>
  <c r="P218" i="2"/>
  <c r="AF218" i="2"/>
  <c r="M218" i="2"/>
  <c r="AC218" i="2"/>
  <c r="J218" i="2"/>
  <c r="Z218" i="2"/>
  <c r="W218" i="2"/>
  <c r="K218" i="2"/>
  <c r="AA218" i="2"/>
  <c r="O218" i="2"/>
  <c r="AE218" i="2"/>
  <c r="S218" i="2"/>
  <c r="AI218" i="2"/>
  <c r="U148" i="2"/>
  <c r="AK148" i="2"/>
  <c r="I148" i="2"/>
  <c r="Y148" i="2"/>
  <c r="M148" i="2"/>
  <c r="AC148" i="2"/>
  <c r="N148" i="2"/>
  <c r="AD148" i="2"/>
  <c r="Q148" i="2"/>
  <c r="AG148" i="2"/>
  <c r="R148" i="2"/>
  <c r="AH148" i="2"/>
  <c r="J148" i="2"/>
  <c r="W148" i="2"/>
  <c r="AF148" i="2"/>
  <c r="T148" i="2"/>
  <c r="V148" i="2"/>
  <c r="K148" i="2"/>
  <c r="AA148" i="2"/>
  <c r="AJ148" i="2"/>
  <c r="Z148" i="2"/>
  <c r="O148" i="2"/>
  <c r="AE148" i="2"/>
  <c r="L148" i="2"/>
  <c r="AL148" i="2"/>
  <c r="S148" i="2"/>
  <c r="AI148" i="2"/>
  <c r="AB148" i="2"/>
  <c r="P148" i="2"/>
  <c r="H148" i="2"/>
  <c r="X148" i="2"/>
  <c r="R180" i="2"/>
  <c r="AH180" i="2"/>
  <c r="O180" i="2"/>
  <c r="AE180" i="2"/>
  <c r="L180" i="2"/>
  <c r="AB180" i="2"/>
  <c r="V180" i="2"/>
  <c r="AL180" i="2"/>
  <c r="S180" i="2"/>
  <c r="AI180" i="2"/>
  <c r="P180" i="2"/>
  <c r="AF180" i="2"/>
  <c r="J180" i="2"/>
  <c r="Z180" i="2"/>
  <c r="W180" i="2"/>
  <c r="T180" i="2"/>
  <c r="AJ180" i="2"/>
  <c r="N180" i="2"/>
  <c r="AD180" i="2"/>
  <c r="K180" i="2"/>
  <c r="AA180" i="2"/>
  <c r="H180" i="2"/>
  <c r="X180" i="2"/>
  <c r="I180" i="2"/>
  <c r="Y180" i="2"/>
  <c r="M180" i="2"/>
  <c r="AC180" i="2"/>
  <c r="Q180" i="2"/>
  <c r="AG180" i="2"/>
  <c r="U180" i="2"/>
  <c r="AK180" i="2"/>
  <c r="G17" i="2"/>
  <c r="J17" i="2"/>
  <c r="Z17" i="2"/>
  <c r="W17" i="2"/>
  <c r="P17" i="2"/>
  <c r="AF17" i="2"/>
  <c r="N17" i="2"/>
  <c r="AD17" i="2"/>
  <c r="K17" i="2"/>
  <c r="AA17" i="2"/>
  <c r="T17" i="2"/>
  <c r="AJ17" i="2"/>
  <c r="R17" i="2"/>
  <c r="AH17" i="2"/>
  <c r="O17" i="2"/>
  <c r="AE17" i="2"/>
  <c r="H17" i="2"/>
  <c r="X17" i="2"/>
  <c r="U17" i="2"/>
  <c r="I17" i="2"/>
  <c r="V17" i="2"/>
  <c r="AL17" i="2"/>
  <c r="S17" i="2"/>
  <c r="AI17" i="2"/>
  <c r="L17" i="2"/>
  <c r="AB17" i="2"/>
  <c r="AK17" i="2"/>
  <c r="Y17" i="2"/>
  <c r="Q17" i="2"/>
  <c r="M17" i="2"/>
  <c r="AG17" i="2"/>
  <c r="AC17" i="2"/>
  <c r="K83" i="2"/>
  <c r="AA83" i="2"/>
  <c r="T83" i="2"/>
  <c r="AJ83" i="2"/>
  <c r="U83" i="2"/>
  <c r="AK83" i="2"/>
  <c r="J83" i="2"/>
  <c r="Z83" i="2"/>
  <c r="O83" i="2"/>
  <c r="AE83" i="2"/>
  <c r="H83" i="2"/>
  <c r="X83" i="2"/>
  <c r="I83" i="2"/>
  <c r="Y83" i="2"/>
  <c r="N83" i="2"/>
  <c r="AD83" i="2"/>
  <c r="S83" i="2"/>
  <c r="AI83" i="2"/>
  <c r="L83" i="2"/>
  <c r="AB83" i="2"/>
  <c r="M83" i="2"/>
  <c r="AC83" i="2"/>
  <c r="R83" i="2"/>
  <c r="AH83" i="2"/>
  <c r="W83" i="2"/>
  <c r="P83" i="2"/>
  <c r="AF83" i="2"/>
  <c r="Q83" i="2"/>
  <c r="AG83" i="2"/>
  <c r="V83" i="2"/>
  <c r="AL83" i="2"/>
  <c r="S91" i="2"/>
  <c r="AI91" i="2"/>
  <c r="L91" i="2"/>
  <c r="AB91" i="2"/>
  <c r="R91" i="2"/>
  <c r="W91" i="2"/>
  <c r="P91" i="2"/>
  <c r="AF91" i="2"/>
  <c r="K91" i="2"/>
  <c r="AA91" i="2"/>
  <c r="T91" i="2"/>
  <c r="AJ91" i="2"/>
  <c r="J91" i="2"/>
  <c r="Z91" i="2"/>
  <c r="O91" i="2"/>
  <c r="AE91" i="2"/>
  <c r="H91" i="2"/>
  <c r="X91" i="2"/>
  <c r="N91" i="2"/>
  <c r="AD91" i="2"/>
  <c r="V91" i="2"/>
  <c r="M91" i="2"/>
  <c r="Q91" i="2"/>
  <c r="AH91" i="2"/>
  <c r="U91" i="2"/>
  <c r="AC91" i="2"/>
  <c r="AG91" i="2"/>
  <c r="AL91" i="2"/>
  <c r="AK91" i="2"/>
  <c r="I91" i="2"/>
  <c r="Y91" i="2"/>
  <c r="K36" i="2"/>
  <c r="AA36" i="2"/>
  <c r="O36" i="2"/>
  <c r="AE36" i="2"/>
  <c r="S36" i="2"/>
  <c r="AI36" i="2"/>
  <c r="W36" i="2"/>
  <c r="U36" i="2"/>
  <c r="T36" i="2"/>
  <c r="AB36" i="2"/>
  <c r="H36" i="2"/>
  <c r="AH36" i="2"/>
  <c r="Y36" i="2"/>
  <c r="I36" i="2"/>
  <c r="Z36" i="2"/>
  <c r="AG36" i="2"/>
  <c r="P36" i="2"/>
  <c r="AD36" i="2"/>
  <c r="M36" i="2"/>
  <c r="AF36" i="2"/>
  <c r="N36" i="2"/>
  <c r="AL36" i="2"/>
  <c r="X36" i="2"/>
  <c r="J36" i="2"/>
  <c r="AJ36" i="2"/>
  <c r="Q36" i="2"/>
  <c r="L36" i="2"/>
  <c r="AK36" i="2"/>
  <c r="V36" i="2"/>
  <c r="AC36" i="2"/>
  <c r="R36" i="2"/>
  <c r="G18" i="2"/>
  <c r="K18" i="2"/>
  <c r="AA18" i="2"/>
  <c r="H18" i="2"/>
  <c r="X18" i="2"/>
  <c r="Q18" i="2"/>
  <c r="AG18" i="2"/>
  <c r="V18" i="2"/>
  <c r="J18" i="2"/>
  <c r="O18" i="2"/>
  <c r="AE18" i="2"/>
  <c r="L18" i="2"/>
  <c r="AB18" i="2"/>
  <c r="U18" i="2"/>
  <c r="AK18" i="2"/>
  <c r="AL18" i="2"/>
  <c r="Z18" i="2"/>
  <c r="S18" i="2"/>
  <c r="AI18" i="2"/>
  <c r="P18" i="2"/>
  <c r="AF18" i="2"/>
  <c r="I18" i="2"/>
  <c r="Y18" i="2"/>
  <c r="W18" i="2"/>
  <c r="T18" i="2"/>
  <c r="AJ18" i="2"/>
  <c r="M18" i="2"/>
  <c r="AC18" i="2"/>
  <c r="N18" i="2"/>
  <c r="AH18" i="2"/>
  <c r="AD18" i="2"/>
  <c r="R18" i="2"/>
  <c r="Q119" i="2"/>
  <c r="AG119" i="2"/>
  <c r="J119" i="2"/>
  <c r="Z119" i="2"/>
  <c r="S119" i="2"/>
  <c r="AI119" i="2"/>
  <c r="U119" i="2"/>
  <c r="AK119" i="2"/>
  <c r="N119" i="2"/>
  <c r="AD119" i="2"/>
  <c r="W119" i="2"/>
  <c r="I119" i="2"/>
  <c r="Y119" i="2"/>
  <c r="R119" i="2"/>
  <c r="AH119" i="2"/>
  <c r="K119" i="2"/>
  <c r="AA119" i="2"/>
  <c r="M119" i="2"/>
  <c r="AC119" i="2"/>
  <c r="V119" i="2"/>
  <c r="AL119" i="2"/>
  <c r="O119" i="2"/>
  <c r="AE119" i="2"/>
  <c r="P119" i="2"/>
  <c r="H119" i="2"/>
  <c r="AF119" i="2"/>
  <c r="T119" i="2"/>
  <c r="X119" i="2"/>
  <c r="AJ119" i="2"/>
  <c r="L119" i="2"/>
  <c r="AB119" i="2"/>
  <c r="O117" i="2"/>
  <c r="AE117" i="2"/>
  <c r="H117" i="2"/>
  <c r="X117" i="2"/>
  <c r="Q117" i="2"/>
  <c r="AG117" i="2"/>
  <c r="S117" i="2"/>
  <c r="AI117" i="2"/>
  <c r="L117" i="2"/>
  <c r="AB117" i="2"/>
  <c r="U117" i="2"/>
  <c r="AK117" i="2"/>
  <c r="W117" i="2"/>
  <c r="P117" i="2"/>
  <c r="AF117" i="2"/>
  <c r="I117" i="2"/>
  <c r="Y117" i="2"/>
  <c r="K117" i="2"/>
  <c r="AA117" i="2"/>
  <c r="T117" i="2"/>
  <c r="AJ117" i="2"/>
  <c r="M117" i="2"/>
  <c r="AC117" i="2"/>
  <c r="N117" i="2"/>
  <c r="AD117" i="2"/>
  <c r="R117" i="2"/>
  <c r="AH117" i="2"/>
  <c r="V117" i="2"/>
  <c r="AL117" i="2"/>
  <c r="J117" i="2"/>
  <c r="Z117" i="2"/>
  <c r="V149" i="2"/>
  <c r="AL149" i="2"/>
  <c r="J149" i="2"/>
  <c r="Z149" i="2"/>
  <c r="N149" i="2"/>
  <c r="AD149" i="2"/>
  <c r="O149" i="2"/>
  <c r="AE149" i="2"/>
  <c r="R149" i="2"/>
  <c r="AH149" i="2"/>
  <c r="S149" i="2"/>
  <c r="AI149" i="2"/>
  <c r="K149" i="2"/>
  <c r="H149" i="2"/>
  <c r="X149" i="2"/>
  <c r="M149" i="2"/>
  <c r="W149" i="2"/>
  <c r="L149" i="2"/>
  <c r="AB149" i="2"/>
  <c r="AC149" i="2"/>
  <c r="Q149" i="2"/>
  <c r="AA149" i="2"/>
  <c r="P149" i="2"/>
  <c r="AF149" i="2"/>
  <c r="AG149" i="2"/>
  <c r="U149" i="2"/>
  <c r="T149" i="2"/>
  <c r="AJ149" i="2"/>
  <c r="AK149" i="2"/>
  <c r="I149" i="2"/>
  <c r="Y149" i="2"/>
  <c r="S181" i="2"/>
  <c r="AI181" i="2"/>
  <c r="P181" i="2"/>
  <c r="AF181" i="2"/>
  <c r="M181" i="2"/>
  <c r="AC181" i="2"/>
  <c r="W181" i="2"/>
  <c r="T181" i="2"/>
  <c r="AJ181" i="2"/>
  <c r="Q181" i="2"/>
  <c r="AG181" i="2"/>
  <c r="K181" i="2"/>
  <c r="AA181" i="2"/>
  <c r="H181" i="2"/>
  <c r="X181" i="2"/>
  <c r="U181" i="2"/>
  <c r="AK181" i="2"/>
  <c r="O181" i="2"/>
  <c r="AE181" i="2"/>
  <c r="L181" i="2"/>
  <c r="AB181" i="2"/>
  <c r="I181" i="2"/>
  <c r="Y181" i="2"/>
  <c r="J181" i="2"/>
  <c r="Z181" i="2"/>
  <c r="N181" i="2"/>
  <c r="AD181" i="2"/>
  <c r="R181" i="2"/>
  <c r="AH181" i="2"/>
  <c r="V181" i="2"/>
  <c r="AL181" i="2"/>
  <c r="O213" i="2"/>
  <c r="AE213" i="2"/>
  <c r="L213" i="2"/>
  <c r="AB213" i="2"/>
  <c r="I213" i="2"/>
  <c r="Y213" i="2"/>
  <c r="S213" i="2"/>
  <c r="AI213" i="2"/>
  <c r="P213" i="2"/>
  <c r="AF213" i="2"/>
  <c r="M213" i="2"/>
  <c r="AC213" i="2"/>
  <c r="W213" i="2"/>
  <c r="T213" i="2"/>
  <c r="AJ213" i="2"/>
  <c r="Q213" i="2"/>
  <c r="AG213" i="2"/>
  <c r="K213" i="2"/>
  <c r="AA213" i="2"/>
  <c r="H213" i="2"/>
  <c r="X213" i="2"/>
  <c r="U213" i="2"/>
  <c r="AK213" i="2"/>
  <c r="R213" i="2"/>
  <c r="AH213" i="2"/>
  <c r="V213" i="2"/>
  <c r="AL213" i="2"/>
  <c r="J213" i="2"/>
  <c r="Z213" i="2"/>
  <c r="N213" i="2"/>
  <c r="AD213" i="2"/>
  <c r="H245" i="2"/>
  <c r="X245" i="2"/>
  <c r="I245" i="2"/>
  <c r="Y245" i="2"/>
  <c r="J245" i="2"/>
  <c r="Z245" i="2"/>
  <c r="L245" i="2"/>
  <c r="AB245" i="2"/>
  <c r="M245" i="2"/>
  <c r="AC245" i="2"/>
  <c r="N245" i="2"/>
  <c r="AD245" i="2"/>
  <c r="P245" i="2"/>
  <c r="AF245" i="2"/>
  <c r="Q245" i="2"/>
  <c r="AG245" i="2"/>
  <c r="R245" i="2"/>
  <c r="AH245" i="2"/>
  <c r="T245" i="2"/>
  <c r="AJ245" i="2"/>
  <c r="U245" i="2"/>
  <c r="AK245" i="2"/>
  <c r="V245" i="2"/>
  <c r="AL245" i="2"/>
  <c r="S245" i="2"/>
  <c r="AI245" i="2"/>
  <c r="W245" i="2"/>
  <c r="K245" i="2"/>
  <c r="AA245" i="2"/>
  <c r="O245" i="2"/>
  <c r="AE245" i="2"/>
  <c r="J112" i="2"/>
  <c r="Z112" i="2"/>
  <c r="S112" i="2"/>
  <c r="AI112" i="2"/>
  <c r="L112" i="2"/>
  <c r="AB112" i="2"/>
  <c r="N112" i="2"/>
  <c r="AD112" i="2"/>
  <c r="W112" i="2"/>
  <c r="P112" i="2"/>
  <c r="AF112" i="2"/>
  <c r="R112" i="2"/>
  <c r="AH112" i="2"/>
  <c r="K112" i="2"/>
  <c r="AA112" i="2"/>
  <c r="T112" i="2"/>
  <c r="AJ112" i="2"/>
  <c r="V112" i="2"/>
  <c r="AL112" i="2"/>
  <c r="O112" i="2"/>
  <c r="AE112" i="2"/>
  <c r="H112" i="2"/>
  <c r="X112" i="2"/>
  <c r="I112" i="2"/>
  <c r="Y112" i="2"/>
  <c r="M112" i="2"/>
  <c r="AC112" i="2"/>
  <c r="Q112" i="2"/>
  <c r="AG112" i="2"/>
  <c r="U112" i="2"/>
  <c r="AK112" i="2"/>
  <c r="T128" i="2"/>
  <c r="AJ128" i="2"/>
  <c r="Q128" i="2"/>
  <c r="AG128" i="2"/>
  <c r="R128" i="2"/>
  <c r="H128" i="2"/>
  <c r="X128" i="2"/>
  <c r="U128" i="2"/>
  <c r="AK128" i="2"/>
  <c r="L128" i="2"/>
  <c r="AB128" i="2"/>
  <c r="I128" i="2"/>
  <c r="Y128" i="2"/>
  <c r="J128" i="2"/>
  <c r="Z128" i="2"/>
  <c r="P128" i="2"/>
  <c r="AF128" i="2"/>
  <c r="M128" i="2"/>
  <c r="AC128" i="2"/>
  <c r="N128" i="2"/>
  <c r="AD128" i="2"/>
  <c r="V128" i="2"/>
  <c r="S128" i="2"/>
  <c r="AI128" i="2"/>
  <c r="AH128" i="2"/>
  <c r="W128" i="2"/>
  <c r="AL128" i="2"/>
  <c r="K128" i="2"/>
  <c r="AA128" i="2"/>
  <c r="O128" i="2"/>
  <c r="AE128" i="2"/>
  <c r="I152" i="2"/>
  <c r="Y152" i="2"/>
  <c r="M152" i="2"/>
  <c r="AC152" i="2"/>
  <c r="Q152" i="2"/>
  <c r="AG152" i="2"/>
  <c r="U152" i="2"/>
  <c r="AK152" i="2"/>
  <c r="N152" i="2"/>
  <c r="AD152" i="2"/>
  <c r="K152" i="2"/>
  <c r="AA152" i="2"/>
  <c r="AJ152" i="2"/>
  <c r="X152" i="2"/>
  <c r="R152" i="2"/>
  <c r="AH152" i="2"/>
  <c r="O152" i="2"/>
  <c r="AE152" i="2"/>
  <c r="V152" i="2"/>
  <c r="AL152" i="2"/>
  <c r="S152" i="2"/>
  <c r="AI152" i="2"/>
  <c r="P152" i="2"/>
  <c r="J152" i="2"/>
  <c r="Z152" i="2"/>
  <c r="W152" i="2"/>
  <c r="AF152" i="2"/>
  <c r="T152" i="2"/>
  <c r="H152" i="2"/>
  <c r="L152" i="2"/>
  <c r="AB152" i="2"/>
  <c r="V184" i="2"/>
  <c r="AL184" i="2"/>
  <c r="S184" i="2"/>
  <c r="AI184" i="2"/>
  <c r="P184" i="2"/>
  <c r="AF184" i="2"/>
  <c r="J184" i="2"/>
  <c r="Z184" i="2"/>
  <c r="W184" i="2"/>
  <c r="N184" i="2"/>
  <c r="AD184" i="2"/>
  <c r="K184" i="2"/>
  <c r="AA184" i="2"/>
  <c r="H184" i="2"/>
  <c r="X184" i="2"/>
  <c r="R184" i="2"/>
  <c r="AH184" i="2"/>
  <c r="O184" i="2"/>
  <c r="AE184" i="2"/>
  <c r="L184" i="2"/>
  <c r="AB184" i="2"/>
  <c r="M184" i="2"/>
  <c r="AC184" i="2"/>
  <c r="T184" i="2"/>
  <c r="Q184" i="2"/>
  <c r="AG184" i="2"/>
  <c r="AJ184" i="2"/>
  <c r="U184" i="2"/>
  <c r="AK184" i="2"/>
  <c r="I184" i="2"/>
  <c r="Y184" i="2"/>
  <c r="R216" i="2"/>
  <c r="AH216" i="2"/>
  <c r="O216" i="2"/>
  <c r="AE216" i="2"/>
  <c r="L216" i="2"/>
  <c r="AB216" i="2"/>
  <c r="V216" i="2"/>
  <c r="AL216" i="2"/>
  <c r="S216" i="2"/>
  <c r="AI216" i="2"/>
  <c r="P216" i="2"/>
  <c r="AF216" i="2"/>
  <c r="J216" i="2"/>
  <c r="Z216" i="2"/>
  <c r="W216" i="2"/>
  <c r="T216" i="2"/>
  <c r="AJ216" i="2"/>
  <c r="N216" i="2"/>
  <c r="AD216" i="2"/>
  <c r="K216" i="2"/>
  <c r="AA216" i="2"/>
  <c r="H216" i="2"/>
  <c r="X216" i="2"/>
  <c r="U216" i="2"/>
  <c r="AK216" i="2"/>
  <c r="I216" i="2"/>
  <c r="Y216" i="2"/>
  <c r="M216" i="2"/>
  <c r="AC216" i="2"/>
  <c r="Q216" i="2"/>
  <c r="AG216" i="2"/>
  <c r="R142" i="2"/>
  <c r="AH142" i="2"/>
  <c r="O142" i="2"/>
  <c r="AE142" i="2"/>
  <c r="V142" i="2"/>
  <c r="AL142" i="2"/>
  <c r="S142" i="2"/>
  <c r="AI142" i="2"/>
  <c r="J142" i="2"/>
  <c r="Z142" i="2"/>
  <c r="W142" i="2"/>
  <c r="H142" i="2"/>
  <c r="X142" i="2"/>
  <c r="N142" i="2"/>
  <c r="AD142" i="2"/>
  <c r="K142" i="2"/>
  <c r="AA142" i="2"/>
  <c r="L142" i="2"/>
  <c r="AB142" i="2"/>
  <c r="AJ142" i="2"/>
  <c r="Q142" i="2"/>
  <c r="AG142" i="2"/>
  <c r="P142" i="2"/>
  <c r="U142" i="2"/>
  <c r="AK142" i="2"/>
  <c r="T142" i="2"/>
  <c r="I142" i="2"/>
  <c r="Y142" i="2"/>
  <c r="AF142" i="2"/>
  <c r="M142" i="2"/>
  <c r="AC142" i="2"/>
  <c r="L174" i="2"/>
  <c r="AB174" i="2"/>
  <c r="I174" i="2"/>
  <c r="Y174" i="2"/>
  <c r="V174" i="2"/>
  <c r="AL174" i="2"/>
  <c r="P174" i="2"/>
  <c r="AF174" i="2"/>
  <c r="M174" i="2"/>
  <c r="AC174" i="2"/>
  <c r="J174" i="2"/>
  <c r="Z174" i="2"/>
  <c r="T174" i="2"/>
  <c r="AJ174" i="2"/>
  <c r="Q174" i="2"/>
  <c r="AG174" i="2"/>
  <c r="N174" i="2"/>
  <c r="AD174" i="2"/>
  <c r="H174" i="2"/>
  <c r="X174" i="2"/>
  <c r="U174" i="2"/>
  <c r="AK174" i="2"/>
  <c r="R174" i="2"/>
  <c r="AH174" i="2"/>
  <c r="S174" i="2"/>
  <c r="AI174" i="2"/>
  <c r="W174" i="2"/>
  <c r="K174" i="2"/>
  <c r="AA174" i="2"/>
  <c r="O174" i="2"/>
  <c r="AE174" i="2"/>
  <c r="H206" i="2"/>
  <c r="X206" i="2"/>
  <c r="U206" i="2"/>
  <c r="AK206" i="2"/>
  <c r="R206" i="2"/>
  <c r="AH206" i="2"/>
  <c r="L206" i="2"/>
  <c r="AB206" i="2"/>
  <c r="I206" i="2"/>
  <c r="Y206" i="2"/>
  <c r="V206" i="2"/>
  <c r="AL206" i="2"/>
  <c r="P206" i="2"/>
  <c r="AF206" i="2"/>
  <c r="M206" i="2"/>
  <c r="AC206" i="2"/>
  <c r="J206" i="2"/>
  <c r="Z206" i="2"/>
  <c r="T206" i="2"/>
  <c r="AJ206" i="2"/>
  <c r="Q206" i="2"/>
  <c r="AG206" i="2"/>
  <c r="N206" i="2"/>
  <c r="AD206" i="2"/>
  <c r="K206" i="2"/>
  <c r="AA206" i="2"/>
  <c r="O206" i="2"/>
  <c r="AE206" i="2"/>
  <c r="S206" i="2"/>
  <c r="AI206" i="2"/>
  <c r="W206" i="2"/>
  <c r="H238" i="2"/>
  <c r="X238" i="2"/>
  <c r="U238" i="2"/>
  <c r="AK238" i="2"/>
  <c r="L238" i="2"/>
  <c r="AB238" i="2"/>
  <c r="I238" i="2"/>
  <c r="Y238" i="2"/>
  <c r="P238" i="2"/>
  <c r="AF238" i="2"/>
  <c r="M238" i="2"/>
  <c r="AC238" i="2"/>
  <c r="J238" i="2"/>
  <c r="T238" i="2"/>
  <c r="AJ238" i="2"/>
  <c r="Q238" i="2"/>
  <c r="AG238" i="2"/>
  <c r="R238" i="2"/>
  <c r="AH238" i="2"/>
  <c r="V238" i="2"/>
  <c r="AL238" i="2"/>
  <c r="Z238" i="2"/>
  <c r="O238" i="2"/>
  <c r="S238" i="2"/>
  <c r="W238" i="2"/>
  <c r="N238" i="2"/>
  <c r="AD238" i="2"/>
  <c r="AE238" i="2"/>
  <c r="AI238" i="2"/>
  <c r="AA238" i="2"/>
  <c r="K238" i="2"/>
  <c r="Q270" i="2"/>
  <c r="AG270" i="2"/>
  <c r="R270" i="2"/>
  <c r="AH270" i="2"/>
  <c r="S270" i="2"/>
  <c r="AI270" i="2"/>
  <c r="U270" i="2"/>
  <c r="AK270" i="2"/>
  <c r="V270" i="2"/>
  <c r="AL270" i="2"/>
  <c r="W270" i="2"/>
  <c r="I270" i="2"/>
  <c r="Y270" i="2"/>
  <c r="J270" i="2"/>
  <c r="Z270" i="2"/>
  <c r="K270" i="2"/>
  <c r="AA270" i="2"/>
  <c r="M270" i="2"/>
  <c r="AC270" i="2"/>
  <c r="N270" i="2"/>
  <c r="AD270" i="2"/>
  <c r="O270" i="2"/>
  <c r="AE270" i="2"/>
  <c r="L270" i="2"/>
  <c r="AB270" i="2"/>
  <c r="P270" i="2"/>
  <c r="AF270" i="2"/>
  <c r="T270" i="2"/>
  <c r="AJ270" i="2"/>
  <c r="H270" i="2"/>
  <c r="X270" i="2"/>
  <c r="V243" i="2"/>
  <c r="AL243" i="2"/>
  <c r="W243" i="2"/>
  <c r="H243" i="2"/>
  <c r="X243" i="2"/>
  <c r="J243" i="2"/>
  <c r="Z243" i="2"/>
  <c r="K243" i="2"/>
  <c r="AA243" i="2"/>
  <c r="L243" i="2"/>
  <c r="AB243" i="2"/>
  <c r="N243" i="2"/>
  <c r="AD243" i="2"/>
  <c r="O243" i="2"/>
  <c r="AE243" i="2"/>
  <c r="P243" i="2"/>
  <c r="AF243" i="2"/>
  <c r="R243" i="2"/>
  <c r="AH243" i="2"/>
  <c r="S243" i="2"/>
  <c r="AI243" i="2"/>
  <c r="T243" i="2"/>
  <c r="AJ243" i="2"/>
  <c r="Q243" i="2"/>
  <c r="AG243" i="2"/>
  <c r="U243" i="2"/>
  <c r="AK243" i="2"/>
  <c r="I243" i="2"/>
  <c r="Y243" i="2"/>
  <c r="M243" i="2"/>
  <c r="AC243" i="2"/>
  <c r="U290" i="2"/>
  <c r="V290" i="2"/>
  <c r="I290" i="2"/>
  <c r="Y290" i="2"/>
  <c r="J290" i="2"/>
  <c r="Z290" i="2"/>
  <c r="M290" i="2"/>
  <c r="AC290" i="2"/>
  <c r="N290" i="2"/>
  <c r="AD290" i="2"/>
  <c r="Q290" i="2"/>
  <c r="AG290" i="2"/>
  <c r="R290" i="2"/>
  <c r="AH290" i="2"/>
  <c r="P290" i="2"/>
  <c r="AI290" i="2"/>
  <c r="T290" i="2"/>
  <c r="L290" i="2"/>
  <c r="AK290" i="2"/>
  <c r="X290" i="2"/>
  <c r="K290" i="2"/>
  <c r="AJ290" i="2"/>
  <c r="O290" i="2"/>
  <c r="AF290" i="2"/>
  <c r="AB290" i="2"/>
  <c r="S290" i="2"/>
  <c r="W290" i="2"/>
  <c r="H290" i="2"/>
  <c r="AL290" i="2"/>
  <c r="AA290" i="2"/>
  <c r="AE290" i="2"/>
  <c r="I171" i="2"/>
  <c r="Y171" i="2"/>
  <c r="V171" i="2"/>
  <c r="AL171" i="2"/>
  <c r="S171" i="2"/>
  <c r="AI171" i="2"/>
  <c r="M171" i="2"/>
  <c r="AC171" i="2"/>
  <c r="J171" i="2"/>
  <c r="Z171" i="2"/>
  <c r="W171" i="2"/>
  <c r="Q171" i="2"/>
  <c r="AG171" i="2"/>
  <c r="N171" i="2"/>
  <c r="AD171" i="2"/>
  <c r="K171" i="2"/>
  <c r="AA171" i="2"/>
  <c r="U171" i="2"/>
  <c r="AK171" i="2"/>
  <c r="R171" i="2"/>
  <c r="AH171" i="2"/>
  <c r="O171" i="2"/>
  <c r="AE171" i="2"/>
  <c r="P171" i="2"/>
  <c r="AF171" i="2"/>
  <c r="T171" i="2"/>
  <c r="AJ171" i="2"/>
  <c r="H171" i="2"/>
  <c r="X171" i="2"/>
  <c r="L171" i="2"/>
  <c r="AB171" i="2"/>
  <c r="U235" i="2"/>
  <c r="AK235" i="2"/>
  <c r="R235" i="2"/>
  <c r="AH235" i="2"/>
  <c r="O235" i="2"/>
  <c r="I235" i="2"/>
  <c r="Y235" i="2"/>
  <c r="V235" i="2"/>
  <c r="AL235" i="2"/>
  <c r="M235" i="2"/>
  <c r="AC235" i="2"/>
  <c r="J235" i="2"/>
  <c r="Z235" i="2"/>
  <c r="W235" i="2"/>
  <c r="Q235" i="2"/>
  <c r="AG235" i="2"/>
  <c r="N235" i="2"/>
  <c r="AD235" i="2"/>
  <c r="K235" i="2"/>
  <c r="AA235" i="2"/>
  <c r="AI235" i="2"/>
  <c r="L235" i="2"/>
  <c r="P235" i="2"/>
  <c r="T235" i="2"/>
  <c r="AB235" i="2"/>
  <c r="AF235" i="2"/>
  <c r="AJ235" i="2"/>
  <c r="S235" i="2"/>
  <c r="AE235" i="2"/>
  <c r="H235" i="2"/>
  <c r="X235" i="2"/>
  <c r="R271" i="2"/>
  <c r="AH271" i="2"/>
  <c r="S271" i="2"/>
  <c r="AI271" i="2"/>
  <c r="T271" i="2"/>
  <c r="AJ271" i="2"/>
  <c r="V271" i="2"/>
  <c r="AL271" i="2"/>
  <c r="W271" i="2"/>
  <c r="H271" i="2"/>
  <c r="X271" i="2"/>
  <c r="J271" i="2"/>
  <c r="Z271" i="2"/>
  <c r="K271" i="2"/>
  <c r="AA271" i="2"/>
  <c r="L271" i="2"/>
  <c r="AB271" i="2"/>
  <c r="N271" i="2"/>
  <c r="AD271" i="2"/>
  <c r="O271" i="2"/>
  <c r="AE271" i="2"/>
  <c r="P271" i="2"/>
  <c r="AF271" i="2"/>
  <c r="M271" i="2"/>
  <c r="AC271" i="2"/>
  <c r="Q271" i="2"/>
  <c r="AG271" i="2"/>
  <c r="U271" i="2"/>
  <c r="AK271" i="2"/>
  <c r="I271" i="2"/>
  <c r="Y271" i="2"/>
  <c r="H304" i="2"/>
  <c r="X304" i="2"/>
  <c r="Q304" i="2"/>
  <c r="AG304" i="2"/>
  <c r="N304" i="2"/>
  <c r="S304" i="2"/>
  <c r="AI304" i="2"/>
  <c r="J304" i="2"/>
  <c r="L304" i="2"/>
  <c r="AB304" i="2"/>
  <c r="U304" i="2"/>
  <c r="AK304" i="2"/>
  <c r="AD304" i="2"/>
  <c r="R304" i="2"/>
  <c r="W304" i="2"/>
  <c r="Z304" i="2"/>
  <c r="P304" i="2"/>
  <c r="AF304" i="2"/>
  <c r="V304" i="2"/>
  <c r="I304" i="2"/>
  <c r="Y304" i="2"/>
  <c r="AH304" i="2"/>
  <c r="K304" i="2"/>
  <c r="AA304" i="2"/>
  <c r="T304" i="2"/>
  <c r="AJ304" i="2"/>
  <c r="AL304" i="2"/>
  <c r="M304" i="2"/>
  <c r="AC304" i="2"/>
  <c r="O304" i="2"/>
  <c r="AE304" i="2"/>
  <c r="M175" i="2"/>
  <c r="AC175" i="2"/>
  <c r="J175" i="2"/>
  <c r="Z175" i="2"/>
  <c r="W175" i="2"/>
  <c r="Q175" i="2"/>
  <c r="AG175" i="2"/>
  <c r="N175" i="2"/>
  <c r="AD175" i="2"/>
  <c r="K175" i="2"/>
  <c r="AA175" i="2"/>
  <c r="U175" i="2"/>
  <c r="AK175" i="2"/>
  <c r="R175" i="2"/>
  <c r="AH175" i="2"/>
  <c r="O175" i="2"/>
  <c r="AE175" i="2"/>
  <c r="I175" i="2"/>
  <c r="Y175" i="2"/>
  <c r="V175" i="2"/>
  <c r="AL175" i="2"/>
  <c r="S175" i="2"/>
  <c r="AI175" i="2"/>
  <c r="T175" i="2"/>
  <c r="AJ175" i="2"/>
  <c r="H175" i="2"/>
  <c r="X175" i="2"/>
  <c r="L175" i="2"/>
  <c r="AB175" i="2"/>
  <c r="P175" i="2"/>
  <c r="AF175" i="2"/>
  <c r="I239" i="2"/>
  <c r="Y239" i="2"/>
  <c r="V239" i="2"/>
  <c r="AL239" i="2"/>
  <c r="M239" i="2"/>
  <c r="AC239" i="2"/>
  <c r="J239" i="2"/>
  <c r="Z239" i="2"/>
  <c r="Q239" i="2"/>
  <c r="AG239" i="2"/>
  <c r="N239" i="2"/>
  <c r="AD239" i="2"/>
  <c r="U239" i="2"/>
  <c r="AK239" i="2"/>
  <c r="R239" i="2"/>
  <c r="AH239" i="2"/>
  <c r="S239" i="2"/>
  <c r="AI239" i="2"/>
  <c r="P239" i="2"/>
  <c r="T239" i="2"/>
  <c r="X239" i="2"/>
  <c r="W239" i="2"/>
  <c r="AF239" i="2"/>
  <c r="AJ239" i="2"/>
  <c r="K239" i="2"/>
  <c r="AA239" i="2"/>
  <c r="O239" i="2"/>
  <c r="AE239" i="2"/>
  <c r="H239" i="2"/>
  <c r="L239" i="2"/>
  <c r="AB239" i="2"/>
  <c r="S272" i="2"/>
  <c r="AI272" i="2"/>
  <c r="T272" i="2"/>
  <c r="AJ272" i="2"/>
  <c r="U272" i="2"/>
  <c r="AK272" i="2"/>
  <c r="W272" i="2"/>
  <c r="H272" i="2"/>
  <c r="X272" i="2"/>
  <c r="I272" i="2"/>
  <c r="Y272" i="2"/>
  <c r="K272" i="2"/>
  <c r="AA272" i="2"/>
  <c r="L272" i="2"/>
  <c r="AB272" i="2"/>
  <c r="M272" i="2"/>
  <c r="AC272" i="2"/>
  <c r="O272" i="2"/>
  <c r="AE272" i="2"/>
  <c r="P272" i="2"/>
  <c r="AF272" i="2"/>
  <c r="Q272" i="2"/>
  <c r="AG272" i="2"/>
  <c r="N272" i="2"/>
  <c r="AD272" i="2"/>
  <c r="R272" i="2"/>
  <c r="AH272" i="2"/>
  <c r="V272" i="2"/>
  <c r="AL272" i="2"/>
  <c r="J272" i="2"/>
  <c r="Z272" i="2"/>
  <c r="U56" i="2"/>
  <c r="AK56" i="2"/>
  <c r="N56" i="2"/>
  <c r="AD56" i="2"/>
  <c r="I56" i="2"/>
  <c r="Y56" i="2"/>
  <c r="R56" i="2"/>
  <c r="AH56" i="2"/>
  <c r="M56" i="2"/>
  <c r="AC56" i="2"/>
  <c r="V56" i="2"/>
  <c r="AL56" i="2"/>
  <c r="Q56" i="2"/>
  <c r="AG56" i="2"/>
  <c r="J56" i="2"/>
  <c r="Z56" i="2"/>
  <c r="K56" i="2"/>
  <c r="AA56" i="2"/>
  <c r="AJ56" i="2"/>
  <c r="H56" i="2"/>
  <c r="O56" i="2"/>
  <c r="AE56" i="2"/>
  <c r="X56" i="2"/>
  <c r="S56" i="2"/>
  <c r="AI56" i="2"/>
  <c r="L56" i="2"/>
  <c r="AF56" i="2"/>
  <c r="W56" i="2"/>
  <c r="T56" i="2"/>
  <c r="AB56" i="2"/>
  <c r="P56" i="2"/>
  <c r="P88" i="2"/>
  <c r="AF88" i="2"/>
  <c r="I88" i="2"/>
  <c r="Y88" i="2"/>
  <c r="J88" i="2"/>
  <c r="Z88" i="2"/>
  <c r="O88" i="2"/>
  <c r="AE88" i="2"/>
  <c r="T88" i="2"/>
  <c r="AJ88" i="2"/>
  <c r="M88" i="2"/>
  <c r="AC88" i="2"/>
  <c r="N88" i="2"/>
  <c r="AD88" i="2"/>
  <c r="S88" i="2"/>
  <c r="AI88" i="2"/>
  <c r="H88" i="2"/>
  <c r="X88" i="2"/>
  <c r="Q88" i="2"/>
  <c r="AG88" i="2"/>
  <c r="R88" i="2"/>
  <c r="AH88" i="2"/>
  <c r="W88" i="2"/>
  <c r="L88" i="2"/>
  <c r="AB88" i="2"/>
  <c r="U88" i="2"/>
  <c r="AK88" i="2"/>
  <c r="V88" i="2"/>
  <c r="AL88" i="2"/>
  <c r="K88" i="2"/>
  <c r="AA88" i="2"/>
  <c r="V57" i="2"/>
  <c r="AL57" i="2"/>
  <c r="O57" i="2"/>
  <c r="AE57" i="2"/>
  <c r="J57" i="2"/>
  <c r="Z57" i="2"/>
  <c r="S57" i="2"/>
  <c r="AI57" i="2"/>
  <c r="N57" i="2"/>
  <c r="AD57" i="2"/>
  <c r="W57" i="2"/>
  <c r="R57" i="2"/>
  <c r="AH57" i="2"/>
  <c r="K57" i="2"/>
  <c r="AA57" i="2"/>
  <c r="L57" i="2"/>
  <c r="AB57" i="2"/>
  <c r="M57" i="2"/>
  <c r="P57" i="2"/>
  <c r="AF57" i="2"/>
  <c r="U57" i="2"/>
  <c r="AC57" i="2"/>
  <c r="T57" i="2"/>
  <c r="AJ57" i="2"/>
  <c r="AK57" i="2"/>
  <c r="I57" i="2"/>
  <c r="H57" i="2"/>
  <c r="X57" i="2"/>
  <c r="Y57" i="2"/>
  <c r="Q57" i="2"/>
  <c r="AG57" i="2"/>
  <c r="Q89" i="2"/>
  <c r="AG89" i="2"/>
  <c r="J89" i="2"/>
  <c r="Z89" i="2"/>
  <c r="K89" i="2"/>
  <c r="AA89" i="2"/>
  <c r="P89" i="2"/>
  <c r="AF89" i="2"/>
  <c r="U89" i="2"/>
  <c r="AK89" i="2"/>
  <c r="N89" i="2"/>
  <c r="AD89" i="2"/>
  <c r="O89" i="2"/>
  <c r="AE89" i="2"/>
  <c r="T89" i="2"/>
  <c r="AJ89" i="2"/>
  <c r="I89" i="2"/>
  <c r="Y89" i="2"/>
  <c r="R89" i="2"/>
  <c r="AH89" i="2"/>
  <c r="S89" i="2"/>
  <c r="AI89" i="2"/>
  <c r="H89" i="2"/>
  <c r="X89" i="2"/>
  <c r="M89" i="2"/>
  <c r="AC89" i="2"/>
  <c r="V89" i="2"/>
  <c r="AL89" i="2"/>
  <c r="W89" i="2"/>
  <c r="L89" i="2"/>
  <c r="AB89" i="2"/>
  <c r="T55" i="2"/>
  <c r="AJ55" i="2"/>
  <c r="M55" i="2"/>
  <c r="AC55" i="2"/>
  <c r="H55" i="2"/>
  <c r="X55" i="2"/>
  <c r="Q55" i="2"/>
  <c r="AG55" i="2"/>
  <c r="L55" i="2"/>
  <c r="AB55" i="2"/>
  <c r="U55" i="2"/>
  <c r="AK55" i="2"/>
  <c r="P55" i="2"/>
  <c r="AF55" i="2"/>
  <c r="I55" i="2"/>
  <c r="Y55" i="2"/>
  <c r="J55" i="2"/>
  <c r="Z55" i="2"/>
  <c r="K55" i="2"/>
  <c r="N55" i="2"/>
  <c r="AD55" i="2"/>
  <c r="S55" i="2"/>
  <c r="AA55" i="2"/>
  <c r="R55" i="2"/>
  <c r="AH55" i="2"/>
  <c r="AI55" i="2"/>
  <c r="V55" i="2"/>
  <c r="AL55" i="2"/>
  <c r="W55" i="2"/>
  <c r="O55" i="2"/>
  <c r="AE55" i="2"/>
  <c r="N212" i="2"/>
  <c r="AD212" i="2"/>
  <c r="K212" i="2"/>
  <c r="AA212" i="2"/>
  <c r="H212" i="2"/>
  <c r="X212" i="2"/>
  <c r="R212" i="2"/>
  <c r="AH212" i="2"/>
  <c r="O212" i="2"/>
  <c r="AE212" i="2"/>
  <c r="L212" i="2"/>
  <c r="AB212" i="2"/>
  <c r="V212" i="2"/>
  <c r="AL212" i="2"/>
  <c r="S212" i="2"/>
  <c r="AI212" i="2"/>
  <c r="P212" i="2"/>
  <c r="AF212" i="2"/>
  <c r="J212" i="2"/>
  <c r="Z212" i="2"/>
  <c r="W212" i="2"/>
  <c r="T212" i="2"/>
  <c r="AJ212" i="2"/>
  <c r="Q212" i="2"/>
  <c r="AG212" i="2"/>
  <c r="U212" i="2"/>
  <c r="AK212" i="2"/>
  <c r="I212" i="2"/>
  <c r="Y212" i="2"/>
  <c r="M212" i="2"/>
  <c r="AC212" i="2"/>
  <c r="W244" i="2"/>
  <c r="H244" i="2"/>
  <c r="X244" i="2"/>
  <c r="I244" i="2"/>
  <c r="Y244" i="2"/>
  <c r="K244" i="2"/>
  <c r="AA244" i="2"/>
  <c r="L244" i="2"/>
  <c r="AB244" i="2"/>
  <c r="M244" i="2"/>
  <c r="AC244" i="2"/>
  <c r="O244" i="2"/>
  <c r="AE244" i="2"/>
  <c r="P244" i="2"/>
  <c r="AF244" i="2"/>
  <c r="Q244" i="2"/>
  <c r="AG244" i="2"/>
  <c r="S244" i="2"/>
  <c r="AI244" i="2"/>
  <c r="T244" i="2"/>
  <c r="AJ244" i="2"/>
  <c r="U244" i="2"/>
  <c r="AK244" i="2"/>
  <c r="R244" i="2"/>
  <c r="AH244" i="2"/>
  <c r="V244" i="2"/>
  <c r="AL244" i="2"/>
  <c r="J244" i="2"/>
  <c r="Z244" i="2"/>
  <c r="N244" i="2"/>
  <c r="AD244" i="2"/>
  <c r="V275" i="2"/>
  <c r="AL275" i="2"/>
  <c r="W275" i="2"/>
  <c r="J275" i="2"/>
  <c r="Z275" i="2"/>
  <c r="K275" i="2"/>
  <c r="AA275" i="2"/>
  <c r="N275" i="2"/>
  <c r="AD275" i="2"/>
  <c r="O275" i="2"/>
  <c r="AE275" i="2"/>
  <c r="P275" i="2"/>
  <c r="AF275" i="2"/>
  <c r="R275" i="2"/>
  <c r="AH275" i="2"/>
  <c r="S275" i="2"/>
  <c r="AI275" i="2"/>
  <c r="T275" i="2"/>
  <c r="AJ275" i="2"/>
  <c r="AB275" i="2"/>
  <c r="Q275" i="2"/>
  <c r="AG275" i="2"/>
  <c r="H275" i="2"/>
  <c r="U275" i="2"/>
  <c r="AK275" i="2"/>
  <c r="L275" i="2"/>
  <c r="I275" i="2"/>
  <c r="Y275" i="2"/>
  <c r="X275" i="2"/>
  <c r="M275" i="2"/>
  <c r="AC275" i="2"/>
  <c r="N251" i="2"/>
  <c r="AD251" i="2"/>
  <c r="O251" i="2"/>
  <c r="AE251" i="2"/>
  <c r="P251" i="2"/>
  <c r="AF251" i="2"/>
  <c r="R251" i="2"/>
  <c r="AH251" i="2"/>
  <c r="S251" i="2"/>
  <c r="AI251" i="2"/>
  <c r="T251" i="2"/>
  <c r="AJ251" i="2"/>
  <c r="V251" i="2"/>
  <c r="AL251" i="2"/>
  <c r="W251" i="2"/>
  <c r="H251" i="2"/>
  <c r="X251" i="2"/>
  <c r="J251" i="2"/>
  <c r="Z251" i="2"/>
  <c r="K251" i="2"/>
  <c r="AA251" i="2"/>
  <c r="L251" i="2"/>
  <c r="AB251" i="2"/>
  <c r="I251" i="2"/>
  <c r="Y251" i="2"/>
  <c r="M251" i="2"/>
  <c r="AC251" i="2"/>
  <c r="Q251" i="2"/>
  <c r="AG251" i="2"/>
  <c r="U251" i="2"/>
  <c r="AK251" i="2"/>
  <c r="L292" i="2"/>
  <c r="AB292" i="2"/>
  <c r="U292" i="2"/>
  <c r="AK292" i="2"/>
  <c r="Z292" i="2"/>
  <c r="W292" i="2"/>
  <c r="P292" i="2"/>
  <c r="AF292" i="2"/>
  <c r="J292" i="2"/>
  <c r="I292" i="2"/>
  <c r="Y292" i="2"/>
  <c r="AL292" i="2"/>
  <c r="K292" i="2"/>
  <c r="AA292" i="2"/>
  <c r="T292" i="2"/>
  <c r="AJ292" i="2"/>
  <c r="V292" i="2"/>
  <c r="M292" i="2"/>
  <c r="AC292" i="2"/>
  <c r="R292" i="2"/>
  <c r="O292" i="2"/>
  <c r="AE292" i="2"/>
  <c r="H292" i="2"/>
  <c r="X292" i="2"/>
  <c r="AH292" i="2"/>
  <c r="Q292" i="2"/>
  <c r="AG292" i="2"/>
  <c r="N292" i="2"/>
  <c r="AD292" i="2"/>
  <c r="S292" i="2"/>
  <c r="AI292" i="2"/>
  <c r="Q179" i="2"/>
  <c r="AG179" i="2"/>
  <c r="N179" i="2"/>
  <c r="AD179" i="2"/>
  <c r="K179" i="2"/>
  <c r="AA179" i="2"/>
  <c r="U179" i="2"/>
  <c r="AK179" i="2"/>
  <c r="R179" i="2"/>
  <c r="AH179" i="2"/>
  <c r="O179" i="2"/>
  <c r="AE179" i="2"/>
  <c r="I179" i="2"/>
  <c r="Y179" i="2"/>
  <c r="V179" i="2"/>
  <c r="AL179" i="2"/>
  <c r="S179" i="2"/>
  <c r="AI179" i="2"/>
  <c r="M179" i="2"/>
  <c r="AC179" i="2"/>
  <c r="J179" i="2"/>
  <c r="Z179" i="2"/>
  <c r="W179" i="2"/>
  <c r="H179" i="2"/>
  <c r="X179" i="2"/>
  <c r="L179" i="2"/>
  <c r="AB179" i="2"/>
  <c r="P179" i="2"/>
  <c r="AF179" i="2"/>
  <c r="T179" i="2"/>
  <c r="AJ179" i="2"/>
  <c r="H277" i="2"/>
  <c r="X277" i="2"/>
  <c r="I277" i="2"/>
  <c r="Y277" i="2"/>
  <c r="L277" i="2"/>
  <c r="AB277" i="2"/>
  <c r="M277" i="2"/>
  <c r="AC277" i="2"/>
  <c r="P277" i="2"/>
  <c r="AF277" i="2"/>
  <c r="Q277" i="2"/>
  <c r="AG277" i="2"/>
  <c r="R277" i="2"/>
  <c r="AH277" i="2"/>
  <c r="T277" i="2"/>
  <c r="AJ277" i="2"/>
  <c r="U277" i="2"/>
  <c r="AK277" i="2"/>
  <c r="V277" i="2"/>
  <c r="AD277" i="2"/>
  <c r="S277" i="2"/>
  <c r="AI277" i="2"/>
  <c r="J277" i="2"/>
  <c r="AL277" i="2"/>
  <c r="W277" i="2"/>
  <c r="N277" i="2"/>
  <c r="K277" i="2"/>
  <c r="AA277" i="2"/>
  <c r="Z277" i="2"/>
  <c r="O277" i="2"/>
  <c r="AE277" i="2"/>
  <c r="I278" i="2"/>
  <c r="Y278" i="2"/>
  <c r="J278" i="2"/>
  <c r="Z278" i="2"/>
  <c r="M278" i="2"/>
  <c r="AC278" i="2"/>
  <c r="N278" i="2"/>
  <c r="AD278" i="2"/>
  <c r="Q278" i="2"/>
  <c r="AG278" i="2"/>
  <c r="R278" i="2"/>
  <c r="AH278" i="2"/>
  <c r="S278" i="2"/>
  <c r="AI278" i="2"/>
  <c r="U278" i="2"/>
  <c r="AK278" i="2"/>
  <c r="V278" i="2"/>
  <c r="AL278" i="2"/>
  <c r="W278" i="2"/>
  <c r="T278" i="2"/>
  <c r="AJ278" i="2"/>
  <c r="AA278" i="2"/>
  <c r="H278" i="2"/>
  <c r="X278" i="2"/>
  <c r="K278" i="2"/>
  <c r="AE278" i="2"/>
  <c r="L278" i="2"/>
  <c r="AB278" i="2"/>
  <c r="O278" i="2"/>
  <c r="P278" i="2"/>
  <c r="AF278" i="2"/>
  <c r="I305" i="2"/>
  <c r="Y305" i="2"/>
  <c r="W305" i="2"/>
  <c r="R305" i="2"/>
  <c r="AH305" i="2"/>
  <c r="AI305" i="2"/>
  <c r="T305" i="2"/>
  <c r="AJ305" i="2"/>
  <c r="M305" i="2"/>
  <c r="AC305" i="2"/>
  <c r="V305" i="2"/>
  <c r="AL305" i="2"/>
  <c r="H305" i="2"/>
  <c r="X305" i="2"/>
  <c r="Q305" i="2"/>
  <c r="AG305" i="2"/>
  <c r="J305" i="2"/>
  <c r="Z305" i="2"/>
  <c r="O305" i="2"/>
  <c r="L305" i="2"/>
  <c r="AB305" i="2"/>
  <c r="K305" i="2"/>
  <c r="U305" i="2"/>
  <c r="AK305" i="2"/>
  <c r="N305" i="2"/>
  <c r="AD305" i="2"/>
  <c r="AE305" i="2"/>
  <c r="S305" i="2"/>
  <c r="P305" i="2"/>
  <c r="AF305" i="2"/>
  <c r="AA305" i="2"/>
  <c r="U183" i="2"/>
  <c r="AK183" i="2"/>
  <c r="R183" i="2"/>
  <c r="AH183" i="2"/>
  <c r="O183" i="2"/>
  <c r="AE183" i="2"/>
  <c r="I183" i="2"/>
  <c r="Y183" i="2"/>
  <c r="V183" i="2"/>
  <c r="AL183" i="2"/>
  <c r="S183" i="2"/>
  <c r="M183" i="2"/>
  <c r="AC183" i="2"/>
  <c r="J183" i="2"/>
  <c r="Z183" i="2"/>
  <c r="W183" i="2"/>
  <c r="Q183" i="2"/>
  <c r="AG183" i="2"/>
  <c r="N183" i="2"/>
  <c r="AD183" i="2"/>
  <c r="K183" i="2"/>
  <c r="AA183" i="2"/>
  <c r="AI183" i="2"/>
  <c r="L183" i="2"/>
  <c r="AB183" i="2"/>
  <c r="P183" i="2"/>
  <c r="AF183" i="2"/>
  <c r="T183" i="2"/>
  <c r="AJ183" i="2"/>
  <c r="H183" i="2"/>
  <c r="X183" i="2"/>
  <c r="L242" i="2"/>
  <c r="I242" i="2"/>
  <c r="Y242" i="2"/>
  <c r="P242" i="2"/>
  <c r="M242" i="2"/>
  <c r="T242" i="2"/>
  <c r="Q242" i="2"/>
  <c r="H242" i="2"/>
  <c r="X242" i="2"/>
  <c r="U242" i="2"/>
  <c r="O242" i="2"/>
  <c r="AK242" i="2"/>
  <c r="R242" i="2"/>
  <c r="AL242" i="2"/>
  <c r="S242" i="2"/>
  <c r="W242" i="2"/>
  <c r="Z242" i="2"/>
  <c r="AA242" i="2"/>
  <c r="AC242" i="2"/>
  <c r="AD242" i="2"/>
  <c r="AE242" i="2"/>
  <c r="AG242" i="2"/>
  <c r="J242" i="2"/>
  <c r="AH242" i="2"/>
  <c r="K242" i="2"/>
  <c r="AI242" i="2"/>
  <c r="AF242" i="2"/>
  <c r="N242" i="2"/>
  <c r="AJ242" i="2"/>
  <c r="V242" i="2"/>
  <c r="AB242" i="2"/>
  <c r="L281" i="2"/>
  <c r="AB281" i="2"/>
  <c r="M281" i="2"/>
  <c r="AC281" i="2"/>
  <c r="P281" i="2"/>
  <c r="AF281" i="2"/>
  <c r="Q281" i="2"/>
  <c r="AG281" i="2"/>
  <c r="T281" i="2"/>
  <c r="AJ281" i="2"/>
  <c r="U281" i="2"/>
  <c r="AK281" i="2"/>
  <c r="H281" i="2"/>
  <c r="X281" i="2"/>
  <c r="I281" i="2"/>
  <c r="Y281" i="2"/>
  <c r="N281" i="2"/>
  <c r="AD281" i="2"/>
  <c r="W281" i="2"/>
  <c r="R281" i="2"/>
  <c r="AH281" i="2"/>
  <c r="K281" i="2"/>
  <c r="AA281" i="2"/>
  <c r="V281" i="2"/>
  <c r="AL281" i="2"/>
  <c r="O281" i="2"/>
  <c r="AE281" i="2"/>
  <c r="J281" i="2"/>
  <c r="Z281" i="2"/>
  <c r="S281" i="2"/>
  <c r="AI281" i="2"/>
  <c r="P118" i="2"/>
  <c r="AF118" i="2"/>
  <c r="I118" i="2"/>
  <c r="Y118" i="2"/>
  <c r="R118" i="2"/>
  <c r="AH118" i="2"/>
  <c r="T118" i="2"/>
  <c r="AJ118" i="2"/>
  <c r="M118" i="2"/>
  <c r="AC118" i="2"/>
  <c r="V118" i="2"/>
  <c r="AL118" i="2"/>
  <c r="H118" i="2"/>
  <c r="X118" i="2"/>
  <c r="Q118" i="2"/>
  <c r="AG118" i="2"/>
  <c r="J118" i="2"/>
  <c r="Z118" i="2"/>
  <c r="L118" i="2"/>
  <c r="AB118" i="2"/>
  <c r="U118" i="2"/>
  <c r="AK118" i="2"/>
  <c r="N118" i="2"/>
  <c r="AD118" i="2"/>
  <c r="AE118" i="2"/>
  <c r="S118" i="2"/>
  <c r="W118" i="2"/>
  <c r="AI118" i="2"/>
  <c r="O118" i="2"/>
  <c r="AA118" i="2"/>
  <c r="K118" i="2"/>
  <c r="L226" i="2"/>
  <c r="AB226" i="2"/>
  <c r="I226" i="2"/>
  <c r="Y226" i="2"/>
  <c r="V226" i="2"/>
  <c r="AL226" i="2"/>
  <c r="P226" i="2"/>
  <c r="AF226" i="2"/>
  <c r="M226" i="2"/>
  <c r="AC226" i="2"/>
  <c r="J226" i="2"/>
  <c r="Z226" i="2"/>
  <c r="T226" i="2"/>
  <c r="AJ226" i="2"/>
  <c r="Q226" i="2"/>
  <c r="AG226" i="2"/>
  <c r="N226" i="2"/>
  <c r="AD226" i="2"/>
  <c r="H226" i="2"/>
  <c r="X226" i="2"/>
  <c r="U226" i="2"/>
  <c r="AK226" i="2"/>
  <c r="R226" i="2"/>
  <c r="AH226" i="2"/>
  <c r="O226" i="2"/>
  <c r="AE226" i="2"/>
  <c r="S226" i="2"/>
  <c r="AI226" i="2"/>
  <c r="W226" i="2"/>
  <c r="K226" i="2"/>
  <c r="AA226" i="2"/>
  <c r="J188" i="2"/>
  <c r="Z188" i="2"/>
  <c r="W188" i="2"/>
  <c r="N188" i="2"/>
  <c r="AD188" i="2"/>
  <c r="K188" i="2"/>
  <c r="AA188" i="2"/>
  <c r="R188" i="2"/>
  <c r="AH188" i="2"/>
  <c r="O188" i="2"/>
  <c r="AE188" i="2"/>
  <c r="V188" i="2"/>
  <c r="AL188" i="2"/>
  <c r="S188" i="2"/>
  <c r="AI188" i="2"/>
  <c r="H188" i="2"/>
  <c r="X188" i="2"/>
  <c r="Q188" i="2"/>
  <c r="AG188" i="2"/>
  <c r="L188" i="2"/>
  <c r="AB188" i="2"/>
  <c r="U188" i="2"/>
  <c r="AK188" i="2"/>
  <c r="P188" i="2"/>
  <c r="AF188" i="2"/>
  <c r="I188" i="2"/>
  <c r="Y188" i="2"/>
  <c r="T188" i="2"/>
  <c r="AJ188" i="2"/>
  <c r="M188" i="2"/>
  <c r="AC188" i="2"/>
  <c r="O252" i="2"/>
  <c r="AE252" i="2"/>
  <c r="P252" i="2"/>
  <c r="AF252" i="2"/>
  <c r="Q252" i="2"/>
  <c r="AG252" i="2"/>
  <c r="S252" i="2"/>
  <c r="AI252" i="2"/>
  <c r="T252" i="2"/>
  <c r="AJ252" i="2"/>
  <c r="U252" i="2"/>
  <c r="AK252" i="2"/>
  <c r="W252" i="2"/>
  <c r="H252" i="2"/>
  <c r="X252" i="2"/>
  <c r="I252" i="2"/>
  <c r="Y252" i="2"/>
  <c r="K252" i="2"/>
  <c r="AA252" i="2"/>
  <c r="L252" i="2"/>
  <c r="AB252" i="2"/>
  <c r="M252" i="2"/>
  <c r="AC252" i="2"/>
  <c r="J252" i="2"/>
  <c r="Z252" i="2"/>
  <c r="N252" i="2"/>
  <c r="AD252" i="2"/>
  <c r="R252" i="2"/>
  <c r="AH252" i="2"/>
  <c r="V252" i="2"/>
  <c r="AL252" i="2"/>
  <c r="N267" i="2"/>
  <c r="AD267" i="2"/>
  <c r="O267" i="2"/>
  <c r="AE267" i="2"/>
  <c r="P267" i="2"/>
  <c r="AF267" i="2"/>
  <c r="R267" i="2"/>
  <c r="AH267" i="2"/>
  <c r="S267" i="2"/>
  <c r="AI267" i="2"/>
  <c r="T267" i="2"/>
  <c r="AJ267" i="2"/>
  <c r="V267" i="2"/>
  <c r="AL267" i="2"/>
  <c r="W267" i="2"/>
  <c r="H267" i="2"/>
  <c r="X267" i="2"/>
  <c r="J267" i="2"/>
  <c r="Z267" i="2"/>
  <c r="K267" i="2"/>
  <c r="AA267" i="2"/>
  <c r="L267" i="2"/>
  <c r="AB267" i="2"/>
  <c r="I267" i="2"/>
  <c r="Y267" i="2"/>
  <c r="M267" i="2"/>
  <c r="AC267" i="2"/>
  <c r="Q267" i="2"/>
  <c r="AG267" i="2"/>
  <c r="U267" i="2"/>
  <c r="AK267" i="2"/>
  <c r="Q195" i="2"/>
  <c r="AG195" i="2"/>
  <c r="N195" i="2"/>
  <c r="AD195" i="2"/>
  <c r="U195" i="2"/>
  <c r="AK195" i="2"/>
  <c r="R195" i="2"/>
  <c r="AH195" i="2"/>
  <c r="I195" i="2"/>
  <c r="Y195" i="2"/>
  <c r="V195" i="2"/>
  <c r="AL195" i="2"/>
  <c r="M195" i="2"/>
  <c r="AC195" i="2"/>
  <c r="J195" i="2"/>
  <c r="Z195" i="2"/>
  <c r="H195" i="2"/>
  <c r="X195" i="2"/>
  <c r="AA195" i="2"/>
  <c r="O195" i="2"/>
  <c r="L195" i="2"/>
  <c r="AB195" i="2"/>
  <c r="AE195" i="2"/>
  <c r="S195" i="2"/>
  <c r="P195" i="2"/>
  <c r="AF195" i="2"/>
  <c r="AI195" i="2"/>
  <c r="T195" i="2"/>
  <c r="AJ195" i="2"/>
  <c r="K195" i="2"/>
  <c r="W195" i="2"/>
  <c r="Q286" i="2"/>
  <c r="AG286" i="2"/>
  <c r="R286" i="2"/>
  <c r="AH286" i="2"/>
  <c r="U286" i="2"/>
  <c r="AK286" i="2"/>
  <c r="V286" i="2"/>
  <c r="AL286" i="2"/>
  <c r="I286" i="2"/>
  <c r="Y286" i="2"/>
  <c r="J286" i="2"/>
  <c r="Z286" i="2"/>
  <c r="M286" i="2"/>
  <c r="AC286" i="2"/>
  <c r="N286" i="2"/>
  <c r="AD286" i="2"/>
  <c r="L286" i="2"/>
  <c r="AB286" i="2"/>
  <c r="O286" i="2"/>
  <c r="AI286" i="2"/>
  <c r="W286" i="2"/>
  <c r="P286" i="2"/>
  <c r="AF286" i="2"/>
  <c r="AE286" i="2"/>
  <c r="T286" i="2"/>
  <c r="AJ286" i="2"/>
  <c r="K286" i="2"/>
  <c r="H286" i="2"/>
  <c r="X286" i="2"/>
  <c r="AA286" i="2"/>
  <c r="S286" i="2"/>
  <c r="U199" i="2"/>
  <c r="AK199" i="2"/>
  <c r="R199" i="2"/>
  <c r="AH199" i="2"/>
  <c r="I199" i="2"/>
  <c r="Y199" i="2"/>
  <c r="V199" i="2"/>
  <c r="AL199" i="2"/>
  <c r="M199" i="2"/>
  <c r="AC199" i="2"/>
  <c r="J199" i="2"/>
  <c r="Z199" i="2"/>
  <c r="Q199" i="2"/>
  <c r="AG199" i="2"/>
  <c r="N199" i="2"/>
  <c r="AD199" i="2"/>
  <c r="K199" i="2"/>
  <c r="AJ199" i="2"/>
  <c r="AE199" i="2"/>
  <c r="S199" i="2"/>
  <c r="L199" i="2"/>
  <c r="AA199" i="2"/>
  <c r="T199" i="2"/>
  <c r="O199" i="2"/>
  <c r="AI199" i="2"/>
  <c r="AB199" i="2"/>
  <c r="W199" i="2"/>
  <c r="P199" i="2"/>
  <c r="X199" i="2"/>
  <c r="AF199" i="2"/>
  <c r="H199" i="2"/>
  <c r="Q297" i="2"/>
  <c r="AG297" i="2"/>
  <c r="AI297" i="2"/>
  <c r="J297" i="2"/>
  <c r="Z297" i="2"/>
  <c r="K297" i="2"/>
  <c r="L297" i="2"/>
  <c r="AB297" i="2"/>
  <c r="U297" i="2"/>
  <c r="AK297" i="2"/>
  <c r="N297" i="2"/>
  <c r="AD297" i="2"/>
  <c r="O297" i="2"/>
  <c r="P297" i="2"/>
  <c r="AF297" i="2"/>
  <c r="I297" i="2"/>
  <c r="Y297" i="2"/>
  <c r="R297" i="2"/>
  <c r="AH297" i="2"/>
  <c r="AA297" i="2"/>
  <c r="S297" i="2"/>
  <c r="T297" i="2"/>
  <c r="AJ297" i="2"/>
  <c r="M297" i="2"/>
  <c r="AC297" i="2"/>
  <c r="W297" i="2"/>
  <c r="V297" i="2"/>
  <c r="AL297" i="2"/>
  <c r="AE297" i="2"/>
  <c r="H297" i="2"/>
  <c r="X297" i="2"/>
  <c r="U129" i="2"/>
  <c r="AK129" i="2"/>
  <c r="R129" i="2"/>
  <c r="AH129" i="2"/>
  <c r="I129" i="2"/>
  <c r="Y129" i="2"/>
  <c r="V129" i="2"/>
  <c r="AL129" i="2"/>
  <c r="M129" i="2"/>
  <c r="AC129" i="2"/>
  <c r="J129" i="2"/>
  <c r="Z129" i="2"/>
  <c r="K129" i="2"/>
  <c r="AA129" i="2"/>
  <c r="Q129" i="2"/>
  <c r="AG129" i="2"/>
  <c r="N129" i="2"/>
  <c r="AD129" i="2"/>
  <c r="O129" i="2"/>
  <c r="AE129" i="2"/>
  <c r="W129" i="2"/>
  <c r="T129" i="2"/>
  <c r="AJ129" i="2"/>
  <c r="AI129" i="2"/>
  <c r="H129" i="2"/>
  <c r="X129" i="2"/>
  <c r="L129" i="2"/>
  <c r="AB129" i="2"/>
  <c r="S129" i="2"/>
  <c r="P129" i="2"/>
  <c r="AF129" i="2"/>
  <c r="O193" i="2"/>
  <c r="AE193" i="2"/>
  <c r="L193" i="2"/>
  <c r="AB193" i="2"/>
  <c r="S193" i="2"/>
  <c r="AI193" i="2"/>
  <c r="P193" i="2"/>
  <c r="AF193" i="2"/>
  <c r="W193" i="2"/>
  <c r="T193" i="2"/>
  <c r="AJ193" i="2"/>
  <c r="K193" i="2"/>
  <c r="AA193" i="2"/>
  <c r="H193" i="2"/>
  <c r="X193" i="2"/>
  <c r="V193" i="2"/>
  <c r="AL193" i="2"/>
  <c r="Y193" i="2"/>
  <c r="M193" i="2"/>
  <c r="J193" i="2"/>
  <c r="Z193" i="2"/>
  <c r="AC193" i="2"/>
  <c r="Q193" i="2"/>
  <c r="N193" i="2"/>
  <c r="AD193" i="2"/>
  <c r="AG193" i="2"/>
  <c r="R193" i="2"/>
  <c r="AH193" i="2"/>
  <c r="I193" i="2"/>
  <c r="AK193" i="2"/>
  <c r="U193" i="2"/>
  <c r="T257" i="2"/>
  <c r="AJ257" i="2"/>
  <c r="U257" i="2"/>
  <c r="AK257" i="2"/>
  <c r="V257" i="2"/>
  <c r="AL257" i="2"/>
  <c r="H257" i="2"/>
  <c r="X257" i="2"/>
  <c r="I257" i="2"/>
  <c r="Y257" i="2"/>
  <c r="J257" i="2"/>
  <c r="Z257" i="2"/>
  <c r="L257" i="2"/>
  <c r="AB257" i="2"/>
  <c r="M257" i="2"/>
  <c r="AC257" i="2"/>
  <c r="N257" i="2"/>
  <c r="AD257" i="2"/>
  <c r="P257" i="2"/>
  <c r="AF257" i="2"/>
  <c r="Q257" i="2"/>
  <c r="AG257" i="2"/>
  <c r="R257" i="2"/>
  <c r="AH257" i="2"/>
  <c r="O257" i="2"/>
  <c r="AE257" i="2"/>
  <c r="S257" i="2"/>
  <c r="AI257" i="2"/>
  <c r="W257" i="2"/>
  <c r="K257" i="2"/>
  <c r="AA257" i="2"/>
  <c r="J98" i="2"/>
  <c r="Z98" i="2"/>
  <c r="S98" i="2"/>
  <c r="AI98" i="2"/>
  <c r="N98" i="2"/>
  <c r="AD98" i="2"/>
  <c r="W98" i="2"/>
  <c r="R98" i="2"/>
  <c r="AH98" i="2"/>
  <c r="K98" i="2"/>
  <c r="AA98" i="2"/>
  <c r="V98" i="2"/>
  <c r="AL98" i="2"/>
  <c r="O98" i="2"/>
  <c r="AE98" i="2"/>
  <c r="U98" i="2"/>
  <c r="P98" i="2"/>
  <c r="I98" i="2"/>
  <c r="Y98" i="2"/>
  <c r="AF98" i="2"/>
  <c r="H98" i="2"/>
  <c r="M98" i="2"/>
  <c r="AC98" i="2"/>
  <c r="L98" i="2"/>
  <c r="T98" i="2"/>
  <c r="X98" i="2"/>
  <c r="Q98" i="2"/>
  <c r="AG98" i="2"/>
  <c r="AB98" i="2"/>
  <c r="AJ98" i="2"/>
  <c r="AK98" i="2"/>
  <c r="U75" i="2"/>
  <c r="AK75" i="2"/>
  <c r="N75" i="2"/>
  <c r="AD75" i="2"/>
  <c r="I75" i="2"/>
  <c r="Y75" i="2"/>
  <c r="R75" i="2"/>
  <c r="AH75" i="2"/>
  <c r="M75" i="2"/>
  <c r="AC75" i="2"/>
  <c r="V75" i="2"/>
  <c r="AL75" i="2"/>
  <c r="O75" i="2"/>
  <c r="AE75" i="2"/>
  <c r="Q75" i="2"/>
  <c r="AG75" i="2"/>
  <c r="J75" i="2"/>
  <c r="Z75" i="2"/>
  <c r="S75" i="2"/>
  <c r="AI75" i="2"/>
  <c r="T75" i="2"/>
  <c r="AJ75" i="2"/>
  <c r="K75" i="2"/>
  <c r="H75" i="2"/>
  <c r="X75" i="2"/>
  <c r="W75" i="2"/>
  <c r="L75" i="2"/>
  <c r="AB75" i="2"/>
  <c r="AA75" i="2"/>
  <c r="P75" i="2"/>
  <c r="AF75" i="2"/>
  <c r="N68" i="2"/>
  <c r="AD68" i="2"/>
  <c r="W68" i="2"/>
  <c r="P68" i="2"/>
  <c r="AF68" i="2"/>
  <c r="R68" i="2"/>
  <c r="AH68" i="2"/>
  <c r="K68" i="2"/>
  <c r="AA68" i="2"/>
  <c r="T68" i="2"/>
  <c r="AJ68" i="2"/>
  <c r="V68" i="2"/>
  <c r="AL68" i="2"/>
  <c r="O68" i="2"/>
  <c r="AE68" i="2"/>
  <c r="H68" i="2"/>
  <c r="X68" i="2"/>
  <c r="J68" i="2"/>
  <c r="Z68" i="2"/>
  <c r="S68" i="2"/>
  <c r="AI68" i="2"/>
  <c r="L68" i="2"/>
  <c r="AB68" i="2"/>
  <c r="M68" i="2"/>
  <c r="AC68" i="2"/>
  <c r="Q68" i="2"/>
  <c r="AG68" i="2"/>
  <c r="U68" i="2"/>
  <c r="AK68" i="2"/>
  <c r="I68" i="2"/>
  <c r="Y68" i="2"/>
  <c r="L100" i="2"/>
  <c r="AB100" i="2"/>
  <c r="U100" i="2"/>
  <c r="AK100" i="2"/>
  <c r="P100" i="2"/>
  <c r="AF100" i="2"/>
  <c r="I100" i="2"/>
  <c r="Y100" i="2"/>
  <c r="T100" i="2"/>
  <c r="AJ100" i="2"/>
  <c r="M100" i="2"/>
  <c r="AC100" i="2"/>
  <c r="H100" i="2"/>
  <c r="X100" i="2"/>
  <c r="Q100" i="2"/>
  <c r="AG100" i="2"/>
  <c r="J100" i="2"/>
  <c r="AA100" i="2"/>
  <c r="N100" i="2"/>
  <c r="O100" i="2"/>
  <c r="R100" i="2"/>
  <c r="AI100" i="2"/>
  <c r="V100" i="2"/>
  <c r="W100" i="2"/>
  <c r="Z100" i="2"/>
  <c r="K100" i="2"/>
  <c r="AD100" i="2"/>
  <c r="AE100" i="2"/>
  <c r="AH100" i="2"/>
  <c r="S100" i="2"/>
  <c r="AL100" i="2"/>
  <c r="N25" i="2"/>
  <c r="AD25" i="2"/>
  <c r="V25" i="2"/>
  <c r="AL25" i="2"/>
  <c r="P25" i="2"/>
  <c r="AF25" i="2"/>
  <c r="O25" i="2"/>
  <c r="AE25" i="2"/>
  <c r="AK25" i="2"/>
  <c r="Y25" i="2"/>
  <c r="H25" i="2"/>
  <c r="X25" i="2"/>
  <c r="L25" i="2"/>
  <c r="AB25" i="2"/>
  <c r="AG25" i="2"/>
  <c r="T29" i="2"/>
  <c r="AC91" i="14"/>
  <c r="AC93" i="14"/>
  <c r="AC99" i="14"/>
  <c r="AC81" i="14"/>
  <c r="AC85" i="14"/>
  <c r="AC97" i="14"/>
  <c r="N2" i="15"/>
  <c r="L3" i="14" s="1"/>
  <c r="A35" i="19"/>
  <c r="G35" i="19" s="1"/>
  <c r="A17" i="19"/>
  <c r="B17" i="19" s="1"/>
  <c r="A29" i="19"/>
  <c r="A75" i="19"/>
  <c r="A83" i="19"/>
  <c r="A93" i="19"/>
  <c r="A66" i="19"/>
  <c r="A118" i="19"/>
  <c r="A138" i="19"/>
  <c r="A186" i="19"/>
  <c r="A132" i="19"/>
  <c r="A196" i="19"/>
  <c r="A260" i="19"/>
  <c r="A276" i="19"/>
  <c r="A219" i="19"/>
  <c r="A223" i="19"/>
  <c r="A107" i="19"/>
  <c r="A137" i="19"/>
  <c r="A201" i="19"/>
  <c r="A265" i="19"/>
  <c r="A68" i="19"/>
  <c r="A53" i="19"/>
  <c r="A43" i="19"/>
  <c r="A113" i="19"/>
  <c r="A177" i="19"/>
  <c r="A241" i="19"/>
  <c r="A226" i="19"/>
  <c r="A103" i="19"/>
  <c r="A133" i="19"/>
  <c r="A197" i="19"/>
  <c r="A261" i="19"/>
  <c r="A108" i="19"/>
  <c r="A184" i="19"/>
  <c r="A216" i="19"/>
  <c r="A142" i="19"/>
  <c r="A174" i="19"/>
  <c r="A206" i="19"/>
  <c r="A238" i="19"/>
  <c r="A271" i="19"/>
  <c r="A290" i="19"/>
  <c r="A179" i="19"/>
  <c r="A298" i="19"/>
  <c r="A183" i="19"/>
  <c r="A240" i="19"/>
  <c r="A281" i="19"/>
  <c r="A73" i="19"/>
  <c r="A46" i="19"/>
  <c r="A157" i="19"/>
  <c r="A221" i="19"/>
  <c r="A128" i="19"/>
  <c r="A279" i="19"/>
  <c r="A135" i="19"/>
  <c r="A248" i="19"/>
  <c r="A239" i="19"/>
  <c r="A292" i="19"/>
  <c r="A44" i="19"/>
  <c r="A86" i="19"/>
  <c r="A45" i="19"/>
  <c r="A70" i="19"/>
  <c r="A99" i="19"/>
  <c r="A97" i="19"/>
  <c r="A129" i="19"/>
  <c r="A161" i="19"/>
  <c r="A193" i="19"/>
  <c r="A225" i="19"/>
  <c r="A257" i="19"/>
  <c r="A106" i="19"/>
  <c r="A122" i="19"/>
  <c r="A146" i="19"/>
  <c r="A178" i="19"/>
  <c r="A210" i="19"/>
  <c r="A140" i="19"/>
  <c r="A172" i="19"/>
  <c r="A119" i="19"/>
  <c r="A116" i="19"/>
  <c r="A287" i="19"/>
  <c r="A211" i="19"/>
  <c r="A247" i="19"/>
  <c r="A288" i="19"/>
  <c r="A151" i="19"/>
  <c r="A215" i="19"/>
  <c r="A301" i="19"/>
  <c r="A72" i="19"/>
  <c r="A62" i="19"/>
  <c r="A111" i="19"/>
  <c r="A109" i="19"/>
  <c r="A141" i="19"/>
  <c r="A173" i="19"/>
  <c r="A205" i="19"/>
  <c r="A237" i="19"/>
  <c r="A104" i="19"/>
  <c r="A120" i="19"/>
  <c r="A144" i="19"/>
  <c r="A208" i="19"/>
  <c r="A134" i="19"/>
  <c r="A198" i="19"/>
  <c r="A230" i="19"/>
  <c r="A235" i="19"/>
  <c r="A282" i="19"/>
  <c r="A163" i="19"/>
  <c r="A263" i="19"/>
  <c r="A296" i="19"/>
  <c r="A167" i="19"/>
  <c r="A231" i="19"/>
  <c r="A264" i="19"/>
  <c r="A48" i="19"/>
  <c r="A49" i="19"/>
  <c r="A81" i="19"/>
  <c r="A47" i="19"/>
  <c r="A204" i="19"/>
  <c r="A267" i="19"/>
  <c r="A243" i="19"/>
  <c r="A284" i="19"/>
  <c r="A171" i="19"/>
  <c r="A269" i="19"/>
  <c r="A270" i="19"/>
  <c r="A297" i="19"/>
  <c r="A175" i="19"/>
  <c r="A234" i="19"/>
  <c r="A273" i="19"/>
  <c r="A110" i="19"/>
  <c r="A218" i="19"/>
  <c r="A180" i="19"/>
  <c r="A244" i="19"/>
  <c r="A187" i="19"/>
  <c r="A191" i="19"/>
  <c r="A289" i="19"/>
  <c r="A121" i="19"/>
  <c r="A185" i="19"/>
  <c r="A249" i="19"/>
  <c r="A90" i="19"/>
  <c r="A67" i="19"/>
  <c r="A60" i="19"/>
  <c r="A92" i="19"/>
  <c r="A85" i="19"/>
  <c r="A213" i="19"/>
  <c r="A124" i="19"/>
  <c r="A139" i="19"/>
  <c r="A224" i="19"/>
  <c r="A236" i="19"/>
  <c r="A31" i="19"/>
  <c r="A164" i="19"/>
  <c r="A9" i="19"/>
  <c r="A153" i="19"/>
  <c r="A39" i="19"/>
  <c r="A80" i="19"/>
  <c r="A251" i="19"/>
  <c r="A212" i="19"/>
  <c r="A294" i="19"/>
  <c r="A222" i="19"/>
  <c r="A65" i="19"/>
  <c r="A71" i="19"/>
  <c r="A91" i="19"/>
  <c r="A262" i="19"/>
  <c r="A170" i="19"/>
  <c r="A207" i="19"/>
  <c r="A74" i="19"/>
  <c r="A126" i="19"/>
  <c r="A278" i="19"/>
  <c r="A125" i="19"/>
  <c r="A253" i="19"/>
  <c r="A64" i="19"/>
  <c r="A220" i="19"/>
  <c r="A299" i="19"/>
  <c r="A37" i="19"/>
  <c r="A165" i="19"/>
  <c r="A55" i="19"/>
  <c r="A246" i="19"/>
  <c r="A266" i="19"/>
  <c r="A115" i="19"/>
  <c r="A105" i="19"/>
  <c r="A233" i="19"/>
  <c r="A199" i="19"/>
  <c r="A272" i="19"/>
  <c r="A58" i="19"/>
  <c r="A195" i="19"/>
  <c r="A145" i="19"/>
  <c r="A7" i="19"/>
  <c r="A27" i="19"/>
  <c r="A280" i="19"/>
  <c r="A79" i="19"/>
  <c r="A254" i="19"/>
  <c r="A283" i="19"/>
  <c r="A192" i="19"/>
  <c r="A77" i="19"/>
  <c r="A256" i="19"/>
  <c r="A117" i="19"/>
  <c r="A181" i="19"/>
  <c r="A245" i="19"/>
  <c r="A76" i="19"/>
  <c r="A96" i="19"/>
  <c r="A182" i="19"/>
  <c r="A168" i="19"/>
  <c r="A268" i="19"/>
  <c r="A200" i="19"/>
  <c r="A57" i="19"/>
  <c r="A82" i="19"/>
  <c r="A38" i="19"/>
  <c r="A123" i="19"/>
  <c r="A52" i="19"/>
  <c r="A51" i="19"/>
  <c r="A33" i="19"/>
  <c r="A28" i="19"/>
  <c r="A10" i="19"/>
  <c r="A3" i="19"/>
  <c r="A36" i="19"/>
  <c r="A285" i="19"/>
  <c r="A148" i="19"/>
  <c r="A5" i="19"/>
  <c r="A149" i="19"/>
  <c r="A34" i="19"/>
  <c r="A54" i="19"/>
  <c r="A300" i="19"/>
  <c r="A259" i="19"/>
  <c r="A56" i="19"/>
  <c r="A227" i="19"/>
  <c r="A30" i="19"/>
  <c r="A89" i="19"/>
  <c r="A217" i="19"/>
  <c r="A130" i="19"/>
  <c r="A166" i="19"/>
  <c r="A162" i="19"/>
  <c r="A190" i="19"/>
  <c r="A152" i="19"/>
  <c r="A274" i="19"/>
  <c r="A277" i="19"/>
  <c r="A6" i="19"/>
  <c r="A176" i="19"/>
  <c r="A147" i="19"/>
  <c r="A88" i="19"/>
  <c r="A255" i="19"/>
  <c r="A94" i="19"/>
  <c r="A150" i="19"/>
  <c r="A78" i="19"/>
  <c r="A158" i="19"/>
  <c r="A61" i="19"/>
  <c r="A189" i="19"/>
  <c r="A87" i="19"/>
  <c r="A214" i="19"/>
  <c r="A232" i="19"/>
  <c r="A101" i="19"/>
  <c r="A229" i="19"/>
  <c r="A160" i="19"/>
  <c r="A156" i="19"/>
  <c r="A95" i="19"/>
  <c r="A169" i="19"/>
  <c r="A102" i="19"/>
  <c r="A188" i="19"/>
  <c r="A286" i="19"/>
  <c r="A295" i="19"/>
  <c r="A209" i="19"/>
  <c r="A98" i="19"/>
  <c r="A112" i="19"/>
  <c r="A252" i="19"/>
  <c r="A131" i="19"/>
  <c r="A250" i="19"/>
  <c r="A159" i="19"/>
  <c r="A194" i="19"/>
  <c r="A114" i="19"/>
  <c r="A69" i="19"/>
  <c r="A32" i="19"/>
  <c r="A203" i="19"/>
  <c r="A100" i="19"/>
  <c r="A275" i="19"/>
  <c r="A59" i="19"/>
  <c r="A242" i="19"/>
  <c r="A127" i="19"/>
  <c r="A228" i="19"/>
  <c r="A136" i="19"/>
  <c r="A202" i="19"/>
  <c r="A50" i="19"/>
  <c r="A155" i="19"/>
  <c r="A258" i="19"/>
  <c r="A84" i="19"/>
  <c r="A143" i="19"/>
  <c r="A8" i="19"/>
  <c r="A291" i="19"/>
  <c r="A154" i="19"/>
  <c r="A293" i="19"/>
  <c r="A63" i="19"/>
  <c r="A42" i="19"/>
  <c r="A41" i="19"/>
  <c r="A40" i="19"/>
  <c r="AC79" i="14"/>
  <c r="AC89" i="14"/>
  <c r="I113" i="24"/>
  <c r="AC101" i="14"/>
  <c r="B171" i="24"/>
  <c r="B113" i="24"/>
  <c r="C171" i="24"/>
  <c r="K123" i="23"/>
  <c r="K123" i="27" s="1"/>
  <c r="AC83" i="14"/>
  <c r="AC95" i="14"/>
  <c r="AC90" i="14"/>
  <c r="AC80" i="14"/>
  <c r="AC102" i="14"/>
  <c r="AC98" i="14"/>
  <c r="AC100" i="14"/>
  <c r="AC86" i="14"/>
  <c r="AC84" i="14"/>
  <c r="AC88" i="14"/>
  <c r="AC82" i="14"/>
  <c r="AC94" i="14"/>
  <c r="AB306" i="14"/>
  <c r="A23" i="1"/>
  <c r="V19" i="1"/>
  <c r="A10" i="14"/>
  <c r="A16" i="2"/>
  <c r="M64" i="14" l="1"/>
  <c r="M48" i="14"/>
  <c r="M44" i="14"/>
  <c r="M53" i="14"/>
  <c r="X53" i="14" s="1"/>
  <c r="Y53" i="14" s="1"/>
  <c r="M35" i="14"/>
  <c r="M72" i="14"/>
  <c r="M69" i="14"/>
  <c r="X296" i="14"/>
  <c r="A116" i="23"/>
  <c r="A159" i="23"/>
  <c r="A301" i="24"/>
  <c r="A289" i="23"/>
  <c r="A186" i="23"/>
  <c r="A84" i="23"/>
  <c r="A119" i="24"/>
  <c r="X125" i="14"/>
  <c r="Q236" i="14"/>
  <c r="Q181" i="14"/>
  <c r="A222" i="23"/>
  <c r="A122" i="23"/>
  <c r="A253" i="24"/>
  <c r="F231" i="24"/>
  <c r="A252" i="24"/>
  <c r="F237" i="23"/>
  <c r="F237" i="27" s="1"/>
  <c r="C237" i="23"/>
  <c r="C237" i="27" s="1"/>
  <c r="A159" i="24"/>
  <c r="A94" i="24"/>
  <c r="H94" i="24" s="1"/>
  <c r="A232" i="24"/>
  <c r="A100" i="23"/>
  <c r="A249" i="23"/>
  <c r="A235" i="23"/>
  <c r="A153" i="23"/>
  <c r="A242" i="23"/>
  <c r="A300" i="23"/>
  <c r="A180" i="23"/>
  <c r="E180" i="23" s="1"/>
  <c r="E180" i="27" s="1"/>
  <c r="A85" i="23"/>
  <c r="A276" i="24"/>
  <c r="A281" i="23"/>
  <c r="Q95" i="14"/>
  <c r="Q125" i="14"/>
  <c r="Q289" i="14"/>
  <c r="Q186" i="14"/>
  <c r="X301" i="14"/>
  <c r="Q250" i="14"/>
  <c r="Q93" i="14"/>
  <c r="Q85" i="14"/>
  <c r="Q258" i="14"/>
  <c r="X161" i="14"/>
  <c r="Q160" i="14"/>
  <c r="Q84" i="14"/>
  <c r="Q216" i="14"/>
  <c r="Q221" i="14"/>
  <c r="X245" i="14"/>
  <c r="Q286" i="14"/>
  <c r="X192" i="14"/>
  <c r="X150" i="14"/>
  <c r="X196" i="14"/>
  <c r="Q154" i="14"/>
  <c r="Q146" i="14"/>
  <c r="X168" i="14"/>
  <c r="X285" i="14"/>
  <c r="Q133" i="14"/>
  <c r="X223" i="14"/>
  <c r="Q116" i="14"/>
  <c r="X159" i="14"/>
  <c r="Q90" i="14"/>
  <c r="X181" i="14"/>
  <c r="Q298" i="14"/>
  <c r="X209" i="14"/>
  <c r="Q120" i="14"/>
  <c r="X289" i="14"/>
  <c r="Q275" i="14"/>
  <c r="X171" i="14"/>
  <c r="Q254" i="14"/>
  <c r="X145" i="14"/>
  <c r="Q157" i="14"/>
  <c r="Q132" i="14"/>
  <c r="Q262" i="14"/>
  <c r="A261" i="23"/>
  <c r="Q218" i="14"/>
  <c r="A217" i="23"/>
  <c r="Q161" i="14"/>
  <c r="A160" i="23"/>
  <c r="A88" i="24"/>
  <c r="A88" i="23"/>
  <c r="Q244" i="14"/>
  <c r="A243" i="23"/>
  <c r="X216" i="14"/>
  <c r="A215" i="24"/>
  <c r="A215" i="23"/>
  <c r="A291" i="24"/>
  <c r="A291" i="23"/>
  <c r="A162" i="24"/>
  <c r="A162" i="23"/>
  <c r="A89" i="23"/>
  <c r="A89" i="24"/>
  <c r="A156" i="24"/>
  <c r="A156" i="23"/>
  <c r="A288" i="24"/>
  <c r="A168" i="23"/>
  <c r="A153" i="24"/>
  <c r="A242" i="24"/>
  <c r="A300" i="24"/>
  <c r="A124" i="23"/>
  <c r="A284" i="24"/>
  <c r="K284" i="24" s="1"/>
  <c r="A161" i="23"/>
  <c r="X79" i="14"/>
  <c r="X302" i="14"/>
  <c r="Q296" i="14"/>
  <c r="A295" i="24"/>
  <c r="A257" i="24"/>
  <c r="J257" i="24" s="1"/>
  <c r="X258" i="14"/>
  <c r="A83" i="24"/>
  <c r="D83" i="24" s="1"/>
  <c r="A83" i="23"/>
  <c r="X84" i="14"/>
  <c r="Q245" i="14"/>
  <c r="A244" i="23"/>
  <c r="A285" i="24"/>
  <c r="A285" i="23"/>
  <c r="Q196" i="14"/>
  <c r="A195" i="23"/>
  <c r="X116" i="14"/>
  <c r="A115" i="24"/>
  <c r="A115" i="23"/>
  <c r="B115" i="23" s="1"/>
  <c r="B115" i="27" s="1"/>
  <c r="A203" i="24"/>
  <c r="A203" i="23"/>
  <c r="A274" i="23"/>
  <c r="X275" i="14"/>
  <c r="A170" i="24"/>
  <c r="A170" i="23"/>
  <c r="A170" i="27" s="1"/>
  <c r="A144" i="23"/>
  <c r="A144" i="24"/>
  <c r="A131" i="24"/>
  <c r="K131" i="24" s="1"/>
  <c r="X132" i="14"/>
  <c r="A79" i="23"/>
  <c r="J79" i="23" s="1"/>
  <c r="J79" i="27" s="1"/>
  <c r="A79" i="24"/>
  <c r="A301" i="23"/>
  <c r="A274" i="24"/>
  <c r="A117" i="23"/>
  <c r="C117" i="23" s="1"/>
  <c r="C117" i="27" s="1"/>
  <c r="A270" i="23"/>
  <c r="A252" i="23"/>
  <c r="A253" i="23"/>
  <c r="A95" i="23"/>
  <c r="A161" i="24"/>
  <c r="A76" i="24"/>
  <c r="X250" i="14"/>
  <c r="Q145" i="14"/>
  <c r="X162" i="14"/>
  <c r="Q266" i="14"/>
  <c r="Q263" i="14"/>
  <c r="Q274" i="14"/>
  <c r="Q153" i="14"/>
  <c r="Q178" i="14"/>
  <c r="A132" i="24"/>
  <c r="A116" i="24"/>
  <c r="X102" i="14"/>
  <c r="Q130" i="14"/>
  <c r="A109" i="24"/>
  <c r="A276" i="23"/>
  <c r="A276" i="27" s="1"/>
  <c r="X107" i="14"/>
  <c r="Q256" i="14"/>
  <c r="A227" i="24"/>
  <c r="X298" i="14"/>
  <c r="A263" i="24"/>
  <c r="Q269" i="14"/>
  <c r="Q204" i="14"/>
  <c r="A208" i="24"/>
  <c r="X80" i="14"/>
  <c r="A158" i="24"/>
  <c r="X286" i="14"/>
  <c r="X120" i="14"/>
  <c r="A8" i="24"/>
  <c r="A175" i="24"/>
  <c r="Q123" i="14"/>
  <c r="Q241" i="14"/>
  <c r="A235" i="24"/>
  <c r="X95" i="14"/>
  <c r="X90" i="14"/>
  <c r="Q141" i="14"/>
  <c r="X251" i="14"/>
  <c r="Q203" i="14"/>
  <c r="Q280" i="14"/>
  <c r="Q253" i="14"/>
  <c r="Q135" i="14"/>
  <c r="A141" i="24"/>
  <c r="X138" i="14"/>
  <c r="A126" i="24"/>
  <c r="A105" i="24"/>
  <c r="Q217" i="14"/>
  <c r="X93" i="14"/>
  <c r="X81" i="14"/>
  <c r="A130" i="24"/>
  <c r="Q257" i="14"/>
  <c r="A220" i="24"/>
  <c r="A93" i="24"/>
  <c r="E93" i="24" s="1"/>
  <c r="A230" i="24"/>
  <c r="X183" i="14"/>
  <c r="A167" i="24"/>
  <c r="Q292" i="14"/>
  <c r="X243" i="14"/>
  <c r="Q278" i="14"/>
  <c r="A178" i="24"/>
  <c r="Q182" i="14"/>
  <c r="X121" i="14"/>
  <c r="Q282" i="14"/>
  <c r="A197" i="23"/>
  <c r="A191" i="23"/>
  <c r="Q89" i="14"/>
  <c r="X198" i="14"/>
  <c r="X218" i="14"/>
  <c r="X244" i="14"/>
  <c r="X262" i="14"/>
  <c r="X7" i="14"/>
  <c r="Y7" i="14" s="1"/>
  <c r="Q150" i="14"/>
  <c r="X294" i="14"/>
  <c r="Q223" i="14"/>
  <c r="Q233" i="14"/>
  <c r="X169" i="14"/>
  <c r="A172" i="24"/>
  <c r="Q163" i="14"/>
  <c r="X101" i="14"/>
  <c r="A284" i="23"/>
  <c r="X290" i="14"/>
  <c r="A145" i="24"/>
  <c r="A191" i="24"/>
  <c r="Q220" i="14"/>
  <c r="Q193" i="14"/>
  <c r="A78" i="24"/>
  <c r="Q86" i="14"/>
  <c r="Q247" i="14"/>
  <c r="Q271" i="14"/>
  <c r="Q238" i="14"/>
  <c r="Q206" i="14"/>
  <c r="Q126" i="14"/>
  <c r="X96" i="14"/>
  <c r="Q118" i="14"/>
  <c r="Q291" i="14"/>
  <c r="Q230" i="14"/>
  <c r="A217" i="24"/>
  <c r="Q187" i="14"/>
  <c r="A257" i="23"/>
  <c r="X89" i="14"/>
  <c r="X85" i="14"/>
  <c r="M55" i="14"/>
  <c r="Q55" i="14" s="1"/>
  <c r="M68" i="14"/>
  <c r="X68" i="14" s="1"/>
  <c r="Z68" i="14" s="1"/>
  <c r="M63" i="14"/>
  <c r="M71" i="14"/>
  <c r="U34" i="2"/>
  <c r="A68" i="23"/>
  <c r="A71" i="23"/>
  <c r="M54" i="14"/>
  <c r="Q54" i="14" s="1"/>
  <c r="M61" i="14"/>
  <c r="A60" i="23" s="1"/>
  <c r="M59" i="14"/>
  <c r="M66" i="14"/>
  <c r="A65" i="23" s="1"/>
  <c r="M62" i="14"/>
  <c r="Q62" i="14" s="1"/>
  <c r="M65" i="14"/>
  <c r="Q65" i="14" s="1"/>
  <c r="M70" i="14"/>
  <c r="M56" i="14"/>
  <c r="M57" i="14"/>
  <c r="Q57" i="14" s="1"/>
  <c r="M58" i="14"/>
  <c r="A57" i="24" s="1"/>
  <c r="M67" i="14"/>
  <c r="M60" i="14"/>
  <c r="A7" i="23"/>
  <c r="M28" i="14"/>
  <c r="Q28" i="14" s="1"/>
  <c r="R28" i="14" s="1"/>
  <c r="A21" i="19"/>
  <c r="K21" i="19" s="1"/>
  <c r="A9" i="24"/>
  <c r="M50" i="14"/>
  <c r="M46" i="14"/>
  <c r="X46" i="14" s="1"/>
  <c r="Y46" i="14" s="1"/>
  <c r="M33" i="14"/>
  <c r="M41" i="14"/>
  <c r="M47" i="14"/>
  <c r="M43" i="14"/>
  <c r="Q43" i="14" s="1"/>
  <c r="K29" i="2"/>
  <c r="M37" i="14"/>
  <c r="Q37" i="14" s="1"/>
  <c r="M30" i="14"/>
  <c r="M32" i="14"/>
  <c r="M45" i="14"/>
  <c r="M52" i="14"/>
  <c r="M29" i="14"/>
  <c r="M31" i="14"/>
  <c r="A30" i="23" s="1"/>
  <c r="F30" i="23" s="1"/>
  <c r="X11" i="14"/>
  <c r="Y11" i="14" s="1"/>
  <c r="M40" i="14"/>
  <c r="A39" i="23" s="1"/>
  <c r="B39" i="23" s="1"/>
  <c r="B39" i="27" s="1"/>
  <c r="M49" i="14"/>
  <c r="M3" i="14"/>
  <c r="M36" i="14"/>
  <c r="U29" i="2"/>
  <c r="M39" i="14"/>
  <c r="M34" i="14"/>
  <c r="A33" i="24" s="1"/>
  <c r="M42" i="14"/>
  <c r="M51" i="14"/>
  <c r="M38" i="14"/>
  <c r="A37" i="24" s="1"/>
  <c r="A31" i="23"/>
  <c r="X10" i="14"/>
  <c r="A3" i="24"/>
  <c r="A3" i="23"/>
  <c r="A5" i="24"/>
  <c r="X9" i="14"/>
  <c r="Y9" i="14" s="1"/>
  <c r="X4" i="14"/>
  <c r="Y4" i="14" s="1"/>
  <c r="J313" i="1"/>
  <c r="Q6" i="14"/>
  <c r="X8" i="14"/>
  <c r="Y8" i="14" s="1"/>
  <c r="Q8" i="14"/>
  <c r="R8" i="14" s="1"/>
  <c r="Q44" i="14"/>
  <c r="A47" i="23"/>
  <c r="A47" i="27" s="1"/>
  <c r="A63" i="23"/>
  <c r="A113" i="25"/>
  <c r="F113" i="25" s="1"/>
  <c r="A258" i="23"/>
  <c r="A255" i="23"/>
  <c r="A164" i="24"/>
  <c r="A256" i="24"/>
  <c r="A287" i="23"/>
  <c r="A190" i="24"/>
  <c r="A92" i="23"/>
  <c r="H92" i="23" s="1"/>
  <c r="H92" i="27" s="1"/>
  <c r="A121" i="23"/>
  <c r="A207" i="23"/>
  <c r="H207" i="23" s="1"/>
  <c r="A268" i="23"/>
  <c r="A280" i="23"/>
  <c r="A182" i="23"/>
  <c r="A226" i="24"/>
  <c r="A273" i="24"/>
  <c r="A176" i="24"/>
  <c r="A178" i="23"/>
  <c r="A137" i="24"/>
  <c r="A294" i="23"/>
  <c r="A183" i="23"/>
  <c r="A179" i="23"/>
  <c r="A216" i="23"/>
  <c r="A216" i="27" s="1"/>
  <c r="A185" i="23"/>
  <c r="A185" i="27" s="1"/>
  <c r="A259" i="24"/>
  <c r="A134" i="24"/>
  <c r="H134" i="24" s="1"/>
  <c r="Q96" i="14"/>
  <c r="Q83" i="14"/>
  <c r="Q101" i="14"/>
  <c r="Q102" i="14"/>
  <c r="Q198" i="14"/>
  <c r="Q242" i="14"/>
  <c r="Q117" i="14"/>
  <c r="Q227" i="14"/>
  <c r="Q288" i="14"/>
  <c r="Q137" i="14"/>
  <c r="Q140" i="14"/>
  <c r="Q152" i="14"/>
  <c r="Q108" i="14"/>
  <c r="Q131" i="14"/>
  <c r="Q79" i="14"/>
  <c r="Q142" i="14"/>
  <c r="Q159" i="14"/>
  <c r="Q231" i="14"/>
  <c r="Q168" i="14"/>
  <c r="Q179" i="14"/>
  <c r="Q209" i="14"/>
  <c r="Q200" i="14"/>
  <c r="X207" i="14"/>
  <c r="X110" i="14"/>
  <c r="X164" i="14"/>
  <c r="X297" i="14"/>
  <c r="Q299" i="14"/>
  <c r="X135" i="14"/>
  <c r="X127" i="14"/>
  <c r="X94" i="14"/>
  <c r="X180" i="14"/>
  <c r="X269" i="14"/>
  <c r="X163" i="14"/>
  <c r="X197" i="14"/>
  <c r="Q121" i="14"/>
  <c r="Q255" i="14"/>
  <c r="X177" i="14"/>
  <c r="D113" i="24"/>
  <c r="E113" i="24"/>
  <c r="K77" i="23"/>
  <c r="K77" i="27" s="1"/>
  <c r="D237" i="23"/>
  <c r="D237" i="27" s="1"/>
  <c r="F171" i="24"/>
  <c r="B152" i="23"/>
  <c r="B152" i="27" s="1"/>
  <c r="K143" i="23"/>
  <c r="K143" i="27" s="1"/>
  <c r="I282" i="24"/>
  <c r="A258" i="24"/>
  <c r="A255" i="24"/>
  <c r="A164" i="23"/>
  <c r="D164" i="23" s="1"/>
  <c r="D164" i="27" s="1"/>
  <c r="A86" i="24"/>
  <c r="A254" i="24"/>
  <c r="A158" i="23"/>
  <c r="A92" i="24"/>
  <c r="A121" i="24"/>
  <c r="A210" i="23"/>
  <c r="A207" i="24"/>
  <c r="A268" i="24"/>
  <c r="A279" i="24"/>
  <c r="A128" i="23"/>
  <c r="A221" i="23"/>
  <c r="A130" i="23"/>
  <c r="A187" i="24"/>
  <c r="A297" i="23"/>
  <c r="A262" i="23"/>
  <c r="A106" i="24"/>
  <c r="E106" i="24" s="1"/>
  <c r="A107" i="23"/>
  <c r="A196" i="24"/>
  <c r="A138" i="24"/>
  <c r="A93" i="23"/>
  <c r="A298" i="24"/>
  <c r="C298" i="24" s="1"/>
  <c r="A206" i="24"/>
  <c r="A185" i="24"/>
  <c r="Q92" i="14"/>
  <c r="X133" i="14"/>
  <c r="X222" i="14"/>
  <c r="X270" i="14"/>
  <c r="X174" i="14"/>
  <c r="X273" i="14"/>
  <c r="X188" i="14"/>
  <c r="X184" i="14"/>
  <c r="X240" i="14"/>
  <c r="X113" i="14"/>
  <c r="X228" i="14"/>
  <c r="Q138" i="14"/>
  <c r="Q207" i="14"/>
  <c r="Q110" i="14"/>
  <c r="Q183" i="14"/>
  <c r="X264" i="14"/>
  <c r="Q260" i="14"/>
  <c r="Q127" i="14"/>
  <c r="Q94" i="14"/>
  <c r="Q99" i="14"/>
  <c r="Q119" i="14"/>
  <c r="Q115" i="14"/>
  <c r="Q197" i="14"/>
  <c r="Q177" i="14"/>
  <c r="Z10" i="14"/>
  <c r="Y10" i="14"/>
  <c r="AD21" i="2"/>
  <c r="AN35" i="2"/>
  <c r="H28" i="14" s="1"/>
  <c r="AN39" i="2"/>
  <c r="H32" i="14" s="1"/>
  <c r="AN42" i="2"/>
  <c r="H35" i="14" s="1"/>
  <c r="AN38" i="2"/>
  <c r="H31" i="14" s="1"/>
  <c r="AN37" i="2"/>
  <c r="H30" i="14" s="1"/>
  <c r="AN40" i="2"/>
  <c r="H33" i="14" s="1"/>
  <c r="Z50" i="14"/>
  <c r="Z4" i="14"/>
  <c r="Z9" i="14"/>
  <c r="AN36" i="2"/>
  <c r="H29" i="14" s="1"/>
  <c r="AN43" i="2"/>
  <c r="H36" i="14" s="1"/>
  <c r="AN41" i="2"/>
  <c r="H34" i="14" s="1"/>
  <c r="Z6" i="14"/>
  <c r="R6" i="14"/>
  <c r="Z8" i="14"/>
  <c r="O29" i="2"/>
  <c r="P29" i="2"/>
  <c r="X29" i="2"/>
  <c r="Z29" i="2"/>
  <c r="Y29" i="2"/>
  <c r="AH29" i="2"/>
  <c r="AC29" i="2"/>
  <c r="AL29" i="2"/>
  <c r="AE29" i="2"/>
  <c r="AB29" i="2"/>
  <c r="S29" i="2"/>
  <c r="AD29" i="2"/>
  <c r="X55" i="14"/>
  <c r="Y55" i="14" s="1"/>
  <c r="X60" i="14"/>
  <c r="Z60" i="14" s="1"/>
  <c r="J102" i="24"/>
  <c r="E102" i="24"/>
  <c r="J237" i="23"/>
  <c r="J237" i="27" s="1"/>
  <c r="A237" i="27"/>
  <c r="A247" i="23"/>
  <c r="A200" i="23"/>
  <c r="G200" i="23" s="1"/>
  <c r="G200" i="27" s="1"/>
  <c r="A175" i="23"/>
  <c r="A81" i="24"/>
  <c r="H81" i="24" s="1"/>
  <c r="A205" i="23"/>
  <c r="A96" i="23"/>
  <c r="A248" i="24"/>
  <c r="A192" i="24"/>
  <c r="A125" i="24"/>
  <c r="A145" i="23"/>
  <c r="A172" i="23"/>
  <c r="A219" i="24"/>
  <c r="A240" i="24"/>
  <c r="A290" i="24"/>
  <c r="H290" i="24" s="1"/>
  <c r="A271" i="24"/>
  <c r="H271" i="24" s="1"/>
  <c r="A174" i="23"/>
  <c r="G174" i="23" s="1"/>
  <c r="G174" i="27" s="1"/>
  <c r="A237" i="24"/>
  <c r="X149" i="14"/>
  <c r="X175" i="14"/>
  <c r="X210" i="14"/>
  <c r="X144" i="14"/>
  <c r="X86" i="14"/>
  <c r="X247" i="14"/>
  <c r="X271" i="14"/>
  <c r="X238" i="14"/>
  <c r="X206" i="14"/>
  <c r="X126" i="14"/>
  <c r="X291" i="14"/>
  <c r="X252" i="14"/>
  <c r="X293" i="14"/>
  <c r="X201" i="14"/>
  <c r="X220" i="14"/>
  <c r="X151" i="14"/>
  <c r="X241" i="14"/>
  <c r="X249" i="14"/>
  <c r="X123" i="14"/>
  <c r="Q294" i="14"/>
  <c r="Q173" i="14"/>
  <c r="X118" i="14"/>
  <c r="X230" i="14"/>
  <c r="X187" i="14"/>
  <c r="Q239" i="14"/>
  <c r="X233" i="14"/>
  <c r="X111" i="14"/>
  <c r="Q176" i="14"/>
  <c r="X193" i="14"/>
  <c r="X143" i="14"/>
  <c r="Q103" i="14"/>
  <c r="B237" i="23"/>
  <c r="B237" i="27" s="1"/>
  <c r="D152" i="23"/>
  <c r="D152" i="27" s="1"/>
  <c r="A200" i="24"/>
  <c r="A149" i="23"/>
  <c r="A81" i="23"/>
  <c r="G81" i="23" s="1"/>
  <c r="A205" i="24"/>
  <c r="E205" i="24" s="1"/>
  <c r="A293" i="23"/>
  <c r="A246" i="23"/>
  <c r="A150" i="23"/>
  <c r="H150" i="23" s="1"/>
  <c r="A192" i="23"/>
  <c r="B192" i="23" s="1"/>
  <c r="B192" i="27" s="1"/>
  <c r="A127" i="23"/>
  <c r="A209" i="23"/>
  <c r="A240" i="23"/>
  <c r="H240" i="23" s="1"/>
  <c r="A251" i="23"/>
  <c r="A238" i="23"/>
  <c r="A174" i="24"/>
  <c r="A229" i="23"/>
  <c r="A229" i="27" s="1"/>
  <c r="Q97" i="14"/>
  <c r="Q290" i="14"/>
  <c r="Q169" i="14"/>
  <c r="I269" i="24"/>
  <c r="A269" i="25"/>
  <c r="E269" i="24"/>
  <c r="F269" i="24"/>
  <c r="K269" i="24"/>
  <c r="B105" i="24"/>
  <c r="I105" i="24"/>
  <c r="C230" i="24"/>
  <c r="A230" i="25"/>
  <c r="J230" i="25" s="1"/>
  <c r="F230" i="24"/>
  <c r="I230" i="24"/>
  <c r="K230" i="24"/>
  <c r="B230" i="24"/>
  <c r="J230" i="24"/>
  <c r="A233" i="23"/>
  <c r="A105" i="23"/>
  <c r="B105" i="23" s="1"/>
  <c r="B105" i="27" s="1"/>
  <c r="A155" i="23"/>
  <c r="H155" i="23" s="1"/>
  <c r="A228" i="24"/>
  <c r="A202" i="23"/>
  <c r="A126" i="23"/>
  <c r="A91" i="23"/>
  <c r="G91" i="23" s="1"/>
  <c r="A86" i="23"/>
  <c r="A256" i="23"/>
  <c r="A264" i="23"/>
  <c r="A227" i="23"/>
  <c r="H227" i="23" s="1"/>
  <c r="A198" i="23"/>
  <c r="A120" i="23"/>
  <c r="A109" i="23"/>
  <c r="A140" i="23"/>
  <c r="A140" i="27" s="1"/>
  <c r="A129" i="23"/>
  <c r="E129" i="23" s="1"/>
  <c r="E129" i="27" s="1"/>
  <c r="A299" i="23"/>
  <c r="A212" i="24"/>
  <c r="A250" i="23"/>
  <c r="C250" i="23" s="1"/>
  <c r="C250" i="27" s="1"/>
  <c r="A239" i="23"/>
  <c r="D239" i="23" s="1"/>
  <c r="D239" i="27" s="1"/>
  <c r="A139" i="23"/>
  <c r="A283" i="23"/>
  <c r="A220" i="23"/>
  <c r="H220" i="23" s="1"/>
  <c r="A199" i="24"/>
  <c r="B199" i="24" s="1"/>
  <c r="A280" i="24"/>
  <c r="A182" i="24"/>
  <c r="A224" i="23"/>
  <c r="H224" i="23" s="1"/>
  <c r="A157" i="24"/>
  <c r="A98" i="24"/>
  <c r="A297" i="24"/>
  <c r="G297" i="24" s="1"/>
  <c r="A262" i="24"/>
  <c r="G262" i="24" s="1"/>
  <c r="A201" i="24"/>
  <c r="A294" i="24"/>
  <c r="J294" i="24" s="1"/>
  <c r="A118" i="24"/>
  <c r="C118" i="24" s="1"/>
  <c r="A281" i="24"/>
  <c r="H281" i="24" s="1"/>
  <c r="A179" i="24"/>
  <c r="A216" i="24"/>
  <c r="G216" i="24" s="1"/>
  <c r="A152" i="24"/>
  <c r="G152" i="24" s="1"/>
  <c r="A108" i="24"/>
  <c r="A108" i="25" s="1"/>
  <c r="A165" i="24"/>
  <c r="A101" i="24"/>
  <c r="A218" i="23"/>
  <c r="A269" i="23"/>
  <c r="G269" i="23" s="1"/>
  <c r="G269" i="27" s="1"/>
  <c r="A204" i="23"/>
  <c r="A263" i="23"/>
  <c r="A230" i="23"/>
  <c r="A141" i="23"/>
  <c r="G141" i="23" s="1"/>
  <c r="G141" i="27" s="1"/>
  <c r="Q91" i="14"/>
  <c r="X266" i="14"/>
  <c r="X186" i="14"/>
  <c r="X263" i="14"/>
  <c r="X274" i="14"/>
  <c r="X153" i="14"/>
  <c r="X178" i="14"/>
  <c r="X141" i="14"/>
  <c r="X203" i="14"/>
  <c r="X191" i="14"/>
  <c r="X280" i="14"/>
  <c r="X165" i="14"/>
  <c r="X217" i="14"/>
  <c r="X166" i="14"/>
  <c r="X292" i="14"/>
  <c r="X278" i="14"/>
  <c r="X182" i="14"/>
  <c r="X204" i="14"/>
  <c r="Q265" i="14"/>
  <c r="Q106" i="14"/>
  <c r="X257" i="14"/>
  <c r="X213" i="14"/>
  <c r="X219" i="14"/>
  <c r="X234" i="14"/>
  <c r="X284" i="14"/>
  <c r="X215" i="14"/>
  <c r="X225" i="14"/>
  <c r="X114" i="14"/>
  <c r="X259" i="14"/>
  <c r="X300" i="14"/>
  <c r="X281" i="14"/>
  <c r="X295" i="14"/>
  <c r="X199" i="14"/>
  <c r="X211" i="14"/>
  <c r="X156" i="14"/>
  <c r="X129" i="14"/>
  <c r="X109" i="14"/>
  <c r="X208" i="14"/>
  <c r="Q264" i="14"/>
  <c r="X205" i="14"/>
  <c r="X190" i="14"/>
  <c r="X155" i="14"/>
  <c r="X229" i="14"/>
  <c r="X130" i="14"/>
  <c r="A233" i="24"/>
  <c r="A155" i="24"/>
  <c r="A228" i="23"/>
  <c r="H228" i="23" s="1"/>
  <c r="A202" i="24"/>
  <c r="H202" i="24" s="1"/>
  <c r="A91" i="24"/>
  <c r="A190" i="23"/>
  <c r="A181" i="23"/>
  <c r="D181" i="23" s="1"/>
  <c r="D181" i="27" s="1"/>
  <c r="A198" i="24"/>
  <c r="G198" i="24" s="1"/>
  <c r="A120" i="24"/>
  <c r="C120" i="24" s="1"/>
  <c r="A140" i="24"/>
  <c r="A129" i="24"/>
  <c r="C129" i="24" s="1"/>
  <c r="A299" i="24"/>
  <c r="H299" i="24" s="1"/>
  <c r="A212" i="23"/>
  <c r="A250" i="24"/>
  <c r="A283" i="24"/>
  <c r="C283" i="24" s="1"/>
  <c r="A279" i="23"/>
  <c r="H279" i="23" s="1"/>
  <c r="A214" i="23"/>
  <c r="A128" i="24"/>
  <c r="A189" i="23"/>
  <c r="A114" i="23"/>
  <c r="G114" i="23" s="1"/>
  <c r="G114" i="27" s="1"/>
  <c r="A177" i="23"/>
  <c r="A113" i="23"/>
  <c r="A90" i="23"/>
  <c r="G90" i="23" s="1"/>
  <c r="A273" i="23"/>
  <c r="A273" i="27" s="1"/>
  <c r="A80" i="24"/>
  <c r="A106" i="23"/>
  <c r="A97" i="24"/>
  <c r="G97" i="24" s="1"/>
  <c r="A265" i="23"/>
  <c r="J265" i="23" s="1"/>
  <c r="J265" i="27" s="1"/>
  <c r="A137" i="23"/>
  <c r="A138" i="23"/>
  <c r="A298" i="23"/>
  <c r="A277" i="23"/>
  <c r="H277" i="23" s="1"/>
  <c r="A218" i="24"/>
  <c r="A204" i="24"/>
  <c r="Q98" i="14"/>
  <c r="Q81" i="14"/>
  <c r="G305" i="25"/>
  <c r="G305" i="24"/>
  <c r="J77" i="23"/>
  <c r="J77" i="27" s="1"/>
  <c r="C123" i="23"/>
  <c r="C123" i="27" s="1"/>
  <c r="K170" i="23"/>
  <c r="K170" i="27" s="1"/>
  <c r="E282" i="24"/>
  <c r="B143" i="23"/>
  <c r="B143" i="27" s="1"/>
  <c r="F152" i="23"/>
  <c r="F152" i="27" s="1"/>
  <c r="K231" i="24"/>
  <c r="K152" i="23"/>
  <c r="K152" i="27" s="1"/>
  <c r="F77" i="23"/>
  <c r="F77" i="27" s="1"/>
  <c r="F123" i="23"/>
  <c r="F123" i="27" s="1"/>
  <c r="E170" i="23"/>
  <c r="E170" i="27" s="1"/>
  <c r="A292" i="25"/>
  <c r="E143" i="23"/>
  <c r="E143" i="27" s="1"/>
  <c r="E152" i="23"/>
  <c r="E152" i="27" s="1"/>
  <c r="B231" i="24"/>
  <c r="A231" i="25"/>
  <c r="A123" i="27"/>
  <c r="J152" i="23"/>
  <c r="J152" i="27" s="1"/>
  <c r="C77" i="23"/>
  <c r="C77" i="27" s="1"/>
  <c r="D123" i="23"/>
  <c r="D123" i="27" s="1"/>
  <c r="J170" i="23"/>
  <c r="J170" i="27" s="1"/>
  <c r="F143" i="23"/>
  <c r="F143" i="27" s="1"/>
  <c r="C152" i="23"/>
  <c r="C152" i="27" s="1"/>
  <c r="J282" i="24"/>
  <c r="A77" i="27"/>
  <c r="Q11" i="14"/>
  <c r="X66" i="14"/>
  <c r="Z66" i="14" s="1"/>
  <c r="X64" i="14"/>
  <c r="Z64" i="14" s="1"/>
  <c r="X74" i="14"/>
  <c r="Z74" i="14" s="1"/>
  <c r="Q7" i="14"/>
  <c r="S7" i="14" s="1"/>
  <c r="Q4" i="14"/>
  <c r="Q9" i="14"/>
  <c r="S9" i="14" s="1"/>
  <c r="K249" i="24"/>
  <c r="J249" i="24"/>
  <c r="J162" i="23"/>
  <c r="J162" i="27" s="1"/>
  <c r="B162" i="23"/>
  <c r="B162" i="27" s="1"/>
  <c r="Q10" i="14"/>
  <c r="X35" i="14"/>
  <c r="Y35" i="14" s="1"/>
  <c r="Z27" i="2"/>
  <c r="X51" i="14"/>
  <c r="Y51" i="14" s="1"/>
  <c r="X6" i="14"/>
  <c r="Y6" i="14" s="1"/>
  <c r="A24" i="19"/>
  <c r="F24" i="19" s="1"/>
  <c r="A43" i="24"/>
  <c r="Q40" i="14"/>
  <c r="R40" i="14" s="1"/>
  <c r="Q76" i="14"/>
  <c r="AA19" i="2"/>
  <c r="X19" i="2"/>
  <c r="AJ19" i="2"/>
  <c r="AH19" i="2"/>
  <c r="AH22" i="2"/>
  <c r="J22" i="2"/>
  <c r="N22" i="2"/>
  <c r="Y22" i="2"/>
  <c r="Q31" i="2"/>
  <c r="A63" i="24"/>
  <c r="K63" i="24" s="1"/>
  <c r="A45" i="23"/>
  <c r="A65" i="24"/>
  <c r="E65" i="24" s="1"/>
  <c r="A39" i="24"/>
  <c r="A43" i="23"/>
  <c r="A43" i="27" s="1"/>
  <c r="X69" i="14"/>
  <c r="Y69" i="14" s="1"/>
  <c r="J269" i="24"/>
  <c r="M25" i="2"/>
  <c r="AI25" i="2"/>
  <c r="I25" i="2"/>
  <c r="AH25" i="2"/>
  <c r="AI19" i="2"/>
  <c r="N19" i="2"/>
  <c r="Z19" i="2"/>
  <c r="AC19" i="2"/>
  <c r="AB19" i="2"/>
  <c r="L22" i="2"/>
  <c r="AL22" i="2"/>
  <c r="H22" i="2"/>
  <c r="S20" i="2"/>
  <c r="A30" i="24"/>
  <c r="J30" i="24" s="1"/>
  <c r="A75" i="24"/>
  <c r="C75" i="24" s="1"/>
  <c r="A36" i="23"/>
  <c r="A36" i="27" s="1"/>
  <c r="A47" i="24"/>
  <c r="A71" i="24"/>
  <c r="B269" i="24"/>
  <c r="E230" i="24"/>
  <c r="C269" i="24"/>
  <c r="D269" i="24"/>
  <c r="D103" i="24"/>
  <c r="W25" i="2"/>
  <c r="AJ25" i="2"/>
  <c r="AA25" i="2"/>
  <c r="Z25" i="2"/>
  <c r="D230" i="24"/>
  <c r="F102" i="24"/>
  <c r="B103" i="24"/>
  <c r="Q25" i="2"/>
  <c r="AC25" i="2"/>
  <c r="S25" i="2"/>
  <c r="T25" i="2"/>
  <c r="U25" i="2"/>
  <c r="K25" i="2"/>
  <c r="R25" i="2"/>
  <c r="O19" i="2"/>
  <c r="U19" i="2"/>
  <c r="J19" i="2"/>
  <c r="M19" i="2"/>
  <c r="L19" i="2"/>
  <c r="AB22" i="2"/>
  <c r="AK22" i="2"/>
  <c r="AA22" i="2"/>
  <c r="AC22" i="2"/>
  <c r="A76" i="23"/>
  <c r="A36" i="24"/>
  <c r="Q48" i="14"/>
  <c r="R48" i="14" s="1"/>
  <c r="X48" i="14"/>
  <c r="A51" i="24"/>
  <c r="B51" i="24" s="1"/>
  <c r="X52" i="14"/>
  <c r="Q53" i="14"/>
  <c r="A55" i="23"/>
  <c r="G55" i="23" s="1"/>
  <c r="X56" i="14"/>
  <c r="Z56" i="14" s="1"/>
  <c r="A62" i="23"/>
  <c r="A62" i="27" s="1"/>
  <c r="X63" i="14"/>
  <c r="Y63" i="14" s="1"/>
  <c r="Q34" i="14"/>
  <c r="R34" i="14" s="1"/>
  <c r="X41" i="14"/>
  <c r="Y41" i="14" s="1"/>
  <c r="X37" i="14"/>
  <c r="Y37" i="14" s="1"/>
  <c r="X40" i="14"/>
  <c r="X44" i="14"/>
  <c r="A34" i="24"/>
  <c r="A34" i="23"/>
  <c r="X32" i="14"/>
  <c r="Y32" i="14" s="1"/>
  <c r="Q31" i="14"/>
  <c r="X31" i="14"/>
  <c r="Y31" i="14" s="1"/>
  <c r="AH32" i="2"/>
  <c r="K32" i="2"/>
  <c r="X28" i="14"/>
  <c r="Q3" i="14"/>
  <c r="S3" i="14" s="1"/>
  <c r="X3" i="14"/>
  <c r="C206" i="23"/>
  <c r="C206" i="27" s="1"/>
  <c r="X72" i="14"/>
  <c r="Z72" i="14" s="1"/>
  <c r="X76" i="14"/>
  <c r="Z76" i="14" s="1"/>
  <c r="X75" i="14"/>
  <c r="Y75" i="14" s="1"/>
  <c r="K105" i="24"/>
  <c r="A225" i="27"/>
  <c r="A142" i="27"/>
  <c r="J142" i="23"/>
  <c r="J142" i="27" s="1"/>
  <c r="B221" i="24"/>
  <c r="K221" i="24"/>
  <c r="E221" i="24"/>
  <c r="A73" i="23"/>
  <c r="X73" i="14"/>
  <c r="Y73" i="14" s="1"/>
  <c r="D136" i="24"/>
  <c r="K225" i="23"/>
  <c r="K225" i="27" s="1"/>
  <c r="D221" i="24"/>
  <c r="X77" i="14"/>
  <c r="Y77" i="14" s="1"/>
  <c r="P303" i="14"/>
  <c r="C282" i="24"/>
  <c r="A282" i="25"/>
  <c r="E206" i="23"/>
  <c r="E206" i="27" s="1"/>
  <c r="F142" i="23"/>
  <c r="F142" i="27" s="1"/>
  <c r="F206" i="23"/>
  <c r="F206" i="27" s="1"/>
  <c r="I234" i="24"/>
  <c r="E142" i="23"/>
  <c r="E142" i="27" s="1"/>
  <c r="K234" i="24"/>
  <c r="D234" i="24"/>
  <c r="D142" i="23"/>
  <c r="D142" i="27" s="1"/>
  <c r="I231" i="24"/>
  <c r="D231" i="24"/>
  <c r="J234" i="24"/>
  <c r="A234" i="25"/>
  <c r="B142" i="23"/>
  <c r="B142" i="27" s="1"/>
  <c r="K282" i="24"/>
  <c r="F282" i="24"/>
  <c r="B206" i="23"/>
  <c r="B206" i="27" s="1"/>
  <c r="F234" i="24"/>
  <c r="A206" i="27"/>
  <c r="E234" i="24"/>
  <c r="K142" i="23"/>
  <c r="K142" i="27" s="1"/>
  <c r="B234" i="24"/>
  <c r="E231" i="24"/>
  <c r="K206" i="23"/>
  <c r="K206" i="27" s="1"/>
  <c r="J206" i="23"/>
  <c r="J206" i="27" s="1"/>
  <c r="D282" i="24"/>
  <c r="J231" i="24"/>
  <c r="F162" i="23"/>
  <c r="F162" i="27" s="1"/>
  <c r="K162" i="23"/>
  <c r="K162" i="27" s="1"/>
  <c r="E237" i="23"/>
  <c r="E237" i="27" s="1"/>
  <c r="C113" i="24"/>
  <c r="I171" i="24"/>
  <c r="J225" i="23"/>
  <c r="J225" i="27" s="1"/>
  <c r="K237" i="23"/>
  <c r="K237" i="27" s="1"/>
  <c r="D171" i="24"/>
  <c r="K171" i="24"/>
  <c r="J113" i="24"/>
  <c r="J221" i="24"/>
  <c r="F103" i="24"/>
  <c r="A221" i="25"/>
  <c r="A162" i="27"/>
  <c r="A171" i="25"/>
  <c r="H171" i="25" s="1"/>
  <c r="J147" i="23"/>
  <c r="J147" i="27" s="1"/>
  <c r="C162" i="23"/>
  <c r="C162" i="27" s="1"/>
  <c r="K113" i="24"/>
  <c r="E225" i="23"/>
  <c r="E225" i="27" s="1"/>
  <c r="E171" i="24"/>
  <c r="I221" i="24"/>
  <c r="C221" i="24"/>
  <c r="Q72" i="14"/>
  <c r="Q73" i="14"/>
  <c r="Q35" i="14"/>
  <c r="Q77" i="14"/>
  <c r="Q58" i="14"/>
  <c r="A75" i="23"/>
  <c r="F147" i="23"/>
  <c r="F147" i="27" s="1"/>
  <c r="F211" i="23"/>
  <c r="F211" i="27" s="1"/>
  <c r="Q63" i="14"/>
  <c r="Q74" i="14"/>
  <c r="Q75" i="14"/>
  <c r="Q51" i="14"/>
  <c r="Q64" i="14"/>
  <c r="Q52" i="14"/>
  <c r="R52" i="14" s="1"/>
  <c r="E244" i="24"/>
  <c r="C244" i="24"/>
  <c r="B211" i="23"/>
  <c r="B211" i="27" s="1"/>
  <c r="A147" i="27"/>
  <c r="Q41" i="14"/>
  <c r="Q69" i="14"/>
  <c r="Q66" i="14"/>
  <c r="Q56" i="14"/>
  <c r="Q60" i="14"/>
  <c r="Q32" i="14"/>
  <c r="D147" i="23"/>
  <c r="D147" i="27" s="1"/>
  <c r="B147" i="23"/>
  <c r="B147" i="27" s="1"/>
  <c r="J244" i="24"/>
  <c r="D211" i="23"/>
  <c r="D211" i="27" s="1"/>
  <c r="J173" i="23"/>
  <c r="J173" i="27" s="1"/>
  <c r="J123" i="24"/>
  <c r="J136" i="24"/>
  <c r="F136" i="24"/>
  <c r="C147" i="23"/>
  <c r="C147" i="27" s="1"/>
  <c r="D168" i="24"/>
  <c r="I244" i="24"/>
  <c r="F168" i="24"/>
  <c r="K147" i="23"/>
  <c r="K147" i="27" s="1"/>
  <c r="J211" i="23"/>
  <c r="J211" i="27" s="1"/>
  <c r="C211" i="23"/>
  <c r="C211" i="27" s="1"/>
  <c r="I245" i="24"/>
  <c r="E245" i="24"/>
  <c r="E211" i="23"/>
  <c r="E211" i="27" s="1"/>
  <c r="D245" i="24"/>
  <c r="B244" i="24"/>
  <c r="D148" i="23"/>
  <c r="D148" i="27" s="1"/>
  <c r="D244" i="24"/>
  <c r="J245" i="24"/>
  <c r="C245" i="24"/>
  <c r="A211" i="27"/>
  <c r="K123" i="24"/>
  <c r="E265" i="24"/>
  <c r="K244" i="24"/>
  <c r="F244" i="24"/>
  <c r="B245" i="24"/>
  <c r="K245" i="24"/>
  <c r="F245" i="24"/>
  <c r="C173" i="23"/>
  <c r="C173" i="27" s="1"/>
  <c r="D123" i="24"/>
  <c r="I123" i="24"/>
  <c r="D249" i="24"/>
  <c r="E249" i="24"/>
  <c r="C247" i="24"/>
  <c r="E247" i="24"/>
  <c r="J148" i="23"/>
  <c r="J148" i="27" s="1"/>
  <c r="I190" i="24"/>
  <c r="C148" i="23"/>
  <c r="C148" i="27" s="1"/>
  <c r="E173" i="23"/>
  <c r="E173" i="27" s="1"/>
  <c r="K173" i="23"/>
  <c r="K173" i="27" s="1"/>
  <c r="D173" i="23"/>
  <c r="D173" i="27" s="1"/>
  <c r="A247" i="25"/>
  <c r="E105" i="24"/>
  <c r="B123" i="24"/>
  <c r="E123" i="24"/>
  <c r="I249" i="24"/>
  <c r="F249" i="24"/>
  <c r="K247" i="24"/>
  <c r="F247" i="24"/>
  <c r="K121" i="24"/>
  <c r="K136" i="24"/>
  <c r="K148" i="23"/>
  <c r="K148" i="27" s="1"/>
  <c r="C168" i="24"/>
  <c r="B225" i="23"/>
  <c r="B225" i="27" s="1"/>
  <c r="C136" i="24"/>
  <c r="F148" i="23"/>
  <c r="F148" i="27" s="1"/>
  <c r="B168" i="24"/>
  <c r="C225" i="23"/>
  <c r="C225" i="27" s="1"/>
  <c r="F190" i="24"/>
  <c r="B173" i="23"/>
  <c r="B173" i="27" s="1"/>
  <c r="A148" i="27"/>
  <c r="A249" i="25"/>
  <c r="B249" i="25" s="1"/>
  <c r="A168" i="25"/>
  <c r="A123" i="25"/>
  <c r="C123" i="25" s="1"/>
  <c r="A59" i="24"/>
  <c r="G59" i="24" s="1"/>
  <c r="K168" i="24"/>
  <c r="I168" i="24"/>
  <c r="A136" i="25"/>
  <c r="J136" i="25" s="1"/>
  <c r="J105" i="24"/>
  <c r="C123" i="24"/>
  <c r="B249" i="24"/>
  <c r="B136" i="24"/>
  <c r="D247" i="24"/>
  <c r="I136" i="24"/>
  <c r="I247" i="24"/>
  <c r="F225" i="23"/>
  <c r="F225" i="27" s="1"/>
  <c r="J247" i="24"/>
  <c r="B148" i="23"/>
  <c r="B148" i="27" s="1"/>
  <c r="E168" i="24"/>
  <c r="I102" i="24"/>
  <c r="E121" i="24"/>
  <c r="F173" i="23"/>
  <c r="F173" i="27" s="1"/>
  <c r="A68" i="24"/>
  <c r="A72" i="24"/>
  <c r="E115" i="23"/>
  <c r="E115" i="27" s="1"/>
  <c r="F159" i="23"/>
  <c r="F159" i="27" s="1"/>
  <c r="D159" i="23"/>
  <c r="D159" i="27" s="1"/>
  <c r="C159" i="23"/>
  <c r="C159" i="27" s="1"/>
  <c r="B159" i="23"/>
  <c r="B159" i="27" s="1"/>
  <c r="A159" i="27"/>
  <c r="J159" i="23"/>
  <c r="J159" i="27" s="1"/>
  <c r="E159" i="23"/>
  <c r="E159" i="27" s="1"/>
  <c r="I264" i="24"/>
  <c r="C264" i="24"/>
  <c r="B264" i="24"/>
  <c r="E264" i="24"/>
  <c r="K235" i="24"/>
  <c r="A235" i="25"/>
  <c r="B235" i="25" s="1"/>
  <c r="B235" i="24"/>
  <c r="C235" i="24"/>
  <c r="D235" i="24"/>
  <c r="J235" i="24"/>
  <c r="A109" i="25"/>
  <c r="D109" i="25" s="1"/>
  <c r="F109" i="24"/>
  <c r="E135" i="23"/>
  <c r="E135" i="27" s="1"/>
  <c r="D135" i="23"/>
  <c r="D135" i="27" s="1"/>
  <c r="F135" i="23"/>
  <c r="F135" i="27" s="1"/>
  <c r="C135" i="23"/>
  <c r="C135" i="27" s="1"/>
  <c r="K135" i="23"/>
  <c r="K135" i="27" s="1"/>
  <c r="J135" i="23"/>
  <c r="J135" i="27" s="1"/>
  <c r="A135" i="27"/>
  <c r="A180" i="25"/>
  <c r="G180" i="25" s="1"/>
  <c r="F180" i="24"/>
  <c r="K180" i="24"/>
  <c r="E180" i="24"/>
  <c r="D180" i="24"/>
  <c r="I180" i="24"/>
  <c r="J180" i="24"/>
  <c r="B180" i="24"/>
  <c r="I197" i="24"/>
  <c r="B197" i="24"/>
  <c r="E197" i="24"/>
  <c r="J197" i="24"/>
  <c r="F197" i="24"/>
  <c r="A197" i="25"/>
  <c r="G197" i="25" s="1"/>
  <c r="B255" i="23"/>
  <c r="B255" i="27" s="1"/>
  <c r="K159" i="23"/>
  <c r="K159" i="27" s="1"/>
  <c r="F235" i="24"/>
  <c r="AD28" i="2"/>
  <c r="AL21" i="2"/>
  <c r="T21" i="2"/>
  <c r="J21" i="2"/>
  <c r="R33" i="2"/>
  <c r="A115" i="27"/>
  <c r="F115" i="23"/>
  <c r="F115" i="27" s="1"/>
  <c r="D115" i="23"/>
  <c r="D115" i="27" s="1"/>
  <c r="K115" i="23"/>
  <c r="K115" i="27" s="1"/>
  <c r="D197" i="24"/>
  <c r="K197" i="24"/>
  <c r="C180" i="24"/>
  <c r="Y34" i="2"/>
  <c r="AC34" i="2"/>
  <c r="AE34" i="2"/>
  <c r="AJ34" i="2"/>
  <c r="J34" i="2"/>
  <c r="Q34" i="2"/>
  <c r="S34" i="2"/>
  <c r="N34" i="2"/>
  <c r="T34" i="2"/>
  <c r="AA34" i="2"/>
  <c r="AL34" i="2"/>
  <c r="AH34" i="2"/>
  <c r="AC28" i="2"/>
  <c r="W28" i="2"/>
  <c r="AL28" i="2"/>
  <c r="A20" i="19"/>
  <c r="J20" i="19" s="1"/>
  <c r="M28" i="2"/>
  <c r="AA28" i="2"/>
  <c r="U28" i="2"/>
  <c r="O28" i="2"/>
  <c r="A122" i="25"/>
  <c r="H122" i="25" s="1"/>
  <c r="J122" i="24"/>
  <c r="E122" i="24"/>
  <c r="D122" i="24"/>
  <c r="K122" i="24"/>
  <c r="D145" i="23"/>
  <c r="D145" i="27" s="1"/>
  <c r="E267" i="23"/>
  <c r="E267" i="27" s="1"/>
  <c r="J267" i="23"/>
  <c r="J267" i="27" s="1"/>
  <c r="F267" i="23"/>
  <c r="F267" i="27" s="1"/>
  <c r="D267" i="23"/>
  <c r="D267" i="27" s="1"/>
  <c r="C267" i="23"/>
  <c r="C267" i="27" s="1"/>
  <c r="B267" i="23"/>
  <c r="B267" i="27" s="1"/>
  <c r="A267" i="27"/>
  <c r="A176" i="27"/>
  <c r="F176" i="23"/>
  <c r="F176" i="27" s="1"/>
  <c r="C176" i="23"/>
  <c r="C176" i="27" s="1"/>
  <c r="B176" i="23"/>
  <c r="B176" i="27" s="1"/>
  <c r="E176" i="23"/>
  <c r="E176" i="27" s="1"/>
  <c r="J115" i="23"/>
  <c r="J115" i="27" s="1"/>
  <c r="K176" i="23"/>
  <c r="K176" i="27" s="1"/>
  <c r="L34" i="2"/>
  <c r="C115" i="23"/>
  <c r="C115" i="27" s="1"/>
  <c r="J176" i="23"/>
  <c r="J176" i="27" s="1"/>
  <c r="C197" i="24"/>
  <c r="B135" i="23"/>
  <c r="B135" i="27" s="1"/>
  <c r="C109" i="24"/>
  <c r="E192" i="24"/>
  <c r="K109" i="24"/>
  <c r="X34" i="2"/>
  <c r="A73" i="24"/>
  <c r="A73" i="25" s="1"/>
  <c r="A31" i="24"/>
  <c r="A74" i="24"/>
  <c r="E74" i="24" s="1"/>
  <c r="A55" i="24"/>
  <c r="J55" i="24" s="1"/>
  <c r="A74" i="23"/>
  <c r="A54" i="24"/>
  <c r="A62" i="24"/>
  <c r="A59" i="23"/>
  <c r="E59" i="23" s="1"/>
  <c r="A40" i="24"/>
  <c r="A40" i="25" s="1"/>
  <c r="A40" i="23"/>
  <c r="A50" i="24"/>
  <c r="B50" i="24" s="1"/>
  <c r="A51" i="23"/>
  <c r="A50" i="23"/>
  <c r="B50" i="23" s="1"/>
  <c r="P32" i="2"/>
  <c r="V24" i="2"/>
  <c r="A25" i="19"/>
  <c r="B25" i="19" s="1"/>
  <c r="N32" i="2"/>
  <c r="S32" i="2"/>
  <c r="Y21" i="2"/>
  <c r="S21" i="2"/>
  <c r="AH24" i="2"/>
  <c r="R32" i="2"/>
  <c r="A26" i="19"/>
  <c r="J26" i="19" s="1"/>
  <c r="X32" i="2"/>
  <c r="O32" i="2"/>
  <c r="I27" i="2"/>
  <c r="V21" i="2"/>
  <c r="O21" i="2"/>
  <c r="L23" i="2"/>
  <c r="A16" i="19"/>
  <c r="AG32" i="2"/>
  <c r="H32" i="2"/>
  <c r="I32" i="2"/>
  <c r="W32" i="2"/>
  <c r="I20" i="2"/>
  <c r="AJ27" i="2"/>
  <c r="AG24" i="2"/>
  <c r="AJ20" i="2"/>
  <c r="AD32" i="2"/>
  <c r="Z32" i="2"/>
  <c r="M32" i="2"/>
  <c r="W20" i="2"/>
  <c r="AB27" i="2"/>
  <c r="Y24" i="2"/>
  <c r="A23" i="19"/>
  <c r="J23" i="19" s="1"/>
  <c r="A14" i="19"/>
  <c r="B14" i="19" s="1"/>
  <c r="AE27" i="2"/>
  <c r="AL27" i="2"/>
  <c r="P24" i="2"/>
  <c r="AD24" i="2"/>
  <c r="K23" i="2"/>
  <c r="AC27" i="2"/>
  <c r="AJ24" i="2"/>
  <c r="W23" i="2"/>
  <c r="A11" i="19"/>
  <c r="B11" i="19" s="1"/>
  <c r="P20" i="2"/>
  <c r="AD20" i="2"/>
  <c r="O20" i="2"/>
  <c r="R20" i="2"/>
  <c r="Q20" i="2"/>
  <c r="M20" i="2"/>
  <c r="A12" i="19"/>
  <c r="E12" i="19" s="1"/>
  <c r="AA20" i="2"/>
  <c r="Z20" i="2"/>
  <c r="AL20" i="2"/>
  <c r="AK20" i="2"/>
  <c r="L20" i="2"/>
  <c r="AN75" i="2"/>
  <c r="H68" i="14" s="1"/>
  <c r="AN71" i="2"/>
  <c r="H64" i="14" s="1"/>
  <c r="AM35" i="2"/>
  <c r="G28" i="14" s="1"/>
  <c r="J35" i="19"/>
  <c r="AM83" i="2"/>
  <c r="G76" i="14" s="1"/>
  <c r="AM82" i="2"/>
  <c r="G75" i="14" s="1"/>
  <c r="AM84" i="2"/>
  <c r="G77" i="14" s="1"/>
  <c r="AM81" i="2"/>
  <c r="G74" i="14" s="1"/>
  <c r="AM80" i="2"/>
  <c r="G73" i="14" s="1"/>
  <c r="AM79" i="2"/>
  <c r="G72" i="14" s="1"/>
  <c r="AM78" i="2"/>
  <c r="G71" i="14" s="1"/>
  <c r="AN49" i="2"/>
  <c r="H42" i="14" s="1"/>
  <c r="AN77" i="2"/>
  <c r="H70" i="14" s="1"/>
  <c r="AN50" i="2"/>
  <c r="H43" i="14" s="1"/>
  <c r="AN45" i="2"/>
  <c r="H38" i="14" s="1"/>
  <c r="AN54" i="2"/>
  <c r="H47" i="14" s="1"/>
  <c r="AM68" i="2"/>
  <c r="G61" i="14" s="1"/>
  <c r="AN55" i="2"/>
  <c r="H48" i="14" s="1"/>
  <c r="AN57" i="2"/>
  <c r="H50" i="14" s="1"/>
  <c r="AM36" i="2"/>
  <c r="G29" i="14" s="1"/>
  <c r="AN58" i="2"/>
  <c r="H51" i="14" s="1"/>
  <c r="AN53" i="2"/>
  <c r="H46" i="14" s="1"/>
  <c r="AM65" i="2"/>
  <c r="G58" i="14" s="1"/>
  <c r="AN46" i="2"/>
  <c r="H39" i="14" s="1"/>
  <c r="AM42" i="2"/>
  <c r="G35" i="14" s="1"/>
  <c r="AM37" i="2"/>
  <c r="G30" i="14" s="1"/>
  <c r="AM40" i="2"/>
  <c r="G33" i="14" s="1"/>
  <c r="AM66" i="2"/>
  <c r="G59" i="14" s="1"/>
  <c r="AN59" i="2"/>
  <c r="H52" i="14" s="1"/>
  <c r="AM39" i="2"/>
  <c r="G32" i="14" s="1"/>
  <c r="AN56" i="2"/>
  <c r="H49" i="14" s="1"/>
  <c r="AM60" i="2"/>
  <c r="G53" i="14" s="1"/>
  <c r="AM62" i="2"/>
  <c r="G55" i="14" s="1"/>
  <c r="AN52" i="2"/>
  <c r="H45" i="14" s="1"/>
  <c r="AN72" i="2"/>
  <c r="H65" i="14" s="1"/>
  <c r="AM41" i="2"/>
  <c r="G34" i="14" s="1"/>
  <c r="AN48" i="2"/>
  <c r="H41" i="14" s="1"/>
  <c r="AN51" i="2"/>
  <c r="H44" i="14" s="1"/>
  <c r="AN74" i="2"/>
  <c r="H67" i="14" s="1"/>
  <c r="AM69" i="2"/>
  <c r="G62" i="14" s="1"/>
  <c r="AM63" i="2"/>
  <c r="G56" i="14" s="1"/>
  <c r="AN76" i="2"/>
  <c r="H69" i="14" s="1"/>
  <c r="AN70" i="2"/>
  <c r="H63" i="14" s="1"/>
  <c r="AM38" i="2"/>
  <c r="G31" i="14" s="1"/>
  <c r="AM43" i="2"/>
  <c r="G36" i="14" s="1"/>
  <c r="AM67" i="2"/>
  <c r="G60" i="14" s="1"/>
  <c r="AN73" i="2"/>
  <c r="H66" i="14" s="1"/>
  <c r="AM44" i="2"/>
  <c r="G37" i="14" s="1"/>
  <c r="AN47" i="2"/>
  <c r="H40" i="14" s="1"/>
  <c r="AM61" i="2"/>
  <c r="G54" i="14" s="1"/>
  <c r="AM64" i="2"/>
  <c r="G57" i="14" s="1"/>
  <c r="D77" i="23"/>
  <c r="D77" i="27" s="1"/>
  <c r="E77" i="23"/>
  <c r="E77" i="27" s="1"/>
  <c r="C105" i="24"/>
  <c r="F105" i="24"/>
  <c r="B123" i="23"/>
  <c r="B123" i="27" s="1"/>
  <c r="D170" i="23"/>
  <c r="D170" i="27" s="1"/>
  <c r="C170" i="23"/>
  <c r="C170" i="27" s="1"/>
  <c r="F118" i="24"/>
  <c r="D143" i="23"/>
  <c r="D143" i="27" s="1"/>
  <c r="K102" i="24"/>
  <c r="K118" i="24"/>
  <c r="J143" i="23"/>
  <c r="J143" i="27" s="1"/>
  <c r="B109" i="24"/>
  <c r="K264" i="24"/>
  <c r="E109" i="24"/>
  <c r="C122" i="24"/>
  <c r="J103" i="24"/>
  <c r="D109" i="24"/>
  <c r="D264" i="24"/>
  <c r="E235" i="24"/>
  <c r="J264" i="24"/>
  <c r="C103" i="24"/>
  <c r="I109" i="24"/>
  <c r="J109" i="24"/>
  <c r="F264" i="24"/>
  <c r="A18" i="19"/>
  <c r="J18" i="19" s="1"/>
  <c r="A103" i="25"/>
  <c r="H103" i="25" s="1"/>
  <c r="A102" i="25"/>
  <c r="G102" i="25" s="1"/>
  <c r="A105" i="25"/>
  <c r="H105" i="25" s="1"/>
  <c r="I29" i="2"/>
  <c r="Q29" i="2"/>
  <c r="AF29" i="2"/>
  <c r="AI29" i="2"/>
  <c r="AA29" i="2"/>
  <c r="M29" i="2"/>
  <c r="R29" i="2"/>
  <c r="V29" i="2"/>
  <c r="D105" i="24"/>
  <c r="E123" i="23"/>
  <c r="E123" i="27" s="1"/>
  <c r="F170" i="23"/>
  <c r="F170" i="27" s="1"/>
  <c r="B170" i="23"/>
  <c r="B170" i="27" s="1"/>
  <c r="D102" i="24"/>
  <c r="B102" i="24"/>
  <c r="D250" i="23"/>
  <c r="D250" i="27" s="1"/>
  <c r="C102" i="24"/>
  <c r="F122" i="24"/>
  <c r="E103" i="24"/>
  <c r="I235" i="24"/>
  <c r="I103" i="24"/>
  <c r="B122" i="24"/>
  <c r="C143" i="23"/>
  <c r="C143" i="27" s="1"/>
  <c r="AG29" i="2"/>
  <c r="AK29" i="2"/>
  <c r="W29" i="2"/>
  <c r="L29" i="2"/>
  <c r="H29" i="2"/>
  <c r="AJ29" i="2"/>
  <c r="J29" i="2"/>
  <c r="M30" i="2"/>
  <c r="AD26" i="2"/>
  <c r="I31" i="2"/>
  <c r="S19" i="2"/>
  <c r="AK19" i="2"/>
  <c r="K19" i="2"/>
  <c r="AG19" i="2"/>
  <c r="AL19" i="2"/>
  <c r="AF19" i="2"/>
  <c r="Y19" i="2"/>
  <c r="W22" i="2"/>
  <c r="AJ22" i="2"/>
  <c r="P22" i="2"/>
  <c r="K22" i="2"/>
  <c r="T22" i="2"/>
  <c r="Q22" i="2"/>
  <c r="M22" i="2"/>
  <c r="S22" i="2"/>
  <c r="T20" i="2"/>
  <c r="H20" i="2"/>
  <c r="V20" i="2"/>
  <c r="K20" i="2"/>
  <c r="U20" i="2"/>
  <c r="N20" i="2"/>
  <c r="X20" i="2"/>
  <c r="J20" i="2"/>
  <c r="AH31" i="2"/>
  <c r="W19" i="2"/>
  <c r="Q19" i="2"/>
  <c r="V19" i="2"/>
  <c r="P19" i="2"/>
  <c r="R22" i="2"/>
  <c r="O22" i="2"/>
  <c r="AE22" i="2"/>
  <c r="Z22" i="2"/>
  <c r="AI22" i="2"/>
  <c r="AD22" i="2"/>
  <c r="X22" i="2"/>
  <c r="AF20" i="2"/>
  <c r="AE20" i="2"/>
  <c r="Y20" i="2"/>
  <c r="AH20" i="2"/>
  <c r="AB20" i="2"/>
  <c r="AG20" i="2"/>
  <c r="AI20" i="2"/>
  <c r="AC23" i="2"/>
  <c r="J23" i="2"/>
  <c r="N23" i="2"/>
  <c r="AL33" i="2"/>
  <c r="AL23" i="2"/>
  <c r="T33" i="2"/>
  <c r="I21" i="2"/>
  <c r="AA21" i="2"/>
  <c r="U21" i="2"/>
  <c r="W21" i="2"/>
  <c r="M21" i="2"/>
  <c r="AH21" i="2"/>
  <c r="R21" i="2"/>
  <c r="K21" i="2"/>
  <c r="X28" i="2"/>
  <c r="AJ28" i="2"/>
  <c r="V28" i="2"/>
  <c r="K28" i="2"/>
  <c r="L28" i="2"/>
  <c r="Y28" i="2"/>
  <c r="AG28" i="2"/>
  <c r="AH33" i="2"/>
  <c r="L33" i="2"/>
  <c r="P34" i="2"/>
  <c r="H34" i="2"/>
  <c r="AI34" i="2"/>
  <c r="Z34" i="2"/>
  <c r="AB34" i="2"/>
  <c r="O34" i="2"/>
  <c r="K34" i="2"/>
  <c r="M34" i="2"/>
  <c r="AG21" i="2"/>
  <c r="Z21" i="2"/>
  <c r="AI21" i="2"/>
  <c r="AF21" i="2"/>
  <c r="AB21" i="2"/>
  <c r="X21" i="2"/>
  <c r="AC21" i="2"/>
  <c r="N21" i="2"/>
  <c r="H28" i="2"/>
  <c r="N28" i="2"/>
  <c r="J28" i="2"/>
  <c r="AB28" i="2"/>
  <c r="T28" i="2"/>
  <c r="R28" i="2"/>
  <c r="I28" i="2"/>
  <c r="Q28" i="2"/>
  <c r="V33" i="2"/>
  <c r="AD34" i="2"/>
  <c r="V34" i="2"/>
  <c r="AF34" i="2"/>
  <c r="W34" i="2"/>
  <c r="R34" i="2"/>
  <c r="AK34" i="2"/>
  <c r="AG34" i="2"/>
  <c r="AE21" i="2"/>
  <c r="Q21" i="2"/>
  <c r="AK21" i="2"/>
  <c r="P21" i="2"/>
  <c r="L21" i="2"/>
  <c r="H21" i="2"/>
  <c r="AJ21" i="2"/>
  <c r="AF28" i="2"/>
  <c r="P28" i="2"/>
  <c r="AE28" i="2"/>
  <c r="AH28" i="2"/>
  <c r="Z28" i="2"/>
  <c r="AI28" i="2"/>
  <c r="AK28" i="2"/>
  <c r="H33" i="2"/>
  <c r="P33" i="2"/>
  <c r="J33" i="2"/>
  <c r="Q33" i="2"/>
  <c r="X33" i="2"/>
  <c r="AF33" i="2"/>
  <c r="Z33" i="2"/>
  <c r="N33" i="2"/>
  <c r="W33" i="2"/>
  <c r="I33" i="2"/>
  <c r="AE33" i="2"/>
  <c r="Y33" i="2"/>
  <c r="U33" i="2"/>
  <c r="AC33" i="2"/>
  <c r="K33" i="2"/>
  <c r="AI33" i="2"/>
  <c r="O33" i="2"/>
  <c r="AD33" i="2"/>
  <c r="M33" i="2"/>
  <c r="AA33" i="2"/>
  <c r="AG33" i="2"/>
  <c r="S33" i="2"/>
  <c r="AK33" i="2"/>
  <c r="AJ33" i="2"/>
  <c r="AB33" i="2"/>
  <c r="H231" i="25"/>
  <c r="G22" i="2"/>
  <c r="L15" i="14"/>
  <c r="M15" i="14" s="1"/>
  <c r="L13" i="14"/>
  <c r="M13" i="14" s="1"/>
  <c r="G19" i="2"/>
  <c r="L12" i="14"/>
  <c r="M12" i="14" s="1"/>
  <c r="G31" i="2"/>
  <c r="L24" i="14"/>
  <c r="M24" i="14" s="1"/>
  <c r="G25" i="2"/>
  <c r="L18" i="14"/>
  <c r="M18" i="14" s="1"/>
  <c r="H169" i="24"/>
  <c r="G169" i="24"/>
  <c r="H105" i="24"/>
  <c r="G105" i="24"/>
  <c r="H159" i="24"/>
  <c r="G159" i="24"/>
  <c r="H255" i="24"/>
  <c r="G255" i="24"/>
  <c r="G228" i="23"/>
  <c r="G228" i="27" s="1"/>
  <c r="G202" i="24"/>
  <c r="H154" i="24"/>
  <c r="G154" i="24"/>
  <c r="H102" i="24"/>
  <c r="G102" i="24"/>
  <c r="H82" i="23"/>
  <c r="G82" i="23"/>
  <c r="G77" i="23"/>
  <c r="G77" i="27" s="1"/>
  <c r="H77" i="23"/>
  <c r="I77" i="23" s="1"/>
  <c r="H81" i="23"/>
  <c r="H264" i="24"/>
  <c r="G264" i="24"/>
  <c r="H296" i="24"/>
  <c r="G296" i="24"/>
  <c r="H227" i="24"/>
  <c r="G227" i="24"/>
  <c r="H235" i="24"/>
  <c r="G235" i="24"/>
  <c r="H208" i="23"/>
  <c r="H208" i="27" s="1"/>
  <c r="G208" i="23"/>
  <c r="G208" i="27" s="1"/>
  <c r="H109" i="24"/>
  <c r="G109" i="24"/>
  <c r="G210" i="24"/>
  <c r="H210" i="24"/>
  <c r="H122" i="24"/>
  <c r="G122" i="24"/>
  <c r="H225" i="24"/>
  <c r="G225" i="24"/>
  <c r="H123" i="24"/>
  <c r="G123" i="24"/>
  <c r="G242" i="24"/>
  <c r="H242" i="24"/>
  <c r="H285" i="24"/>
  <c r="G285" i="24"/>
  <c r="H292" i="23"/>
  <c r="G292" i="23"/>
  <c r="G292" i="27" s="1"/>
  <c r="H275" i="24"/>
  <c r="G275" i="24"/>
  <c r="G148" i="23"/>
  <c r="G148" i="27" s="1"/>
  <c r="H148" i="23"/>
  <c r="I148" i="23" s="1"/>
  <c r="I148" i="27" s="1"/>
  <c r="H207" i="24"/>
  <c r="G207" i="24"/>
  <c r="H143" i="24"/>
  <c r="G143" i="24"/>
  <c r="G286" i="24"/>
  <c r="H286" i="24"/>
  <c r="H239" i="24"/>
  <c r="G239" i="24"/>
  <c r="H139" i="24"/>
  <c r="G139" i="24"/>
  <c r="H220" i="24"/>
  <c r="G220" i="24"/>
  <c r="G87" i="23"/>
  <c r="H87" i="23"/>
  <c r="G98" i="23"/>
  <c r="H98" i="23"/>
  <c r="H98" i="27" s="1"/>
  <c r="H241" i="23"/>
  <c r="G241" i="23"/>
  <c r="G241" i="27" s="1"/>
  <c r="H209" i="23"/>
  <c r="G209" i="23"/>
  <c r="G209" i="27" s="1"/>
  <c r="H115" i="23"/>
  <c r="I115" i="23" s="1"/>
  <c r="I115" i="27" s="1"/>
  <c r="G115" i="23"/>
  <c r="G115" i="27" s="1"/>
  <c r="H90" i="24"/>
  <c r="G90" i="24"/>
  <c r="H289" i="24"/>
  <c r="G289" i="24"/>
  <c r="G180" i="23"/>
  <c r="G180" i="27" s="1"/>
  <c r="H297" i="24"/>
  <c r="H171" i="24"/>
  <c r="G171" i="24"/>
  <c r="H267" i="24"/>
  <c r="G267" i="24"/>
  <c r="H83" i="23"/>
  <c r="G83" i="23"/>
  <c r="G178" i="23"/>
  <c r="G178" i="27" s="1"/>
  <c r="H193" i="23"/>
  <c r="G193" i="23"/>
  <c r="G193" i="27" s="1"/>
  <c r="H265" i="24"/>
  <c r="G265" i="24"/>
  <c r="H107" i="24"/>
  <c r="G107" i="24"/>
  <c r="H223" i="24"/>
  <c r="G223" i="24"/>
  <c r="G260" i="23"/>
  <c r="G260" i="27" s="1"/>
  <c r="H260" i="23"/>
  <c r="H260" i="27" s="1"/>
  <c r="G196" i="23"/>
  <c r="G196" i="27" s="1"/>
  <c r="H196" i="23"/>
  <c r="G132" i="23"/>
  <c r="G132" i="27" s="1"/>
  <c r="H132" i="23"/>
  <c r="G186" i="24"/>
  <c r="H186" i="24"/>
  <c r="H138" i="24"/>
  <c r="G138" i="24"/>
  <c r="H78" i="24"/>
  <c r="G78" i="24"/>
  <c r="H103" i="24"/>
  <c r="G103" i="24"/>
  <c r="H231" i="24"/>
  <c r="G231" i="24"/>
  <c r="H263" i="24"/>
  <c r="G263" i="24"/>
  <c r="G282" i="24"/>
  <c r="H282" i="24"/>
  <c r="G230" i="24"/>
  <c r="H230" i="24"/>
  <c r="H237" i="24"/>
  <c r="G237" i="24"/>
  <c r="H146" i="24"/>
  <c r="G146" i="24"/>
  <c r="H161" i="24"/>
  <c r="G161" i="24"/>
  <c r="H264" i="25"/>
  <c r="G264" i="25"/>
  <c r="M31" i="2"/>
  <c r="P31" i="2"/>
  <c r="H31" i="2"/>
  <c r="AI31" i="2"/>
  <c r="AA32" i="2"/>
  <c r="L25" i="14"/>
  <c r="M25" i="14" s="1"/>
  <c r="P27" i="2"/>
  <c r="L20" i="14"/>
  <c r="M24" i="2"/>
  <c r="L17" i="14"/>
  <c r="M17" i="14" s="1"/>
  <c r="A15" i="19"/>
  <c r="B15" i="19" s="1"/>
  <c r="L16" i="14"/>
  <c r="M16" i="14" s="1"/>
  <c r="G84" i="23"/>
  <c r="H84" i="23"/>
  <c r="H84" i="27" s="1"/>
  <c r="H77" i="24"/>
  <c r="G77" i="24"/>
  <c r="G245" i="23"/>
  <c r="G245" i="27" s="1"/>
  <c r="H245" i="23"/>
  <c r="I245" i="23" s="1"/>
  <c r="I245" i="27" s="1"/>
  <c r="G213" i="23"/>
  <c r="G213" i="27" s="1"/>
  <c r="H213" i="23"/>
  <c r="G149" i="23"/>
  <c r="G149" i="27" s="1"/>
  <c r="H149" i="23"/>
  <c r="G119" i="23"/>
  <c r="G119" i="27" s="1"/>
  <c r="H119" i="23"/>
  <c r="H249" i="23"/>
  <c r="I249" i="23" s="1"/>
  <c r="I249" i="27" s="1"/>
  <c r="G249" i="23"/>
  <c r="G249" i="27" s="1"/>
  <c r="G278" i="23"/>
  <c r="G278" i="27" s="1"/>
  <c r="H278" i="23"/>
  <c r="H244" i="24"/>
  <c r="G244" i="24"/>
  <c r="H110" i="23"/>
  <c r="G110" i="23"/>
  <c r="G110" i="27" s="1"/>
  <c r="H270" i="23"/>
  <c r="G270" i="23"/>
  <c r="G270" i="27" s="1"/>
  <c r="H236" i="23"/>
  <c r="G236" i="23"/>
  <c r="G236" i="27" s="1"/>
  <c r="H99" i="23"/>
  <c r="H99" i="27" s="1"/>
  <c r="G99" i="23"/>
  <c r="G99" i="27" s="1"/>
  <c r="G248" i="23"/>
  <c r="G248" i="27" s="1"/>
  <c r="H248" i="23"/>
  <c r="G199" i="23"/>
  <c r="G199" i="27" s="1"/>
  <c r="H199" i="23"/>
  <c r="H199" i="27" s="1"/>
  <c r="G135" i="23"/>
  <c r="G135" i="27" s="1"/>
  <c r="H135" i="23"/>
  <c r="I135" i="23" s="1"/>
  <c r="I135" i="27" s="1"/>
  <c r="H295" i="23"/>
  <c r="G295" i="23"/>
  <c r="G295" i="27" s="1"/>
  <c r="H131" i="23"/>
  <c r="G131" i="23"/>
  <c r="G131" i="27" s="1"/>
  <c r="H266" i="23"/>
  <c r="G266" i="23"/>
  <c r="G266" i="27" s="1"/>
  <c r="H246" i="23"/>
  <c r="G246" i="23"/>
  <c r="G246" i="27" s="1"/>
  <c r="H224" i="24"/>
  <c r="G224" i="24"/>
  <c r="H160" i="24"/>
  <c r="G160" i="24"/>
  <c r="H112" i="24"/>
  <c r="G112" i="24"/>
  <c r="G253" i="23"/>
  <c r="G253" i="27" s="1"/>
  <c r="H253" i="23"/>
  <c r="G221" i="23"/>
  <c r="G221" i="27" s="1"/>
  <c r="H221" i="23"/>
  <c r="G157" i="23"/>
  <c r="G157" i="27" s="1"/>
  <c r="H157" i="23"/>
  <c r="G125" i="23"/>
  <c r="G125" i="27" s="1"/>
  <c r="H125" i="23"/>
  <c r="H79" i="24"/>
  <c r="G79" i="24"/>
  <c r="H188" i="23"/>
  <c r="G188" i="23"/>
  <c r="G188" i="27" s="1"/>
  <c r="H156" i="23"/>
  <c r="G156" i="23"/>
  <c r="G156" i="27" s="1"/>
  <c r="G226" i="23"/>
  <c r="G226" i="27" s="1"/>
  <c r="H226" i="23"/>
  <c r="G194" i="23"/>
  <c r="G194" i="27" s="1"/>
  <c r="H194" i="23"/>
  <c r="G162" i="23"/>
  <c r="G162" i="27" s="1"/>
  <c r="H162" i="23"/>
  <c r="H130" i="23"/>
  <c r="H241" i="24"/>
  <c r="G241" i="24"/>
  <c r="H209" i="24"/>
  <c r="G209" i="24"/>
  <c r="H177" i="24"/>
  <c r="G177" i="24"/>
  <c r="H145" i="24"/>
  <c r="G145" i="24"/>
  <c r="H113" i="24"/>
  <c r="G113" i="24"/>
  <c r="H80" i="23"/>
  <c r="H80" i="27" s="1"/>
  <c r="G80" i="23"/>
  <c r="G178" i="24"/>
  <c r="H178" i="24"/>
  <c r="H193" i="24"/>
  <c r="G193" i="24"/>
  <c r="H95" i="24"/>
  <c r="G95" i="24"/>
  <c r="H281" i="23"/>
  <c r="G281" i="23"/>
  <c r="G281" i="27" s="1"/>
  <c r="H240" i="24"/>
  <c r="G240" i="24"/>
  <c r="H272" i="24"/>
  <c r="G272" i="24"/>
  <c r="G290" i="23"/>
  <c r="G290" i="27" s="1"/>
  <c r="H290" i="23"/>
  <c r="G271" i="23"/>
  <c r="G271" i="27" s="1"/>
  <c r="H271" i="23"/>
  <c r="G238" i="23"/>
  <c r="G238" i="27" s="1"/>
  <c r="H206" i="23"/>
  <c r="I206" i="23" s="1"/>
  <c r="I206" i="27" s="1"/>
  <c r="G206" i="23"/>
  <c r="G206" i="27" s="1"/>
  <c r="H142" i="23"/>
  <c r="I142" i="23" s="1"/>
  <c r="I142" i="27" s="1"/>
  <c r="G142" i="23"/>
  <c r="G142" i="27" s="1"/>
  <c r="G184" i="23"/>
  <c r="G184" i="27" s="1"/>
  <c r="H184" i="23"/>
  <c r="G152" i="23"/>
  <c r="G152" i="27" s="1"/>
  <c r="H152" i="23"/>
  <c r="I152" i="23" s="1"/>
  <c r="I152" i="27" s="1"/>
  <c r="H124" i="23"/>
  <c r="G124" i="23"/>
  <c r="G124" i="27" s="1"/>
  <c r="H108" i="23"/>
  <c r="G108" i="23"/>
  <c r="G108" i="27" s="1"/>
  <c r="H229" i="23"/>
  <c r="G197" i="23"/>
  <c r="G197" i="27" s="1"/>
  <c r="H197" i="23"/>
  <c r="I197" i="23" s="1"/>
  <c r="I197" i="27" s="1"/>
  <c r="G165" i="23"/>
  <c r="G165" i="27" s="1"/>
  <c r="H165" i="23"/>
  <c r="G133" i="23"/>
  <c r="G133" i="27" s="1"/>
  <c r="H133" i="23"/>
  <c r="H185" i="23"/>
  <c r="G185" i="23"/>
  <c r="G185" i="27" s="1"/>
  <c r="H259" i="23"/>
  <c r="G259" i="23"/>
  <c r="G259" i="27" s="1"/>
  <c r="G234" i="23"/>
  <c r="G234" i="27" s="1"/>
  <c r="H234" i="23"/>
  <c r="H269" i="23"/>
  <c r="H269" i="27" s="1"/>
  <c r="G284" i="23"/>
  <c r="G284" i="27" s="1"/>
  <c r="H284" i="23"/>
  <c r="H244" i="25"/>
  <c r="G244" i="25"/>
  <c r="AF31" i="2"/>
  <c r="AB31" i="2"/>
  <c r="AA31" i="2"/>
  <c r="S31" i="2"/>
  <c r="G34" i="2"/>
  <c r="L27" i="14"/>
  <c r="M27" i="14" s="1"/>
  <c r="G21" i="2"/>
  <c r="L14" i="14"/>
  <c r="M14" i="14" s="1"/>
  <c r="G28" i="2"/>
  <c r="L21" i="14"/>
  <c r="M21" i="14" s="1"/>
  <c r="G33" i="2"/>
  <c r="L26" i="14"/>
  <c r="M26" i="14" s="1"/>
  <c r="H84" i="24"/>
  <c r="G84" i="24"/>
  <c r="H94" i="23"/>
  <c r="H94" i="27" s="1"/>
  <c r="G94" i="23"/>
  <c r="G94" i="27" s="1"/>
  <c r="H89" i="24"/>
  <c r="G89" i="24"/>
  <c r="G215" i="23"/>
  <c r="G215" i="27" s="1"/>
  <c r="H215" i="23"/>
  <c r="G151" i="23"/>
  <c r="G151" i="27" s="1"/>
  <c r="H151" i="23"/>
  <c r="G247" i="23"/>
  <c r="G247" i="27" s="1"/>
  <c r="H247" i="23"/>
  <c r="H211" i="23"/>
  <c r="G211" i="23"/>
  <c r="G211" i="27" s="1"/>
  <c r="H147" i="23"/>
  <c r="I147" i="23" s="1"/>
  <c r="I147" i="27" s="1"/>
  <c r="G147" i="23"/>
  <c r="G147" i="27" s="1"/>
  <c r="H254" i="23"/>
  <c r="G254" i="23"/>
  <c r="G254" i="27" s="1"/>
  <c r="H158" i="23"/>
  <c r="G158" i="23"/>
  <c r="G158" i="27" s="1"/>
  <c r="G232" i="23"/>
  <c r="G232" i="27" s="1"/>
  <c r="H232" i="23"/>
  <c r="G168" i="23"/>
  <c r="G168" i="27" s="1"/>
  <c r="H168" i="23"/>
  <c r="I168" i="23" s="1"/>
  <c r="I168" i="27" s="1"/>
  <c r="G136" i="23"/>
  <c r="G136" i="27" s="1"/>
  <c r="H136" i="23"/>
  <c r="I136" i="23" s="1"/>
  <c r="I136" i="27" s="1"/>
  <c r="H100" i="24"/>
  <c r="G100" i="24"/>
  <c r="H245" i="24"/>
  <c r="G245" i="24"/>
  <c r="H213" i="24"/>
  <c r="G213" i="24"/>
  <c r="H181" i="24"/>
  <c r="G181" i="24"/>
  <c r="H149" i="24"/>
  <c r="G149" i="24"/>
  <c r="G117" i="24"/>
  <c r="H117" i="24"/>
  <c r="H249" i="24"/>
  <c r="G249" i="24"/>
  <c r="G278" i="24"/>
  <c r="H278" i="24"/>
  <c r="H110" i="24"/>
  <c r="G110" i="24"/>
  <c r="G270" i="24"/>
  <c r="H270" i="24"/>
  <c r="H243" i="24"/>
  <c r="G243" i="24"/>
  <c r="H236" i="24"/>
  <c r="G236" i="24"/>
  <c r="H99" i="24"/>
  <c r="G99" i="24"/>
  <c r="H293" i="24"/>
  <c r="G293" i="24"/>
  <c r="H135" i="24"/>
  <c r="G135" i="24"/>
  <c r="H295" i="24"/>
  <c r="G295" i="24"/>
  <c r="H195" i="24"/>
  <c r="G195" i="24"/>
  <c r="G131" i="24"/>
  <c r="G266" i="24"/>
  <c r="H266" i="24"/>
  <c r="G246" i="24"/>
  <c r="H246" i="24"/>
  <c r="G214" i="24"/>
  <c r="H214" i="24"/>
  <c r="H150" i="24"/>
  <c r="G150" i="24"/>
  <c r="H112" i="23"/>
  <c r="G112" i="23"/>
  <c r="G112" i="27" s="1"/>
  <c r="H221" i="24"/>
  <c r="G221" i="24"/>
  <c r="H189" i="24"/>
  <c r="G189" i="24"/>
  <c r="H125" i="24"/>
  <c r="G125" i="24"/>
  <c r="H127" i="24"/>
  <c r="G127" i="24"/>
  <c r="H188" i="24"/>
  <c r="G188" i="24"/>
  <c r="G226" i="24"/>
  <c r="G194" i="24"/>
  <c r="H194" i="24"/>
  <c r="H130" i="24"/>
  <c r="G130" i="24"/>
  <c r="H114" i="24"/>
  <c r="G114" i="24"/>
  <c r="G167" i="23"/>
  <c r="G167" i="27" s="1"/>
  <c r="H167" i="23"/>
  <c r="H163" i="23"/>
  <c r="G163" i="23"/>
  <c r="G163" i="27" s="1"/>
  <c r="G262" i="23"/>
  <c r="G262" i="27" s="1"/>
  <c r="H262" i="23"/>
  <c r="H166" i="23"/>
  <c r="G166" i="23"/>
  <c r="G166" i="27" s="1"/>
  <c r="G104" i="23"/>
  <c r="G104" i="27" s="1"/>
  <c r="H104" i="23"/>
  <c r="G173" i="23"/>
  <c r="G173" i="27" s="1"/>
  <c r="H173" i="23"/>
  <c r="I173" i="23" s="1"/>
  <c r="I173" i="27" s="1"/>
  <c r="G111" i="23"/>
  <c r="G111" i="27" s="1"/>
  <c r="H111" i="23"/>
  <c r="H85" i="23"/>
  <c r="H85" i="27" s="1"/>
  <c r="G85" i="23"/>
  <c r="H88" i="24"/>
  <c r="G88" i="24"/>
  <c r="G281" i="24"/>
  <c r="H183" i="24"/>
  <c r="G183" i="24"/>
  <c r="H272" i="23"/>
  <c r="G272" i="23"/>
  <c r="G272" i="27" s="1"/>
  <c r="H277" i="24"/>
  <c r="G277" i="24"/>
  <c r="H251" i="24"/>
  <c r="G251" i="24"/>
  <c r="G238" i="24"/>
  <c r="H238" i="24"/>
  <c r="G174" i="24"/>
  <c r="H174" i="24"/>
  <c r="H142" i="24"/>
  <c r="G142" i="24"/>
  <c r="H184" i="24"/>
  <c r="G184" i="24"/>
  <c r="H124" i="24"/>
  <c r="G124" i="24"/>
  <c r="H261" i="24"/>
  <c r="G261" i="24"/>
  <c r="H229" i="24"/>
  <c r="G229" i="24"/>
  <c r="H197" i="24"/>
  <c r="G197" i="24"/>
  <c r="H133" i="24"/>
  <c r="G133" i="24"/>
  <c r="H185" i="24"/>
  <c r="G185" i="24"/>
  <c r="G234" i="24"/>
  <c r="H234" i="24"/>
  <c r="H269" i="24"/>
  <c r="G269" i="24"/>
  <c r="A2" i="24"/>
  <c r="A2" i="23"/>
  <c r="F249" i="25"/>
  <c r="H245" i="25"/>
  <c r="G245" i="25"/>
  <c r="Y31" i="2"/>
  <c r="O31" i="2"/>
  <c r="N31" i="2"/>
  <c r="K30" i="2"/>
  <c r="L23" i="14"/>
  <c r="M23" i="14" s="1"/>
  <c r="AA26" i="2"/>
  <c r="L19" i="14"/>
  <c r="M19" i="14" s="1"/>
  <c r="G29" i="2"/>
  <c r="L22" i="14"/>
  <c r="M22" i="14" s="1"/>
  <c r="H169" i="23"/>
  <c r="G169" i="23"/>
  <c r="G169" i="27" s="1"/>
  <c r="G159" i="23"/>
  <c r="G159" i="27" s="1"/>
  <c r="H159" i="23"/>
  <c r="I159" i="23" s="1"/>
  <c r="I159" i="27" s="1"/>
  <c r="H255" i="23"/>
  <c r="G155" i="23"/>
  <c r="G155" i="27" s="1"/>
  <c r="H291" i="23"/>
  <c r="G291" i="23"/>
  <c r="G291" i="27" s="1"/>
  <c r="G154" i="23"/>
  <c r="G154" i="27" s="1"/>
  <c r="H154" i="23"/>
  <c r="H102" i="23"/>
  <c r="G102" i="23"/>
  <c r="G102" i="27" s="1"/>
  <c r="H82" i="24"/>
  <c r="G82" i="24"/>
  <c r="H151" i="24"/>
  <c r="G151" i="24"/>
  <c r="G288" i="23"/>
  <c r="G288" i="27" s="1"/>
  <c r="H288" i="23"/>
  <c r="H247" i="24"/>
  <c r="G247" i="24"/>
  <c r="H211" i="24"/>
  <c r="G211" i="24"/>
  <c r="H147" i="24"/>
  <c r="G147" i="24"/>
  <c r="G274" i="24"/>
  <c r="H274" i="24"/>
  <c r="H287" i="24"/>
  <c r="G287" i="24"/>
  <c r="G222" i="24"/>
  <c r="H222" i="24"/>
  <c r="H158" i="24"/>
  <c r="H232" i="24"/>
  <c r="G232" i="24"/>
  <c r="H168" i="24"/>
  <c r="G168" i="24"/>
  <c r="H136" i="24"/>
  <c r="G136" i="24"/>
  <c r="G116" i="23"/>
  <c r="G116" i="27" s="1"/>
  <c r="H116" i="23"/>
  <c r="G296" i="23"/>
  <c r="G296" i="27" s="1"/>
  <c r="H296" i="23"/>
  <c r="G205" i="23"/>
  <c r="G205" i="27" s="1"/>
  <c r="H205" i="23"/>
  <c r="G109" i="23"/>
  <c r="G109" i="27" s="1"/>
  <c r="G140" i="23"/>
  <c r="G140" i="27" s="1"/>
  <c r="G122" i="23"/>
  <c r="G122" i="27" s="1"/>
  <c r="H122" i="23"/>
  <c r="H122" i="27" s="1"/>
  <c r="H225" i="23"/>
  <c r="I225" i="23" s="1"/>
  <c r="I225" i="27" s="1"/>
  <c r="G225" i="23"/>
  <c r="G225" i="27" s="1"/>
  <c r="H153" i="23"/>
  <c r="G153" i="23"/>
  <c r="G153" i="27" s="1"/>
  <c r="H123" i="23"/>
  <c r="I123" i="23" s="1"/>
  <c r="I123" i="27" s="1"/>
  <c r="G123" i="23"/>
  <c r="G123" i="27" s="1"/>
  <c r="H292" i="24"/>
  <c r="G292" i="24"/>
  <c r="H275" i="23"/>
  <c r="G275" i="23"/>
  <c r="G275" i="27" s="1"/>
  <c r="H148" i="24"/>
  <c r="G148" i="24"/>
  <c r="G170" i="23"/>
  <c r="G170" i="27" s="1"/>
  <c r="H170" i="23"/>
  <c r="I170" i="23" s="1"/>
  <c r="I170" i="27" s="1"/>
  <c r="H300" i="23"/>
  <c r="G300" i="23"/>
  <c r="G300" i="27" s="1"/>
  <c r="G250" i="23"/>
  <c r="G250" i="27" s="1"/>
  <c r="G143" i="23"/>
  <c r="G143" i="27" s="1"/>
  <c r="H143" i="23"/>
  <c r="I143" i="23" s="1"/>
  <c r="I143" i="27" s="1"/>
  <c r="H286" i="23"/>
  <c r="H286" i="27" s="1"/>
  <c r="G286" i="23"/>
  <c r="G286" i="27" s="1"/>
  <c r="H203" i="23"/>
  <c r="G203" i="23"/>
  <c r="G203" i="27" s="1"/>
  <c r="H268" i="23"/>
  <c r="H268" i="27" s="1"/>
  <c r="G220" i="23"/>
  <c r="G220" i="27" s="1"/>
  <c r="H87" i="24"/>
  <c r="G87" i="24"/>
  <c r="H96" i="24"/>
  <c r="G96" i="24"/>
  <c r="G289" i="23"/>
  <c r="G289" i="27" s="1"/>
  <c r="H289" i="23"/>
  <c r="H187" i="23"/>
  <c r="I187" i="23" s="1"/>
  <c r="I187" i="27" s="1"/>
  <c r="G187" i="23"/>
  <c r="G187" i="27" s="1"/>
  <c r="H180" i="24"/>
  <c r="G180" i="24"/>
  <c r="H273" i="23"/>
  <c r="H171" i="23"/>
  <c r="G171" i="23"/>
  <c r="G171" i="27" s="1"/>
  <c r="G267" i="23"/>
  <c r="G267" i="27" s="1"/>
  <c r="H267" i="23"/>
  <c r="H267" i="27" s="1"/>
  <c r="H167" i="24"/>
  <c r="G167" i="24"/>
  <c r="H163" i="24"/>
  <c r="G163" i="24"/>
  <c r="H262" i="24"/>
  <c r="H166" i="24"/>
  <c r="G166" i="24"/>
  <c r="H176" i="23"/>
  <c r="I176" i="23" s="1"/>
  <c r="I176" i="27" s="1"/>
  <c r="G176" i="23"/>
  <c r="G176" i="27" s="1"/>
  <c r="H104" i="24"/>
  <c r="G104" i="24"/>
  <c r="H173" i="24"/>
  <c r="G173" i="24"/>
  <c r="H111" i="24"/>
  <c r="G111" i="24"/>
  <c r="H97" i="23"/>
  <c r="H97" i="27" s="1"/>
  <c r="G97" i="23"/>
  <c r="G97" i="27" s="1"/>
  <c r="H85" i="24"/>
  <c r="G85" i="24"/>
  <c r="G265" i="23"/>
  <c r="G265" i="27" s="1"/>
  <c r="H201" i="23"/>
  <c r="G201" i="23"/>
  <c r="G201" i="27" s="1"/>
  <c r="G223" i="23"/>
  <c r="G223" i="27" s="1"/>
  <c r="H223" i="23"/>
  <c r="H294" i="23"/>
  <c r="H294" i="27" s="1"/>
  <c r="H219" i="23"/>
  <c r="G219" i="23"/>
  <c r="G219" i="27" s="1"/>
  <c r="H260" i="24"/>
  <c r="G260" i="24"/>
  <c r="G196" i="24"/>
  <c r="H132" i="24"/>
  <c r="G132" i="24"/>
  <c r="G186" i="23"/>
  <c r="G186" i="27" s="1"/>
  <c r="H186" i="23"/>
  <c r="H118" i="23"/>
  <c r="G118" i="23"/>
  <c r="G118" i="27" s="1"/>
  <c r="H78" i="23"/>
  <c r="G78" i="23"/>
  <c r="H101" i="23"/>
  <c r="G101" i="23"/>
  <c r="G101" i="27" s="1"/>
  <c r="G103" i="23"/>
  <c r="G103" i="27" s="1"/>
  <c r="H103" i="23"/>
  <c r="G231" i="23"/>
  <c r="G231" i="27" s="1"/>
  <c r="H231" i="23"/>
  <c r="I231" i="23" s="1"/>
  <c r="I231" i="27" s="1"/>
  <c r="H282" i="23"/>
  <c r="H282" i="27" s="1"/>
  <c r="G282" i="23"/>
  <c r="G282" i="27" s="1"/>
  <c r="H134" i="23"/>
  <c r="G134" i="23"/>
  <c r="G134" i="27" s="1"/>
  <c r="H144" i="24"/>
  <c r="G144" i="24"/>
  <c r="G237" i="23"/>
  <c r="G237" i="27" s="1"/>
  <c r="H237" i="23"/>
  <c r="I237" i="23" s="1"/>
  <c r="I237" i="27" s="1"/>
  <c r="G146" i="23"/>
  <c r="G146" i="27" s="1"/>
  <c r="H146" i="23"/>
  <c r="H161" i="23"/>
  <c r="G161" i="23"/>
  <c r="G161" i="27" s="1"/>
  <c r="L12" i="2"/>
  <c r="AB12" i="2"/>
  <c r="S12" i="2"/>
  <c r="M12" i="2"/>
  <c r="AC12" i="2"/>
  <c r="N12" i="2"/>
  <c r="AD12" i="2"/>
  <c r="AA12" i="2"/>
  <c r="AI12" i="2"/>
  <c r="AK12" i="2"/>
  <c r="AL12" i="2"/>
  <c r="H12" i="2"/>
  <c r="X12" i="2"/>
  <c r="O12" i="2"/>
  <c r="Y12" i="2"/>
  <c r="J12" i="2"/>
  <c r="K12" i="2"/>
  <c r="P12" i="2"/>
  <c r="AF12" i="2"/>
  <c r="W12" i="2"/>
  <c r="Q12" i="2"/>
  <c r="AG12" i="2"/>
  <c r="R12" i="2"/>
  <c r="AH12" i="2"/>
  <c r="AE12" i="2"/>
  <c r="T12" i="2"/>
  <c r="AJ12" i="2"/>
  <c r="U12" i="2"/>
  <c r="V12" i="2"/>
  <c r="I12" i="2"/>
  <c r="Z12" i="2"/>
  <c r="G12" i="2"/>
  <c r="L5" i="14"/>
  <c r="AM18" i="2"/>
  <c r="G11" i="14" s="1"/>
  <c r="AM17" i="2"/>
  <c r="G10" i="14" s="1"/>
  <c r="AM14" i="2"/>
  <c r="G7" i="14" s="1"/>
  <c r="AM16" i="2"/>
  <c r="G9" i="14" s="1"/>
  <c r="AM11" i="2"/>
  <c r="G4" i="14" s="1"/>
  <c r="AM15" i="2"/>
  <c r="G8" i="14" s="1"/>
  <c r="AM13" i="2"/>
  <c r="G6" i="14" s="1"/>
  <c r="P30" i="2"/>
  <c r="Y30" i="2"/>
  <c r="AC26" i="2"/>
  <c r="AB26" i="2"/>
  <c r="H13" i="19"/>
  <c r="AA30" i="2"/>
  <c r="AK30" i="2"/>
  <c r="J26" i="2"/>
  <c r="S26" i="2"/>
  <c r="AJ31" i="2"/>
  <c r="AC31" i="2"/>
  <c r="T31" i="2"/>
  <c r="L31" i="2"/>
  <c r="R31" i="2"/>
  <c r="K31" i="2"/>
  <c r="Z31" i="2"/>
  <c r="AL31" i="2"/>
  <c r="Q30" i="2"/>
  <c r="O30" i="2"/>
  <c r="AJ26" i="2"/>
  <c r="K26" i="2"/>
  <c r="AG31" i="2"/>
  <c r="AK31" i="2"/>
  <c r="U31" i="2"/>
  <c r="AE31" i="2"/>
  <c r="X31" i="2"/>
  <c r="AD31" i="2"/>
  <c r="J31" i="2"/>
  <c r="V31" i="2"/>
  <c r="AL32" i="2"/>
  <c r="V32" i="2"/>
  <c r="U32" i="2"/>
  <c r="Q32" i="2"/>
  <c r="AF32" i="2"/>
  <c r="Y32" i="2"/>
  <c r="AE32" i="2"/>
  <c r="T32" i="2"/>
  <c r="W27" i="2"/>
  <c r="AI27" i="2"/>
  <c r="U27" i="2"/>
  <c r="J27" i="2"/>
  <c r="V27" i="2"/>
  <c r="R27" i="2"/>
  <c r="T27" i="2"/>
  <c r="L27" i="2"/>
  <c r="AB30" i="2"/>
  <c r="AJ30" i="2"/>
  <c r="AD30" i="2"/>
  <c r="W30" i="2"/>
  <c r="S30" i="2"/>
  <c r="I30" i="2"/>
  <c r="T30" i="2"/>
  <c r="A22" i="19"/>
  <c r="E22" i="19" s="1"/>
  <c r="AB24" i="2"/>
  <c r="AA24" i="2"/>
  <c r="H24" i="2"/>
  <c r="R24" i="2"/>
  <c r="N24" i="2"/>
  <c r="J24" i="2"/>
  <c r="Q24" i="2"/>
  <c r="I24" i="2"/>
  <c r="N26" i="2"/>
  <c r="M26" i="2"/>
  <c r="V26" i="2"/>
  <c r="T26" i="2"/>
  <c r="P26" i="2"/>
  <c r="L26" i="2"/>
  <c r="AE26" i="2"/>
  <c r="AE23" i="2"/>
  <c r="AK23" i="2"/>
  <c r="V23" i="2"/>
  <c r="AI23" i="2"/>
  <c r="M23" i="2"/>
  <c r="Y23" i="2"/>
  <c r="AF23" i="2"/>
  <c r="X23" i="2"/>
  <c r="G32" i="2"/>
  <c r="G27" i="2"/>
  <c r="G30" i="2"/>
  <c r="G24" i="2"/>
  <c r="G26" i="2"/>
  <c r="G23" i="2"/>
  <c r="O27" i="2"/>
  <c r="AD27" i="2"/>
  <c r="AA27" i="2"/>
  <c r="S27" i="2"/>
  <c r="K27" i="2"/>
  <c r="X27" i="2"/>
  <c r="AF27" i="2"/>
  <c r="A19" i="19"/>
  <c r="B19" i="19" s="1"/>
  <c r="AF30" i="2"/>
  <c r="AE30" i="2"/>
  <c r="R30" i="2"/>
  <c r="AG30" i="2"/>
  <c r="Z30" i="2"/>
  <c r="AL30" i="2"/>
  <c r="AH30" i="2"/>
  <c r="U30" i="2"/>
  <c r="L24" i="2"/>
  <c r="K24" i="2"/>
  <c r="T24" i="2"/>
  <c r="AI24" i="2"/>
  <c r="AE24" i="2"/>
  <c r="AK24" i="2"/>
  <c r="AC24" i="2"/>
  <c r="H16" i="19"/>
  <c r="AH26" i="2"/>
  <c r="Z26" i="2"/>
  <c r="X26" i="2"/>
  <c r="Y26" i="2"/>
  <c r="AK26" i="2"/>
  <c r="AG26" i="2"/>
  <c r="W26" i="2"/>
  <c r="O26" i="2"/>
  <c r="O23" i="2"/>
  <c r="U23" i="2"/>
  <c r="AG23" i="2"/>
  <c r="AH23" i="2"/>
  <c r="S23" i="2"/>
  <c r="I23" i="2"/>
  <c r="P23" i="2"/>
  <c r="H23" i="2"/>
  <c r="AK32" i="2"/>
  <c r="AJ32" i="2"/>
  <c r="J32" i="2"/>
  <c r="AC32" i="2"/>
  <c r="AI32" i="2"/>
  <c r="AB32" i="2"/>
  <c r="M27" i="2"/>
  <c r="AK27" i="2"/>
  <c r="N27" i="2"/>
  <c r="AG27" i="2"/>
  <c r="Y27" i="2"/>
  <c r="Q27" i="2"/>
  <c r="H27" i="2"/>
  <c r="J30" i="2"/>
  <c r="X30" i="2"/>
  <c r="H30" i="2"/>
  <c r="L30" i="2"/>
  <c r="AC30" i="2"/>
  <c r="V30" i="2"/>
  <c r="N30" i="2"/>
  <c r="AF24" i="2"/>
  <c r="X24" i="2"/>
  <c r="AL24" i="2"/>
  <c r="W24" i="2"/>
  <c r="S24" i="2"/>
  <c r="O24" i="2"/>
  <c r="U24" i="2"/>
  <c r="R26" i="2"/>
  <c r="AL26" i="2"/>
  <c r="H26" i="2"/>
  <c r="I26" i="2"/>
  <c r="U26" i="2"/>
  <c r="Q26" i="2"/>
  <c r="AI26" i="2"/>
  <c r="Z23" i="2"/>
  <c r="AA23" i="2"/>
  <c r="Q23" i="2"/>
  <c r="R23" i="2"/>
  <c r="AD23" i="2"/>
  <c r="AJ23" i="2"/>
  <c r="AB23" i="2"/>
  <c r="G20" i="2"/>
  <c r="AN19" i="2"/>
  <c r="H12" i="14" s="1"/>
  <c r="A12" i="15"/>
  <c r="B21" i="19"/>
  <c r="F21" i="19"/>
  <c r="E21" i="19"/>
  <c r="D21" i="19"/>
  <c r="G21" i="19"/>
  <c r="I21" i="19"/>
  <c r="J21" i="19"/>
  <c r="C21" i="19"/>
  <c r="AN11" i="2"/>
  <c r="H10" i="2"/>
  <c r="O10" i="2"/>
  <c r="AE10" i="2"/>
  <c r="X10" i="2"/>
  <c r="U10" i="2"/>
  <c r="I10" i="2"/>
  <c r="J10" i="2"/>
  <c r="Z10" i="2"/>
  <c r="Q10" i="2"/>
  <c r="S10" i="2"/>
  <c r="AI10" i="2"/>
  <c r="M10" i="2"/>
  <c r="L10" i="2"/>
  <c r="AB10" i="2"/>
  <c r="AK10" i="2"/>
  <c r="AG10" i="2"/>
  <c r="N10" i="2"/>
  <c r="AD10" i="2"/>
  <c r="Y10" i="2"/>
  <c r="W10" i="2"/>
  <c r="AC10" i="2"/>
  <c r="P10" i="2"/>
  <c r="AF10" i="2"/>
  <c r="R10" i="2"/>
  <c r="AH10" i="2"/>
  <c r="K10" i="2"/>
  <c r="AA10" i="2"/>
  <c r="T10" i="2"/>
  <c r="AJ10" i="2"/>
  <c r="V10" i="2"/>
  <c r="AL10" i="2"/>
  <c r="AN18" i="2"/>
  <c r="AN17" i="2"/>
  <c r="AN16" i="2"/>
  <c r="AN13" i="2"/>
  <c r="AN15" i="2"/>
  <c r="AN14" i="2"/>
  <c r="N302" i="15"/>
  <c r="G10" i="2"/>
  <c r="B244" i="25"/>
  <c r="C265" i="24"/>
  <c r="K265" i="24"/>
  <c r="A265" i="25"/>
  <c r="F265" i="24"/>
  <c r="D265" i="24"/>
  <c r="B265" i="24"/>
  <c r="I265" i="24"/>
  <c r="K16" i="19"/>
  <c r="D244" i="25"/>
  <c r="B264" i="25"/>
  <c r="F245" i="25"/>
  <c r="C231" i="25"/>
  <c r="C244" i="25"/>
  <c r="F105" i="23"/>
  <c r="F105" i="27" s="1"/>
  <c r="J231" i="25"/>
  <c r="J244" i="25"/>
  <c r="J264" i="25"/>
  <c r="J249" i="23"/>
  <c r="J249" i="27" s="1"/>
  <c r="C249" i="23"/>
  <c r="C249" i="27" s="1"/>
  <c r="E249" i="23"/>
  <c r="E249" i="27" s="1"/>
  <c r="K249" i="23"/>
  <c r="K249" i="27" s="1"/>
  <c r="B249" i="23"/>
  <c r="B249" i="27" s="1"/>
  <c r="F249" i="23"/>
  <c r="F249" i="27" s="1"/>
  <c r="D249" i="23"/>
  <c r="D249" i="27" s="1"/>
  <c r="G12" i="19"/>
  <c r="A249" i="27"/>
  <c r="C16" i="19"/>
  <c r="G16" i="19"/>
  <c r="B16" i="19"/>
  <c r="D16" i="19"/>
  <c r="F16" i="19"/>
  <c r="J16" i="19"/>
  <c r="E16" i="19"/>
  <c r="F231" i="25"/>
  <c r="K245" i="25"/>
  <c r="E245" i="25"/>
  <c r="E244" i="25"/>
  <c r="I230" i="25"/>
  <c r="F244" i="25"/>
  <c r="D264" i="25"/>
  <c r="C35" i="19"/>
  <c r="C264" i="25"/>
  <c r="K264" i="25"/>
  <c r="F264" i="25"/>
  <c r="F35" i="19"/>
  <c r="D245" i="25"/>
  <c r="K35" i="19"/>
  <c r="B245" i="25"/>
  <c r="E35" i="19"/>
  <c r="B35" i="19"/>
  <c r="F29" i="19"/>
  <c r="D231" i="25"/>
  <c r="J245" i="25"/>
  <c r="H21" i="19"/>
  <c r="B20" i="19"/>
  <c r="A9" i="27"/>
  <c r="A99" i="27"/>
  <c r="A6" i="27"/>
  <c r="A288" i="27"/>
  <c r="A112" i="25"/>
  <c r="A253" i="27"/>
  <c r="A242" i="25"/>
  <c r="A149" i="27"/>
  <c r="A281" i="27"/>
  <c r="A224" i="25"/>
  <c r="A111" i="25"/>
  <c r="A194" i="27"/>
  <c r="A127" i="25"/>
  <c r="A181" i="25"/>
  <c r="A150" i="25"/>
  <c r="A125" i="27"/>
  <c r="A146" i="25"/>
  <c r="A291" i="27"/>
  <c r="A286" i="27"/>
  <c r="A201" i="27"/>
  <c r="A299" i="25"/>
  <c r="A215" i="27"/>
  <c r="A161" i="25"/>
  <c r="A220" i="27"/>
  <c r="A229" i="25"/>
  <c r="A104" i="27"/>
  <c r="A188" i="25"/>
  <c r="A108" i="27"/>
  <c r="A157" i="27"/>
  <c r="A184" i="27"/>
  <c r="A124" i="27"/>
  <c r="A292" i="27"/>
  <c r="A275" i="27"/>
  <c r="A219" i="27"/>
  <c r="A151" i="27"/>
  <c r="A223" i="27"/>
  <c r="A282" i="27"/>
  <c r="A227" i="27"/>
  <c r="C197" i="23"/>
  <c r="C197" i="27" s="1"/>
  <c r="K152" i="24"/>
  <c r="A225" i="25"/>
  <c r="C245" i="23"/>
  <c r="C245" i="27" s="1"/>
  <c r="I159" i="24"/>
  <c r="A97" i="27"/>
  <c r="A94" i="27"/>
  <c r="A112" i="27"/>
  <c r="A205" i="27"/>
  <c r="A177" i="25"/>
  <c r="A119" i="27"/>
  <c r="A232" i="25"/>
  <c r="A154" i="25"/>
  <c r="A186" i="25"/>
  <c r="A241" i="25"/>
  <c r="A111" i="27"/>
  <c r="A194" i="25"/>
  <c r="A156" i="27"/>
  <c r="A254" i="27"/>
  <c r="A114" i="25"/>
  <c r="A166" i="25"/>
  <c r="A155" i="27"/>
  <c r="A266" i="25"/>
  <c r="A110" i="25"/>
  <c r="A209" i="27"/>
  <c r="A185" i="25"/>
  <c r="A300" i="27"/>
  <c r="A163" i="27"/>
  <c r="A160" i="25"/>
  <c r="A272" i="25"/>
  <c r="A236" i="27"/>
  <c r="A240" i="25"/>
  <c r="A133" i="25"/>
  <c r="A167" i="27"/>
  <c r="A132" i="27"/>
  <c r="A208" i="27"/>
  <c r="A213" i="27"/>
  <c r="A246" i="27"/>
  <c r="A259" i="27"/>
  <c r="B174" i="24"/>
  <c r="B168" i="23"/>
  <c r="B168" i="27" s="1"/>
  <c r="A147" i="25"/>
  <c r="J267" i="24"/>
  <c r="K221" i="23"/>
  <c r="K221" i="27" s="1"/>
  <c r="A173" i="25"/>
  <c r="E264" i="25"/>
  <c r="I264" i="25"/>
  <c r="A169" i="27"/>
  <c r="A130" i="25"/>
  <c r="A193" i="25"/>
  <c r="A232" i="27"/>
  <c r="A154" i="27"/>
  <c r="A261" i="25"/>
  <c r="A165" i="27"/>
  <c r="A186" i="27"/>
  <c r="A241" i="27"/>
  <c r="A296" i="27"/>
  <c r="A195" i="27"/>
  <c r="A196" i="27"/>
  <c r="A166" i="27"/>
  <c r="A271" i="27"/>
  <c r="A266" i="27"/>
  <c r="A134" i="27"/>
  <c r="A110" i="27"/>
  <c r="A209" i="25"/>
  <c r="A278" i="27"/>
  <c r="A153" i="27"/>
  <c r="A107" i="25"/>
  <c r="A163" i="25"/>
  <c r="A272" i="27"/>
  <c r="A236" i="25"/>
  <c r="A133" i="27"/>
  <c r="A167" i="25"/>
  <c r="A295" i="27"/>
  <c r="A248" i="27"/>
  <c r="A226" i="27"/>
  <c r="K118" i="23"/>
  <c r="K118" i="27" s="1"/>
  <c r="E237" i="24"/>
  <c r="I117" i="24"/>
  <c r="D206" i="24"/>
  <c r="J143" i="24"/>
  <c r="D148" i="24"/>
  <c r="B103" i="23"/>
  <c r="B103" i="27" s="1"/>
  <c r="D31" i="23"/>
  <c r="D31" i="27" s="1"/>
  <c r="D211" i="24"/>
  <c r="B231" i="23"/>
  <c r="B231" i="27" s="1"/>
  <c r="A78" i="25"/>
  <c r="A101" i="27"/>
  <c r="A10" i="27"/>
  <c r="A169" i="25"/>
  <c r="A263" i="25"/>
  <c r="A214" i="25"/>
  <c r="A193" i="27"/>
  <c r="A284" i="27"/>
  <c r="A222" i="25"/>
  <c r="A149" i="25"/>
  <c r="A195" i="25"/>
  <c r="A290" i="27"/>
  <c r="A131" i="27"/>
  <c r="A125" i="25"/>
  <c r="A146" i="27"/>
  <c r="A296" i="25"/>
  <c r="A289" i="27"/>
  <c r="A161" i="27"/>
  <c r="A220" i="25"/>
  <c r="A297" i="25"/>
  <c r="A104" i="25"/>
  <c r="A262" i="27"/>
  <c r="A183" i="25"/>
  <c r="A210" i="25"/>
  <c r="A188" i="27"/>
  <c r="A184" i="25"/>
  <c r="A116" i="27"/>
  <c r="A243" i="25"/>
  <c r="A178" i="25"/>
  <c r="A189" i="25"/>
  <c r="A124" i="25"/>
  <c r="A270" i="27"/>
  <c r="C230" i="23"/>
  <c r="C230" i="27" s="1"/>
  <c r="A203" i="27"/>
  <c r="A260" i="27"/>
  <c r="E142" i="24"/>
  <c r="E158" i="23"/>
  <c r="E158" i="27" s="1"/>
  <c r="F171" i="23"/>
  <c r="F171" i="27" s="1"/>
  <c r="A122" i="27"/>
  <c r="E269" i="23"/>
  <c r="E269" i="27" s="1"/>
  <c r="A145" i="25"/>
  <c r="A264" i="27"/>
  <c r="K244" i="25"/>
  <c r="I244" i="25"/>
  <c r="I171" i="25"/>
  <c r="C245" i="25"/>
  <c r="I245" i="25"/>
  <c r="I35" i="19"/>
  <c r="D35" i="19"/>
  <c r="H35" i="19"/>
  <c r="D17" i="19"/>
  <c r="I17" i="19"/>
  <c r="E17" i="19"/>
  <c r="H17" i="19"/>
  <c r="J17" i="19"/>
  <c r="C17" i="19"/>
  <c r="K17" i="19"/>
  <c r="G17" i="19"/>
  <c r="F17" i="19"/>
  <c r="J29" i="19"/>
  <c r="E29" i="19"/>
  <c r="C29" i="19"/>
  <c r="K29" i="19"/>
  <c r="I29" i="19"/>
  <c r="D29" i="19"/>
  <c r="B29" i="19"/>
  <c r="G29" i="19"/>
  <c r="H29" i="19"/>
  <c r="E24" i="19"/>
  <c r="E14" i="19"/>
  <c r="F13" i="19"/>
  <c r="D24" i="19"/>
  <c r="B13" i="19"/>
  <c r="E13" i="19"/>
  <c r="K13" i="19"/>
  <c r="C13" i="19"/>
  <c r="I13" i="19"/>
  <c r="J13" i="19"/>
  <c r="D13" i="19"/>
  <c r="G13" i="19"/>
  <c r="H83" i="19"/>
  <c r="J83" i="19"/>
  <c r="B83" i="19"/>
  <c r="G83" i="19"/>
  <c r="K83" i="19"/>
  <c r="F83" i="19"/>
  <c r="I83" i="19"/>
  <c r="C83" i="19"/>
  <c r="D83" i="19"/>
  <c r="E83" i="19"/>
  <c r="B242" i="19"/>
  <c r="K242" i="19"/>
  <c r="J242" i="19"/>
  <c r="G242" i="19"/>
  <c r="F242" i="19"/>
  <c r="I242" i="19"/>
  <c r="H242" i="19"/>
  <c r="C242" i="19"/>
  <c r="E242" i="19"/>
  <c r="D242" i="19"/>
  <c r="K286" i="19"/>
  <c r="B286" i="19"/>
  <c r="J286" i="19"/>
  <c r="G286" i="19"/>
  <c r="F286" i="19"/>
  <c r="I286" i="19"/>
  <c r="H286" i="19"/>
  <c r="C286" i="19"/>
  <c r="E286" i="19"/>
  <c r="D286" i="19"/>
  <c r="K28" i="19"/>
  <c r="F28" i="19"/>
  <c r="J28" i="19"/>
  <c r="B28" i="19"/>
  <c r="G28" i="19"/>
  <c r="H28" i="19"/>
  <c r="I28" i="19"/>
  <c r="C28" i="19"/>
  <c r="D28" i="19"/>
  <c r="E28" i="19"/>
  <c r="H82" i="19"/>
  <c r="B82" i="19"/>
  <c r="F82" i="19"/>
  <c r="J82" i="19"/>
  <c r="G82" i="19"/>
  <c r="K82" i="19"/>
  <c r="I82" i="19"/>
  <c r="C82" i="19"/>
  <c r="D82" i="19"/>
  <c r="E82" i="19"/>
  <c r="K200" i="19"/>
  <c r="J200" i="19"/>
  <c r="B200" i="19"/>
  <c r="G200" i="19"/>
  <c r="I200" i="19"/>
  <c r="F200" i="19"/>
  <c r="H200" i="19"/>
  <c r="C200" i="19"/>
  <c r="E200" i="19"/>
  <c r="D200" i="19"/>
  <c r="B117" i="19"/>
  <c r="J117" i="19"/>
  <c r="K117" i="19"/>
  <c r="G117" i="19"/>
  <c r="F117" i="19"/>
  <c r="H117" i="19"/>
  <c r="I117" i="19"/>
  <c r="C117" i="19"/>
  <c r="D117" i="19"/>
  <c r="E117" i="19"/>
  <c r="K165" i="19"/>
  <c r="J165" i="19"/>
  <c r="B165" i="19"/>
  <c r="G165" i="19"/>
  <c r="F165" i="19"/>
  <c r="I165" i="19"/>
  <c r="H165" i="19"/>
  <c r="C165" i="19"/>
  <c r="E165" i="19"/>
  <c r="D165" i="19"/>
  <c r="K37" i="19"/>
  <c r="I37" i="19"/>
  <c r="H37" i="19"/>
  <c r="B37" i="19"/>
  <c r="G37" i="19"/>
  <c r="J37" i="19"/>
  <c r="F37" i="19"/>
  <c r="C37" i="19"/>
  <c r="E37" i="19"/>
  <c r="D37" i="19"/>
  <c r="K74" i="19"/>
  <c r="H74" i="19"/>
  <c r="B74" i="19"/>
  <c r="J74" i="19"/>
  <c r="F74" i="19"/>
  <c r="I74" i="19"/>
  <c r="G74" i="19"/>
  <c r="C74" i="19"/>
  <c r="D74" i="19"/>
  <c r="E74" i="19"/>
  <c r="I71" i="19"/>
  <c r="B71" i="19"/>
  <c r="G71" i="19"/>
  <c r="J71" i="19"/>
  <c r="F71" i="19"/>
  <c r="K71" i="19"/>
  <c r="H71" i="19"/>
  <c r="C71" i="19"/>
  <c r="D71" i="19"/>
  <c r="E71" i="19"/>
  <c r="K139" i="19"/>
  <c r="B139" i="19"/>
  <c r="J139" i="19"/>
  <c r="G139" i="19"/>
  <c r="I139" i="19"/>
  <c r="F139" i="19"/>
  <c r="H139" i="19"/>
  <c r="C139" i="19"/>
  <c r="E139" i="19"/>
  <c r="D139" i="19"/>
  <c r="K187" i="19"/>
  <c r="B187" i="19"/>
  <c r="J187" i="19"/>
  <c r="G187" i="19"/>
  <c r="H187" i="19"/>
  <c r="F187" i="19"/>
  <c r="I187" i="19"/>
  <c r="C187" i="19"/>
  <c r="E187" i="19"/>
  <c r="D187" i="19"/>
  <c r="K167" i="19"/>
  <c r="J167" i="19"/>
  <c r="B167" i="19"/>
  <c r="G167" i="19"/>
  <c r="F167" i="19"/>
  <c r="I167" i="19"/>
  <c r="H167" i="19"/>
  <c r="C167" i="19"/>
  <c r="D167" i="19"/>
  <c r="E167" i="19"/>
  <c r="K282" i="19"/>
  <c r="B282" i="19"/>
  <c r="J282" i="19"/>
  <c r="G282" i="19"/>
  <c r="F282" i="19"/>
  <c r="I282" i="19"/>
  <c r="H282" i="19"/>
  <c r="C282" i="19"/>
  <c r="E282" i="19"/>
  <c r="D282" i="19"/>
  <c r="K104" i="19"/>
  <c r="J104" i="19"/>
  <c r="B104" i="19"/>
  <c r="G104" i="19"/>
  <c r="F104" i="19"/>
  <c r="I104" i="19"/>
  <c r="H104" i="19"/>
  <c r="C104" i="19"/>
  <c r="E104" i="19"/>
  <c r="D104" i="19"/>
  <c r="K247" i="19"/>
  <c r="B247" i="19"/>
  <c r="J247" i="19"/>
  <c r="G247" i="19"/>
  <c r="F247" i="19"/>
  <c r="I247" i="19"/>
  <c r="H247" i="19"/>
  <c r="C247" i="19"/>
  <c r="E247" i="19"/>
  <c r="D247" i="19"/>
  <c r="K106" i="19"/>
  <c r="J106" i="19"/>
  <c r="B106" i="19"/>
  <c r="G106" i="19"/>
  <c r="F106" i="19"/>
  <c r="H106" i="19"/>
  <c r="I106" i="19"/>
  <c r="C106" i="19"/>
  <c r="D106" i="19"/>
  <c r="E106" i="19"/>
  <c r="K179" i="19"/>
  <c r="J179" i="19"/>
  <c r="B179" i="19"/>
  <c r="G179" i="19"/>
  <c r="I179" i="19"/>
  <c r="F179" i="19"/>
  <c r="H179" i="19"/>
  <c r="C179" i="19"/>
  <c r="E179" i="19"/>
  <c r="D179" i="19"/>
  <c r="K238" i="19"/>
  <c r="J238" i="19"/>
  <c r="B238" i="19"/>
  <c r="G238" i="19"/>
  <c r="I238" i="19"/>
  <c r="H238" i="19"/>
  <c r="F238" i="19"/>
  <c r="C238" i="19"/>
  <c r="E238" i="19"/>
  <c r="D238" i="19"/>
  <c r="B265" i="19"/>
  <c r="J265" i="19"/>
  <c r="K265" i="19"/>
  <c r="G265" i="19"/>
  <c r="F265" i="19"/>
  <c r="I265" i="19"/>
  <c r="H265" i="19"/>
  <c r="C265" i="19"/>
  <c r="D265" i="19"/>
  <c r="E265" i="19"/>
  <c r="B132" i="19"/>
  <c r="J132" i="19"/>
  <c r="K132" i="19"/>
  <c r="G132" i="19"/>
  <c r="I132" i="19"/>
  <c r="F132" i="19"/>
  <c r="H132" i="19"/>
  <c r="C132" i="19"/>
  <c r="D132" i="19"/>
  <c r="E132" i="19"/>
  <c r="K186" i="19"/>
  <c r="J186" i="19"/>
  <c r="B186" i="19"/>
  <c r="G186" i="19"/>
  <c r="H186" i="19"/>
  <c r="I186" i="19"/>
  <c r="F186" i="19"/>
  <c r="C186" i="19"/>
  <c r="E186" i="19"/>
  <c r="D186" i="19"/>
  <c r="G66" i="19"/>
  <c r="H66" i="19"/>
  <c r="B66" i="19"/>
  <c r="F66" i="19"/>
  <c r="J66" i="19"/>
  <c r="K66" i="19"/>
  <c r="I66" i="19"/>
  <c r="C66" i="19"/>
  <c r="D66" i="19"/>
  <c r="E66" i="19"/>
  <c r="J63" i="19"/>
  <c r="I63" i="19"/>
  <c r="K63" i="19"/>
  <c r="G63" i="19"/>
  <c r="H63" i="19"/>
  <c r="B63" i="19"/>
  <c r="F63" i="19"/>
  <c r="C63" i="19"/>
  <c r="D63" i="19"/>
  <c r="E63" i="19"/>
  <c r="J154" i="19"/>
  <c r="B154" i="19"/>
  <c r="K154" i="19"/>
  <c r="G154" i="19"/>
  <c r="F154" i="19"/>
  <c r="H154" i="19"/>
  <c r="I154" i="19"/>
  <c r="C154" i="19"/>
  <c r="E154" i="19"/>
  <c r="D154" i="19"/>
  <c r="J8" i="19"/>
  <c r="K8" i="19"/>
  <c r="B8" i="19"/>
  <c r="G8" i="19"/>
  <c r="I8" i="19"/>
  <c r="H8" i="19"/>
  <c r="F8" i="19"/>
  <c r="C8" i="19"/>
  <c r="E8" i="19"/>
  <c r="D8" i="19"/>
  <c r="F84" i="19"/>
  <c r="I84" i="19"/>
  <c r="J84" i="19"/>
  <c r="B84" i="19"/>
  <c r="G84" i="19"/>
  <c r="K84" i="19"/>
  <c r="H84" i="19"/>
  <c r="C84" i="19"/>
  <c r="D84" i="19"/>
  <c r="E84" i="19"/>
  <c r="B250" i="19"/>
  <c r="K250" i="19"/>
  <c r="J250" i="19"/>
  <c r="G250" i="19"/>
  <c r="I250" i="19"/>
  <c r="H250" i="19"/>
  <c r="F250" i="19"/>
  <c r="C250" i="19"/>
  <c r="E250" i="19"/>
  <c r="D250" i="19"/>
  <c r="B209" i="19"/>
  <c r="K209" i="19"/>
  <c r="J209" i="19"/>
  <c r="G209" i="19"/>
  <c r="F209" i="19"/>
  <c r="H209" i="19"/>
  <c r="I209" i="19"/>
  <c r="C209" i="19"/>
  <c r="D209" i="19"/>
  <c r="E209" i="19"/>
  <c r="K102" i="19"/>
  <c r="J102" i="19"/>
  <c r="B102" i="19"/>
  <c r="G102" i="19"/>
  <c r="F102" i="19"/>
  <c r="H102" i="19"/>
  <c r="I102" i="19"/>
  <c r="C102" i="19"/>
  <c r="D102" i="19"/>
  <c r="E102" i="19"/>
  <c r="B101" i="19"/>
  <c r="K101" i="19"/>
  <c r="J101" i="19"/>
  <c r="G101" i="19"/>
  <c r="I101" i="19"/>
  <c r="F101" i="19"/>
  <c r="H101" i="19"/>
  <c r="C101" i="19"/>
  <c r="D101" i="19"/>
  <c r="E101" i="19"/>
  <c r="B214" i="19"/>
  <c r="J214" i="19"/>
  <c r="K214" i="19"/>
  <c r="G214" i="19"/>
  <c r="F214" i="19"/>
  <c r="I214" i="19"/>
  <c r="H214" i="19"/>
  <c r="C214" i="19"/>
  <c r="E214" i="19"/>
  <c r="D214" i="19"/>
  <c r="K189" i="19"/>
  <c r="J189" i="19"/>
  <c r="B189" i="19"/>
  <c r="G189" i="19"/>
  <c r="H189" i="19"/>
  <c r="I189" i="19"/>
  <c r="F189" i="19"/>
  <c r="C189" i="19"/>
  <c r="E189" i="19"/>
  <c r="D189" i="19"/>
  <c r="K147" i="19"/>
  <c r="J147" i="19"/>
  <c r="B147" i="19"/>
  <c r="G147" i="19"/>
  <c r="H147" i="19"/>
  <c r="I147" i="19"/>
  <c r="F147" i="19"/>
  <c r="C147" i="19"/>
  <c r="E147" i="19"/>
  <c r="D147" i="19"/>
  <c r="J6" i="19"/>
  <c r="G6" i="19"/>
  <c r="B6" i="19"/>
  <c r="K6" i="19"/>
  <c r="H6" i="19"/>
  <c r="F6" i="19"/>
  <c r="I6" i="19"/>
  <c r="C6" i="19"/>
  <c r="D6" i="19"/>
  <c r="E6" i="19"/>
  <c r="K274" i="19"/>
  <c r="J274" i="19"/>
  <c r="B274" i="19"/>
  <c r="G274" i="19"/>
  <c r="F274" i="19"/>
  <c r="H274" i="19"/>
  <c r="I274" i="19"/>
  <c r="C274" i="19"/>
  <c r="E274" i="19"/>
  <c r="D274" i="19"/>
  <c r="B30" i="19"/>
  <c r="K30" i="19"/>
  <c r="J30" i="19"/>
  <c r="G30" i="19"/>
  <c r="I30" i="19"/>
  <c r="H30" i="19"/>
  <c r="F30" i="19"/>
  <c r="C30" i="19"/>
  <c r="D30" i="19"/>
  <c r="E30" i="19"/>
  <c r="J300" i="19"/>
  <c r="E300" i="19"/>
  <c r="D300" i="19"/>
  <c r="F300" i="19"/>
  <c r="C300" i="19"/>
  <c r="I300" i="19"/>
  <c r="B300" i="19"/>
  <c r="H300" i="19"/>
  <c r="K300" i="19"/>
  <c r="G300" i="19"/>
  <c r="F34" i="19"/>
  <c r="J34" i="19"/>
  <c r="G34" i="19"/>
  <c r="B34" i="19"/>
  <c r="H34" i="19"/>
  <c r="K34" i="19"/>
  <c r="I34" i="19"/>
  <c r="C34" i="19"/>
  <c r="E34" i="19"/>
  <c r="D34" i="19"/>
  <c r="B10" i="19"/>
  <c r="I10" i="19"/>
  <c r="G10" i="19"/>
  <c r="K10" i="19"/>
  <c r="J10" i="19"/>
  <c r="H10" i="19"/>
  <c r="F10" i="19"/>
  <c r="C10" i="19"/>
  <c r="E10" i="19"/>
  <c r="D10" i="19"/>
  <c r="K57" i="19"/>
  <c r="B57" i="19"/>
  <c r="G57" i="19"/>
  <c r="J57" i="19"/>
  <c r="H57" i="19"/>
  <c r="F57" i="19"/>
  <c r="I57" i="19"/>
  <c r="C57" i="19"/>
  <c r="D57" i="19"/>
  <c r="E57" i="19"/>
  <c r="B283" i="19"/>
  <c r="J283" i="19"/>
  <c r="K283" i="19"/>
  <c r="G283" i="19"/>
  <c r="F283" i="19"/>
  <c r="H283" i="19"/>
  <c r="I283" i="19"/>
  <c r="C283" i="19"/>
  <c r="D283" i="19"/>
  <c r="E283" i="19"/>
  <c r="K27" i="19"/>
  <c r="F27" i="19"/>
  <c r="J27" i="19"/>
  <c r="G27" i="19"/>
  <c r="B27" i="19"/>
  <c r="I27" i="19"/>
  <c r="H27" i="19"/>
  <c r="C27" i="19"/>
  <c r="E27" i="19"/>
  <c r="D27" i="19"/>
  <c r="F58" i="19"/>
  <c r="G58" i="19"/>
  <c r="J58" i="19"/>
  <c r="H58" i="19"/>
  <c r="B58" i="19"/>
  <c r="I58" i="19"/>
  <c r="K58" i="19"/>
  <c r="C58" i="19"/>
  <c r="E58" i="19"/>
  <c r="D58" i="19"/>
  <c r="J233" i="19"/>
  <c r="B233" i="19"/>
  <c r="K233" i="19"/>
  <c r="G233" i="19"/>
  <c r="F233" i="19"/>
  <c r="H233" i="19"/>
  <c r="I233" i="19"/>
  <c r="C233" i="19"/>
  <c r="E233" i="19"/>
  <c r="D233" i="19"/>
  <c r="B105" i="19"/>
  <c r="J105" i="19"/>
  <c r="K105" i="19"/>
  <c r="G105" i="19"/>
  <c r="F105" i="19"/>
  <c r="I105" i="19"/>
  <c r="H105" i="19"/>
  <c r="C105" i="19"/>
  <c r="E105" i="19"/>
  <c r="D105" i="19"/>
  <c r="K266" i="19"/>
  <c r="J266" i="19"/>
  <c r="B266" i="19"/>
  <c r="G266" i="19"/>
  <c r="I266" i="19"/>
  <c r="H266" i="19"/>
  <c r="F266" i="19"/>
  <c r="C266" i="19"/>
  <c r="D266" i="19"/>
  <c r="E266" i="19"/>
  <c r="K299" i="19"/>
  <c r="H299" i="19"/>
  <c r="F299" i="19"/>
  <c r="I299" i="19"/>
  <c r="D299" i="19"/>
  <c r="B299" i="19"/>
  <c r="G299" i="19"/>
  <c r="J299" i="19"/>
  <c r="C299" i="19"/>
  <c r="E299" i="19"/>
  <c r="B207" i="19"/>
  <c r="J207" i="19"/>
  <c r="K207" i="19"/>
  <c r="G207" i="19"/>
  <c r="H207" i="19"/>
  <c r="I207" i="19"/>
  <c r="F207" i="19"/>
  <c r="C207" i="19"/>
  <c r="D207" i="19"/>
  <c r="E207" i="19"/>
  <c r="K170" i="19"/>
  <c r="J170" i="19"/>
  <c r="B170" i="19"/>
  <c r="G170" i="19"/>
  <c r="F170" i="19"/>
  <c r="H170" i="19"/>
  <c r="I170" i="19"/>
  <c r="C170" i="19"/>
  <c r="D170" i="19"/>
  <c r="E170" i="19"/>
  <c r="J262" i="19"/>
  <c r="K262" i="19"/>
  <c r="B262" i="19"/>
  <c r="G262" i="19"/>
  <c r="I262" i="19"/>
  <c r="H262" i="19"/>
  <c r="F262" i="19"/>
  <c r="C262" i="19"/>
  <c r="E262" i="19"/>
  <c r="D262" i="19"/>
  <c r="B212" i="19"/>
  <c r="J212" i="19"/>
  <c r="K212" i="19"/>
  <c r="G212" i="19"/>
  <c r="F212" i="19"/>
  <c r="I212" i="19"/>
  <c r="H212" i="19"/>
  <c r="C212" i="19"/>
  <c r="D212" i="19"/>
  <c r="E212" i="19"/>
  <c r="J251" i="19"/>
  <c r="B251" i="19"/>
  <c r="K251" i="19"/>
  <c r="G251" i="19"/>
  <c r="H251" i="19"/>
  <c r="F251" i="19"/>
  <c r="I251" i="19"/>
  <c r="C251" i="19"/>
  <c r="E251" i="19"/>
  <c r="D251" i="19"/>
  <c r="I39" i="19"/>
  <c r="F39" i="19"/>
  <c r="K39" i="19"/>
  <c r="G39" i="19"/>
  <c r="J39" i="19"/>
  <c r="B39" i="19"/>
  <c r="H39" i="19"/>
  <c r="C39" i="19"/>
  <c r="D39" i="19"/>
  <c r="E39" i="19"/>
  <c r="B124" i="19"/>
  <c r="J124" i="19"/>
  <c r="K124" i="19"/>
  <c r="G124" i="19"/>
  <c r="F124" i="19"/>
  <c r="I124" i="19"/>
  <c r="H124" i="19"/>
  <c r="C124" i="19"/>
  <c r="D124" i="19"/>
  <c r="E124" i="19"/>
  <c r="B60" i="19"/>
  <c r="I60" i="19"/>
  <c r="J60" i="19"/>
  <c r="K60" i="19"/>
  <c r="G60" i="19"/>
  <c r="F60" i="19"/>
  <c r="H60" i="19"/>
  <c r="C60" i="19"/>
  <c r="D60" i="19"/>
  <c r="E60" i="19"/>
  <c r="B289" i="19"/>
  <c r="J289" i="19"/>
  <c r="K289" i="19"/>
  <c r="G289" i="19"/>
  <c r="H289" i="19"/>
  <c r="F289" i="19"/>
  <c r="I289" i="19"/>
  <c r="C289" i="19"/>
  <c r="E289" i="19"/>
  <c r="D289" i="19"/>
  <c r="J218" i="19"/>
  <c r="B218" i="19"/>
  <c r="K218" i="19"/>
  <c r="G218" i="19"/>
  <c r="F218" i="19"/>
  <c r="H218" i="19"/>
  <c r="I218" i="19"/>
  <c r="C218" i="19"/>
  <c r="E218" i="19"/>
  <c r="D218" i="19"/>
  <c r="B110" i="19"/>
  <c r="J110" i="19"/>
  <c r="K110" i="19"/>
  <c r="G110" i="19"/>
  <c r="I110" i="19"/>
  <c r="H110" i="19"/>
  <c r="F110" i="19"/>
  <c r="C110" i="19"/>
  <c r="D110" i="19"/>
  <c r="E110" i="19"/>
  <c r="J284" i="19"/>
  <c r="B284" i="19"/>
  <c r="K284" i="19"/>
  <c r="G284" i="19"/>
  <c r="H284" i="19"/>
  <c r="F284" i="19"/>
  <c r="I284" i="19"/>
  <c r="C284" i="19"/>
  <c r="E284" i="19"/>
  <c r="D284" i="19"/>
  <c r="K267" i="19"/>
  <c r="B267" i="19"/>
  <c r="J267" i="19"/>
  <c r="G267" i="19"/>
  <c r="H267" i="19"/>
  <c r="I267" i="19"/>
  <c r="F267" i="19"/>
  <c r="C267" i="19"/>
  <c r="E267" i="19"/>
  <c r="D267" i="19"/>
  <c r="G47" i="19"/>
  <c r="H47" i="19"/>
  <c r="J47" i="19"/>
  <c r="F47" i="19"/>
  <c r="K47" i="19"/>
  <c r="B47" i="19"/>
  <c r="I47" i="19"/>
  <c r="C47" i="19"/>
  <c r="D47" i="19"/>
  <c r="E47" i="19"/>
  <c r="B144" i="19"/>
  <c r="J144" i="19"/>
  <c r="K144" i="19"/>
  <c r="G144" i="19"/>
  <c r="F144" i="19"/>
  <c r="I144" i="19"/>
  <c r="H144" i="19"/>
  <c r="C144" i="19"/>
  <c r="D144" i="19"/>
  <c r="E144" i="19"/>
  <c r="J215" i="19"/>
  <c r="K215" i="19"/>
  <c r="B215" i="19"/>
  <c r="G215" i="19"/>
  <c r="F215" i="19"/>
  <c r="I215" i="19"/>
  <c r="H215" i="19"/>
  <c r="C215" i="19"/>
  <c r="E215" i="19"/>
  <c r="D215" i="19"/>
  <c r="B287" i="19"/>
  <c r="K287" i="19"/>
  <c r="J287" i="19"/>
  <c r="G287" i="19"/>
  <c r="F287" i="19"/>
  <c r="H287" i="19"/>
  <c r="I287" i="19"/>
  <c r="C287" i="19"/>
  <c r="E287" i="19"/>
  <c r="D287" i="19"/>
  <c r="K172" i="19"/>
  <c r="B172" i="19"/>
  <c r="J172" i="19"/>
  <c r="G172" i="19"/>
  <c r="F172" i="19"/>
  <c r="I172" i="19"/>
  <c r="H172" i="19"/>
  <c r="C172" i="19"/>
  <c r="D172" i="19"/>
  <c r="E172" i="19"/>
  <c r="B257" i="19"/>
  <c r="J257" i="19"/>
  <c r="K257" i="19"/>
  <c r="G257" i="19"/>
  <c r="I257" i="19"/>
  <c r="F257" i="19"/>
  <c r="H257" i="19"/>
  <c r="C257" i="19"/>
  <c r="E257" i="19"/>
  <c r="D257" i="19"/>
  <c r="B225" i="19"/>
  <c r="K225" i="19"/>
  <c r="J225" i="19"/>
  <c r="G225" i="19"/>
  <c r="I225" i="19"/>
  <c r="F225" i="19"/>
  <c r="H225" i="19"/>
  <c r="C225" i="19"/>
  <c r="D225" i="19"/>
  <c r="E225" i="19"/>
  <c r="B97" i="19"/>
  <c r="K97" i="19"/>
  <c r="J97" i="19"/>
  <c r="G97" i="19"/>
  <c r="I97" i="19"/>
  <c r="F97" i="19"/>
  <c r="H97" i="19"/>
  <c r="C97" i="19"/>
  <c r="E97" i="19"/>
  <c r="D97" i="19"/>
  <c r="J70" i="19"/>
  <c r="I70" i="19"/>
  <c r="G70" i="19"/>
  <c r="H70" i="19"/>
  <c r="B70" i="19"/>
  <c r="F70" i="19"/>
  <c r="K70" i="19"/>
  <c r="C70" i="19"/>
  <c r="E70" i="19"/>
  <c r="D70" i="19"/>
  <c r="F292" i="19"/>
  <c r="G292" i="19"/>
  <c r="D292" i="19"/>
  <c r="H292" i="19"/>
  <c r="K292" i="19"/>
  <c r="C292" i="19"/>
  <c r="E292" i="19"/>
  <c r="I292" i="19"/>
  <c r="J292" i="19"/>
  <c r="B292" i="19"/>
  <c r="K135" i="19"/>
  <c r="J135" i="19"/>
  <c r="B135" i="19"/>
  <c r="G135" i="19"/>
  <c r="I135" i="19"/>
  <c r="F135" i="19"/>
  <c r="H135" i="19"/>
  <c r="C135" i="19"/>
  <c r="E135" i="19"/>
  <c r="D135" i="19"/>
  <c r="K157" i="19"/>
  <c r="B157" i="19"/>
  <c r="J157" i="19"/>
  <c r="G157" i="19"/>
  <c r="F157" i="19"/>
  <c r="H157" i="19"/>
  <c r="I157" i="19"/>
  <c r="C157" i="19"/>
  <c r="E157" i="19"/>
  <c r="D157" i="19"/>
  <c r="H46" i="19"/>
  <c r="J46" i="19"/>
  <c r="B46" i="19"/>
  <c r="G46" i="19"/>
  <c r="K46" i="19"/>
  <c r="F46" i="19"/>
  <c r="I46" i="19"/>
  <c r="C46" i="19"/>
  <c r="D46" i="19"/>
  <c r="E46" i="19"/>
  <c r="B281" i="19"/>
  <c r="J281" i="19"/>
  <c r="K281" i="19"/>
  <c r="G281" i="19"/>
  <c r="I281" i="19"/>
  <c r="F281" i="19"/>
  <c r="H281" i="19"/>
  <c r="C281" i="19"/>
  <c r="D281" i="19"/>
  <c r="E281" i="19"/>
  <c r="B183" i="19"/>
  <c r="J183" i="19"/>
  <c r="K183" i="19"/>
  <c r="G183" i="19"/>
  <c r="F183" i="19"/>
  <c r="I183" i="19"/>
  <c r="H183" i="19"/>
  <c r="C183" i="19"/>
  <c r="D183" i="19"/>
  <c r="E183" i="19"/>
  <c r="C298" i="19"/>
  <c r="I298" i="19"/>
  <c r="H298" i="19"/>
  <c r="D298" i="19"/>
  <c r="K298" i="19"/>
  <c r="B298" i="19"/>
  <c r="G298" i="19"/>
  <c r="F298" i="19"/>
  <c r="J298" i="19"/>
  <c r="E298" i="19"/>
  <c r="J216" i="19"/>
  <c r="B216" i="19"/>
  <c r="K216" i="19"/>
  <c r="G216" i="19"/>
  <c r="I216" i="19"/>
  <c r="F216" i="19"/>
  <c r="H216" i="19"/>
  <c r="C216" i="19"/>
  <c r="E216" i="19"/>
  <c r="D216" i="19"/>
  <c r="B184" i="19"/>
  <c r="K184" i="19"/>
  <c r="J184" i="19"/>
  <c r="G184" i="19"/>
  <c r="H184" i="19"/>
  <c r="I184" i="19"/>
  <c r="F184" i="19"/>
  <c r="C184" i="19"/>
  <c r="E184" i="19"/>
  <c r="D184" i="19"/>
  <c r="B261" i="19"/>
  <c r="J261" i="19"/>
  <c r="K261" i="19"/>
  <c r="G261" i="19"/>
  <c r="F261" i="19"/>
  <c r="H261" i="19"/>
  <c r="I261" i="19"/>
  <c r="C261" i="19"/>
  <c r="D261" i="19"/>
  <c r="E261" i="19"/>
  <c r="J226" i="19"/>
  <c r="K226" i="19"/>
  <c r="B226" i="19"/>
  <c r="G226" i="19"/>
  <c r="I226" i="19"/>
  <c r="F226" i="19"/>
  <c r="H226" i="19"/>
  <c r="C226" i="19"/>
  <c r="E226" i="19"/>
  <c r="D226" i="19"/>
  <c r="B177" i="19"/>
  <c r="J177" i="19"/>
  <c r="K177" i="19"/>
  <c r="G177" i="19"/>
  <c r="H177" i="19"/>
  <c r="F177" i="19"/>
  <c r="I177" i="19"/>
  <c r="C177" i="19"/>
  <c r="E177" i="19"/>
  <c r="D177" i="19"/>
  <c r="J68" i="19"/>
  <c r="H68" i="19"/>
  <c r="I68" i="19"/>
  <c r="B68" i="19"/>
  <c r="G68" i="19"/>
  <c r="K68" i="19"/>
  <c r="F68" i="19"/>
  <c r="C68" i="19"/>
  <c r="D68" i="19"/>
  <c r="E68" i="19"/>
  <c r="B137" i="19"/>
  <c r="J137" i="19"/>
  <c r="K137" i="19"/>
  <c r="G137" i="19"/>
  <c r="F137" i="19"/>
  <c r="H137" i="19"/>
  <c r="I137" i="19"/>
  <c r="C137" i="19"/>
  <c r="D137" i="19"/>
  <c r="E137" i="19"/>
  <c r="B107" i="19"/>
  <c r="K107" i="19"/>
  <c r="J107" i="19"/>
  <c r="G107" i="19"/>
  <c r="I107" i="19"/>
  <c r="F107" i="19"/>
  <c r="H107" i="19"/>
  <c r="C107" i="19"/>
  <c r="E107" i="19"/>
  <c r="D107" i="19"/>
  <c r="K223" i="19"/>
  <c r="J223" i="19"/>
  <c r="B223" i="19"/>
  <c r="G223" i="19"/>
  <c r="I223" i="19"/>
  <c r="F223" i="19"/>
  <c r="H223" i="19"/>
  <c r="C223" i="19"/>
  <c r="E223" i="19"/>
  <c r="D223" i="19"/>
  <c r="K219" i="19"/>
  <c r="B219" i="19"/>
  <c r="J219" i="19"/>
  <c r="G219" i="19"/>
  <c r="H219" i="19"/>
  <c r="F219" i="19"/>
  <c r="I219" i="19"/>
  <c r="C219" i="19"/>
  <c r="D219" i="19"/>
  <c r="E219" i="19"/>
  <c r="J260" i="19"/>
  <c r="K260" i="19"/>
  <c r="B260" i="19"/>
  <c r="G260" i="19"/>
  <c r="F260" i="19"/>
  <c r="I260" i="19"/>
  <c r="H260" i="19"/>
  <c r="C260" i="19"/>
  <c r="E260" i="19"/>
  <c r="D260" i="19"/>
  <c r="J138" i="19"/>
  <c r="K138" i="19"/>
  <c r="B138" i="19"/>
  <c r="G138" i="19"/>
  <c r="F138" i="19"/>
  <c r="I138" i="19"/>
  <c r="H138" i="19"/>
  <c r="C138" i="19"/>
  <c r="D138" i="19"/>
  <c r="E138" i="19"/>
  <c r="B143" i="19"/>
  <c r="K143" i="19"/>
  <c r="J143" i="19"/>
  <c r="G143" i="19"/>
  <c r="H143" i="19"/>
  <c r="I143" i="19"/>
  <c r="F143" i="19"/>
  <c r="C143" i="19"/>
  <c r="D143" i="19"/>
  <c r="E143" i="19"/>
  <c r="B203" i="19"/>
  <c r="K203" i="19"/>
  <c r="J203" i="19"/>
  <c r="G203" i="19"/>
  <c r="H203" i="19"/>
  <c r="F203" i="19"/>
  <c r="I203" i="19"/>
  <c r="C203" i="19"/>
  <c r="E203" i="19"/>
  <c r="D203" i="19"/>
  <c r="J194" i="19"/>
  <c r="B194" i="19"/>
  <c r="K194" i="19"/>
  <c r="G194" i="19"/>
  <c r="I194" i="19"/>
  <c r="F194" i="19"/>
  <c r="H194" i="19"/>
  <c r="C194" i="19"/>
  <c r="E194" i="19"/>
  <c r="D194" i="19"/>
  <c r="F87" i="19"/>
  <c r="H87" i="19"/>
  <c r="B87" i="19"/>
  <c r="G87" i="19"/>
  <c r="J87" i="19"/>
  <c r="K87" i="19"/>
  <c r="I87" i="19"/>
  <c r="C87" i="19"/>
  <c r="E87" i="19"/>
  <c r="D87" i="19"/>
  <c r="J150" i="19"/>
  <c r="K150" i="19"/>
  <c r="B150" i="19"/>
  <c r="G150" i="19"/>
  <c r="F150" i="19"/>
  <c r="H150" i="19"/>
  <c r="I150" i="19"/>
  <c r="C150" i="19"/>
  <c r="D150" i="19"/>
  <c r="E150" i="19"/>
  <c r="J94" i="19"/>
  <c r="I94" i="19"/>
  <c r="K94" i="19"/>
  <c r="G94" i="19"/>
  <c r="H94" i="19"/>
  <c r="B94" i="19"/>
  <c r="F94" i="19"/>
  <c r="C94" i="19"/>
  <c r="D94" i="19"/>
  <c r="E94" i="19"/>
  <c r="K255" i="19"/>
  <c r="B255" i="19"/>
  <c r="J255" i="19"/>
  <c r="G255" i="19"/>
  <c r="F255" i="19"/>
  <c r="H255" i="19"/>
  <c r="I255" i="19"/>
  <c r="C255" i="19"/>
  <c r="D255" i="19"/>
  <c r="E255" i="19"/>
  <c r="J130" i="19"/>
  <c r="B130" i="19"/>
  <c r="K130" i="19"/>
  <c r="G130" i="19"/>
  <c r="I130" i="19"/>
  <c r="F130" i="19"/>
  <c r="H130" i="19"/>
  <c r="C130" i="19"/>
  <c r="E130" i="19"/>
  <c r="D130" i="19"/>
  <c r="B54" i="19"/>
  <c r="F54" i="19"/>
  <c r="K54" i="19"/>
  <c r="J54" i="19"/>
  <c r="G54" i="19"/>
  <c r="H54" i="19"/>
  <c r="I54" i="19"/>
  <c r="C54" i="19"/>
  <c r="D54" i="19"/>
  <c r="E54" i="19"/>
  <c r="K149" i="19"/>
  <c r="J149" i="19"/>
  <c r="B149" i="19"/>
  <c r="G149" i="19"/>
  <c r="F149" i="19"/>
  <c r="I149" i="19"/>
  <c r="H149" i="19"/>
  <c r="C149" i="19"/>
  <c r="E149" i="19"/>
  <c r="D149" i="19"/>
  <c r="B285" i="19"/>
  <c r="K285" i="19"/>
  <c r="J285" i="19"/>
  <c r="G285" i="19"/>
  <c r="I285" i="19"/>
  <c r="H285" i="19"/>
  <c r="F285" i="19"/>
  <c r="C285" i="19"/>
  <c r="E285" i="19"/>
  <c r="D285" i="19"/>
  <c r="J36" i="19"/>
  <c r="F36" i="19"/>
  <c r="K36" i="19"/>
  <c r="B36" i="19"/>
  <c r="G36" i="19"/>
  <c r="H36" i="19"/>
  <c r="I36" i="19"/>
  <c r="C36" i="19"/>
  <c r="D36" i="19"/>
  <c r="E36" i="19"/>
  <c r="B33" i="19"/>
  <c r="H33" i="19"/>
  <c r="J33" i="19"/>
  <c r="K33" i="19"/>
  <c r="G33" i="19"/>
  <c r="I33" i="19"/>
  <c r="F33" i="19"/>
  <c r="C33" i="19"/>
  <c r="D33" i="19"/>
  <c r="E33" i="19"/>
  <c r="J38" i="19"/>
  <c r="F38" i="19"/>
  <c r="H38" i="19"/>
  <c r="B38" i="19"/>
  <c r="G38" i="19"/>
  <c r="K38" i="19"/>
  <c r="I38" i="19"/>
  <c r="C38" i="19"/>
  <c r="D38" i="19"/>
  <c r="E38" i="19"/>
  <c r="K268" i="19"/>
  <c r="J268" i="19"/>
  <c r="B268" i="19"/>
  <c r="G268" i="19"/>
  <c r="F268" i="19"/>
  <c r="I268" i="19"/>
  <c r="H268" i="19"/>
  <c r="C268" i="19"/>
  <c r="D268" i="19"/>
  <c r="E268" i="19"/>
  <c r="B182" i="19"/>
  <c r="J182" i="19"/>
  <c r="K182" i="19"/>
  <c r="G182" i="19"/>
  <c r="H182" i="19"/>
  <c r="I182" i="19"/>
  <c r="F182" i="19"/>
  <c r="C182" i="19"/>
  <c r="D182" i="19"/>
  <c r="E182" i="19"/>
  <c r="K245" i="19"/>
  <c r="B245" i="19"/>
  <c r="J245" i="19"/>
  <c r="G245" i="19"/>
  <c r="F245" i="19"/>
  <c r="H245" i="19"/>
  <c r="I245" i="19"/>
  <c r="C245" i="19"/>
  <c r="D245" i="19"/>
  <c r="E245" i="19"/>
  <c r="J145" i="19"/>
  <c r="B145" i="19"/>
  <c r="K145" i="19"/>
  <c r="G145" i="19"/>
  <c r="I145" i="19"/>
  <c r="H145" i="19"/>
  <c r="F145" i="19"/>
  <c r="C145" i="19"/>
  <c r="E145" i="19"/>
  <c r="D145" i="19"/>
  <c r="K272" i="19"/>
  <c r="J272" i="19"/>
  <c r="B272" i="19"/>
  <c r="G272" i="19"/>
  <c r="F272" i="19"/>
  <c r="I272" i="19"/>
  <c r="H272" i="19"/>
  <c r="C272" i="19"/>
  <c r="D272" i="19"/>
  <c r="E272" i="19"/>
  <c r="B246" i="19"/>
  <c r="K246" i="19"/>
  <c r="J246" i="19"/>
  <c r="G246" i="19"/>
  <c r="H246" i="19"/>
  <c r="F246" i="19"/>
  <c r="I246" i="19"/>
  <c r="C246" i="19"/>
  <c r="D246" i="19"/>
  <c r="E246" i="19"/>
  <c r="B220" i="19"/>
  <c r="J220" i="19"/>
  <c r="K220" i="19"/>
  <c r="G220" i="19"/>
  <c r="F220" i="19"/>
  <c r="H220" i="19"/>
  <c r="I220" i="19"/>
  <c r="C220" i="19"/>
  <c r="D220" i="19"/>
  <c r="E220" i="19"/>
  <c r="I294" i="19"/>
  <c r="E294" i="19"/>
  <c r="G294" i="19"/>
  <c r="B294" i="19"/>
  <c r="C294" i="19"/>
  <c r="D294" i="19"/>
  <c r="J294" i="19"/>
  <c r="H294" i="19"/>
  <c r="K294" i="19"/>
  <c r="F294" i="19"/>
  <c r="H4" i="19"/>
  <c r="F4" i="19"/>
  <c r="B4" i="19"/>
  <c r="G4" i="19"/>
  <c r="K4" i="19"/>
  <c r="J4" i="19"/>
  <c r="I4" i="19"/>
  <c r="C4" i="19"/>
  <c r="E4" i="19"/>
  <c r="D4" i="19"/>
  <c r="J153" i="19"/>
  <c r="B153" i="19"/>
  <c r="K153" i="19"/>
  <c r="G153" i="19"/>
  <c r="F153" i="19"/>
  <c r="H153" i="19"/>
  <c r="I153" i="19"/>
  <c r="C153" i="19"/>
  <c r="E153" i="19"/>
  <c r="D153" i="19"/>
  <c r="J164" i="19"/>
  <c r="B164" i="19"/>
  <c r="K164" i="19"/>
  <c r="G164" i="19"/>
  <c r="F164" i="19"/>
  <c r="H164" i="19"/>
  <c r="I164" i="19"/>
  <c r="C164" i="19"/>
  <c r="E164" i="19"/>
  <c r="D164" i="19"/>
  <c r="J67" i="19"/>
  <c r="I67" i="19"/>
  <c r="H67" i="19"/>
  <c r="K67" i="19"/>
  <c r="G67" i="19"/>
  <c r="B67" i="19"/>
  <c r="F67" i="19"/>
  <c r="C67" i="19"/>
  <c r="D67" i="19"/>
  <c r="E67" i="19"/>
  <c r="K234" i="19"/>
  <c r="B234" i="19"/>
  <c r="J234" i="19"/>
  <c r="G234" i="19"/>
  <c r="H234" i="19"/>
  <c r="F234" i="19"/>
  <c r="I234" i="19"/>
  <c r="C234" i="19"/>
  <c r="D234" i="19"/>
  <c r="E234" i="19"/>
  <c r="I297" i="19"/>
  <c r="K297" i="19"/>
  <c r="C297" i="19"/>
  <c r="G297" i="19"/>
  <c r="J297" i="19"/>
  <c r="E297" i="19"/>
  <c r="H297" i="19"/>
  <c r="B297" i="19"/>
  <c r="D297" i="19"/>
  <c r="F297" i="19"/>
  <c r="K269" i="19"/>
  <c r="B269" i="19"/>
  <c r="J269" i="19"/>
  <c r="G269" i="19"/>
  <c r="F269" i="19"/>
  <c r="H269" i="19"/>
  <c r="I269" i="19"/>
  <c r="C269" i="19"/>
  <c r="D269" i="19"/>
  <c r="E269" i="19"/>
  <c r="J171" i="19"/>
  <c r="B171" i="19"/>
  <c r="K171" i="19"/>
  <c r="G171" i="19"/>
  <c r="I171" i="19"/>
  <c r="H171" i="19"/>
  <c r="F171" i="19"/>
  <c r="C171" i="19"/>
  <c r="D171" i="19"/>
  <c r="E171" i="19"/>
  <c r="B204" i="19"/>
  <c r="J204" i="19"/>
  <c r="K204" i="19"/>
  <c r="G204" i="19"/>
  <c r="H204" i="19"/>
  <c r="F204" i="19"/>
  <c r="I204" i="19"/>
  <c r="C204" i="19"/>
  <c r="E204" i="19"/>
  <c r="D204" i="19"/>
  <c r="F48" i="19"/>
  <c r="K48" i="19"/>
  <c r="G48" i="19"/>
  <c r="J48" i="19"/>
  <c r="H48" i="19"/>
  <c r="B48" i="19"/>
  <c r="I48" i="19"/>
  <c r="C48" i="19"/>
  <c r="D48" i="19"/>
  <c r="E48" i="19"/>
  <c r="B120" i="19"/>
  <c r="J120" i="19"/>
  <c r="K120" i="19"/>
  <c r="G120" i="19"/>
  <c r="F120" i="19"/>
  <c r="H120" i="19"/>
  <c r="I120" i="19"/>
  <c r="C120" i="19"/>
  <c r="E120" i="19"/>
  <c r="D120" i="19"/>
  <c r="B141" i="19"/>
  <c r="J141" i="19"/>
  <c r="K141" i="19"/>
  <c r="G141" i="19"/>
  <c r="I141" i="19"/>
  <c r="H141" i="19"/>
  <c r="F141" i="19"/>
  <c r="C141" i="19"/>
  <c r="E141" i="19"/>
  <c r="D141" i="19"/>
  <c r="F62" i="19"/>
  <c r="H62" i="19"/>
  <c r="K62" i="19"/>
  <c r="G62" i="19"/>
  <c r="B62" i="19"/>
  <c r="J62" i="19"/>
  <c r="I62" i="19"/>
  <c r="C62" i="19"/>
  <c r="D62" i="19"/>
  <c r="E62" i="19"/>
  <c r="J151" i="19"/>
  <c r="K151" i="19"/>
  <c r="B151" i="19"/>
  <c r="G151" i="19"/>
  <c r="H151" i="19"/>
  <c r="F151" i="19"/>
  <c r="I151" i="19"/>
  <c r="C151" i="19"/>
  <c r="D151" i="19"/>
  <c r="E151" i="19"/>
  <c r="J140" i="19"/>
  <c r="B140" i="19"/>
  <c r="K140" i="19"/>
  <c r="G140" i="19"/>
  <c r="H140" i="19"/>
  <c r="I140" i="19"/>
  <c r="F140" i="19"/>
  <c r="C140" i="19"/>
  <c r="E140" i="19"/>
  <c r="D140" i="19"/>
  <c r="I44" i="19"/>
  <c r="K44" i="19"/>
  <c r="B44" i="19"/>
  <c r="G44" i="19"/>
  <c r="J44" i="19"/>
  <c r="H44" i="19"/>
  <c r="F44" i="19"/>
  <c r="C44" i="19"/>
  <c r="D44" i="19"/>
  <c r="E44" i="19"/>
  <c r="J239" i="19"/>
  <c r="B239" i="19"/>
  <c r="K239" i="19"/>
  <c r="G239" i="19"/>
  <c r="F239" i="19"/>
  <c r="I239" i="19"/>
  <c r="H239" i="19"/>
  <c r="C239" i="19"/>
  <c r="D239" i="19"/>
  <c r="E239" i="19"/>
  <c r="K248" i="19"/>
  <c r="B248" i="19"/>
  <c r="J248" i="19"/>
  <c r="G248" i="19"/>
  <c r="I248" i="19"/>
  <c r="F248" i="19"/>
  <c r="H248" i="19"/>
  <c r="C248" i="19"/>
  <c r="E248" i="19"/>
  <c r="D248" i="19"/>
  <c r="J128" i="19"/>
  <c r="B128" i="19"/>
  <c r="K128" i="19"/>
  <c r="G128" i="19"/>
  <c r="F128" i="19"/>
  <c r="H128" i="19"/>
  <c r="I128" i="19"/>
  <c r="C128" i="19"/>
  <c r="D128" i="19"/>
  <c r="E128" i="19"/>
  <c r="B221" i="19"/>
  <c r="K221" i="19"/>
  <c r="J221" i="19"/>
  <c r="G221" i="19"/>
  <c r="H221" i="19"/>
  <c r="I221" i="19"/>
  <c r="F221" i="19"/>
  <c r="C221" i="19"/>
  <c r="D221" i="19"/>
  <c r="E221" i="19"/>
  <c r="B73" i="19"/>
  <c r="F73" i="19"/>
  <c r="K73" i="19"/>
  <c r="G73" i="19"/>
  <c r="J73" i="19"/>
  <c r="I73" i="19"/>
  <c r="H73" i="19"/>
  <c r="C73" i="19"/>
  <c r="E73" i="19"/>
  <c r="D73" i="19"/>
  <c r="J206" i="19"/>
  <c r="K206" i="19"/>
  <c r="B206" i="19"/>
  <c r="G206" i="19"/>
  <c r="F206" i="19"/>
  <c r="I206" i="19"/>
  <c r="H206" i="19"/>
  <c r="C206" i="19"/>
  <c r="E206" i="19"/>
  <c r="D206" i="19"/>
  <c r="B197" i="19"/>
  <c r="K197" i="19"/>
  <c r="J197" i="19"/>
  <c r="G197" i="19"/>
  <c r="I197" i="19"/>
  <c r="H197" i="19"/>
  <c r="F197" i="19"/>
  <c r="C197" i="19"/>
  <c r="D197" i="19"/>
  <c r="E197" i="19"/>
  <c r="K133" i="19"/>
  <c r="B133" i="19"/>
  <c r="J133" i="19"/>
  <c r="G133" i="19"/>
  <c r="F133" i="19"/>
  <c r="I133" i="19"/>
  <c r="H133" i="19"/>
  <c r="C133" i="19"/>
  <c r="D133" i="19"/>
  <c r="E133" i="19"/>
  <c r="J103" i="19"/>
  <c r="B103" i="19"/>
  <c r="K103" i="19"/>
  <c r="G103" i="19"/>
  <c r="F103" i="19"/>
  <c r="I103" i="19"/>
  <c r="H103" i="19"/>
  <c r="C103" i="19"/>
  <c r="E103" i="19"/>
  <c r="D103" i="19"/>
  <c r="K113" i="19"/>
  <c r="J113" i="19"/>
  <c r="B113" i="19"/>
  <c r="G113" i="19"/>
  <c r="H113" i="19"/>
  <c r="I113" i="19"/>
  <c r="F113" i="19"/>
  <c r="C113" i="19"/>
  <c r="E113" i="19"/>
  <c r="D113" i="19"/>
  <c r="B201" i="19"/>
  <c r="K201" i="19"/>
  <c r="J201" i="19"/>
  <c r="G201" i="19"/>
  <c r="F201" i="19"/>
  <c r="I201" i="19"/>
  <c r="H201" i="19"/>
  <c r="C201" i="19"/>
  <c r="E201" i="19"/>
  <c r="D201" i="19"/>
  <c r="J118" i="19"/>
  <c r="K118" i="19"/>
  <c r="B118" i="19"/>
  <c r="G118" i="19"/>
  <c r="H118" i="19"/>
  <c r="F118" i="19"/>
  <c r="I118" i="19"/>
  <c r="C118" i="19"/>
  <c r="E118" i="19"/>
  <c r="D118" i="19"/>
  <c r="B75" i="19"/>
  <c r="F75" i="19"/>
  <c r="I75" i="19"/>
  <c r="G75" i="19"/>
  <c r="K75" i="19"/>
  <c r="H75" i="19"/>
  <c r="J75" i="19"/>
  <c r="C75" i="19"/>
  <c r="D75" i="19"/>
  <c r="E75" i="19"/>
  <c r="K155" i="19"/>
  <c r="J155" i="19"/>
  <c r="B155" i="19"/>
  <c r="G155" i="19"/>
  <c r="F155" i="19"/>
  <c r="I155" i="19"/>
  <c r="H155" i="19"/>
  <c r="C155" i="19"/>
  <c r="E155" i="19"/>
  <c r="D155" i="19"/>
  <c r="K228" i="19"/>
  <c r="B228" i="19"/>
  <c r="J228" i="19"/>
  <c r="G228" i="19"/>
  <c r="I228" i="19"/>
  <c r="H228" i="19"/>
  <c r="F228" i="19"/>
  <c r="C228" i="19"/>
  <c r="E228" i="19"/>
  <c r="D228" i="19"/>
  <c r="K160" i="19"/>
  <c r="B160" i="19"/>
  <c r="J160" i="19"/>
  <c r="G160" i="19"/>
  <c r="F160" i="19"/>
  <c r="H160" i="19"/>
  <c r="I160" i="19"/>
  <c r="C160" i="19"/>
  <c r="E160" i="19"/>
  <c r="D160" i="19"/>
  <c r="J162" i="19"/>
  <c r="B162" i="19"/>
  <c r="K162" i="19"/>
  <c r="G162" i="19"/>
  <c r="H162" i="19"/>
  <c r="F162" i="19"/>
  <c r="I162" i="19"/>
  <c r="C162" i="19"/>
  <c r="D162" i="19"/>
  <c r="E162" i="19"/>
  <c r="B166" i="19"/>
  <c r="J166" i="19"/>
  <c r="K166" i="19"/>
  <c r="G166" i="19"/>
  <c r="H166" i="19"/>
  <c r="F166" i="19"/>
  <c r="I166" i="19"/>
  <c r="C166" i="19"/>
  <c r="D166" i="19"/>
  <c r="E166" i="19"/>
  <c r="J5" i="19"/>
  <c r="I5" i="19"/>
  <c r="G5" i="19"/>
  <c r="K5" i="19"/>
  <c r="B5" i="19"/>
  <c r="H5" i="19"/>
  <c r="F5" i="19"/>
  <c r="C5" i="19"/>
  <c r="E5" i="19"/>
  <c r="D5" i="19"/>
  <c r="B168" i="19"/>
  <c r="K168" i="19"/>
  <c r="J168" i="19"/>
  <c r="G168" i="19"/>
  <c r="I168" i="19"/>
  <c r="H168" i="19"/>
  <c r="F168" i="19"/>
  <c r="C168" i="19"/>
  <c r="D168" i="19"/>
  <c r="E168" i="19"/>
  <c r="B96" i="19"/>
  <c r="J96" i="19"/>
  <c r="K96" i="19"/>
  <c r="G96" i="19"/>
  <c r="H96" i="19"/>
  <c r="F96" i="19"/>
  <c r="I96" i="19"/>
  <c r="C96" i="19"/>
  <c r="D96" i="19"/>
  <c r="E96" i="19"/>
  <c r="K254" i="19"/>
  <c r="B254" i="19"/>
  <c r="J254" i="19"/>
  <c r="G254" i="19"/>
  <c r="F254" i="19"/>
  <c r="I254" i="19"/>
  <c r="H254" i="19"/>
  <c r="C254" i="19"/>
  <c r="D254" i="19"/>
  <c r="E254" i="19"/>
  <c r="B125" i="19"/>
  <c r="K125" i="19"/>
  <c r="J125" i="19"/>
  <c r="G125" i="19"/>
  <c r="I125" i="19"/>
  <c r="F125" i="19"/>
  <c r="H125" i="19"/>
  <c r="C125" i="19"/>
  <c r="E125" i="19"/>
  <c r="D125" i="19"/>
  <c r="B126" i="19"/>
  <c r="K126" i="19"/>
  <c r="J126" i="19"/>
  <c r="G126" i="19"/>
  <c r="H126" i="19"/>
  <c r="F126" i="19"/>
  <c r="I126" i="19"/>
  <c r="C126" i="19"/>
  <c r="E126" i="19"/>
  <c r="D126" i="19"/>
  <c r="J9" i="19"/>
  <c r="B9" i="19"/>
  <c r="G9" i="19"/>
  <c r="K9" i="19"/>
  <c r="H9" i="19"/>
  <c r="F9" i="19"/>
  <c r="I9" i="19"/>
  <c r="C9" i="19"/>
  <c r="D9" i="19"/>
  <c r="E9" i="19"/>
  <c r="G31" i="19"/>
  <c r="I31" i="19"/>
  <c r="F31" i="19"/>
  <c r="J31" i="19"/>
  <c r="H31" i="19"/>
  <c r="B31" i="19"/>
  <c r="K31" i="19"/>
  <c r="C31" i="19"/>
  <c r="E31" i="19"/>
  <c r="D31" i="19"/>
  <c r="J235" i="19"/>
  <c r="K235" i="19"/>
  <c r="B235" i="19"/>
  <c r="G235" i="19"/>
  <c r="F235" i="19"/>
  <c r="I235" i="19"/>
  <c r="H235" i="19"/>
  <c r="C235" i="19"/>
  <c r="D235" i="19"/>
  <c r="E235" i="19"/>
  <c r="B205" i="19"/>
  <c r="J205" i="19"/>
  <c r="K205" i="19"/>
  <c r="G205" i="19"/>
  <c r="I205" i="19"/>
  <c r="H205" i="19"/>
  <c r="F205" i="19"/>
  <c r="C205" i="19"/>
  <c r="E205" i="19"/>
  <c r="D205" i="19"/>
  <c r="K116" i="19"/>
  <c r="J116" i="19"/>
  <c r="B116" i="19"/>
  <c r="G116" i="19"/>
  <c r="H116" i="19"/>
  <c r="F116" i="19"/>
  <c r="I116" i="19"/>
  <c r="C116" i="19"/>
  <c r="E116" i="19"/>
  <c r="D116" i="19"/>
  <c r="J178" i="19"/>
  <c r="B178" i="19"/>
  <c r="K178" i="19"/>
  <c r="G178" i="19"/>
  <c r="F178" i="19"/>
  <c r="I178" i="19"/>
  <c r="H178" i="19"/>
  <c r="C178" i="19"/>
  <c r="E178" i="19"/>
  <c r="D178" i="19"/>
  <c r="J146" i="19"/>
  <c r="B146" i="19"/>
  <c r="K146" i="19"/>
  <c r="G146" i="19"/>
  <c r="F146" i="19"/>
  <c r="H146" i="19"/>
  <c r="I146" i="19"/>
  <c r="C146" i="19"/>
  <c r="D146" i="19"/>
  <c r="E146" i="19"/>
  <c r="K290" i="19"/>
  <c r="J290" i="19"/>
  <c r="B290" i="19"/>
  <c r="G290" i="19"/>
  <c r="F290" i="19"/>
  <c r="I290" i="19"/>
  <c r="H290" i="19"/>
  <c r="C290" i="19"/>
  <c r="D290" i="19"/>
  <c r="E290" i="19"/>
  <c r="B174" i="19"/>
  <c r="K174" i="19"/>
  <c r="J174" i="19"/>
  <c r="G174" i="19"/>
  <c r="F174" i="19"/>
  <c r="I174" i="19"/>
  <c r="H174" i="19"/>
  <c r="C174" i="19"/>
  <c r="E174" i="19"/>
  <c r="D174" i="19"/>
  <c r="K142" i="19"/>
  <c r="J142" i="19"/>
  <c r="B142" i="19"/>
  <c r="G142" i="19"/>
  <c r="H142" i="19"/>
  <c r="F142" i="19"/>
  <c r="I142" i="19"/>
  <c r="C142" i="19"/>
  <c r="E142" i="19"/>
  <c r="D142" i="19"/>
  <c r="K43" i="19"/>
  <c r="I43" i="19"/>
  <c r="B43" i="19"/>
  <c r="J43" i="19"/>
  <c r="G43" i="19"/>
  <c r="H43" i="19"/>
  <c r="F43" i="19"/>
  <c r="C43" i="19"/>
  <c r="D43" i="19"/>
  <c r="E43" i="19"/>
  <c r="K69" i="19"/>
  <c r="H69" i="19"/>
  <c r="B69" i="19"/>
  <c r="J69" i="19"/>
  <c r="G69" i="19"/>
  <c r="F69" i="19"/>
  <c r="I69" i="19"/>
  <c r="C69" i="19"/>
  <c r="E69" i="19"/>
  <c r="D69" i="19"/>
  <c r="K131" i="19"/>
  <c r="B131" i="19"/>
  <c r="J131" i="19"/>
  <c r="G131" i="19"/>
  <c r="I131" i="19"/>
  <c r="H131" i="19"/>
  <c r="F131" i="19"/>
  <c r="C131" i="19"/>
  <c r="D131" i="19"/>
  <c r="E131" i="19"/>
  <c r="K252" i="19"/>
  <c r="B252" i="19"/>
  <c r="J252" i="19"/>
  <c r="G252" i="19"/>
  <c r="H252" i="19"/>
  <c r="F252" i="19"/>
  <c r="I252" i="19"/>
  <c r="C252" i="19"/>
  <c r="E252" i="19"/>
  <c r="D252" i="19"/>
  <c r="K98" i="19"/>
  <c r="J98" i="19"/>
  <c r="B98" i="19"/>
  <c r="G98" i="19"/>
  <c r="F98" i="19"/>
  <c r="H98" i="19"/>
  <c r="I98" i="19"/>
  <c r="C98" i="19"/>
  <c r="E98" i="19"/>
  <c r="D98" i="19"/>
  <c r="G295" i="19"/>
  <c r="J295" i="19"/>
  <c r="F295" i="19"/>
  <c r="I295" i="19"/>
  <c r="B295" i="19"/>
  <c r="D295" i="19"/>
  <c r="H295" i="19"/>
  <c r="E295" i="19"/>
  <c r="C295" i="19"/>
  <c r="K295" i="19"/>
  <c r="J188" i="19"/>
  <c r="K188" i="19"/>
  <c r="B188" i="19"/>
  <c r="G188" i="19"/>
  <c r="I188" i="19"/>
  <c r="H188" i="19"/>
  <c r="F188" i="19"/>
  <c r="C188" i="19"/>
  <c r="D188" i="19"/>
  <c r="E188" i="19"/>
  <c r="K95" i="19"/>
  <c r="I95" i="19"/>
  <c r="J95" i="19"/>
  <c r="B95" i="19"/>
  <c r="G95" i="19"/>
  <c r="F95" i="19"/>
  <c r="H95" i="19"/>
  <c r="C95" i="19"/>
  <c r="D95" i="19"/>
  <c r="E95" i="19"/>
  <c r="B277" i="19"/>
  <c r="J277" i="19"/>
  <c r="K277" i="19"/>
  <c r="G277" i="19"/>
  <c r="F277" i="19"/>
  <c r="I277" i="19"/>
  <c r="H277" i="19"/>
  <c r="C277" i="19"/>
  <c r="E277" i="19"/>
  <c r="D277" i="19"/>
  <c r="B217" i="19"/>
  <c r="J217" i="19"/>
  <c r="K217" i="19"/>
  <c r="G217" i="19"/>
  <c r="I217" i="19"/>
  <c r="F217" i="19"/>
  <c r="H217" i="19"/>
  <c r="C217" i="19"/>
  <c r="E217" i="19"/>
  <c r="D217" i="19"/>
  <c r="J56" i="19"/>
  <c r="I56" i="19"/>
  <c r="B56" i="19"/>
  <c r="K56" i="19"/>
  <c r="G56" i="19"/>
  <c r="H56" i="19"/>
  <c r="F56" i="19"/>
  <c r="C56" i="19"/>
  <c r="E56" i="19"/>
  <c r="D56" i="19"/>
  <c r="B259" i="19"/>
  <c r="J259" i="19"/>
  <c r="K259" i="19"/>
  <c r="G259" i="19"/>
  <c r="F259" i="19"/>
  <c r="H259" i="19"/>
  <c r="I259" i="19"/>
  <c r="C259" i="19"/>
  <c r="E259" i="19"/>
  <c r="D259" i="19"/>
  <c r="J148" i="19"/>
  <c r="K148" i="19"/>
  <c r="B148" i="19"/>
  <c r="G148" i="19"/>
  <c r="H148" i="19"/>
  <c r="F148" i="19"/>
  <c r="I148" i="19"/>
  <c r="C148" i="19"/>
  <c r="D148" i="19"/>
  <c r="E148" i="19"/>
  <c r="J52" i="19"/>
  <c r="B52" i="19"/>
  <c r="K52" i="19"/>
  <c r="G52" i="19"/>
  <c r="F52" i="19"/>
  <c r="I52" i="19"/>
  <c r="H52" i="19"/>
  <c r="C52" i="19"/>
  <c r="D52" i="19"/>
  <c r="E52" i="19"/>
  <c r="K256" i="19"/>
  <c r="B256" i="19"/>
  <c r="J256" i="19"/>
  <c r="G256" i="19"/>
  <c r="H256" i="19"/>
  <c r="I256" i="19"/>
  <c r="F256" i="19"/>
  <c r="C256" i="19"/>
  <c r="E256" i="19"/>
  <c r="D256" i="19"/>
  <c r="B77" i="19"/>
  <c r="I77" i="19"/>
  <c r="K77" i="19"/>
  <c r="G77" i="19"/>
  <c r="F77" i="19"/>
  <c r="J77" i="19"/>
  <c r="H77" i="19"/>
  <c r="C77" i="19"/>
  <c r="E77" i="19"/>
  <c r="D77" i="19"/>
  <c r="K79" i="19"/>
  <c r="H79" i="19"/>
  <c r="J79" i="19"/>
  <c r="G79" i="19"/>
  <c r="I79" i="19"/>
  <c r="B79" i="19"/>
  <c r="F79" i="19"/>
  <c r="C79" i="19"/>
  <c r="D79" i="19"/>
  <c r="E79" i="19"/>
  <c r="K55" i="19"/>
  <c r="H55" i="19"/>
  <c r="B55" i="19"/>
  <c r="J55" i="19"/>
  <c r="G55" i="19"/>
  <c r="I55" i="19"/>
  <c r="F55" i="19"/>
  <c r="C55" i="19"/>
  <c r="D55" i="19"/>
  <c r="E55" i="19"/>
  <c r="B224" i="19"/>
  <c r="K224" i="19"/>
  <c r="J224" i="19"/>
  <c r="G224" i="19"/>
  <c r="F224" i="19"/>
  <c r="H224" i="19"/>
  <c r="I224" i="19"/>
  <c r="C224" i="19"/>
  <c r="E224" i="19"/>
  <c r="D224" i="19"/>
  <c r="I85" i="19"/>
  <c r="B85" i="19"/>
  <c r="K85" i="19"/>
  <c r="G85" i="19"/>
  <c r="J85" i="19"/>
  <c r="H85" i="19"/>
  <c r="F85" i="19"/>
  <c r="C85" i="19"/>
  <c r="E85" i="19"/>
  <c r="D85" i="19"/>
  <c r="J90" i="19"/>
  <c r="I90" i="19"/>
  <c r="K90" i="19"/>
  <c r="H90" i="19"/>
  <c r="G90" i="19"/>
  <c r="F90" i="19"/>
  <c r="B90" i="19"/>
  <c r="C90" i="19"/>
  <c r="E90" i="19"/>
  <c r="D90" i="19"/>
  <c r="B185" i="19"/>
  <c r="K185" i="19"/>
  <c r="J185" i="19"/>
  <c r="G185" i="19"/>
  <c r="H185" i="19"/>
  <c r="F185" i="19"/>
  <c r="I185" i="19"/>
  <c r="C185" i="19"/>
  <c r="E185" i="19"/>
  <c r="D185" i="19"/>
  <c r="K121" i="19"/>
  <c r="J121" i="19"/>
  <c r="B121" i="19"/>
  <c r="G121" i="19"/>
  <c r="H121" i="19"/>
  <c r="F121" i="19"/>
  <c r="I121" i="19"/>
  <c r="C121" i="19"/>
  <c r="E121" i="19"/>
  <c r="D121" i="19"/>
  <c r="K180" i="19"/>
  <c r="B180" i="19"/>
  <c r="J180" i="19"/>
  <c r="G180" i="19"/>
  <c r="F180" i="19"/>
  <c r="H180" i="19"/>
  <c r="I180" i="19"/>
  <c r="C180" i="19"/>
  <c r="D180" i="19"/>
  <c r="E180" i="19"/>
  <c r="B273" i="19"/>
  <c r="J273" i="19"/>
  <c r="K273" i="19"/>
  <c r="G273" i="19"/>
  <c r="F273" i="19"/>
  <c r="I273" i="19"/>
  <c r="H273" i="19"/>
  <c r="C273" i="19"/>
  <c r="E273" i="19"/>
  <c r="D273" i="19"/>
  <c r="B49" i="19"/>
  <c r="I49" i="19"/>
  <c r="K49" i="19"/>
  <c r="J49" i="19"/>
  <c r="G49" i="19"/>
  <c r="H49" i="19"/>
  <c r="F49" i="19"/>
  <c r="C49" i="19"/>
  <c r="E49" i="19"/>
  <c r="D49" i="19"/>
  <c r="B263" i="19"/>
  <c r="J263" i="19"/>
  <c r="K263" i="19"/>
  <c r="G263" i="19"/>
  <c r="F263" i="19"/>
  <c r="I263" i="19"/>
  <c r="H263" i="19"/>
  <c r="C263" i="19"/>
  <c r="D263" i="19"/>
  <c r="E263" i="19"/>
  <c r="J230" i="19"/>
  <c r="B230" i="19"/>
  <c r="K230" i="19"/>
  <c r="G230" i="19"/>
  <c r="I230" i="19"/>
  <c r="H230" i="19"/>
  <c r="F230" i="19"/>
  <c r="C230" i="19"/>
  <c r="D230" i="19"/>
  <c r="E230" i="19"/>
  <c r="B198" i="19"/>
  <c r="J198" i="19"/>
  <c r="K198" i="19"/>
  <c r="G198" i="19"/>
  <c r="F198" i="19"/>
  <c r="H198" i="19"/>
  <c r="I198" i="19"/>
  <c r="C198" i="19"/>
  <c r="D198" i="19"/>
  <c r="E198" i="19"/>
  <c r="B111" i="19"/>
  <c r="J111" i="19"/>
  <c r="K111" i="19"/>
  <c r="G111" i="19"/>
  <c r="F111" i="19"/>
  <c r="I111" i="19"/>
  <c r="H111" i="19"/>
  <c r="C111" i="19"/>
  <c r="E111" i="19"/>
  <c r="D111" i="19"/>
  <c r="F72" i="19"/>
  <c r="H72" i="19"/>
  <c r="J72" i="19"/>
  <c r="G72" i="19"/>
  <c r="B72" i="19"/>
  <c r="K72" i="19"/>
  <c r="I72" i="19"/>
  <c r="C72" i="19"/>
  <c r="D72" i="19"/>
  <c r="E72" i="19"/>
  <c r="K288" i="19"/>
  <c r="B288" i="19"/>
  <c r="J288" i="19"/>
  <c r="G288" i="19"/>
  <c r="F288" i="19"/>
  <c r="I288" i="19"/>
  <c r="H288" i="19"/>
  <c r="C288" i="19"/>
  <c r="E288" i="19"/>
  <c r="D288" i="19"/>
  <c r="B86" i="19"/>
  <c r="I86" i="19"/>
  <c r="F86" i="19"/>
  <c r="K86" i="19"/>
  <c r="G86" i="19"/>
  <c r="J86" i="19"/>
  <c r="H86" i="19"/>
  <c r="C86" i="19"/>
  <c r="E86" i="19"/>
  <c r="D86" i="19"/>
  <c r="J279" i="19"/>
  <c r="B279" i="19"/>
  <c r="K279" i="19"/>
  <c r="G279" i="19"/>
  <c r="I279" i="19"/>
  <c r="H279" i="19"/>
  <c r="F279" i="19"/>
  <c r="C279" i="19"/>
  <c r="E279" i="19"/>
  <c r="D279" i="19"/>
  <c r="I293" i="19"/>
  <c r="B293" i="19"/>
  <c r="C293" i="19"/>
  <c r="H293" i="19"/>
  <c r="K293" i="19"/>
  <c r="G293" i="19"/>
  <c r="F293" i="19"/>
  <c r="E293" i="19"/>
  <c r="J293" i="19"/>
  <c r="D293" i="19"/>
  <c r="K291" i="19"/>
  <c r="B291" i="19"/>
  <c r="J291" i="19"/>
  <c r="G291" i="19"/>
  <c r="H291" i="19"/>
  <c r="I291" i="19"/>
  <c r="F291" i="19"/>
  <c r="C291" i="19"/>
  <c r="E291" i="19"/>
  <c r="D291" i="19"/>
  <c r="B258" i="19"/>
  <c r="J258" i="19"/>
  <c r="K258" i="19"/>
  <c r="G258" i="19"/>
  <c r="F258" i="19"/>
  <c r="I258" i="19"/>
  <c r="H258" i="19"/>
  <c r="C258" i="19"/>
  <c r="D258" i="19"/>
  <c r="E258" i="19"/>
  <c r="J50" i="19"/>
  <c r="H50" i="19"/>
  <c r="K50" i="19"/>
  <c r="G50" i="19"/>
  <c r="F50" i="19"/>
  <c r="B50" i="19"/>
  <c r="I50" i="19"/>
  <c r="C50" i="19"/>
  <c r="E50" i="19"/>
  <c r="D50" i="19"/>
  <c r="J202" i="19"/>
  <c r="K202" i="19"/>
  <c r="B202" i="19"/>
  <c r="G202" i="19"/>
  <c r="F202" i="19"/>
  <c r="H202" i="19"/>
  <c r="I202" i="19"/>
  <c r="C202" i="19"/>
  <c r="E202" i="19"/>
  <c r="D202" i="19"/>
  <c r="J136" i="19"/>
  <c r="B136" i="19"/>
  <c r="K136" i="19"/>
  <c r="G136" i="19"/>
  <c r="H136" i="19"/>
  <c r="I136" i="19"/>
  <c r="F136" i="19"/>
  <c r="C136" i="19"/>
  <c r="E136" i="19"/>
  <c r="D136" i="19"/>
  <c r="B127" i="19"/>
  <c r="K127" i="19"/>
  <c r="J127" i="19"/>
  <c r="G127" i="19"/>
  <c r="F127" i="19"/>
  <c r="I127" i="19"/>
  <c r="H127" i="19"/>
  <c r="C127" i="19"/>
  <c r="E127" i="19"/>
  <c r="D127" i="19"/>
  <c r="G59" i="19"/>
  <c r="H59" i="19"/>
  <c r="B59" i="19"/>
  <c r="F59" i="19"/>
  <c r="J59" i="19"/>
  <c r="I59" i="19"/>
  <c r="K59" i="19"/>
  <c r="C59" i="19"/>
  <c r="D59" i="19"/>
  <c r="E59" i="19"/>
  <c r="K275" i="19"/>
  <c r="B275" i="19"/>
  <c r="J275" i="19"/>
  <c r="G275" i="19"/>
  <c r="F275" i="19"/>
  <c r="H275" i="19"/>
  <c r="I275" i="19"/>
  <c r="C275" i="19"/>
  <c r="D275" i="19"/>
  <c r="E275" i="19"/>
  <c r="K100" i="19"/>
  <c r="B100" i="19"/>
  <c r="J100" i="19"/>
  <c r="G100" i="19"/>
  <c r="H100" i="19"/>
  <c r="I100" i="19"/>
  <c r="F100" i="19"/>
  <c r="C100" i="19"/>
  <c r="D100" i="19"/>
  <c r="E100" i="19"/>
  <c r="F32" i="19"/>
  <c r="K32" i="19"/>
  <c r="B32" i="19"/>
  <c r="G32" i="19"/>
  <c r="J32" i="19"/>
  <c r="I32" i="19"/>
  <c r="H32" i="19"/>
  <c r="C32" i="19"/>
  <c r="E32" i="19"/>
  <c r="D32" i="19"/>
  <c r="J114" i="19"/>
  <c r="B114" i="19"/>
  <c r="K114" i="19"/>
  <c r="G114" i="19"/>
  <c r="I114" i="19"/>
  <c r="F114" i="19"/>
  <c r="H114" i="19"/>
  <c r="C114" i="19"/>
  <c r="D114" i="19"/>
  <c r="E114" i="19"/>
  <c r="B159" i="19"/>
  <c r="J159" i="19"/>
  <c r="K159" i="19"/>
  <c r="G159" i="19"/>
  <c r="H159" i="19"/>
  <c r="F159" i="19"/>
  <c r="I159" i="19"/>
  <c r="C159" i="19"/>
  <c r="E159" i="19"/>
  <c r="D159" i="19"/>
  <c r="J112" i="19"/>
  <c r="B112" i="19"/>
  <c r="K112" i="19"/>
  <c r="G112" i="19"/>
  <c r="F112" i="19"/>
  <c r="H112" i="19"/>
  <c r="I112" i="19"/>
  <c r="C112" i="19"/>
  <c r="D112" i="19"/>
  <c r="E112" i="19"/>
  <c r="B169" i="19"/>
  <c r="J169" i="19"/>
  <c r="K169" i="19"/>
  <c r="G169" i="19"/>
  <c r="H169" i="19"/>
  <c r="I169" i="19"/>
  <c r="F169" i="19"/>
  <c r="C169" i="19"/>
  <c r="E169" i="19"/>
  <c r="D169" i="19"/>
  <c r="J156" i="19"/>
  <c r="B156" i="19"/>
  <c r="K156" i="19"/>
  <c r="G156" i="19"/>
  <c r="I156" i="19"/>
  <c r="F156" i="19"/>
  <c r="H156" i="19"/>
  <c r="C156" i="19"/>
  <c r="E156" i="19"/>
  <c r="D156" i="19"/>
  <c r="J229" i="19"/>
  <c r="B229" i="19"/>
  <c r="K229" i="19"/>
  <c r="G229" i="19"/>
  <c r="F229" i="19"/>
  <c r="H229" i="19"/>
  <c r="I229" i="19"/>
  <c r="C229" i="19"/>
  <c r="E229" i="19"/>
  <c r="D229" i="19"/>
  <c r="K232" i="19"/>
  <c r="J232" i="19"/>
  <c r="B232" i="19"/>
  <c r="G232" i="19"/>
  <c r="F232" i="19"/>
  <c r="I232" i="19"/>
  <c r="H232" i="19"/>
  <c r="C232" i="19"/>
  <c r="E232" i="19"/>
  <c r="D232" i="19"/>
  <c r="K61" i="19"/>
  <c r="I61" i="19"/>
  <c r="J61" i="19"/>
  <c r="G61" i="19"/>
  <c r="B61" i="19"/>
  <c r="F61" i="19"/>
  <c r="H61" i="19"/>
  <c r="C61" i="19"/>
  <c r="D61" i="19"/>
  <c r="E61" i="19"/>
  <c r="K158" i="19"/>
  <c r="B158" i="19"/>
  <c r="J158" i="19"/>
  <c r="G158" i="19"/>
  <c r="F158" i="19"/>
  <c r="H158" i="19"/>
  <c r="I158" i="19"/>
  <c r="C158" i="19"/>
  <c r="E158" i="19"/>
  <c r="D158" i="19"/>
  <c r="K78" i="19"/>
  <c r="B78" i="19"/>
  <c r="G78" i="19"/>
  <c r="J78" i="19"/>
  <c r="I78" i="19"/>
  <c r="F78" i="19"/>
  <c r="H78" i="19"/>
  <c r="C78" i="19"/>
  <c r="D78" i="19"/>
  <c r="E78" i="19"/>
  <c r="H88" i="19"/>
  <c r="J88" i="19"/>
  <c r="B88" i="19"/>
  <c r="F88" i="19"/>
  <c r="G88" i="19"/>
  <c r="K88" i="19"/>
  <c r="I88" i="19"/>
  <c r="C88" i="19"/>
  <c r="D88" i="19"/>
  <c r="E88" i="19"/>
  <c r="B176" i="19"/>
  <c r="J176" i="19"/>
  <c r="K176" i="19"/>
  <c r="G176" i="19"/>
  <c r="F176" i="19"/>
  <c r="H176" i="19"/>
  <c r="I176" i="19"/>
  <c r="C176" i="19"/>
  <c r="D176" i="19"/>
  <c r="E176" i="19"/>
  <c r="B152" i="19"/>
  <c r="J152" i="19"/>
  <c r="K152" i="19"/>
  <c r="G152" i="19"/>
  <c r="I152" i="19"/>
  <c r="F152" i="19"/>
  <c r="H152" i="19"/>
  <c r="C152" i="19"/>
  <c r="E152" i="19"/>
  <c r="D152" i="19"/>
  <c r="K190" i="19"/>
  <c r="J190" i="19"/>
  <c r="B190" i="19"/>
  <c r="G190" i="19"/>
  <c r="F190" i="19"/>
  <c r="H190" i="19"/>
  <c r="I190" i="19"/>
  <c r="C190" i="19"/>
  <c r="D190" i="19"/>
  <c r="E190" i="19"/>
  <c r="J89" i="19"/>
  <c r="F89" i="19"/>
  <c r="H89" i="19"/>
  <c r="B89" i="19"/>
  <c r="G89" i="19"/>
  <c r="K89" i="19"/>
  <c r="I89" i="19"/>
  <c r="C89" i="19"/>
  <c r="D89" i="19"/>
  <c r="E89" i="19"/>
  <c r="J227" i="19"/>
  <c r="B227" i="19"/>
  <c r="K227" i="19"/>
  <c r="G227" i="19"/>
  <c r="F227" i="19"/>
  <c r="I227" i="19"/>
  <c r="H227" i="19"/>
  <c r="C227" i="19"/>
  <c r="D227" i="19"/>
  <c r="E227" i="19"/>
  <c r="J3" i="19"/>
  <c r="K3" i="19"/>
  <c r="G3" i="19"/>
  <c r="B3" i="19"/>
  <c r="F3" i="19"/>
  <c r="H3" i="19"/>
  <c r="I3" i="19"/>
  <c r="C3" i="19"/>
  <c r="D3" i="19"/>
  <c r="E3" i="19"/>
  <c r="B51" i="19"/>
  <c r="H51" i="19"/>
  <c r="K51" i="19"/>
  <c r="G51" i="19"/>
  <c r="I51" i="19"/>
  <c r="J51" i="19"/>
  <c r="F51" i="19"/>
  <c r="C51" i="19"/>
  <c r="D51" i="19"/>
  <c r="E51" i="19"/>
  <c r="J123" i="19"/>
  <c r="K123" i="19"/>
  <c r="B123" i="19"/>
  <c r="G123" i="19"/>
  <c r="I123" i="19"/>
  <c r="F123" i="19"/>
  <c r="H123" i="19"/>
  <c r="C123" i="19"/>
  <c r="E123" i="19"/>
  <c r="D123" i="19"/>
  <c r="B76" i="19"/>
  <c r="J76" i="19"/>
  <c r="K76" i="19"/>
  <c r="G76" i="19"/>
  <c r="I76" i="19"/>
  <c r="F76" i="19"/>
  <c r="H76" i="19"/>
  <c r="C76" i="19"/>
  <c r="E76" i="19"/>
  <c r="D76" i="19"/>
  <c r="B181" i="19"/>
  <c r="J181" i="19"/>
  <c r="K181" i="19"/>
  <c r="G181" i="19"/>
  <c r="F181" i="19"/>
  <c r="I181" i="19"/>
  <c r="H181" i="19"/>
  <c r="C181" i="19"/>
  <c r="E181" i="19"/>
  <c r="D181" i="19"/>
  <c r="B192" i="19"/>
  <c r="J192" i="19"/>
  <c r="K192" i="19"/>
  <c r="G192" i="19"/>
  <c r="I192" i="19"/>
  <c r="F192" i="19"/>
  <c r="H192" i="19"/>
  <c r="C192" i="19"/>
  <c r="E192" i="19"/>
  <c r="D192" i="19"/>
  <c r="J280" i="19"/>
  <c r="B280" i="19"/>
  <c r="K280" i="19"/>
  <c r="G280" i="19"/>
  <c r="F280" i="19"/>
  <c r="I280" i="19"/>
  <c r="H280" i="19"/>
  <c r="C280" i="19"/>
  <c r="E280" i="19"/>
  <c r="D280" i="19"/>
  <c r="H7" i="19"/>
  <c r="K7" i="19"/>
  <c r="G7" i="19"/>
  <c r="B7" i="19"/>
  <c r="F7" i="19"/>
  <c r="J7" i="19"/>
  <c r="I7" i="19"/>
  <c r="C7" i="19"/>
  <c r="E7" i="19"/>
  <c r="D7" i="19"/>
  <c r="B195" i="19"/>
  <c r="K195" i="19"/>
  <c r="J195" i="19"/>
  <c r="G195" i="19"/>
  <c r="H195" i="19"/>
  <c r="I195" i="19"/>
  <c r="F195" i="19"/>
  <c r="C195" i="19"/>
  <c r="E195" i="19"/>
  <c r="D195" i="19"/>
  <c r="B199" i="19"/>
  <c r="K199" i="19"/>
  <c r="J199" i="19"/>
  <c r="G199" i="19"/>
  <c r="H199" i="19"/>
  <c r="F199" i="19"/>
  <c r="I199" i="19"/>
  <c r="C199" i="19"/>
  <c r="D199" i="19"/>
  <c r="E199" i="19"/>
  <c r="B115" i="19"/>
  <c r="J115" i="19"/>
  <c r="K115" i="19"/>
  <c r="G115" i="19"/>
  <c r="F115" i="19"/>
  <c r="H115" i="19"/>
  <c r="I115" i="19"/>
  <c r="C115" i="19"/>
  <c r="E115" i="19"/>
  <c r="D115" i="19"/>
  <c r="J64" i="19"/>
  <c r="H64" i="19"/>
  <c r="K64" i="19"/>
  <c r="B64" i="19"/>
  <c r="G64" i="19"/>
  <c r="F64" i="19"/>
  <c r="I64" i="19"/>
  <c r="C64" i="19"/>
  <c r="E64" i="19"/>
  <c r="D64" i="19"/>
  <c r="K253" i="19"/>
  <c r="J253" i="19"/>
  <c r="B253" i="19"/>
  <c r="G253" i="19"/>
  <c r="F253" i="19"/>
  <c r="I253" i="19"/>
  <c r="H253" i="19"/>
  <c r="C253" i="19"/>
  <c r="E253" i="19"/>
  <c r="D253" i="19"/>
  <c r="K278" i="19"/>
  <c r="J278" i="19"/>
  <c r="B278" i="19"/>
  <c r="G278" i="19"/>
  <c r="H278" i="19"/>
  <c r="F278" i="19"/>
  <c r="I278" i="19"/>
  <c r="C278" i="19"/>
  <c r="D278" i="19"/>
  <c r="E278" i="19"/>
  <c r="B26" i="19"/>
  <c r="C26" i="19"/>
  <c r="I91" i="19"/>
  <c r="F91" i="19"/>
  <c r="K91" i="19"/>
  <c r="G91" i="19"/>
  <c r="B91" i="19"/>
  <c r="J91" i="19"/>
  <c r="H91" i="19"/>
  <c r="C91" i="19"/>
  <c r="E91" i="19"/>
  <c r="D91" i="19"/>
  <c r="B65" i="19"/>
  <c r="J65" i="19"/>
  <c r="K65" i="19"/>
  <c r="G65" i="19"/>
  <c r="F65" i="19"/>
  <c r="I65" i="19"/>
  <c r="H65" i="19"/>
  <c r="C65" i="19"/>
  <c r="E65" i="19"/>
  <c r="D65" i="19"/>
  <c r="B222" i="19"/>
  <c r="K222" i="19"/>
  <c r="J222" i="19"/>
  <c r="G222" i="19"/>
  <c r="H222" i="19"/>
  <c r="I222" i="19"/>
  <c r="F222" i="19"/>
  <c r="C222" i="19"/>
  <c r="D222" i="19"/>
  <c r="E222" i="19"/>
  <c r="G80" i="19"/>
  <c r="H80" i="19"/>
  <c r="K80" i="19"/>
  <c r="F80" i="19"/>
  <c r="J80" i="19"/>
  <c r="B80" i="19"/>
  <c r="I80" i="19"/>
  <c r="C80" i="19"/>
  <c r="E80" i="19"/>
  <c r="D80" i="19"/>
  <c r="B236" i="19"/>
  <c r="J236" i="19"/>
  <c r="K236" i="19"/>
  <c r="G236" i="19"/>
  <c r="H236" i="19"/>
  <c r="F236" i="19"/>
  <c r="I236" i="19"/>
  <c r="C236" i="19"/>
  <c r="E236" i="19"/>
  <c r="D236" i="19"/>
  <c r="K213" i="19"/>
  <c r="J213" i="19"/>
  <c r="B213" i="19"/>
  <c r="G213" i="19"/>
  <c r="F213" i="19"/>
  <c r="I213" i="19"/>
  <c r="H213" i="19"/>
  <c r="C213" i="19"/>
  <c r="E213" i="19"/>
  <c r="D213" i="19"/>
  <c r="J92" i="19"/>
  <c r="K92" i="19"/>
  <c r="B92" i="19"/>
  <c r="G92" i="19"/>
  <c r="I92" i="19"/>
  <c r="F92" i="19"/>
  <c r="H92" i="19"/>
  <c r="C92" i="19"/>
  <c r="E92" i="19"/>
  <c r="D92" i="19"/>
  <c r="J249" i="19"/>
  <c r="B249" i="19"/>
  <c r="K249" i="19"/>
  <c r="G249" i="19"/>
  <c r="I249" i="19"/>
  <c r="F249" i="19"/>
  <c r="H249" i="19"/>
  <c r="C249" i="19"/>
  <c r="D249" i="19"/>
  <c r="E249" i="19"/>
  <c r="J191" i="19"/>
  <c r="B191" i="19"/>
  <c r="K191" i="19"/>
  <c r="G191" i="19"/>
  <c r="F191" i="19"/>
  <c r="H191" i="19"/>
  <c r="I191" i="19"/>
  <c r="C191" i="19"/>
  <c r="D191" i="19"/>
  <c r="E191" i="19"/>
  <c r="J244" i="19"/>
  <c r="K244" i="19"/>
  <c r="B244" i="19"/>
  <c r="G244" i="19"/>
  <c r="F244" i="19"/>
  <c r="H244" i="19"/>
  <c r="I244" i="19"/>
  <c r="C244" i="19"/>
  <c r="E244" i="19"/>
  <c r="D244" i="19"/>
  <c r="J175" i="19"/>
  <c r="B175" i="19"/>
  <c r="K175" i="19"/>
  <c r="G175" i="19"/>
  <c r="F175" i="19"/>
  <c r="H175" i="19"/>
  <c r="I175" i="19"/>
  <c r="C175" i="19"/>
  <c r="D175" i="19"/>
  <c r="E175" i="19"/>
  <c r="K270" i="19"/>
  <c r="B270" i="19"/>
  <c r="J270" i="19"/>
  <c r="G270" i="19"/>
  <c r="F270" i="19"/>
  <c r="I270" i="19"/>
  <c r="H270" i="19"/>
  <c r="C270" i="19"/>
  <c r="E270" i="19"/>
  <c r="D270" i="19"/>
  <c r="K243" i="19"/>
  <c r="B243" i="19"/>
  <c r="J243" i="19"/>
  <c r="G243" i="19"/>
  <c r="H243" i="19"/>
  <c r="I243" i="19"/>
  <c r="F243" i="19"/>
  <c r="C243" i="19"/>
  <c r="E243" i="19"/>
  <c r="D243" i="19"/>
  <c r="K81" i="19"/>
  <c r="I81" i="19"/>
  <c r="H81" i="19"/>
  <c r="B81" i="19"/>
  <c r="G81" i="19"/>
  <c r="J81" i="19"/>
  <c r="F81" i="19"/>
  <c r="C81" i="19"/>
  <c r="D81" i="19"/>
  <c r="E81" i="19"/>
  <c r="J264" i="19"/>
  <c r="K264" i="19"/>
  <c r="B264" i="19"/>
  <c r="G264" i="19"/>
  <c r="F264" i="19"/>
  <c r="I264" i="19"/>
  <c r="H264" i="19"/>
  <c r="C264" i="19"/>
  <c r="E264" i="19"/>
  <c r="D264" i="19"/>
  <c r="K231" i="19"/>
  <c r="J231" i="19"/>
  <c r="B231" i="19"/>
  <c r="G231" i="19"/>
  <c r="I231" i="19"/>
  <c r="F231" i="19"/>
  <c r="H231" i="19"/>
  <c r="C231" i="19"/>
  <c r="E231" i="19"/>
  <c r="D231" i="19"/>
  <c r="C296" i="19"/>
  <c r="E296" i="19"/>
  <c r="H296" i="19"/>
  <c r="D296" i="19"/>
  <c r="J296" i="19"/>
  <c r="B296" i="19"/>
  <c r="G296" i="19"/>
  <c r="K296" i="19"/>
  <c r="F296" i="19"/>
  <c r="I296" i="19"/>
  <c r="B163" i="19"/>
  <c r="K163" i="19"/>
  <c r="J163" i="19"/>
  <c r="G163" i="19"/>
  <c r="F163" i="19"/>
  <c r="I163" i="19"/>
  <c r="H163" i="19"/>
  <c r="C163" i="19"/>
  <c r="D163" i="19"/>
  <c r="E163" i="19"/>
  <c r="K134" i="19"/>
  <c r="B134" i="19"/>
  <c r="J134" i="19"/>
  <c r="G134" i="19"/>
  <c r="F134" i="19"/>
  <c r="I134" i="19"/>
  <c r="H134" i="19"/>
  <c r="C134" i="19"/>
  <c r="E134" i="19"/>
  <c r="D134" i="19"/>
  <c r="K208" i="19"/>
  <c r="J208" i="19"/>
  <c r="B208" i="19"/>
  <c r="G208" i="19"/>
  <c r="H208" i="19"/>
  <c r="F208" i="19"/>
  <c r="I208" i="19"/>
  <c r="C208" i="19"/>
  <c r="D208" i="19"/>
  <c r="E208" i="19"/>
  <c r="B237" i="19"/>
  <c r="K237" i="19"/>
  <c r="J237" i="19"/>
  <c r="G237" i="19"/>
  <c r="I237" i="19"/>
  <c r="H237" i="19"/>
  <c r="F237" i="19"/>
  <c r="C237" i="19"/>
  <c r="D237" i="19"/>
  <c r="E237" i="19"/>
  <c r="K173" i="19"/>
  <c r="J173" i="19"/>
  <c r="B173" i="19"/>
  <c r="G173" i="19"/>
  <c r="I173" i="19"/>
  <c r="F173" i="19"/>
  <c r="H173" i="19"/>
  <c r="C173" i="19"/>
  <c r="E173" i="19"/>
  <c r="D173" i="19"/>
  <c r="B109" i="19"/>
  <c r="K109" i="19"/>
  <c r="J109" i="19"/>
  <c r="G109" i="19"/>
  <c r="H109" i="19"/>
  <c r="I109" i="19"/>
  <c r="F109" i="19"/>
  <c r="C109" i="19"/>
  <c r="E109" i="19"/>
  <c r="D109" i="19"/>
  <c r="I301" i="19"/>
  <c r="B301" i="19"/>
  <c r="H301" i="19"/>
  <c r="C301" i="19"/>
  <c r="F301" i="19"/>
  <c r="G301" i="19"/>
  <c r="K301" i="19"/>
  <c r="D301" i="19"/>
  <c r="J301" i="19"/>
  <c r="E301" i="19"/>
  <c r="K211" i="19"/>
  <c r="B211" i="19"/>
  <c r="J211" i="19"/>
  <c r="G211" i="19"/>
  <c r="F211" i="19"/>
  <c r="H211" i="19"/>
  <c r="I211" i="19"/>
  <c r="C211" i="19"/>
  <c r="D211" i="19"/>
  <c r="E211" i="19"/>
  <c r="J119" i="19"/>
  <c r="B119" i="19"/>
  <c r="K119" i="19"/>
  <c r="G119" i="19"/>
  <c r="I119" i="19"/>
  <c r="F119" i="19"/>
  <c r="H119" i="19"/>
  <c r="C119" i="19"/>
  <c r="E119" i="19"/>
  <c r="D119" i="19"/>
  <c r="K210" i="19"/>
  <c r="J210" i="19"/>
  <c r="B210" i="19"/>
  <c r="G210" i="19"/>
  <c r="H210" i="19"/>
  <c r="I210" i="19"/>
  <c r="F210" i="19"/>
  <c r="C210" i="19"/>
  <c r="E210" i="19"/>
  <c r="D210" i="19"/>
  <c r="J122" i="19"/>
  <c r="B122" i="19"/>
  <c r="K122" i="19"/>
  <c r="G122" i="19"/>
  <c r="H122" i="19"/>
  <c r="I122" i="19"/>
  <c r="F122" i="19"/>
  <c r="C122" i="19"/>
  <c r="E122" i="19"/>
  <c r="D122" i="19"/>
  <c r="B193" i="19"/>
  <c r="J193" i="19"/>
  <c r="K193" i="19"/>
  <c r="G193" i="19"/>
  <c r="F193" i="19"/>
  <c r="I193" i="19"/>
  <c r="H193" i="19"/>
  <c r="C193" i="19"/>
  <c r="D193" i="19"/>
  <c r="E193" i="19"/>
  <c r="B161" i="19"/>
  <c r="J161" i="19"/>
  <c r="K161" i="19"/>
  <c r="G161" i="19"/>
  <c r="I161" i="19"/>
  <c r="H161" i="19"/>
  <c r="F161" i="19"/>
  <c r="C161" i="19"/>
  <c r="D161" i="19"/>
  <c r="E161" i="19"/>
  <c r="K129" i="19"/>
  <c r="J129" i="19"/>
  <c r="B129" i="19"/>
  <c r="G129" i="19"/>
  <c r="H129" i="19"/>
  <c r="F129" i="19"/>
  <c r="I129" i="19"/>
  <c r="C129" i="19"/>
  <c r="D129" i="19"/>
  <c r="E129" i="19"/>
  <c r="K99" i="19"/>
  <c r="B99" i="19"/>
  <c r="J99" i="19"/>
  <c r="G99" i="19"/>
  <c r="F99" i="19"/>
  <c r="I99" i="19"/>
  <c r="H99" i="19"/>
  <c r="C99" i="19"/>
  <c r="D99" i="19"/>
  <c r="E99" i="19"/>
  <c r="H45" i="19"/>
  <c r="F45" i="19"/>
  <c r="K45" i="19"/>
  <c r="G45" i="19"/>
  <c r="B45" i="19"/>
  <c r="J45" i="19"/>
  <c r="I45" i="19"/>
  <c r="C45" i="19"/>
  <c r="D45" i="19"/>
  <c r="E45" i="19"/>
  <c r="J240" i="19"/>
  <c r="K240" i="19"/>
  <c r="B240" i="19"/>
  <c r="G240" i="19"/>
  <c r="H240" i="19"/>
  <c r="I240" i="19"/>
  <c r="F240" i="19"/>
  <c r="C240" i="19"/>
  <c r="D240" i="19"/>
  <c r="E240" i="19"/>
  <c r="K271" i="19"/>
  <c r="J271" i="19"/>
  <c r="B271" i="19"/>
  <c r="G271" i="19"/>
  <c r="I271" i="19"/>
  <c r="H271" i="19"/>
  <c r="F271" i="19"/>
  <c r="C271" i="19"/>
  <c r="D271" i="19"/>
  <c r="E271" i="19"/>
  <c r="B108" i="19"/>
  <c r="J108" i="19"/>
  <c r="K108" i="19"/>
  <c r="G108" i="19"/>
  <c r="H108" i="19"/>
  <c r="F108" i="19"/>
  <c r="I108" i="19"/>
  <c r="C108" i="19"/>
  <c r="D108" i="19"/>
  <c r="E108" i="19"/>
  <c r="J241" i="19"/>
  <c r="B241" i="19"/>
  <c r="K241" i="19"/>
  <c r="G241" i="19"/>
  <c r="H241" i="19"/>
  <c r="F241" i="19"/>
  <c r="I241" i="19"/>
  <c r="C241" i="19"/>
  <c r="D241" i="19"/>
  <c r="E241" i="19"/>
  <c r="B53" i="19"/>
  <c r="F53" i="19"/>
  <c r="J53" i="19"/>
  <c r="G53" i="19"/>
  <c r="I53" i="19"/>
  <c r="K53" i="19"/>
  <c r="H53" i="19"/>
  <c r="C53" i="19"/>
  <c r="D53" i="19"/>
  <c r="E53" i="19"/>
  <c r="B276" i="19"/>
  <c r="K276" i="19"/>
  <c r="J276" i="19"/>
  <c r="G276" i="19"/>
  <c r="I276" i="19"/>
  <c r="F276" i="19"/>
  <c r="H276" i="19"/>
  <c r="C276" i="19"/>
  <c r="D276" i="19"/>
  <c r="E276" i="19"/>
  <c r="J196" i="19"/>
  <c r="B196" i="19"/>
  <c r="K196" i="19"/>
  <c r="G196" i="19"/>
  <c r="H196" i="19"/>
  <c r="I196" i="19"/>
  <c r="F196" i="19"/>
  <c r="C196" i="19"/>
  <c r="D196" i="19"/>
  <c r="E196" i="19"/>
  <c r="B93" i="19"/>
  <c r="F93" i="19"/>
  <c r="J93" i="19"/>
  <c r="G93" i="19"/>
  <c r="I93" i="19"/>
  <c r="K93" i="19"/>
  <c r="H93" i="19"/>
  <c r="C93" i="19"/>
  <c r="E93" i="19"/>
  <c r="D93" i="19"/>
  <c r="K245" i="23"/>
  <c r="K245" i="27" s="1"/>
  <c r="F245" i="23"/>
  <c r="F245" i="27" s="1"/>
  <c r="J42" i="19"/>
  <c r="F42" i="19"/>
  <c r="B42" i="19"/>
  <c r="H42" i="19"/>
  <c r="K42" i="19"/>
  <c r="G42" i="19"/>
  <c r="I42" i="19"/>
  <c r="C42" i="19"/>
  <c r="E42" i="19"/>
  <c r="D42" i="19"/>
  <c r="J41" i="19"/>
  <c r="F41" i="19"/>
  <c r="B41" i="19"/>
  <c r="H41" i="19"/>
  <c r="I41" i="19"/>
  <c r="G41" i="19"/>
  <c r="K41" i="19"/>
  <c r="C41" i="19"/>
  <c r="E41" i="19"/>
  <c r="D41" i="19"/>
  <c r="J40" i="19"/>
  <c r="F40" i="19"/>
  <c r="B40" i="19"/>
  <c r="H40" i="19"/>
  <c r="G40" i="19"/>
  <c r="I40" i="19"/>
  <c r="K40" i="19"/>
  <c r="C40" i="19"/>
  <c r="D40" i="19"/>
  <c r="E40" i="19"/>
  <c r="K211" i="24"/>
  <c r="I173" i="24"/>
  <c r="C173" i="24"/>
  <c r="F211" i="24"/>
  <c r="J211" i="24"/>
  <c r="C78" i="24"/>
  <c r="I211" i="24"/>
  <c r="K294" i="23"/>
  <c r="K294" i="27" s="1"/>
  <c r="B211" i="24"/>
  <c r="A211" i="25"/>
  <c r="A294" i="27"/>
  <c r="E211" i="24"/>
  <c r="B173" i="24"/>
  <c r="J173" i="24"/>
  <c r="D173" i="24"/>
  <c r="K173" i="24"/>
  <c r="C211" i="24"/>
  <c r="D294" i="23"/>
  <c r="D294" i="27" s="1"/>
  <c r="E173" i="24"/>
  <c r="F173" i="24"/>
  <c r="D245" i="23"/>
  <c r="D245" i="27" s="1"/>
  <c r="C159" i="24"/>
  <c r="E245" i="23"/>
  <c r="E245" i="27" s="1"/>
  <c r="E231" i="23"/>
  <c r="E231" i="27" s="1"/>
  <c r="K78" i="24"/>
  <c r="J78" i="24"/>
  <c r="E78" i="24"/>
  <c r="F78" i="24"/>
  <c r="D231" i="23"/>
  <c r="D231" i="27" s="1"/>
  <c r="J245" i="23"/>
  <c r="J245" i="27" s="1"/>
  <c r="B245" i="23"/>
  <c r="B245" i="27" s="1"/>
  <c r="A245" i="27"/>
  <c r="A231" i="27"/>
  <c r="B78" i="24"/>
  <c r="D78" i="24"/>
  <c r="B264" i="23"/>
  <c r="B264" i="27" s="1"/>
  <c r="K231" i="23"/>
  <c r="K231" i="27" s="1"/>
  <c r="C145" i="24"/>
  <c r="J231" i="23"/>
  <c r="J231" i="27" s="1"/>
  <c r="B109" i="23"/>
  <c r="B109" i="27" s="1"/>
  <c r="F103" i="23"/>
  <c r="F103" i="27" s="1"/>
  <c r="K267" i="24"/>
  <c r="F231" i="23"/>
  <c r="F231" i="27" s="1"/>
  <c r="C231" i="23"/>
  <c r="C231" i="27" s="1"/>
  <c r="J164" i="24"/>
  <c r="A103" i="27"/>
  <c r="C221" i="23"/>
  <c r="C221" i="27" s="1"/>
  <c r="J142" i="24"/>
  <c r="D225" i="24"/>
  <c r="E171" i="23"/>
  <c r="E171" i="27" s="1"/>
  <c r="J145" i="24"/>
  <c r="A159" i="25"/>
  <c r="F159" i="24"/>
  <c r="K269" i="23"/>
  <c r="K269" i="27" s="1"/>
  <c r="F145" i="24"/>
  <c r="J159" i="24"/>
  <c r="B145" i="24"/>
  <c r="B269" i="23"/>
  <c r="B269" i="27" s="1"/>
  <c r="D145" i="24"/>
  <c r="B164" i="24"/>
  <c r="J171" i="23"/>
  <c r="J171" i="27" s="1"/>
  <c r="A269" i="27"/>
  <c r="D159" i="24"/>
  <c r="E159" i="24"/>
  <c r="K145" i="24"/>
  <c r="C199" i="23"/>
  <c r="C199" i="27" s="1"/>
  <c r="E145" i="24"/>
  <c r="K199" i="23"/>
  <c r="K199" i="27" s="1"/>
  <c r="I145" i="24"/>
  <c r="I164" i="24"/>
  <c r="B159" i="24"/>
  <c r="K159" i="24"/>
  <c r="F199" i="23"/>
  <c r="F199" i="27" s="1"/>
  <c r="D199" i="23"/>
  <c r="D199" i="27" s="1"/>
  <c r="B268" i="23"/>
  <c r="B268" i="27" s="1"/>
  <c r="A199" i="27"/>
  <c r="E187" i="23"/>
  <c r="E187" i="27" s="1"/>
  <c r="I174" i="24"/>
  <c r="J122" i="23"/>
  <c r="J122" i="27" s="1"/>
  <c r="E199" i="23"/>
  <c r="E199" i="27" s="1"/>
  <c r="B199" i="23"/>
  <c r="B199" i="27" s="1"/>
  <c r="J199" i="23"/>
  <c r="J199" i="27" s="1"/>
  <c r="J147" i="24"/>
  <c r="K298" i="23"/>
  <c r="K298" i="27" s="1"/>
  <c r="C268" i="23"/>
  <c r="C268" i="27" s="1"/>
  <c r="F135" i="24"/>
  <c r="C122" i="23"/>
  <c r="C122" i="27" s="1"/>
  <c r="E122" i="23"/>
  <c r="E122" i="27" s="1"/>
  <c r="B122" i="23"/>
  <c r="B122" i="27" s="1"/>
  <c r="J225" i="24"/>
  <c r="A31" i="27"/>
  <c r="K31" i="23"/>
  <c r="K31" i="27" s="1"/>
  <c r="B31" i="23"/>
  <c r="B31" i="27" s="1"/>
  <c r="C31" i="23"/>
  <c r="C31" i="27" s="1"/>
  <c r="J31" i="23"/>
  <c r="J31" i="27" s="1"/>
  <c r="I135" i="24"/>
  <c r="C168" i="23"/>
  <c r="C168" i="27" s="1"/>
  <c r="E221" i="23"/>
  <c r="E221" i="27" s="1"/>
  <c r="J221" i="23"/>
  <c r="J221" i="27" s="1"/>
  <c r="B135" i="24"/>
  <c r="J176" i="24"/>
  <c r="E135" i="24"/>
  <c r="E174" i="24"/>
  <c r="K122" i="23"/>
  <c r="K122" i="27" s="1"/>
  <c r="B147" i="24"/>
  <c r="E31" i="23"/>
  <c r="E31" i="27" s="1"/>
  <c r="F31" i="23"/>
  <c r="F31" i="27" s="1"/>
  <c r="K135" i="24"/>
  <c r="C135" i="24"/>
  <c r="D168" i="23"/>
  <c r="D168" i="27" s="1"/>
  <c r="F168" i="23"/>
  <c r="F168" i="27" s="1"/>
  <c r="C182" i="23"/>
  <c r="C182" i="27" s="1"/>
  <c r="A135" i="25"/>
  <c r="J168" i="23"/>
  <c r="J168" i="27" s="1"/>
  <c r="D135" i="24"/>
  <c r="J135" i="24"/>
  <c r="F174" i="24"/>
  <c r="D171" i="23"/>
  <c r="D171" i="27" s="1"/>
  <c r="E143" i="24"/>
  <c r="B143" i="24"/>
  <c r="E168" i="23"/>
  <c r="E168" i="27" s="1"/>
  <c r="I225" i="24"/>
  <c r="I143" i="24"/>
  <c r="B197" i="23"/>
  <c r="B197" i="27" s="1"/>
  <c r="D122" i="23"/>
  <c r="D122" i="27" s="1"/>
  <c r="F122" i="23"/>
  <c r="F122" i="27" s="1"/>
  <c r="A267" i="25"/>
  <c r="A144" i="25"/>
  <c r="C144" i="24"/>
  <c r="J144" i="24"/>
  <c r="J187" i="23"/>
  <c r="J187" i="27" s="1"/>
  <c r="B144" i="24"/>
  <c r="J103" i="23"/>
  <c r="J103" i="27" s="1"/>
  <c r="E267" i="24"/>
  <c r="D187" i="23"/>
  <c r="D187" i="27" s="1"/>
  <c r="K144" i="24"/>
  <c r="C225" i="24"/>
  <c r="I144" i="24"/>
  <c r="C117" i="24"/>
  <c r="C103" i="23"/>
  <c r="C103" i="27" s="1"/>
  <c r="E225" i="24"/>
  <c r="D152" i="24"/>
  <c r="E103" i="23"/>
  <c r="E103" i="27" s="1"/>
  <c r="K225" i="24"/>
  <c r="F267" i="24"/>
  <c r="D144" i="24"/>
  <c r="D103" i="23"/>
  <c r="D103" i="27" s="1"/>
  <c r="J158" i="23"/>
  <c r="J158" i="27" s="1"/>
  <c r="B225" i="24"/>
  <c r="F144" i="24"/>
  <c r="K103" i="23"/>
  <c r="K103" i="27" s="1"/>
  <c r="F225" i="24"/>
  <c r="E144" i="24"/>
  <c r="A221" i="27"/>
  <c r="F221" i="23"/>
  <c r="F221" i="27" s="1"/>
  <c r="D221" i="23"/>
  <c r="D221" i="27" s="1"/>
  <c r="B221" i="23"/>
  <c r="B221" i="27" s="1"/>
  <c r="C147" i="24"/>
  <c r="F237" i="24"/>
  <c r="D237" i="24"/>
  <c r="C267" i="24"/>
  <c r="I147" i="24"/>
  <c r="E147" i="24"/>
  <c r="C142" i="24"/>
  <c r="B142" i="24"/>
  <c r="C187" i="23"/>
  <c r="C187" i="27" s="1"/>
  <c r="K187" i="23"/>
  <c r="K187" i="27" s="1"/>
  <c r="D147" i="24"/>
  <c r="A187" i="27"/>
  <c r="K147" i="24"/>
  <c r="F142" i="24"/>
  <c r="D142" i="24"/>
  <c r="B121" i="23"/>
  <c r="B121" i="27" s="1"/>
  <c r="K142" i="24"/>
  <c r="I267" i="24"/>
  <c r="D267" i="24"/>
  <c r="F147" i="24"/>
  <c r="I142" i="24"/>
  <c r="B187" i="23"/>
  <c r="B187" i="27" s="1"/>
  <c r="E176" i="24"/>
  <c r="K168" i="23"/>
  <c r="K168" i="27" s="1"/>
  <c r="F187" i="23"/>
  <c r="F187" i="27" s="1"/>
  <c r="B267" i="24"/>
  <c r="E118" i="23"/>
  <c r="E118" i="27" s="1"/>
  <c r="C143" i="24"/>
  <c r="A168" i="27"/>
  <c r="C237" i="24"/>
  <c r="A171" i="27"/>
  <c r="B171" i="23"/>
  <c r="B171" i="27" s="1"/>
  <c r="K171" i="23"/>
  <c r="K171" i="27" s="1"/>
  <c r="C171" i="23"/>
  <c r="C171" i="27" s="1"/>
  <c r="F158" i="23"/>
  <c r="F158" i="27" s="1"/>
  <c r="A158" i="27"/>
  <c r="E234" i="23"/>
  <c r="E234" i="27" s="1"/>
  <c r="A234" i="27"/>
  <c r="J234" i="23"/>
  <c r="J234" i="27" s="1"/>
  <c r="F234" i="23"/>
  <c r="F234" i="27" s="1"/>
  <c r="C234" i="23"/>
  <c r="C234" i="27" s="1"/>
  <c r="D234" i="23"/>
  <c r="D234" i="27" s="1"/>
  <c r="B234" i="23"/>
  <c r="B234" i="27" s="1"/>
  <c r="D158" i="23"/>
  <c r="D158" i="27" s="1"/>
  <c r="C158" i="23"/>
  <c r="C158" i="27" s="1"/>
  <c r="D282" i="23"/>
  <c r="D282" i="27" s="1"/>
  <c r="B282" i="23"/>
  <c r="B282" i="27" s="1"/>
  <c r="B237" i="24"/>
  <c r="D136" i="23"/>
  <c r="D136" i="27" s="1"/>
  <c r="A136" i="27"/>
  <c r="D118" i="23"/>
  <c r="D118" i="27" s="1"/>
  <c r="A118" i="27"/>
  <c r="A197" i="27"/>
  <c r="D197" i="23"/>
  <c r="D197" i="27" s="1"/>
  <c r="F197" i="23"/>
  <c r="F197" i="27" s="1"/>
  <c r="K197" i="23"/>
  <c r="K197" i="27" s="1"/>
  <c r="J197" i="23"/>
  <c r="J197" i="27" s="1"/>
  <c r="E197" i="23"/>
  <c r="E197" i="27" s="1"/>
  <c r="A143" i="25"/>
  <c r="F143" i="24"/>
  <c r="K143" i="24"/>
  <c r="D143" i="24"/>
  <c r="A230" i="27"/>
  <c r="F206" i="24"/>
  <c r="F176" i="24"/>
  <c r="A102" i="27"/>
  <c r="F102" i="23"/>
  <c r="F102" i="27" s="1"/>
  <c r="D102" i="23"/>
  <c r="D102" i="27" s="1"/>
  <c r="E102" i="23"/>
  <c r="E102" i="27" s="1"/>
  <c r="J102" i="23"/>
  <c r="J102" i="27" s="1"/>
  <c r="B102" i="23"/>
  <c r="B102" i="27" s="1"/>
  <c r="K102" i="23"/>
  <c r="K102" i="27" s="1"/>
  <c r="C102" i="23"/>
  <c r="C102" i="27" s="1"/>
  <c r="A174" i="25"/>
  <c r="K174" i="24"/>
  <c r="C174" i="24"/>
  <c r="J174" i="24"/>
  <c r="F247" i="23"/>
  <c r="F247" i="27" s="1"/>
  <c r="A247" i="27"/>
  <c r="A148" i="25"/>
  <c r="C148" i="24"/>
  <c r="K148" i="24"/>
  <c r="E148" i="24"/>
  <c r="I148" i="24"/>
  <c r="J148" i="24"/>
  <c r="B148" i="24"/>
  <c r="B158" i="23"/>
  <c r="B158" i="27" s="1"/>
  <c r="K158" i="23"/>
  <c r="K158" i="27" s="1"/>
  <c r="C282" i="23"/>
  <c r="C282" i="27" s="1"/>
  <c r="E282" i="23"/>
  <c r="E282" i="27" s="1"/>
  <c r="K282" i="23"/>
  <c r="K282" i="27" s="1"/>
  <c r="I206" i="24"/>
  <c r="K206" i="24"/>
  <c r="D174" i="24"/>
  <c r="B117" i="24"/>
  <c r="F148" i="24"/>
  <c r="K234" i="23"/>
  <c r="K234" i="27" s="1"/>
  <c r="A293" i="25"/>
  <c r="F283" i="24"/>
  <c r="A142" i="25"/>
  <c r="C206" i="24"/>
  <c r="E117" i="24"/>
  <c r="F117" i="24"/>
  <c r="A117" i="25"/>
  <c r="D117" i="24"/>
  <c r="K117" i="24"/>
  <c r="J117" i="24"/>
  <c r="B136" i="23"/>
  <c r="B136" i="27" s="1"/>
  <c r="J136" i="23"/>
  <c r="J136" i="27" s="1"/>
  <c r="C136" i="23"/>
  <c r="C136" i="27" s="1"/>
  <c r="F136" i="23"/>
  <c r="F136" i="27" s="1"/>
  <c r="C247" i="23"/>
  <c r="C247" i="27" s="1"/>
  <c r="K136" i="23"/>
  <c r="K136" i="27" s="1"/>
  <c r="C118" i="23"/>
  <c r="C118" i="27" s="1"/>
  <c r="B118" i="23"/>
  <c r="B118" i="27" s="1"/>
  <c r="F118" i="23"/>
  <c r="F118" i="27" s="1"/>
  <c r="J118" i="23"/>
  <c r="J118" i="27" s="1"/>
  <c r="K247" i="23"/>
  <c r="K247" i="27" s="1"/>
  <c r="E136" i="23"/>
  <c r="E136" i="27" s="1"/>
  <c r="A237" i="25"/>
  <c r="K237" i="24"/>
  <c r="I237" i="24"/>
  <c r="J237" i="24"/>
  <c r="A274" i="25"/>
  <c r="A284" i="25"/>
  <c r="A281" i="25"/>
  <c r="A291" i="25"/>
  <c r="A255" i="25"/>
  <c r="D255" i="24"/>
  <c r="E255" i="24"/>
  <c r="A202" i="25"/>
  <c r="I202" i="24"/>
  <c r="E202" i="24"/>
  <c r="F202" i="24"/>
  <c r="J202" i="24"/>
  <c r="C202" i="24"/>
  <c r="K202" i="24"/>
  <c r="J246" i="23"/>
  <c r="J246" i="27" s="1"/>
  <c r="K246" i="23"/>
  <c r="K246" i="27" s="1"/>
  <c r="C246" i="23"/>
  <c r="C246" i="27" s="1"/>
  <c r="F246" i="23"/>
  <c r="F246" i="27" s="1"/>
  <c r="D246" i="23"/>
  <c r="D246" i="27" s="1"/>
  <c r="E246" i="23"/>
  <c r="E246" i="27" s="1"/>
  <c r="B246" i="23"/>
  <c r="B246" i="27" s="1"/>
  <c r="A260" i="25"/>
  <c r="K260" i="24"/>
  <c r="E260" i="24"/>
  <c r="D260" i="24"/>
  <c r="C260" i="24"/>
  <c r="B260" i="24"/>
  <c r="I260" i="24"/>
  <c r="F260" i="24"/>
  <c r="J260" i="24"/>
  <c r="A278" i="25"/>
  <c r="A288" i="25"/>
  <c r="B255" i="24"/>
  <c r="E270" i="23"/>
  <c r="E270" i="27" s="1"/>
  <c r="F270" i="23"/>
  <c r="F270" i="27" s="1"/>
  <c r="J270" i="23"/>
  <c r="J270" i="27" s="1"/>
  <c r="B270" i="23"/>
  <c r="B270" i="27" s="1"/>
  <c r="C270" i="23"/>
  <c r="C270" i="27" s="1"/>
  <c r="D270" i="23"/>
  <c r="D270" i="27" s="1"/>
  <c r="K270" i="23"/>
  <c r="K270" i="27" s="1"/>
  <c r="A275" i="25"/>
  <c r="A285" i="25"/>
  <c r="J275" i="24"/>
  <c r="E275" i="24"/>
  <c r="C275" i="24"/>
  <c r="K275" i="24"/>
  <c r="D275" i="24"/>
  <c r="B275" i="24"/>
  <c r="I275" i="24"/>
  <c r="F275" i="24"/>
  <c r="A239" i="25"/>
  <c r="C239" i="24"/>
  <c r="E239" i="24"/>
  <c r="D239" i="24"/>
  <c r="K239" i="24"/>
  <c r="B239" i="24"/>
  <c r="F239" i="24"/>
  <c r="I239" i="24"/>
  <c r="J239" i="24"/>
  <c r="K248" i="23"/>
  <c r="K248" i="27" s="1"/>
  <c r="E248" i="23"/>
  <c r="E248" i="27" s="1"/>
  <c r="J248" i="23"/>
  <c r="J248" i="27" s="1"/>
  <c r="D248" i="23"/>
  <c r="D248" i="27" s="1"/>
  <c r="C248" i="23"/>
  <c r="C248" i="27" s="1"/>
  <c r="F248" i="23"/>
  <c r="F248" i="27" s="1"/>
  <c r="B248" i="23"/>
  <c r="B248" i="27" s="1"/>
  <c r="K273" i="23"/>
  <c r="K273" i="27" s="1"/>
  <c r="C273" i="23"/>
  <c r="C273" i="27" s="1"/>
  <c r="F273" i="23"/>
  <c r="F273" i="27" s="1"/>
  <c r="B273" i="23"/>
  <c r="B273" i="27" s="1"/>
  <c r="D273" i="23"/>
  <c r="D273" i="27" s="1"/>
  <c r="J273" i="23"/>
  <c r="J273" i="27" s="1"/>
  <c r="A139" i="25"/>
  <c r="F139" i="24"/>
  <c r="I139" i="24"/>
  <c r="B139" i="24"/>
  <c r="J139" i="24"/>
  <c r="D139" i="24"/>
  <c r="K139" i="24"/>
  <c r="E139" i="24"/>
  <c r="C139" i="24"/>
  <c r="J140" i="23"/>
  <c r="J140" i="27" s="1"/>
  <c r="B140" i="23"/>
  <c r="B140" i="27" s="1"/>
  <c r="K140" i="23"/>
  <c r="K140" i="27" s="1"/>
  <c r="F140" i="23"/>
  <c r="F140" i="27" s="1"/>
  <c r="D140" i="23"/>
  <c r="D140" i="27" s="1"/>
  <c r="E140" i="23"/>
  <c r="E140" i="27" s="1"/>
  <c r="A277" i="25"/>
  <c r="A287" i="25"/>
  <c r="K255" i="24"/>
  <c r="J255" i="24"/>
  <c r="D132" i="23"/>
  <c r="D132" i="27" s="1"/>
  <c r="J132" i="23"/>
  <c r="J132" i="27" s="1"/>
  <c r="C132" i="23"/>
  <c r="C132" i="27" s="1"/>
  <c r="E132" i="23"/>
  <c r="E132" i="27" s="1"/>
  <c r="K132" i="23"/>
  <c r="K132" i="27" s="1"/>
  <c r="F132" i="23"/>
  <c r="F132" i="27" s="1"/>
  <c r="B132" i="23"/>
  <c r="B132" i="27" s="1"/>
  <c r="C175" i="23"/>
  <c r="C175" i="27" s="1"/>
  <c r="A251" i="25"/>
  <c r="J251" i="24"/>
  <c r="B251" i="24"/>
  <c r="C251" i="24"/>
  <c r="K251" i="24"/>
  <c r="I251" i="24"/>
  <c r="E251" i="24"/>
  <c r="F251" i="24"/>
  <c r="D251" i="24"/>
  <c r="A270" i="25"/>
  <c r="I270" i="24"/>
  <c r="J270" i="24"/>
  <c r="B270" i="24"/>
  <c r="E270" i="24"/>
  <c r="F270" i="24"/>
  <c r="C270" i="24"/>
  <c r="D270" i="24"/>
  <c r="K270" i="24"/>
  <c r="D275" i="23"/>
  <c r="D275" i="27" s="1"/>
  <c r="F275" i="23"/>
  <c r="F275" i="27" s="1"/>
  <c r="E275" i="23"/>
  <c r="E275" i="27" s="1"/>
  <c r="C275" i="23"/>
  <c r="C275" i="27" s="1"/>
  <c r="J275" i="23"/>
  <c r="J275" i="27" s="1"/>
  <c r="K275" i="23"/>
  <c r="K275" i="27" s="1"/>
  <c r="B275" i="23"/>
  <c r="B275" i="27" s="1"/>
  <c r="E219" i="24"/>
  <c r="F219" i="24"/>
  <c r="D292" i="25"/>
  <c r="C292" i="25"/>
  <c r="E292" i="25"/>
  <c r="F292" i="25"/>
  <c r="J203" i="23"/>
  <c r="J203" i="27" s="1"/>
  <c r="B203" i="23"/>
  <c r="B203" i="27" s="1"/>
  <c r="E203" i="23"/>
  <c r="E203" i="27" s="1"/>
  <c r="C203" i="23"/>
  <c r="C203" i="27" s="1"/>
  <c r="F203" i="23"/>
  <c r="F203" i="27" s="1"/>
  <c r="D203" i="23"/>
  <c r="D203" i="27" s="1"/>
  <c r="K203" i="23"/>
  <c r="K203" i="27" s="1"/>
  <c r="D138" i="23"/>
  <c r="D138" i="27" s="1"/>
  <c r="A295" i="25"/>
  <c r="I285" i="24"/>
  <c r="F285" i="24"/>
  <c r="E285" i="24"/>
  <c r="C285" i="24"/>
  <c r="K285" i="24"/>
  <c r="D285" i="24"/>
  <c r="B285" i="24"/>
  <c r="J285" i="24"/>
  <c r="A223" i="25"/>
  <c r="E223" i="24"/>
  <c r="B223" i="24"/>
  <c r="D223" i="24"/>
  <c r="C223" i="24"/>
  <c r="F223" i="24"/>
  <c r="I223" i="24"/>
  <c r="J223" i="24"/>
  <c r="K223" i="24"/>
  <c r="J282" i="23"/>
  <c r="J282" i="27" s="1"/>
  <c r="F282" i="23"/>
  <c r="F282" i="27" s="1"/>
  <c r="F226" i="23"/>
  <c r="F226" i="27" s="1"/>
  <c r="C226" i="23"/>
  <c r="C226" i="27" s="1"/>
  <c r="D226" i="23"/>
  <c r="D226" i="27" s="1"/>
  <c r="K226" i="23"/>
  <c r="K226" i="27" s="1"/>
  <c r="J226" i="23"/>
  <c r="J226" i="27" s="1"/>
  <c r="B226" i="23"/>
  <c r="B226" i="27" s="1"/>
  <c r="E226" i="23"/>
  <c r="E226" i="27" s="1"/>
  <c r="C139" i="23"/>
  <c r="C139" i="27" s="1"/>
  <c r="A259" i="25"/>
  <c r="D259" i="24"/>
  <c r="J259" i="24"/>
  <c r="A140" i="25"/>
  <c r="K207" i="23"/>
  <c r="K207" i="27" s="1"/>
  <c r="E207" i="23"/>
  <c r="E207" i="27" s="1"/>
  <c r="K258" i="23"/>
  <c r="K258" i="27" s="1"/>
  <c r="E258" i="23"/>
  <c r="E258" i="27" s="1"/>
  <c r="C257" i="24"/>
  <c r="J213" i="23"/>
  <c r="J213" i="27" s="1"/>
  <c r="C213" i="23"/>
  <c r="C213" i="27" s="1"/>
  <c r="D213" i="23"/>
  <c r="D213" i="27" s="1"/>
  <c r="F213" i="23"/>
  <c r="F213" i="27" s="1"/>
  <c r="K213" i="23"/>
  <c r="K213" i="27" s="1"/>
  <c r="B213" i="23"/>
  <c r="B213" i="27" s="1"/>
  <c r="E213" i="23"/>
  <c r="E213" i="27" s="1"/>
  <c r="A151" i="25"/>
  <c r="C151" i="24"/>
  <c r="J151" i="24"/>
  <c r="B151" i="24"/>
  <c r="E151" i="24"/>
  <c r="F151" i="24"/>
  <c r="I151" i="24"/>
  <c r="K151" i="24"/>
  <c r="D151" i="24"/>
  <c r="B273" i="24"/>
  <c r="J273" i="24"/>
  <c r="C273" i="24"/>
  <c r="K273" i="24"/>
  <c r="D227" i="23"/>
  <c r="D227" i="27" s="1"/>
  <c r="E227" i="23"/>
  <c r="E227" i="27" s="1"/>
  <c r="F227" i="23"/>
  <c r="F227" i="27" s="1"/>
  <c r="K227" i="23"/>
  <c r="K227" i="27" s="1"/>
  <c r="J227" i="23"/>
  <c r="J227" i="27" s="1"/>
  <c r="B227" i="23"/>
  <c r="B227" i="27" s="1"/>
  <c r="C255" i="24"/>
  <c r="B247" i="23"/>
  <c r="B247" i="27" s="1"/>
  <c r="A138" i="25"/>
  <c r="J138" i="24"/>
  <c r="I138" i="24"/>
  <c r="K138" i="24"/>
  <c r="F138" i="24"/>
  <c r="B138" i="24"/>
  <c r="D138" i="24"/>
  <c r="E138" i="24"/>
  <c r="C138" i="24"/>
  <c r="A238" i="25"/>
  <c r="B238" i="24"/>
  <c r="J238" i="24"/>
  <c r="F238" i="24"/>
  <c r="C238" i="24"/>
  <c r="D238" i="24"/>
  <c r="K238" i="24"/>
  <c r="I238" i="24"/>
  <c r="E238" i="24"/>
  <c r="B226" i="24"/>
  <c r="F226" i="24"/>
  <c r="I226" i="24"/>
  <c r="E226" i="24"/>
  <c r="C259" i="23"/>
  <c r="C259" i="27" s="1"/>
  <c r="K259" i="23"/>
  <c r="K259" i="27" s="1"/>
  <c r="J259" i="23"/>
  <c r="J259" i="27" s="1"/>
  <c r="B259" i="23"/>
  <c r="B259" i="27" s="1"/>
  <c r="D259" i="23"/>
  <c r="D259" i="27" s="1"/>
  <c r="E259" i="23"/>
  <c r="E259" i="27" s="1"/>
  <c r="F259" i="23"/>
  <c r="F259" i="27" s="1"/>
  <c r="E247" i="23"/>
  <c r="E247" i="27" s="1"/>
  <c r="F255" i="24"/>
  <c r="I255" i="24"/>
  <c r="J247" i="23"/>
  <c r="J247" i="27" s="1"/>
  <c r="D247" i="23"/>
  <c r="D247" i="27" s="1"/>
  <c r="A132" i="25"/>
  <c r="D132" i="24"/>
  <c r="C132" i="24"/>
  <c r="J132" i="24"/>
  <c r="B132" i="24"/>
  <c r="E132" i="24"/>
  <c r="K132" i="24"/>
  <c r="I132" i="24"/>
  <c r="F132" i="24"/>
  <c r="D258" i="24"/>
  <c r="K258" i="24"/>
  <c r="E258" i="24"/>
  <c r="F258" i="24"/>
  <c r="B208" i="23"/>
  <c r="B208" i="27" s="1"/>
  <c r="D208" i="23"/>
  <c r="D208" i="27" s="1"/>
  <c r="F208" i="23"/>
  <c r="F208" i="27" s="1"/>
  <c r="E208" i="23"/>
  <c r="E208" i="27" s="1"/>
  <c r="K208" i="23"/>
  <c r="K208" i="27" s="1"/>
  <c r="C208" i="23"/>
  <c r="C208" i="27" s="1"/>
  <c r="J208" i="23"/>
  <c r="J208" i="27" s="1"/>
  <c r="K219" i="23"/>
  <c r="K219" i="27" s="1"/>
  <c r="B219" i="23"/>
  <c r="B219" i="27" s="1"/>
  <c r="E219" i="23"/>
  <c r="E219" i="27" s="1"/>
  <c r="F219" i="23"/>
  <c r="F219" i="27" s="1"/>
  <c r="D219" i="23"/>
  <c r="D219" i="27" s="1"/>
  <c r="C219" i="23"/>
  <c r="C219" i="27" s="1"/>
  <c r="J219" i="23"/>
  <c r="J219" i="27" s="1"/>
  <c r="A213" i="25"/>
  <c r="K213" i="24"/>
  <c r="E213" i="24"/>
  <c r="F213" i="24"/>
  <c r="J213" i="24"/>
  <c r="I213" i="24"/>
  <c r="C213" i="24"/>
  <c r="B213" i="24"/>
  <c r="D213" i="24"/>
  <c r="A246" i="25"/>
  <c r="B246" i="24"/>
  <c r="E246" i="24"/>
  <c r="F246" i="24"/>
  <c r="C246" i="24"/>
  <c r="D246" i="24"/>
  <c r="K246" i="24"/>
  <c r="I246" i="24"/>
  <c r="J246" i="24"/>
  <c r="F151" i="23"/>
  <c r="F151" i="27" s="1"/>
  <c r="B151" i="23"/>
  <c r="B151" i="27" s="1"/>
  <c r="C151" i="23"/>
  <c r="C151" i="27" s="1"/>
  <c r="K151" i="23"/>
  <c r="K151" i="27" s="1"/>
  <c r="D151" i="23"/>
  <c r="D151" i="27" s="1"/>
  <c r="J151" i="23"/>
  <c r="J151" i="27" s="1"/>
  <c r="E151" i="23"/>
  <c r="E151" i="27" s="1"/>
  <c r="J223" i="23"/>
  <c r="J223" i="27" s="1"/>
  <c r="E223" i="23"/>
  <c r="E223" i="27" s="1"/>
  <c r="D223" i="23"/>
  <c r="D223" i="27" s="1"/>
  <c r="F223" i="23"/>
  <c r="F223" i="27" s="1"/>
  <c r="C223" i="23"/>
  <c r="C223" i="27" s="1"/>
  <c r="K223" i="23"/>
  <c r="K223" i="27" s="1"/>
  <c r="B223" i="23"/>
  <c r="B223" i="27" s="1"/>
  <c r="A227" i="25"/>
  <c r="I227" i="24"/>
  <c r="E227" i="24"/>
  <c r="B227" i="24"/>
  <c r="D227" i="24"/>
  <c r="J227" i="24"/>
  <c r="K227" i="24"/>
  <c r="C227" i="24"/>
  <c r="F227" i="24"/>
  <c r="B260" i="23"/>
  <c r="B260" i="27" s="1"/>
  <c r="J260" i="23"/>
  <c r="J260" i="27" s="1"/>
  <c r="C260" i="23"/>
  <c r="C260" i="27" s="1"/>
  <c r="D260" i="23"/>
  <c r="D260" i="27" s="1"/>
  <c r="K260" i="23"/>
  <c r="K260" i="27" s="1"/>
  <c r="F260" i="23"/>
  <c r="F260" i="27" s="1"/>
  <c r="E260" i="23"/>
  <c r="E260" i="27" s="1"/>
  <c r="A207" i="25"/>
  <c r="F207" i="24"/>
  <c r="I207" i="24"/>
  <c r="K207" i="24"/>
  <c r="E207" i="24"/>
  <c r="J207" i="24"/>
  <c r="B207" i="24"/>
  <c r="C207" i="24"/>
  <c r="D207" i="24"/>
  <c r="K299" i="24"/>
  <c r="E299" i="24"/>
  <c r="J299" i="24"/>
  <c r="C299" i="24"/>
  <c r="I299" i="24"/>
  <c r="F299" i="24"/>
  <c r="J292" i="23"/>
  <c r="J292" i="27" s="1"/>
  <c r="F292" i="23"/>
  <c r="F292" i="27" s="1"/>
  <c r="K292" i="23"/>
  <c r="K292" i="27" s="1"/>
  <c r="D292" i="23"/>
  <c r="D292" i="27" s="1"/>
  <c r="E292" i="23"/>
  <c r="E292" i="27" s="1"/>
  <c r="C292" i="23"/>
  <c r="C292" i="27" s="1"/>
  <c r="B292" i="23"/>
  <c r="B292" i="27" s="1"/>
  <c r="C295" i="24"/>
  <c r="I295" i="24"/>
  <c r="J295" i="24"/>
  <c r="E295" i="24"/>
  <c r="B295" i="24"/>
  <c r="K295" i="24"/>
  <c r="F295" i="24"/>
  <c r="D295" i="24"/>
  <c r="E292" i="24"/>
  <c r="C292" i="24"/>
  <c r="F292" i="24"/>
  <c r="D292" i="24"/>
  <c r="B292" i="24"/>
  <c r="K292" i="24"/>
  <c r="J292" i="24"/>
  <c r="I292" i="24"/>
  <c r="E293" i="24"/>
  <c r="C293" i="24"/>
  <c r="F293" i="24"/>
  <c r="D293" i="24"/>
  <c r="I293" i="24"/>
  <c r="K293" i="24"/>
  <c r="J293" i="24"/>
  <c r="B293" i="24"/>
  <c r="C295" i="23"/>
  <c r="C295" i="27" s="1"/>
  <c r="E295" i="23"/>
  <c r="E295" i="27" s="1"/>
  <c r="F295" i="23"/>
  <c r="F295" i="27" s="1"/>
  <c r="D295" i="23"/>
  <c r="D295" i="27" s="1"/>
  <c r="J295" i="23"/>
  <c r="J295" i="27" s="1"/>
  <c r="B295" i="23"/>
  <c r="B295" i="27" s="1"/>
  <c r="K295" i="23"/>
  <c r="K295" i="27" s="1"/>
  <c r="F299" i="23"/>
  <c r="F299" i="27" s="1"/>
  <c r="K169" i="23"/>
  <c r="K169" i="27" s="1"/>
  <c r="J169" i="23"/>
  <c r="J169" i="27" s="1"/>
  <c r="B169" i="23"/>
  <c r="B169" i="27" s="1"/>
  <c r="E169" i="23"/>
  <c r="E169" i="27" s="1"/>
  <c r="D169" i="23"/>
  <c r="D169" i="27" s="1"/>
  <c r="C169" i="23"/>
  <c r="C169" i="27" s="1"/>
  <c r="F169" i="23"/>
  <c r="F169" i="27" s="1"/>
  <c r="I274" i="24"/>
  <c r="D274" i="24"/>
  <c r="B274" i="24"/>
  <c r="K274" i="24"/>
  <c r="C274" i="24"/>
  <c r="E274" i="24"/>
  <c r="F274" i="24"/>
  <c r="J274" i="24"/>
  <c r="F214" i="23"/>
  <c r="F214" i="27" s="1"/>
  <c r="D130" i="24"/>
  <c r="J130" i="24"/>
  <c r="K130" i="24"/>
  <c r="F130" i="24"/>
  <c r="I130" i="24"/>
  <c r="B130" i="24"/>
  <c r="C130" i="24"/>
  <c r="E130" i="24"/>
  <c r="J193" i="24"/>
  <c r="K193" i="24"/>
  <c r="F193" i="24"/>
  <c r="I193" i="24"/>
  <c r="B193" i="24"/>
  <c r="E193" i="24"/>
  <c r="D193" i="24"/>
  <c r="C193" i="24"/>
  <c r="D128" i="24"/>
  <c r="C232" i="23"/>
  <c r="C232" i="27" s="1"/>
  <c r="K232" i="23"/>
  <c r="K232" i="27" s="1"/>
  <c r="F232" i="23"/>
  <c r="F232" i="27" s="1"/>
  <c r="D232" i="23"/>
  <c r="D232" i="27" s="1"/>
  <c r="E232" i="23"/>
  <c r="E232" i="27" s="1"/>
  <c r="J232" i="23"/>
  <c r="J232" i="27" s="1"/>
  <c r="B232" i="23"/>
  <c r="B232" i="27" s="1"/>
  <c r="C154" i="23"/>
  <c r="C154" i="27" s="1"/>
  <c r="F154" i="23"/>
  <c r="F154" i="27" s="1"/>
  <c r="J154" i="23"/>
  <c r="J154" i="27" s="1"/>
  <c r="D154" i="23"/>
  <c r="D154" i="27" s="1"/>
  <c r="B154" i="23"/>
  <c r="B154" i="27" s="1"/>
  <c r="E154" i="23"/>
  <c r="E154" i="27" s="1"/>
  <c r="K154" i="23"/>
  <c r="K154" i="27" s="1"/>
  <c r="E261" i="24"/>
  <c r="K261" i="24"/>
  <c r="J261" i="24"/>
  <c r="D261" i="24"/>
  <c r="C261" i="24"/>
  <c r="B261" i="24"/>
  <c r="F261" i="24"/>
  <c r="I261" i="24"/>
  <c r="C165" i="23"/>
  <c r="C165" i="27" s="1"/>
  <c r="D165" i="23"/>
  <c r="D165" i="27" s="1"/>
  <c r="K165" i="23"/>
  <c r="K165" i="27" s="1"/>
  <c r="J165" i="23"/>
  <c r="J165" i="27" s="1"/>
  <c r="B165" i="23"/>
  <c r="B165" i="27" s="1"/>
  <c r="F165" i="23"/>
  <c r="F165" i="27" s="1"/>
  <c r="E165" i="23"/>
  <c r="E165" i="27" s="1"/>
  <c r="F186" i="23"/>
  <c r="F186" i="27" s="1"/>
  <c r="B186" i="23"/>
  <c r="B186" i="27" s="1"/>
  <c r="E186" i="23"/>
  <c r="E186" i="27" s="1"/>
  <c r="D186" i="23"/>
  <c r="D186" i="27" s="1"/>
  <c r="K186" i="23"/>
  <c r="K186" i="27" s="1"/>
  <c r="J186" i="23"/>
  <c r="J186" i="27" s="1"/>
  <c r="C186" i="23"/>
  <c r="C186" i="27" s="1"/>
  <c r="F241" i="23"/>
  <c r="F241" i="27" s="1"/>
  <c r="E241" i="23"/>
  <c r="E241" i="27" s="1"/>
  <c r="C241" i="23"/>
  <c r="C241" i="27" s="1"/>
  <c r="J241" i="23"/>
  <c r="J241" i="27" s="1"/>
  <c r="B241" i="23"/>
  <c r="B241" i="27" s="1"/>
  <c r="K241" i="23"/>
  <c r="K241" i="27" s="1"/>
  <c r="D241" i="23"/>
  <c r="D241" i="27" s="1"/>
  <c r="D281" i="24"/>
  <c r="K281" i="24"/>
  <c r="I281" i="24"/>
  <c r="B281" i="24"/>
  <c r="J281" i="24"/>
  <c r="F281" i="24"/>
  <c r="E281" i="24"/>
  <c r="C281" i="24"/>
  <c r="B224" i="23"/>
  <c r="B224" i="27" s="1"/>
  <c r="E224" i="23"/>
  <c r="E224" i="27" s="1"/>
  <c r="J224" i="23"/>
  <c r="J224" i="27" s="1"/>
  <c r="D224" i="23"/>
  <c r="D224" i="27" s="1"/>
  <c r="K224" i="23"/>
  <c r="K224" i="27" s="1"/>
  <c r="F224" i="23"/>
  <c r="F224" i="27" s="1"/>
  <c r="C224" i="23"/>
  <c r="C224" i="27" s="1"/>
  <c r="D111" i="23"/>
  <c r="D111" i="27" s="1"/>
  <c r="F111" i="23"/>
  <c r="F111" i="27" s="1"/>
  <c r="B111" i="23"/>
  <c r="B111" i="27" s="1"/>
  <c r="C111" i="23"/>
  <c r="C111" i="27" s="1"/>
  <c r="K111" i="23"/>
  <c r="K111" i="27" s="1"/>
  <c r="E111" i="23"/>
  <c r="E111" i="27" s="1"/>
  <c r="J111" i="23"/>
  <c r="J111" i="27" s="1"/>
  <c r="J194" i="24"/>
  <c r="D194" i="24"/>
  <c r="F194" i="24"/>
  <c r="C194" i="24"/>
  <c r="B194" i="24"/>
  <c r="K194" i="24"/>
  <c r="E194" i="24"/>
  <c r="I194" i="24"/>
  <c r="B127" i="23"/>
  <c r="B127" i="27" s="1"/>
  <c r="E181" i="23"/>
  <c r="E181" i="27" s="1"/>
  <c r="F181" i="23"/>
  <c r="F181" i="27" s="1"/>
  <c r="F156" i="23"/>
  <c r="F156" i="27" s="1"/>
  <c r="C156" i="23"/>
  <c r="C156" i="27" s="1"/>
  <c r="E156" i="23"/>
  <c r="E156" i="27" s="1"/>
  <c r="B156" i="23"/>
  <c r="B156" i="27" s="1"/>
  <c r="K156" i="23"/>
  <c r="K156" i="27" s="1"/>
  <c r="D156" i="23"/>
  <c r="D156" i="27" s="1"/>
  <c r="J156" i="23"/>
  <c r="J156" i="27" s="1"/>
  <c r="D297" i="24"/>
  <c r="I297" i="24"/>
  <c r="B196" i="24"/>
  <c r="J196" i="24"/>
  <c r="I196" i="24"/>
  <c r="F196" i="24"/>
  <c r="J254" i="23"/>
  <c r="J254" i="27" s="1"/>
  <c r="B254" i="23"/>
  <c r="B254" i="27" s="1"/>
  <c r="F254" i="23"/>
  <c r="F254" i="27" s="1"/>
  <c r="C254" i="23"/>
  <c r="C254" i="27" s="1"/>
  <c r="E254" i="23"/>
  <c r="E254" i="27" s="1"/>
  <c r="K254" i="23"/>
  <c r="K254" i="27" s="1"/>
  <c r="D254" i="23"/>
  <c r="D254" i="27" s="1"/>
  <c r="D114" i="24"/>
  <c r="C114" i="24"/>
  <c r="B114" i="24"/>
  <c r="F114" i="24"/>
  <c r="K114" i="24"/>
  <c r="E114" i="24"/>
  <c r="J114" i="24"/>
  <c r="I114" i="24"/>
  <c r="E166" i="24"/>
  <c r="F166" i="24"/>
  <c r="D166" i="24"/>
  <c r="I166" i="24"/>
  <c r="B166" i="24"/>
  <c r="J166" i="24"/>
  <c r="K166" i="24"/>
  <c r="C166" i="24"/>
  <c r="D155" i="23"/>
  <c r="D155" i="27" s="1"/>
  <c r="E155" i="23"/>
  <c r="E155" i="27" s="1"/>
  <c r="F155" i="23"/>
  <c r="F155" i="27" s="1"/>
  <c r="J155" i="23"/>
  <c r="J155" i="27" s="1"/>
  <c r="K155" i="23"/>
  <c r="K155" i="27" s="1"/>
  <c r="B155" i="23"/>
  <c r="B155" i="27" s="1"/>
  <c r="C155" i="23"/>
  <c r="C155" i="27" s="1"/>
  <c r="B228" i="23"/>
  <c r="B228" i="27" s="1"/>
  <c r="C228" i="23"/>
  <c r="C228" i="27" s="1"/>
  <c r="C271" i="24"/>
  <c r="K271" i="24"/>
  <c r="I271" i="24"/>
  <c r="B271" i="24"/>
  <c r="B266" i="24"/>
  <c r="E266" i="24"/>
  <c r="F266" i="24"/>
  <c r="D266" i="24"/>
  <c r="J266" i="24"/>
  <c r="K266" i="24"/>
  <c r="C266" i="24"/>
  <c r="I266" i="24"/>
  <c r="K134" i="24"/>
  <c r="C287" i="23"/>
  <c r="C287" i="27" s="1"/>
  <c r="K287" i="23"/>
  <c r="K287" i="27" s="1"/>
  <c r="E287" i="23"/>
  <c r="E287" i="27" s="1"/>
  <c r="F287" i="23"/>
  <c r="F287" i="27" s="1"/>
  <c r="D287" i="23"/>
  <c r="D287" i="27" s="1"/>
  <c r="C279" i="23"/>
  <c r="C279" i="27" s="1"/>
  <c r="F279" i="23"/>
  <c r="F279" i="27" s="1"/>
  <c r="B279" i="23"/>
  <c r="B279" i="27" s="1"/>
  <c r="E279" i="23"/>
  <c r="E279" i="27" s="1"/>
  <c r="K279" i="23"/>
  <c r="K279" i="27" s="1"/>
  <c r="D279" i="23"/>
  <c r="D279" i="27" s="1"/>
  <c r="J279" i="23"/>
  <c r="J279" i="27" s="1"/>
  <c r="K229" i="24"/>
  <c r="J229" i="24"/>
  <c r="I229" i="24"/>
  <c r="E229" i="24"/>
  <c r="F229" i="24"/>
  <c r="B229" i="24"/>
  <c r="D229" i="24"/>
  <c r="C229" i="24"/>
  <c r="K104" i="23"/>
  <c r="K104" i="27" s="1"/>
  <c r="C104" i="23"/>
  <c r="C104" i="27" s="1"/>
  <c r="E104" i="23"/>
  <c r="E104" i="27" s="1"/>
  <c r="J104" i="23"/>
  <c r="J104" i="27" s="1"/>
  <c r="F104" i="23"/>
  <c r="F104" i="27" s="1"/>
  <c r="D104" i="23"/>
  <c r="D104" i="27" s="1"/>
  <c r="B104" i="23"/>
  <c r="B104" i="27" s="1"/>
  <c r="F233" i="23"/>
  <c r="F233" i="27" s="1"/>
  <c r="D153" i="23"/>
  <c r="D153" i="27" s="1"/>
  <c r="C153" i="23"/>
  <c r="C153" i="27" s="1"/>
  <c r="E153" i="23"/>
  <c r="E153" i="27" s="1"/>
  <c r="B153" i="23"/>
  <c r="B153" i="27" s="1"/>
  <c r="F153" i="23"/>
  <c r="F153" i="27" s="1"/>
  <c r="J153" i="23"/>
  <c r="J153" i="27" s="1"/>
  <c r="K153" i="23"/>
  <c r="K153" i="27" s="1"/>
  <c r="C107" i="24"/>
  <c r="B107" i="24"/>
  <c r="E107" i="24"/>
  <c r="I107" i="24"/>
  <c r="J107" i="24"/>
  <c r="K107" i="24"/>
  <c r="D107" i="24"/>
  <c r="F107" i="24"/>
  <c r="B163" i="24"/>
  <c r="E163" i="24"/>
  <c r="D163" i="24"/>
  <c r="F163" i="24"/>
  <c r="J163" i="24"/>
  <c r="I163" i="24"/>
  <c r="K163" i="24"/>
  <c r="C163" i="24"/>
  <c r="B272" i="23"/>
  <c r="B272" i="27" s="1"/>
  <c r="K272" i="23"/>
  <c r="K272" i="27" s="1"/>
  <c r="J272" i="23"/>
  <c r="J272" i="27" s="1"/>
  <c r="D272" i="23"/>
  <c r="D272" i="27" s="1"/>
  <c r="F272" i="23"/>
  <c r="F272" i="27" s="1"/>
  <c r="E272" i="23"/>
  <c r="E272" i="27" s="1"/>
  <c r="C272" i="23"/>
  <c r="C272" i="27" s="1"/>
  <c r="F236" i="23"/>
  <c r="F236" i="27" s="1"/>
  <c r="J236" i="23"/>
  <c r="J236" i="27" s="1"/>
  <c r="E236" i="23"/>
  <c r="E236" i="27" s="1"/>
  <c r="C236" i="23"/>
  <c r="C236" i="27" s="1"/>
  <c r="B236" i="23"/>
  <c r="B236" i="27" s="1"/>
  <c r="D236" i="23"/>
  <c r="D236" i="27" s="1"/>
  <c r="K236" i="23"/>
  <c r="K236" i="27" s="1"/>
  <c r="K240" i="24"/>
  <c r="E240" i="24"/>
  <c r="D240" i="24"/>
  <c r="J240" i="24"/>
  <c r="C240" i="24"/>
  <c r="F240" i="24"/>
  <c r="I240" i="24"/>
  <c r="B240" i="24"/>
  <c r="K133" i="24"/>
  <c r="I133" i="24"/>
  <c r="J133" i="24"/>
  <c r="C133" i="24"/>
  <c r="D133" i="24"/>
  <c r="F133" i="24"/>
  <c r="E133" i="24"/>
  <c r="B133" i="24"/>
  <c r="C167" i="23"/>
  <c r="C167" i="27" s="1"/>
  <c r="D167" i="23"/>
  <c r="D167" i="27" s="1"/>
  <c r="B167" i="23"/>
  <c r="B167" i="27" s="1"/>
  <c r="F167" i="23"/>
  <c r="F167" i="27" s="1"/>
  <c r="K167" i="23"/>
  <c r="K167" i="27" s="1"/>
  <c r="J167" i="23"/>
  <c r="J167" i="27" s="1"/>
  <c r="E167" i="23"/>
  <c r="E167" i="27" s="1"/>
  <c r="C256" i="24"/>
  <c r="B169" i="24"/>
  <c r="K169" i="24"/>
  <c r="D169" i="24"/>
  <c r="F169" i="24"/>
  <c r="E169" i="24"/>
  <c r="J169" i="24"/>
  <c r="C169" i="24"/>
  <c r="I169" i="24"/>
  <c r="I263" i="24"/>
  <c r="E263" i="24"/>
  <c r="B263" i="24"/>
  <c r="C263" i="24"/>
  <c r="D263" i="24"/>
  <c r="K263" i="24"/>
  <c r="J263" i="24"/>
  <c r="F263" i="24"/>
  <c r="F214" i="24"/>
  <c r="B214" i="24"/>
  <c r="C214" i="24"/>
  <c r="D214" i="24"/>
  <c r="E214" i="24"/>
  <c r="I214" i="24"/>
  <c r="K214" i="24"/>
  <c r="J214" i="24"/>
  <c r="B193" i="23"/>
  <c r="B193" i="27" s="1"/>
  <c r="F193" i="23"/>
  <c r="F193" i="27" s="1"/>
  <c r="D193" i="23"/>
  <c r="D193" i="27" s="1"/>
  <c r="K193" i="23"/>
  <c r="K193" i="27" s="1"/>
  <c r="J193" i="23"/>
  <c r="J193" i="27" s="1"/>
  <c r="C193" i="23"/>
  <c r="C193" i="27" s="1"/>
  <c r="E193" i="23"/>
  <c r="E193" i="27" s="1"/>
  <c r="C284" i="23"/>
  <c r="C284" i="27" s="1"/>
  <c r="E284" i="23"/>
  <c r="E284" i="27" s="1"/>
  <c r="J284" i="23"/>
  <c r="J284" i="27" s="1"/>
  <c r="F284" i="23"/>
  <c r="F284" i="27" s="1"/>
  <c r="K284" i="23"/>
  <c r="K284" i="27" s="1"/>
  <c r="B284" i="23"/>
  <c r="B284" i="27" s="1"/>
  <c r="D284" i="23"/>
  <c r="D284" i="27" s="1"/>
  <c r="B242" i="23"/>
  <c r="B242" i="27" s="1"/>
  <c r="I222" i="24"/>
  <c r="E222" i="24"/>
  <c r="F222" i="24"/>
  <c r="C222" i="24"/>
  <c r="B222" i="24"/>
  <c r="J222" i="24"/>
  <c r="K222" i="24"/>
  <c r="D222" i="24"/>
  <c r="E149" i="24"/>
  <c r="D149" i="24"/>
  <c r="F149" i="24"/>
  <c r="B149" i="24"/>
  <c r="J149" i="24"/>
  <c r="K149" i="24"/>
  <c r="I149" i="24"/>
  <c r="C149" i="24"/>
  <c r="C296" i="23"/>
  <c r="C296" i="27" s="1"/>
  <c r="B296" i="23"/>
  <c r="B296" i="27" s="1"/>
  <c r="D296" i="23"/>
  <c r="D296" i="27" s="1"/>
  <c r="J296" i="23"/>
  <c r="J296" i="27" s="1"/>
  <c r="K296" i="23"/>
  <c r="K296" i="27" s="1"/>
  <c r="F296" i="23"/>
  <c r="F296" i="27" s="1"/>
  <c r="E296" i="23"/>
  <c r="E296" i="27" s="1"/>
  <c r="J191" i="24"/>
  <c r="K290" i="24"/>
  <c r="E200" i="24"/>
  <c r="F297" i="23"/>
  <c r="F297" i="27" s="1"/>
  <c r="D297" i="23"/>
  <c r="D297" i="27" s="1"/>
  <c r="E297" i="23"/>
  <c r="E297" i="27" s="1"/>
  <c r="C297" i="23"/>
  <c r="C297" i="27" s="1"/>
  <c r="F196" i="23"/>
  <c r="F196" i="27" s="1"/>
  <c r="C196" i="23"/>
  <c r="C196" i="27" s="1"/>
  <c r="B196" i="23"/>
  <c r="B196" i="27" s="1"/>
  <c r="D196" i="23"/>
  <c r="D196" i="27" s="1"/>
  <c r="K196" i="23"/>
  <c r="K196" i="27" s="1"/>
  <c r="J196" i="23"/>
  <c r="J196" i="27" s="1"/>
  <c r="E196" i="23"/>
  <c r="E196" i="27" s="1"/>
  <c r="C254" i="24"/>
  <c r="I254" i="24"/>
  <c r="B254" i="24"/>
  <c r="K254" i="24"/>
  <c r="K114" i="23"/>
  <c r="K114" i="27" s="1"/>
  <c r="F114" i="23"/>
  <c r="F114" i="27" s="1"/>
  <c r="D114" i="23"/>
  <c r="D114" i="27" s="1"/>
  <c r="J114" i="23"/>
  <c r="J114" i="27" s="1"/>
  <c r="E114" i="23"/>
  <c r="E114" i="27" s="1"/>
  <c r="B114" i="23"/>
  <c r="B114" i="27" s="1"/>
  <c r="C114" i="23"/>
  <c r="C114" i="27" s="1"/>
  <c r="E166" i="23"/>
  <c r="E166" i="27" s="1"/>
  <c r="J166" i="23"/>
  <c r="J166" i="27" s="1"/>
  <c r="K166" i="23"/>
  <c r="K166" i="27" s="1"/>
  <c r="D166" i="23"/>
  <c r="D166" i="27" s="1"/>
  <c r="B166" i="23"/>
  <c r="B166" i="27" s="1"/>
  <c r="C166" i="23"/>
  <c r="C166" i="27" s="1"/>
  <c r="F166" i="23"/>
  <c r="F166" i="27" s="1"/>
  <c r="K155" i="24"/>
  <c r="J141" i="23"/>
  <c r="J141" i="27" s="1"/>
  <c r="B141" i="23"/>
  <c r="B141" i="27" s="1"/>
  <c r="D141" i="23"/>
  <c r="D141" i="27" s="1"/>
  <c r="F141" i="23"/>
  <c r="F141" i="27" s="1"/>
  <c r="C141" i="23"/>
  <c r="C141" i="27" s="1"/>
  <c r="K141" i="23"/>
  <c r="K141" i="27" s="1"/>
  <c r="E141" i="23"/>
  <c r="E141" i="27" s="1"/>
  <c r="K228" i="24"/>
  <c r="D271" i="23"/>
  <c r="D271" i="27" s="1"/>
  <c r="C271" i="23"/>
  <c r="C271" i="27" s="1"/>
  <c r="B271" i="23"/>
  <c r="B271" i="27" s="1"/>
  <c r="K271" i="23"/>
  <c r="K271" i="27" s="1"/>
  <c r="F271" i="23"/>
  <c r="F271" i="27" s="1"/>
  <c r="J271" i="23"/>
  <c r="J271" i="27" s="1"/>
  <c r="E271" i="23"/>
  <c r="E271" i="27" s="1"/>
  <c r="E266" i="23"/>
  <c r="E266" i="27" s="1"/>
  <c r="F266" i="23"/>
  <c r="F266" i="27" s="1"/>
  <c r="C266" i="23"/>
  <c r="C266" i="27" s="1"/>
  <c r="D266" i="23"/>
  <c r="D266" i="27" s="1"/>
  <c r="K266" i="23"/>
  <c r="K266" i="27" s="1"/>
  <c r="B266" i="23"/>
  <c r="B266" i="27" s="1"/>
  <c r="J266" i="23"/>
  <c r="J266" i="27" s="1"/>
  <c r="J134" i="23"/>
  <c r="J134" i="27" s="1"/>
  <c r="K134" i="23"/>
  <c r="K134" i="27" s="1"/>
  <c r="C134" i="23"/>
  <c r="C134" i="27" s="1"/>
  <c r="D134" i="23"/>
  <c r="D134" i="27" s="1"/>
  <c r="B134" i="23"/>
  <c r="B134" i="27" s="1"/>
  <c r="E134" i="23"/>
  <c r="E134" i="27" s="1"/>
  <c r="F134" i="23"/>
  <c r="F134" i="27" s="1"/>
  <c r="B110" i="24"/>
  <c r="I110" i="24"/>
  <c r="D110" i="24"/>
  <c r="C110" i="24"/>
  <c r="E110" i="24"/>
  <c r="J110" i="24"/>
  <c r="K110" i="24"/>
  <c r="F110" i="24"/>
  <c r="D209" i="23"/>
  <c r="D209" i="27" s="1"/>
  <c r="F209" i="23"/>
  <c r="F209" i="27" s="1"/>
  <c r="E209" i="23"/>
  <c r="E209" i="27" s="1"/>
  <c r="J209" i="23"/>
  <c r="J209" i="27" s="1"/>
  <c r="B209" i="23"/>
  <c r="B209" i="27" s="1"/>
  <c r="K209" i="23"/>
  <c r="K209" i="27" s="1"/>
  <c r="C209" i="23"/>
  <c r="C209" i="27" s="1"/>
  <c r="B120" i="23"/>
  <c r="B120" i="27" s="1"/>
  <c r="I185" i="24"/>
  <c r="C185" i="24"/>
  <c r="J185" i="24"/>
  <c r="D185" i="24"/>
  <c r="E185" i="24"/>
  <c r="F185" i="24"/>
  <c r="B185" i="24"/>
  <c r="K185" i="24"/>
  <c r="D278" i="24"/>
  <c r="B278" i="24"/>
  <c r="I278" i="24"/>
  <c r="F278" i="24"/>
  <c r="J278" i="24"/>
  <c r="C278" i="24"/>
  <c r="K278" i="24"/>
  <c r="E278" i="24"/>
  <c r="E262" i="23"/>
  <c r="E262" i="27" s="1"/>
  <c r="K262" i="23"/>
  <c r="K262" i="27" s="1"/>
  <c r="B262" i="23"/>
  <c r="B262" i="27" s="1"/>
  <c r="D262" i="23"/>
  <c r="D262" i="27" s="1"/>
  <c r="F262" i="23"/>
  <c r="F262" i="27" s="1"/>
  <c r="C262" i="23"/>
  <c r="C262" i="27" s="1"/>
  <c r="J262" i="23"/>
  <c r="J262" i="27" s="1"/>
  <c r="K183" i="24"/>
  <c r="E183" i="24"/>
  <c r="B183" i="24"/>
  <c r="J183" i="24"/>
  <c r="C183" i="24"/>
  <c r="D183" i="24"/>
  <c r="F183" i="24"/>
  <c r="I183" i="24"/>
  <c r="C210" i="24"/>
  <c r="D210" i="24"/>
  <c r="F210" i="24"/>
  <c r="E210" i="24"/>
  <c r="J210" i="24"/>
  <c r="K210" i="24"/>
  <c r="B210" i="24"/>
  <c r="I210" i="24"/>
  <c r="E188" i="23"/>
  <c r="E188" i="27" s="1"/>
  <c r="C188" i="23"/>
  <c r="C188" i="27" s="1"/>
  <c r="F188" i="23"/>
  <c r="F188" i="27" s="1"/>
  <c r="D188" i="23"/>
  <c r="D188" i="27" s="1"/>
  <c r="K188" i="23"/>
  <c r="K188" i="27" s="1"/>
  <c r="B188" i="23"/>
  <c r="B188" i="27" s="1"/>
  <c r="J188" i="23"/>
  <c r="J188" i="27" s="1"/>
  <c r="I108" i="24"/>
  <c r="J108" i="24"/>
  <c r="B108" i="24"/>
  <c r="E108" i="24"/>
  <c r="F108" i="24"/>
  <c r="K108" i="24"/>
  <c r="D108" i="24"/>
  <c r="C108" i="24"/>
  <c r="J157" i="24"/>
  <c r="C184" i="24"/>
  <c r="E184" i="24"/>
  <c r="F184" i="24"/>
  <c r="J184" i="24"/>
  <c r="K184" i="24"/>
  <c r="D184" i="24"/>
  <c r="I184" i="24"/>
  <c r="B184" i="24"/>
  <c r="K236" i="24"/>
  <c r="J236" i="24"/>
  <c r="B236" i="24"/>
  <c r="I236" i="24"/>
  <c r="D236" i="24"/>
  <c r="C236" i="24"/>
  <c r="F236" i="24"/>
  <c r="E236" i="24"/>
  <c r="C240" i="23"/>
  <c r="C240" i="27" s="1"/>
  <c r="F240" i="23"/>
  <c r="F240" i="27" s="1"/>
  <c r="D240" i="23"/>
  <c r="D240" i="27" s="1"/>
  <c r="K240" i="23"/>
  <c r="K240" i="27" s="1"/>
  <c r="B240" i="23"/>
  <c r="B240" i="27" s="1"/>
  <c r="E240" i="23"/>
  <c r="E240" i="27" s="1"/>
  <c r="J240" i="23"/>
  <c r="J240" i="27" s="1"/>
  <c r="J133" i="23"/>
  <c r="J133" i="27" s="1"/>
  <c r="K133" i="23"/>
  <c r="K133" i="27" s="1"/>
  <c r="F133" i="23"/>
  <c r="F133" i="27" s="1"/>
  <c r="B133" i="23"/>
  <c r="B133" i="27" s="1"/>
  <c r="E133" i="23"/>
  <c r="E133" i="27" s="1"/>
  <c r="C133" i="23"/>
  <c r="C133" i="27" s="1"/>
  <c r="D133" i="23"/>
  <c r="D133" i="27" s="1"/>
  <c r="K167" i="24"/>
  <c r="E167" i="24"/>
  <c r="B167" i="24"/>
  <c r="J167" i="24"/>
  <c r="C167" i="24"/>
  <c r="F167" i="24"/>
  <c r="D167" i="24"/>
  <c r="I167" i="24"/>
  <c r="E256" i="23"/>
  <c r="E256" i="27" s="1"/>
  <c r="F288" i="23"/>
  <c r="F288" i="27" s="1"/>
  <c r="B288" i="23"/>
  <c r="B288" i="27" s="1"/>
  <c r="K288" i="23"/>
  <c r="K288" i="27" s="1"/>
  <c r="J288" i="23"/>
  <c r="J288" i="27" s="1"/>
  <c r="C288" i="23"/>
  <c r="C288" i="27" s="1"/>
  <c r="D288" i="23"/>
  <c r="D288" i="27" s="1"/>
  <c r="E288" i="23"/>
  <c r="E288" i="27" s="1"/>
  <c r="D112" i="24"/>
  <c r="E112" i="24"/>
  <c r="F112" i="24"/>
  <c r="C112" i="24"/>
  <c r="I112" i="24"/>
  <c r="J112" i="24"/>
  <c r="B112" i="24"/>
  <c r="K112" i="24"/>
  <c r="E177" i="23"/>
  <c r="E177" i="27" s="1"/>
  <c r="D277" i="24"/>
  <c r="C277" i="24"/>
  <c r="K277" i="24"/>
  <c r="J277" i="24"/>
  <c r="I277" i="24"/>
  <c r="F277" i="24"/>
  <c r="E277" i="24"/>
  <c r="B277" i="24"/>
  <c r="C284" i="24"/>
  <c r="C253" i="23"/>
  <c r="C253" i="27" s="1"/>
  <c r="K253" i="23"/>
  <c r="K253" i="27" s="1"/>
  <c r="D253" i="23"/>
  <c r="D253" i="27" s="1"/>
  <c r="E253" i="23"/>
  <c r="E253" i="27" s="1"/>
  <c r="J253" i="23"/>
  <c r="J253" i="27" s="1"/>
  <c r="F253" i="23"/>
  <c r="F253" i="27" s="1"/>
  <c r="B253" i="23"/>
  <c r="B253" i="27" s="1"/>
  <c r="E301" i="23"/>
  <c r="E301" i="27" s="1"/>
  <c r="I242" i="24"/>
  <c r="J242" i="24"/>
  <c r="F242" i="24"/>
  <c r="C242" i="24"/>
  <c r="E242" i="24"/>
  <c r="D242" i="24"/>
  <c r="B242" i="24"/>
  <c r="K242" i="24"/>
  <c r="J222" i="23"/>
  <c r="J222" i="27" s="1"/>
  <c r="F149" i="23"/>
  <c r="F149" i="27" s="1"/>
  <c r="E149" i="23"/>
  <c r="E149" i="27" s="1"/>
  <c r="J149" i="23"/>
  <c r="J149" i="27" s="1"/>
  <c r="D149" i="23"/>
  <c r="D149" i="27" s="1"/>
  <c r="K149" i="23"/>
  <c r="K149" i="27" s="1"/>
  <c r="B149" i="23"/>
  <c r="B149" i="27" s="1"/>
  <c r="C149" i="23"/>
  <c r="C149" i="27" s="1"/>
  <c r="D296" i="24"/>
  <c r="K296" i="24"/>
  <c r="F296" i="24"/>
  <c r="I296" i="24"/>
  <c r="E296" i="24"/>
  <c r="J296" i="24"/>
  <c r="B296" i="24"/>
  <c r="C296" i="24"/>
  <c r="F195" i="24"/>
  <c r="E195" i="24"/>
  <c r="C195" i="24"/>
  <c r="D195" i="24"/>
  <c r="B195" i="24"/>
  <c r="K195" i="24"/>
  <c r="I195" i="24"/>
  <c r="J195" i="24"/>
  <c r="J290" i="23"/>
  <c r="J290" i="27" s="1"/>
  <c r="F290" i="23"/>
  <c r="F290" i="27" s="1"/>
  <c r="C290" i="23"/>
  <c r="C290" i="27" s="1"/>
  <c r="E290" i="23"/>
  <c r="E290" i="27" s="1"/>
  <c r="D290" i="23"/>
  <c r="D290" i="27" s="1"/>
  <c r="B290" i="23"/>
  <c r="B290" i="27" s="1"/>
  <c r="K290" i="23"/>
  <c r="K290" i="27" s="1"/>
  <c r="K131" i="23"/>
  <c r="K131" i="27" s="1"/>
  <c r="J131" i="23"/>
  <c r="J131" i="27" s="1"/>
  <c r="B131" i="23"/>
  <c r="B131" i="27" s="1"/>
  <c r="E131" i="23"/>
  <c r="E131" i="27" s="1"/>
  <c r="D131" i="23"/>
  <c r="D131" i="27" s="1"/>
  <c r="C131" i="23"/>
  <c r="C131" i="27" s="1"/>
  <c r="F131" i="23"/>
  <c r="F131" i="27" s="1"/>
  <c r="F200" i="23"/>
  <c r="F200" i="27" s="1"/>
  <c r="K150" i="23"/>
  <c r="K150" i="27" s="1"/>
  <c r="B150" i="23"/>
  <c r="B150" i="27" s="1"/>
  <c r="J150" i="23"/>
  <c r="J150" i="27" s="1"/>
  <c r="E150" i="23"/>
  <c r="E150" i="27" s="1"/>
  <c r="F150" i="23"/>
  <c r="F150" i="27" s="1"/>
  <c r="C150" i="23"/>
  <c r="C150" i="27" s="1"/>
  <c r="D150" i="23"/>
  <c r="D150" i="27" s="1"/>
  <c r="J125" i="24"/>
  <c r="F125" i="24"/>
  <c r="B125" i="24"/>
  <c r="C125" i="24"/>
  <c r="D125" i="24"/>
  <c r="K125" i="24"/>
  <c r="E125" i="24"/>
  <c r="I125" i="24"/>
  <c r="K146" i="23"/>
  <c r="K146" i="27" s="1"/>
  <c r="F146" i="23"/>
  <c r="F146" i="27" s="1"/>
  <c r="C146" i="23"/>
  <c r="C146" i="27" s="1"/>
  <c r="D146" i="23"/>
  <c r="D146" i="27" s="1"/>
  <c r="E146" i="23"/>
  <c r="E146" i="27" s="1"/>
  <c r="J146" i="23"/>
  <c r="J146" i="27" s="1"/>
  <c r="B146" i="23"/>
  <c r="B146" i="27" s="1"/>
  <c r="E286" i="24"/>
  <c r="I286" i="24"/>
  <c r="F286" i="24"/>
  <c r="J286" i="24"/>
  <c r="B286" i="24"/>
  <c r="D286" i="24"/>
  <c r="K286" i="24"/>
  <c r="C286" i="24"/>
  <c r="B201" i="24"/>
  <c r="B289" i="23"/>
  <c r="B289" i="27" s="1"/>
  <c r="D289" i="23"/>
  <c r="D289" i="27" s="1"/>
  <c r="C289" i="23"/>
  <c r="C289" i="27" s="1"/>
  <c r="F289" i="23"/>
  <c r="F289" i="27" s="1"/>
  <c r="E289" i="23"/>
  <c r="E289" i="27" s="1"/>
  <c r="J289" i="23"/>
  <c r="J289" i="27" s="1"/>
  <c r="K289" i="23"/>
  <c r="K289" i="27" s="1"/>
  <c r="F215" i="24"/>
  <c r="C280" i="24"/>
  <c r="C161" i="23"/>
  <c r="C161" i="27" s="1"/>
  <c r="F161" i="23"/>
  <c r="F161" i="27" s="1"/>
  <c r="E161" i="23"/>
  <c r="E161" i="27" s="1"/>
  <c r="J161" i="23"/>
  <c r="J161" i="27" s="1"/>
  <c r="D161" i="23"/>
  <c r="D161" i="27" s="1"/>
  <c r="K161" i="23"/>
  <c r="K161" i="27" s="1"/>
  <c r="B161" i="23"/>
  <c r="B161" i="27" s="1"/>
  <c r="K212" i="24"/>
  <c r="I212" i="24"/>
  <c r="K220" i="24"/>
  <c r="J220" i="24"/>
  <c r="I220" i="24"/>
  <c r="F220" i="24"/>
  <c r="C220" i="24"/>
  <c r="B220" i="24"/>
  <c r="D220" i="24"/>
  <c r="E220" i="24"/>
  <c r="J198" i="24"/>
  <c r="D198" i="24"/>
  <c r="C198" i="24"/>
  <c r="B198" i="24"/>
  <c r="F198" i="24"/>
  <c r="K198" i="24"/>
  <c r="I198" i="24"/>
  <c r="E198" i="24"/>
  <c r="D110" i="23"/>
  <c r="D110" i="27" s="1"/>
  <c r="E110" i="23"/>
  <c r="E110" i="27" s="1"/>
  <c r="J110" i="23"/>
  <c r="J110" i="27" s="1"/>
  <c r="B110" i="23"/>
  <c r="B110" i="27" s="1"/>
  <c r="C110" i="23"/>
  <c r="C110" i="27" s="1"/>
  <c r="K110" i="23"/>
  <c r="K110" i="27" s="1"/>
  <c r="F110" i="23"/>
  <c r="F110" i="27" s="1"/>
  <c r="J209" i="24"/>
  <c r="K209" i="24"/>
  <c r="I209" i="24"/>
  <c r="F209" i="24"/>
  <c r="D209" i="24"/>
  <c r="E209" i="24"/>
  <c r="B209" i="24"/>
  <c r="C209" i="24"/>
  <c r="J185" i="23"/>
  <c r="J185" i="27" s="1"/>
  <c r="F185" i="23"/>
  <c r="F185" i="27" s="1"/>
  <c r="B185" i="23"/>
  <c r="B185" i="27" s="1"/>
  <c r="C185" i="23"/>
  <c r="C185" i="27" s="1"/>
  <c r="E185" i="23"/>
  <c r="E185" i="27" s="1"/>
  <c r="J278" i="23"/>
  <c r="J278" i="27" s="1"/>
  <c r="B278" i="23"/>
  <c r="B278" i="27" s="1"/>
  <c r="D278" i="23"/>
  <c r="D278" i="27" s="1"/>
  <c r="E278" i="23"/>
  <c r="E278" i="27" s="1"/>
  <c r="K278" i="23"/>
  <c r="K278" i="27" s="1"/>
  <c r="F278" i="23"/>
  <c r="F278" i="27" s="1"/>
  <c r="C278" i="23"/>
  <c r="C278" i="27" s="1"/>
  <c r="I262" i="24"/>
  <c r="J262" i="24"/>
  <c r="F262" i="24"/>
  <c r="C262" i="24"/>
  <c r="B262" i="24"/>
  <c r="E262" i="24"/>
  <c r="K262" i="24"/>
  <c r="D262" i="24"/>
  <c r="C183" i="23"/>
  <c r="C183" i="27" s="1"/>
  <c r="K183" i="23"/>
  <c r="K183" i="27" s="1"/>
  <c r="J183" i="23"/>
  <c r="J183" i="27" s="1"/>
  <c r="D210" i="23"/>
  <c r="D210" i="27" s="1"/>
  <c r="J210" i="23"/>
  <c r="J210" i="27" s="1"/>
  <c r="E210" i="23"/>
  <c r="E210" i="27" s="1"/>
  <c r="K210" i="23"/>
  <c r="K210" i="27" s="1"/>
  <c r="C188" i="24"/>
  <c r="J188" i="24"/>
  <c r="I188" i="24"/>
  <c r="E188" i="24"/>
  <c r="F188" i="24"/>
  <c r="K188" i="24"/>
  <c r="B188" i="24"/>
  <c r="D188" i="24"/>
  <c r="E108" i="23"/>
  <c r="E108" i="27" s="1"/>
  <c r="B108" i="23"/>
  <c r="B108" i="27" s="1"/>
  <c r="F108" i="23"/>
  <c r="F108" i="27" s="1"/>
  <c r="C108" i="23"/>
  <c r="C108" i="27" s="1"/>
  <c r="J108" i="23"/>
  <c r="J108" i="27" s="1"/>
  <c r="D108" i="23"/>
  <c r="D108" i="27" s="1"/>
  <c r="K108" i="23"/>
  <c r="K108" i="27" s="1"/>
  <c r="C157" i="23"/>
  <c r="C157" i="27" s="1"/>
  <c r="K157" i="23"/>
  <c r="K157" i="27" s="1"/>
  <c r="D157" i="23"/>
  <c r="D157" i="27" s="1"/>
  <c r="J157" i="23"/>
  <c r="J157" i="27" s="1"/>
  <c r="B157" i="23"/>
  <c r="B157" i="27" s="1"/>
  <c r="F157" i="23"/>
  <c r="F157" i="27" s="1"/>
  <c r="E157" i="23"/>
  <c r="E157" i="27" s="1"/>
  <c r="D184" i="23"/>
  <c r="D184" i="27" s="1"/>
  <c r="E184" i="23"/>
  <c r="E184" i="27" s="1"/>
  <c r="C184" i="23"/>
  <c r="C184" i="27" s="1"/>
  <c r="K184" i="23"/>
  <c r="K184" i="27" s="1"/>
  <c r="B184" i="23"/>
  <c r="B184" i="27" s="1"/>
  <c r="F184" i="23"/>
  <c r="F184" i="27" s="1"/>
  <c r="J184" i="23"/>
  <c r="J184" i="27" s="1"/>
  <c r="K116" i="23"/>
  <c r="K116" i="27" s="1"/>
  <c r="B116" i="23"/>
  <c r="B116" i="27" s="1"/>
  <c r="C116" i="23"/>
  <c r="C116" i="27" s="1"/>
  <c r="D116" i="23"/>
  <c r="D116" i="27" s="1"/>
  <c r="J116" i="23"/>
  <c r="J116" i="27" s="1"/>
  <c r="E116" i="23"/>
  <c r="E116" i="27" s="1"/>
  <c r="F116" i="23"/>
  <c r="F116" i="27" s="1"/>
  <c r="J243" i="24"/>
  <c r="B243" i="24"/>
  <c r="E243" i="24"/>
  <c r="K243" i="24"/>
  <c r="D243" i="24"/>
  <c r="I243" i="24"/>
  <c r="C243" i="24"/>
  <c r="F243" i="24"/>
  <c r="D217" i="23"/>
  <c r="D217" i="27" s="1"/>
  <c r="E178" i="24"/>
  <c r="C178" i="24"/>
  <c r="I178" i="24"/>
  <c r="B178" i="24"/>
  <c r="F178" i="24"/>
  <c r="D178" i="24"/>
  <c r="J178" i="24"/>
  <c r="K178" i="24"/>
  <c r="E189" i="24"/>
  <c r="F189" i="24"/>
  <c r="D189" i="24"/>
  <c r="B189" i="24"/>
  <c r="C189" i="24"/>
  <c r="K189" i="24"/>
  <c r="I189" i="24"/>
  <c r="J189" i="24"/>
  <c r="I124" i="24"/>
  <c r="E124" i="24"/>
  <c r="D124" i="24"/>
  <c r="K124" i="24"/>
  <c r="J124" i="24"/>
  <c r="B124" i="24"/>
  <c r="C124" i="24"/>
  <c r="F124" i="24"/>
  <c r="F112" i="23"/>
  <c r="F112" i="27" s="1"/>
  <c r="K112" i="23"/>
  <c r="K112" i="27" s="1"/>
  <c r="E112" i="23"/>
  <c r="E112" i="27" s="1"/>
  <c r="J112" i="23"/>
  <c r="J112" i="27" s="1"/>
  <c r="C112" i="23"/>
  <c r="C112" i="27" s="1"/>
  <c r="D112" i="23"/>
  <c r="D112" i="27" s="1"/>
  <c r="B112" i="23"/>
  <c r="B112" i="27" s="1"/>
  <c r="C205" i="23"/>
  <c r="C205" i="27" s="1"/>
  <c r="J205" i="23"/>
  <c r="J205" i="27" s="1"/>
  <c r="E205" i="23"/>
  <c r="E205" i="27" s="1"/>
  <c r="D205" i="23"/>
  <c r="D205" i="27" s="1"/>
  <c r="B205" i="23"/>
  <c r="B205" i="27" s="1"/>
  <c r="K205" i="23"/>
  <c r="K205" i="27" s="1"/>
  <c r="F205" i="23"/>
  <c r="F205" i="27" s="1"/>
  <c r="J177" i="24"/>
  <c r="I177" i="24"/>
  <c r="K177" i="24"/>
  <c r="F177" i="24"/>
  <c r="B177" i="24"/>
  <c r="C177" i="24"/>
  <c r="E177" i="24"/>
  <c r="D177" i="24"/>
  <c r="J277" i="23"/>
  <c r="J277" i="27" s="1"/>
  <c r="F277" i="23"/>
  <c r="F277" i="27" s="1"/>
  <c r="K277" i="23"/>
  <c r="K277" i="27" s="1"/>
  <c r="E277" i="23"/>
  <c r="E277" i="27" s="1"/>
  <c r="C277" i="23"/>
  <c r="C277" i="27" s="1"/>
  <c r="D277" i="23"/>
  <c r="D277" i="27" s="1"/>
  <c r="B277" i="23"/>
  <c r="B277" i="27" s="1"/>
  <c r="E119" i="23"/>
  <c r="E119" i="27" s="1"/>
  <c r="D119" i="23"/>
  <c r="D119" i="27" s="1"/>
  <c r="F119" i="23"/>
  <c r="F119" i="27" s="1"/>
  <c r="C119" i="23"/>
  <c r="C119" i="27" s="1"/>
  <c r="B119" i="23"/>
  <c r="B119" i="27" s="1"/>
  <c r="J119" i="23"/>
  <c r="J119" i="27" s="1"/>
  <c r="K119" i="23"/>
  <c r="K119" i="27" s="1"/>
  <c r="J128" i="23"/>
  <c r="J128" i="27" s="1"/>
  <c r="F128" i="23"/>
  <c r="F128" i="27" s="1"/>
  <c r="E128" i="23"/>
  <c r="E128" i="27" s="1"/>
  <c r="K232" i="24"/>
  <c r="J232" i="24"/>
  <c r="F232" i="24"/>
  <c r="C232" i="24"/>
  <c r="I232" i="24"/>
  <c r="B232" i="24"/>
  <c r="D232" i="24"/>
  <c r="E232" i="24"/>
  <c r="E154" i="24"/>
  <c r="K154" i="24"/>
  <c r="I154" i="24"/>
  <c r="B154" i="24"/>
  <c r="D154" i="24"/>
  <c r="C154" i="24"/>
  <c r="J154" i="24"/>
  <c r="F154" i="24"/>
  <c r="C165" i="24"/>
  <c r="E186" i="24"/>
  <c r="C186" i="24"/>
  <c r="I186" i="24"/>
  <c r="B186" i="24"/>
  <c r="F186" i="24"/>
  <c r="D186" i="24"/>
  <c r="K186" i="24"/>
  <c r="J186" i="24"/>
  <c r="B241" i="24"/>
  <c r="J241" i="24"/>
  <c r="I241" i="24"/>
  <c r="K241" i="24"/>
  <c r="E241" i="24"/>
  <c r="D241" i="24"/>
  <c r="C241" i="24"/>
  <c r="F241" i="24"/>
  <c r="E281" i="23"/>
  <c r="E281" i="27" s="1"/>
  <c r="J281" i="23"/>
  <c r="J281" i="27" s="1"/>
  <c r="B281" i="23"/>
  <c r="B281" i="27" s="1"/>
  <c r="C281" i="23"/>
  <c r="C281" i="27" s="1"/>
  <c r="F281" i="23"/>
  <c r="F281" i="27" s="1"/>
  <c r="K281" i="23"/>
  <c r="K281" i="27" s="1"/>
  <c r="D281" i="23"/>
  <c r="D281" i="27" s="1"/>
  <c r="D224" i="24"/>
  <c r="C224" i="24"/>
  <c r="B224" i="24"/>
  <c r="E224" i="24"/>
  <c r="K224" i="24"/>
  <c r="F224" i="24"/>
  <c r="I224" i="24"/>
  <c r="J224" i="24"/>
  <c r="D111" i="24"/>
  <c r="J111" i="24"/>
  <c r="C111" i="24"/>
  <c r="B111" i="24"/>
  <c r="E111" i="24"/>
  <c r="F111" i="24"/>
  <c r="I111" i="24"/>
  <c r="K111" i="24"/>
  <c r="K194" i="23"/>
  <c r="K194" i="27" s="1"/>
  <c r="C194" i="23"/>
  <c r="C194" i="27" s="1"/>
  <c r="F194" i="23"/>
  <c r="F194" i="27" s="1"/>
  <c r="E194" i="23"/>
  <c r="E194" i="27" s="1"/>
  <c r="B194" i="23"/>
  <c r="B194" i="27" s="1"/>
  <c r="J194" i="23"/>
  <c r="J194" i="27" s="1"/>
  <c r="D194" i="23"/>
  <c r="D194" i="27" s="1"/>
  <c r="I127" i="24"/>
  <c r="B127" i="24"/>
  <c r="F127" i="24"/>
  <c r="K127" i="24"/>
  <c r="E127" i="24"/>
  <c r="D127" i="24"/>
  <c r="J127" i="24"/>
  <c r="C127" i="24"/>
  <c r="I181" i="24"/>
  <c r="J181" i="24"/>
  <c r="D181" i="24"/>
  <c r="F181" i="24"/>
  <c r="K181" i="24"/>
  <c r="C181" i="24"/>
  <c r="E181" i="24"/>
  <c r="B181" i="24"/>
  <c r="J150" i="24"/>
  <c r="C150" i="24"/>
  <c r="F150" i="24"/>
  <c r="I150" i="24"/>
  <c r="E150" i="24"/>
  <c r="K150" i="24"/>
  <c r="B150" i="24"/>
  <c r="D150" i="24"/>
  <c r="E125" i="23"/>
  <c r="E125" i="27" s="1"/>
  <c r="B125" i="23"/>
  <c r="B125" i="27" s="1"/>
  <c r="C125" i="23"/>
  <c r="C125" i="27" s="1"/>
  <c r="J125" i="23"/>
  <c r="J125" i="27" s="1"/>
  <c r="D125" i="23"/>
  <c r="D125" i="27" s="1"/>
  <c r="K125" i="23"/>
  <c r="K125" i="27" s="1"/>
  <c r="F125" i="23"/>
  <c r="F125" i="27" s="1"/>
  <c r="F146" i="24"/>
  <c r="D146" i="24"/>
  <c r="J146" i="24"/>
  <c r="K146" i="24"/>
  <c r="I146" i="24"/>
  <c r="E146" i="24"/>
  <c r="B146" i="24"/>
  <c r="C146" i="24"/>
  <c r="D291" i="23"/>
  <c r="D291" i="27" s="1"/>
  <c r="E291" i="23"/>
  <c r="E291" i="27" s="1"/>
  <c r="F291" i="23"/>
  <c r="F291" i="27" s="1"/>
  <c r="K291" i="23"/>
  <c r="K291" i="27" s="1"/>
  <c r="J291" i="23"/>
  <c r="J291" i="27" s="1"/>
  <c r="B291" i="23"/>
  <c r="B291" i="27" s="1"/>
  <c r="C291" i="23"/>
  <c r="C291" i="27" s="1"/>
  <c r="E286" i="23"/>
  <c r="E286" i="27" s="1"/>
  <c r="B286" i="23"/>
  <c r="B286" i="27" s="1"/>
  <c r="C286" i="23"/>
  <c r="C286" i="27" s="1"/>
  <c r="F286" i="23"/>
  <c r="F286" i="27" s="1"/>
  <c r="J286" i="23"/>
  <c r="J286" i="27" s="1"/>
  <c r="K286" i="23"/>
  <c r="K286" i="27" s="1"/>
  <c r="D286" i="23"/>
  <c r="D286" i="27" s="1"/>
  <c r="E201" i="23"/>
  <c r="E201" i="27" s="1"/>
  <c r="B201" i="23"/>
  <c r="B201" i="27" s="1"/>
  <c r="C201" i="23"/>
  <c r="C201" i="27" s="1"/>
  <c r="K201" i="23"/>
  <c r="K201" i="27" s="1"/>
  <c r="F201" i="23"/>
  <c r="F201" i="27" s="1"/>
  <c r="J201" i="23"/>
  <c r="J201" i="27" s="1"/>
  <c r="D201" i="23"/>
  <c r="D201" i="27" s="1"/>
  <c r="J289" i="24"/>
  <c r="E289" i="24"/>
  <c r="C289" i="24"/>
  <c r="K289" i="24"/>
  <c r="F289" i="24"/>
  <c r="I289" i="24"/>
  <c r="D289" i="24"/>
  <c r="B289" i="24"/>
  <c r="D215" i="23"/>
  <c r="D215" i="27" s="1"/>
  <c r="J215" i="23"/>
  <c r="J215" i="27" s="1"/>
  <c r="E215" i="23"/>
  <c r="E215" i="27" s="1"/>
  <c r="K215" i="23"/>
  <c r="K215" i="27" s="1"/>
  <c r="B215" i="23"/>
  <c r="B215" i="27" s="1"/>
  <c r="F215" i="23"/>
  <c r="F215" i="27" s="1"/>
  <c r="C215" i="23"/>
  <c r="C215" i="27" s="1"/>
  <c r="F280" i="23"/>
  <c r="F280" i="27" s="1"/>
  <c r="E280" i="23"/>
  <c r="E280" i="27" s="1"/>
  <c r="C280" i="23"/>
  <c r="C280" i="27" s="1"/>
  <c r="B161" i="24"/>
  <c r="K161" i="24"/>
  <c r="E161" i="24"/>
  <c r="D161" i="24"/>
  <c r="C161" i="24"/>
  <c r="F161" i="24"/>
  <c r="J161" i="24"/>
  <c r="I161" i="24"/>
  <c r="C220" i="23"/>
  <c r="C220" i="27" s="1"/>
  <c r="E220" i="23"/>
  <c r="E220" i="27" s="1"/>
  <c r="D220" i="23"/>
  <c r="D220" i="27" s="1"/>
  <c r="K220" i="23"/>
  <c r="K220" i="27" s="1"/>
  <c r="F220" i="23"/>
  <c r="F220" i="27" s="1"/>
  <c r="J220" i="23"/>
  <c r="J220" i="27" s="1"/>
  <c r="B220" i="23"/>
  <c r="B220" i="27" s="1"/>
  <c r="J126" i="23"/>
  <c r="J126" i="27" s="1"/>
  <c r="D126" i="23"/>
  <c r="D126" i="27" s="1"/>
  <c r="D287" i="24"/>
  <c r="B287" i="24"/>
  <c r="I287" i="24"/>
  <c r="K287" i="24"/>
  <c r="E287" i="24"/>
  <c r="J287" i="24"/>
  <c r="C287" i="24"/>
  <c r="F287" i="24"/>
  <c r="I279" i="24"/>
  <c r="F279" i="24"/>
  <c r="C279" i="24"/>
  <c r="E279" i="24"/>
  <c r="J279" i="24"/>
  <c r="B279" i="24"/>
  <c r="J229" i="23"/>
  <c r="J229" i="27" s="1"/>
  <c r="F229" i="23"/>
  <c r="F229" i="27" s="1"/>
  <c r="D229" i="23"/>
  <c r="D229" i="27" s="1"/>
  <c r="C229" i="23"/>
  <c r="C229" i="27" s="1"/>
  <c r="K229" i="23"/>
  <c r="K229" i="27" s="1"/>
  <c r="B229" i="23"/>
  <c r="B229" i="27" s="1"/>
  <c r="E229" i="23"/>
  <c r="E229" i="27" s="1"/>
  <c r="I104" i="24"/>
  <c r="F104" i="24"/>
  <c r="J104" i="24"/>
  <c r="E104" i="24"/>
  <c r="C104" i="24"/>
  <c r="K104" i="24"/>
  <c r="B104" i="24"/>
  <c r="D104" i="24"/>
  <c r="F233" i="24"/>
  <c r="B300" i="23"/>
  <c r="B300" i="27" s="1"/>
  <c r="C300" i="23"/>
  <c r="C300" i="27" s="1"/>
  <c r="E300" i="23"/>
  <c r="E300" i="27" s="1"/>
  <c r="D300" i="23"/>
  <c r="D300" i="27" s="1"/>
  <c r="J300" i="23"/>
  <c r="J300" i="27" s="1"/>
  <c r="K300" i="23"/>
  <c r="K300" i="27" s="1"/>
  <c r="F300" i="23"/>
  <c r="F300" i="27" s="1"/>
  <c r="C153" i="24"/>
  <c r="F107" i="23"/>
  <c r="F107" i="27" s="1"/>
  <c r="K107" i="23"/>
  <c r="K107" i="27" s="1"/>
  <c r="E107" i="23"/>
  <c r="E107" i="27" s="1"/>
  <c r="B107" i="23"/>
  <c r="B107" i="27" s="1"/>
  <c r="C107" i="23"/>
  <c r="C107" i="27" s="1"/>
  <c r="D163" i="23"/>
  <c r="D163" i="27" s="1"/>
  <c r="K163" i="23"/>
  <c r="K163" i="27" s="1"/>
  <c r="J163" i="23"/>
  <c r="J163" i="27" s="1"/>
  <c r="F163" i="23"/>
  <c r="F163" i="27" s="1"/>
  <c r="E163" i="23"/>
  <c r="E163" i="27" s="1"/>
  <c r="B163" i="23"/>
  <c r="B163" i="27" s="1"/>
  <c r="C163" i="23"/>
  <c r="C163" i="27" s="1"/>
  <c r="K160" i="24"/>
  <c r="C160" i="24"/>
  <c r="E160" i="24"/>
  <c r="I160" i="24"/>
  <c r="F160" i="24"/>
  <c r="D160" i="24"/>
  <c r="B160" i="24"/>
  <c r="J160" i="24"/>
  <c r="B272" i="24"/>
  <c r="I272" i="24"/>
  <c r="K272" i="24"/>
  <c r="C272" i="24"/>
  <c r="J272" i="24"/>
  <c r="D272" i="24"/>
  <c r="E272" i="24"/>
  <c r="F272" i="24"/>
  <c r="F178" i="23"/>
  <c r="F178" i="27" s="1"/>
  <c r="D189" i="23"/>
  <c r="D189" i="27" s="1"/>
  <c r="C124" i="23"/>
  <c r="C124" i="27" s="1"/>
  <c r="B124" i="23"/>
  <c r="B124" i="27" s="1"/>
  <c r="K124" i="23"/>
  <c r="K124" i="27" s="1"/>
  <c r="F124" i="23"/>
  <c r="F124" i="27" s="1"/>
  <c r="J124" i="23"/>
  <c r="J124" i="27" s="1"/>
  <c r="D124" i="23"/>
  <c r="D124" i="27" s="1"/>
  <c r="E124" i="23"/>
  <c r="E124" i="27" s="1"/>
  <c r="C101" i="23"/>
  <c r="C101" i="27" s="1"/>
  <c r="F101" i="23"/>
  <c r="F101" i="27" s="1"/>
  <c r="D101" i="23"/>
  <c r="D101" i="27" s="1"/>
  <c r="E101" i="23"/>
  <c r="E101" i="27" s="1"/>
  <c r="J101" i="23"/>
  <c r="J101" i="27" s="1"/>
  <c r="B101" i="23"/>
  <c r="B101" i="27" s="1"/>
  <c r="K101" i="23"/>
  <c r="K101" i="27" s="1"/>
  <c r="J80" i="23"/>
  <c r="J80" i="27" s="1"/>
  <c r="A80" i="27"/>
  <c r="J71" i="23"/>
  <c r="J71" i="27" s="1"/>
  <c r="A71" i="27"/>
  <c r="J92" i="23"/>
  <c r="J92" i="27" s="1"/>
  <c r="J91" i="23"/>
  <c r="J91" i="27" s="1"/>
  <c r="A91" i="27"/>
  <c r="J94" i="23"/>
  <c r="J94" i="27" s="1"/>
  <c r="J97" i="23"/>
  <c r="J97" i="27" s="1"/>
  <c r="J99" i="23"/>
  <c r="J99" i="27" s="1"/>
  <c r="J85" i="23"/>
  <c r="J85" i="27" s="1"/>
  <c r="A85" i="27"/>
  <c r="J84" i="23"/>
  <c r="J84" i="27" s="1"/>
  <c r="A84" i="27"/>
  <c r="A89" i="27"/>
  <c r="B77" i="27"/>
  <c r="J72" i="23"/>
  <c r="J72" i="27" s="1"/>
  <c r="A72" i="27"/>
  <c r="I78" i="24"/>
  <c r="A88" i="25"/>
  <c r="A81" i="25"/>
  <c r="A95" i="25"/>
  <c r="A87" i="25"/>
  <c r="A75" i="25"/>
  <c r="A82" i="25"/>
  <c r="A96" i="25"/>
  <c r="A84" i="25"/>
  <c r="A7" i="25"/>
  <c r="A77" i="25"/>
  <c r="A8" i="25"/>
  <c r="A90" i="25"/>
  <c r="A5" i="25"/>
  <c r="J98" i="24"/>
  <c r="J95" i="24"/>
  <c r="J84" i="24"/>
  <c r="J86" i="24"/>
  <c r="J82" i="24"/>
  <c r="J87" i="24"/>
  <c r="J96" i="24"/>
  <c r="J88" i="24"/>
  <c r="J75" i="24"/>
  <c r="J5" i="24"/>
  <c r="J8" i="24"/>
  <c r="J7" i="24"/>
  <c r="J6" i="23"/>
  <c r="J6" i="27" s="1"/>
  <c r="J10" i="23"/>
  <c r="J10" i="27" s="1"/>
  <c r="C90" i="24"/>
  <c r="J90" i="24"/>
  <c r="J77" i="24"/>
  <c r="J9" i="23"/>
  <c r="J9" i="27" s="1"/>
  <c r="B77" i="24"/>
  <c r="D43" i="23"/>
  <c r="D43" i="27" s="1"/>
  <c r="K77" i="24"/>
  <c r="E77" i="24"/>
  <c r="D77" i="24"/>
  <c r="F77" i="24"/>
  <c r="C77" i="24"/>
  <c r="F87" i="24"/>
  <c r="D87" i="24"/>
  <c r="B87" i="24"/>
  <c r="K87" i="24"/>
  <c r="C87" i="24"/>
  <c r="E87" i="24"/>
  <c r="D90" i="24"/>
  <c r="F90" i="24"/>
  <c r="K90" i="24"/>
  <c r="E90" i="24"/>
  <c r="B90" i="24"/>
  <c r="B82" i="24"/>
  <c r="D82" i="24"/>
  <c r="K82" i="24"/>
  <c r="F82" i="24"/>
  <c r="C82" i="24"/>
  <c r="E82" i="24"/>
  <c r="B81" i="24"/>
  <c r="D81" i="24"/>
  <c r="K81" i="24"/>
  <c r="C81" i="24"/>
  <c r="C100" i="23"/>
  <c r="C100" i="27" s="1"/>
  <c r="C99" i="23"/>
  <c r="C99" i="27" s="1"/>
  <c r="B99" i="23"/>
  <c r="B99" i="27" s="1"/>
  <c r="E99" i="23"/>
  <c r="E99" i="27" s="1"/>
  <c r="D99" i="23"/>
  <c r="D99" i="27" s="1"/>
  <c r="K99" i="23"/>
  <c r="K99" i="27" s="1"/>
  <c r="F99" i="23"/>
  <c r="F99" i="27" s="1"/>
  <c r="F92" i="24"/>
  <c r="F85" i="23"/>
  <c r="K85" i="23"/>
  <c r="D85" i="23"/>
  <c r="B85" i="23"/>
  <c r="E85" i="23"/>
  <c r="C85" i="23"/>
  <c r="C71" i="23"/>
  <c r="K71" i="23"/>
  <c r="E71" i="23"/>
  <c r="F71" i="23"/>
  <c r="D71" i="23"/>
  <c r="B71" i="23"/>
  <c r="D96" i="24"/>
  <c r="K96" i="24"/>
  <c r="E96" i="24"/>
  <c r="B96" i="24"/>
  <c r="C96" i="24"/>
  <c r="F96" i="24"/>
  <c r="F84" i="24"/>
  <c r="E84" i="24"/>
  <c r="B84" i="24"/>
  <c r="D84" i="24"/>
  <c r="K84" i="24"/>
  <c r="C84" i="24"/>
  <c r="B86" i="24"/>
  <c r="E86" i="24"/>
  <c r="F86" i="24"/>
  <c r="C86" i="24"/>
  <c r="K86" i="24"/>
  <c r="D86" i="24"/>
  <c r="C92" i="23"/>
  <c r="C92" i="27" s="1"/>
  <c r="B92" i="23"/>
  <c r="B92" i="27" s="1"/>
  <c r="E92" i="23"/>
  <c r="E92" i="27" s="1"/>
  <c r="F91" i="23"/>
  <c r="B91" i="23"/>
  <c r="E91" i="23"/>
  <c r="C91" i="23"/>
  <c r="K91" i="23"/>
  <c r="D91" i="23"/>
  <c r="F72" i="23"/>
  <c r="D72" i="23"/>
  <c r="C72" i="23"/>
  <c r="B72" i="23"/>
  <c r="K72" i="23"/>
  <c r="E72" i="23"/>
  <c r="E88" i="24"/>
  <c r="C88" i="24"/>
  <c r="K88" i="24"/>
  <c r="B88" i="24"/>
  <c r="D88" i="24"/>
  <c r="F88" i="24"/>
  <c r="E80" i="23"/>
  <c r="B80" i="23"/>
  <c r="D80" i="23"/>
  <c r="F80" i="23"/>
  <c r="K80" i="23"/>
  <c r="C80" i="23"/>
  <c r="D95" i="24"/>
  <c r="F95" i="24"/>
  <c r="B95" i="24"/>
  <c r="K95" i="24"/>
  <c r="E95" i="24"/>
  <c r="C95" i="24"/>
  <c r="C96" i="23"/>
  <c r="C96" i="27" s="1"/>
  <c r="D75" i="24"/>
  <c r="F75" i="24"/>
  <c r="E84" i="23"/>
  <c r="D84" i="23"/>
  <c r="K84" i="23"/>
  <c r="B84" i="23"/>
  <c r="C84" i="23"/>
  <c r="F84" i="23"/>
  <c r="D79" i="23"/>
  <c r="E94" i="23"/>
  <c r="E94" i="27" s="1"/>
  <c r="F94" i="23"/>
  <c r="F94" i="27" s="1"/>
  <c r="C94" i="23"/>
  <c r="C94" i="27" s="1"/>
  <c r="B94" i="23"/>
  <c r="B94" i="27" s="1"/>
  <c r="K94" i="23"/>
  <c r="K94" i="27" s="1"/>
  <c r="D94" i="23"/>
  <c r="D94" i="27" s="1"/>
  <c r="B30" i="24"/>
  <c r="F30" i="24"/>
  <c r="D98" i="24"/>
  <c r="K98" i="24"/>
  <c r="C98" i="24"/>
  <c r="K97" i="23"/>
  <c r="K97" i="27" s="1"/>
  <c r="D97" i="23"/>
  <c r="D97" i="27" s="1"/>
  <c r="E97" i="23"/>
  <c r="E97" i="27" s="1"/>
  <c r="F97" i="23"/>
  <c r="F97" i="27" s="1"/>
  <c r="C97" i="23"/>
  <c r="C97" i="27" s="1"/>
  <c r="B97" i="23"/>
  <c r="B97" i="27" s="1"/>
  <c r="D7" i="24"/>
  <c r="F7" i="24"/>
  <c r="K7" i="24"/>
  <c r="C7" i="24"/>
  <c r="E7" i="24"/>
  <c r="B7" i="24"/>
  <c r="D9" i="23"/>
  <c r="D9" i="27" s="1"/>
  <c r="K9" i="23"/>
  <c r="K9" i="27" s="1"/>
  <c r="C9" i="23"/>
  <c r="C9" i="27" s="1"/>
  <c r="E9" i="23"/>
  <c r="E9" i="27" s="1"/>
  <c r="B9" i="23"/>
  <c r="B9" i="27" s="1"/>
  <c r="F9" i="23"/>
  <c r="F9" i="27" s="1"/>
  <c r="F6" i="23"/>
  <c r="F6" i="27" s="1"/>
  <c r="K6" i="23"/>
  <c r="K6" i="27" s="1"/>
  <c r="B6" i="23"/>
  <c r="B6" i="27" s="1"/>
  <c r="C6" i="23"/>
  <c r="C6" i="27" s="1"/>
  <c r="E6" i="23"/>
  <c r="E6" i="27" s="1"/>
  <c r="D6" i="23"/>
  <c r="D6" i="27" s="1"/>
  <c r="D8" i="24"/>
  <c r="F8" i="24"/>
  <c r="C8" i="24"/>
  <c r="E8" i="24"/>
  <c r="B8" i="24"/>
  <c r="K8" i="24"/>
  <c r="F10" i="23"/>
  <c r="F10" i="27" s="1"/>
  <c r="C10" i="23"/>
  <c r="C10" i="27" s="1"/>
  <c r="D10" i="23"/>
  <c r="D10" i="27" s="1"/>
  <c r="E10" i="23"/>
  <c r="E10" i="27" s="1"/>
  <c r="B10" i="23"/>
  <c r="B10" i="27" s="1"/>
  <c r="K10" i="23"/>
  <c r="K10" i="27" s="1"/>
  <c r="B5" i="24"/>
  <c r="K5" i="24"/>
  <c r="F5" i="24"/>
  <c r="C5" i="24"/>
  <c r="E5" i="24"/>
  <c r="D5" i="24"/>
  <c r="A24" i="1"/>
  <c r="A11" i="14"/>
  <c r="V20" i="1"/>
  <c r="A17" i="2"/>
  <c r="Q61" i="14" l="1"/>
  <c r="X34" i="14"/>
  <c r="Y34" i="14" s="1"/>
  <c r="X65" i="14"/>
  <c r="Y65" i="14" s="1"/>
  <c r="X61" i="14"/>
  <c r="Y61" i="14" s="1"/>
  <c r="X58" i="14"/>
  <c r="Z58" i="14" s="1"/>
  <c r="A33" i="23"/>
  <c r="J50" i="23"/>
  <c r="J50" i="27" s="1"/>
  <c r="A57" i="23"/>
  <c r="C57" i="23" s="1"/>
  <c r="C57" i="27" s="1"/>
  <c r="A54" i="23"/>
  <c r="F54" i="23" s="1"/>
  <c r="A64" i="23"/>
  <c r="A60" i="24"/>
  <c r="A52" i="23"/>
  <c r="F52" i="23" s="1"/>
  <c r="F52" i="27" s="1"/>
  <c r="A52" i="24"/>
  <c r="A64" i="24"/>
  <c r="C64" i="24" s="1"/>
  <c r="F212" i="23"/>
  <c r="F212" i="27" s="1"/>
  <c r="J212" i="23"/>
  <c r="J212" i="27" s="1"/>
  <c r="C212" i="23"/>
  <c r="C212" i="27" s="1"/>
  <c r="D212" i="23"/>
  <c r="D212" i="27" s="1"/>
  <c r="B212" i="23"/>
  <c r="B212" i="27" s="1"/>
  <c r="A91" i="25"/>
  <c r="E91" i="24"/>
  <c r="C91" i="24"/>
  <c r="K91" i="24"/>
  <c r="G165" i="24"/>
  <c r="I165" i="24"/>
  <c r="F165" i="24"/>
  <c r="J165" i="24"/>
  <c r="D165" i="24"/>
  <c r="C86" i="23"/>
  <c r="E86" i="23"/>
  <c r="E86" i="27" s="1"/>
  <c r="F86" i="23"/>
  <c r="D86" i="23"/>
  <c r="J86" i="23"/>
  <c r="J86" i="27" s="1"/>
  <c r="F96" i="23"/>
  <c r="F96" i="27" s="1"/>
  <c r="G96" i="23"/>
  <c r="G96" i="27" s="1"/>
  <c r="A96" i="27"/>
  <c r="J96" i="23"/>
  <c r="J96" i="27" s="1"/>
  <c r="B96" i="23"/>
  <c r="B96" i="27" s="1"/>
  <c r="D96" i="23"/>
  <c r="D96" i="27" s="1"/>
  <c r="H96" i="23"/>
  <c r="H96" i="27" s="1"/>
  <c r="G130" i="23"/>
  <c r="G130" i="27" s="1"/>
  <c r="F130" i="23"/>
  <c r="F130" i="27" s="1"/>
  <c r="J130" i="23"/>
  <c r="J130" i="27" s="1"/>
  <c r="A130" i="27"/>
  <c r="D130" i="23"/>
  <c r="D130" i="27" s="1"/>
  <c r="B130" i="23"/>
  <c r="B130" i="27" s="1"/>
  <c r="K130" i="23"/>
  <c r="K130" i="27" s="1"/>
  <c r="J92" i="24"/>
  <c r="C92" i="24"/>
  <c r="D92" i="24"/>
  <c r="K92" i="24"/>
  <c r="B92" i="24"/>
  <c r="E92" i="24"/>
  <c r="H178" i="23"/>
  <c r="I178" i="23" s="1"/>
  <c r="I178" i="27" s="1"/>
  <c r="C178" i="23"/>
  <c r="C178" i="27" s="1"/>
  <c r="K178" i="23"/>
  <c r="K178" i="27" s="1"/>
  <c r="B178" i="23"/>
  <c r="B178" i="27" s="1"/>
  <c r="J178" i="23"/>
  <c r="J178" i="27" s="1"/>
  <c r="D178" i="23"/>
  <c r="D178" i="27" s="1"/>
  <c r="A178" i="27"/>
  <c r="G121" i="23"/>
  <c r="G121" i="27" s="1"/>
  <c r="K121" i="23"/>
  <c r="K121" i="27" s="1"/>
  <c r="C121" i="23"/>
  <c r="C121" i="27" s="1"/>
  <c r="J121" i="23"/>
  <c r="J121" i="27" s="1"/>
  <c r="A121" i="27"/>
  <c r="F121" i="23"/>
  <c r="F121" i="27" s="1"/>
  <c r="D121" i="23"/>
  <c r="D121" i="27" s="1"/>
  <c r="G256" i="24"/>
  <c r="A256" i="25"/>
  <c r="I256" i="24"/>
  <c r="D256" i="24"/>
  <c r="K256" i="24"/>
  <c r="F256" i="24"/>
  <c r="E256" i="24"/>
  <c r="J256" i="24"/>
  <c r="A3" i="27"/>
  <c r="B3" i="23"/>
  <c r="B3" i="27" s="1"/>
  <c r="D3" i="23"/>
  <c r="D3" i="27" s="1"/>
  <c r="A48" i="24"/>
  <c r="A48" i="25" s="1"/>
  <c r="Q49" i="14"/>
  <c r="E217" i="24"/>
  <c r="I217" i="24"/>
  <c r="J172" i="24"/>
  <c r="A172" i="25"/>
  <c r="D191" i="23"/>
  <c r="D191" i="27" s="1"/>
  <c r="J191" i="23"/>
  <c r="J191" i="27" s="1"/>
  <c r="E191" i="23"/>
  <c r="E191" i="27" s="1"/>
  <c r="H126" i="24"/>
  <c r="D126" i="24"/>
  <c r="A208" i="25"/>
  <c r="H208" i="25" s="1"/>
  <c r="K208" i="24"/>
  <c r="F116" i="24"/>
  <c r="I116" i="24"/>
  <c r="E95" i="23"/>
  <c r="E95" i="27" s="1"/>
  <c r="K95" i="23"/>
  <c r="K95" i="27" s="1"/>
  <c r="F95" i="23"/>
  <c r="F95" i="27" s="1"/>
  <c r="K274" i="23"/>
  <c r="K274" i="27" s="1"/>
  <c r="J274" i="23"/>
  <c r="J274" i="27" s="1"/>
  <c r="C274" i="23"/>
  <c r="C274" i="27" s="1"/>
  <c r="K115" i="24"/>
  <c r="H115" i="24"/>
  <c r="A285" i="27"/>
  <c r="C285" i="23"/>
  <c r="C285" i="27" s="1"/>
  <c r="H300" i="24"/>
  <c r="D300" i="24"/>
  <c r="I300" i="24"/>
  <c r="C288" i="24"/>
  <c r="F288" i="24"/>
  <c r="B288" i="24"/>
  <c r="F89" i="23"/>
  <c r="F89" i="27" s="1"/>
  <c r="D89" i="23"/>
  <c r="G291" i="24"/>
  <c r="J291" i="24"/>
  <c r="K243" i="23"/>
  <c r="K243" i="27" s="1"/>
  <c r="C243" i="23"/>
  <c r="C243" i="27" s="1"/>
  <c r="H160" i="23"/>
  <c r="B160" i="23"/>
  <c r="B160" i="27" s="1"/>
  <c r="H261" i="23"/>
  <c r="H261" i="27" s="1"/>
  <c r="D261" i="23"/>
  <c r="D261" i="27" s="1"/>
  <c r="G252" i="24"/>
  <c r="A252" i="25"/>
  <c r="J252" i="24"/>
  <c r="C252" i="24"/>
  <c r="B252" i="24"/>
  <c r="K252" i="24"/>
  <c r="I252" i="24"/>
  <c r="E252" i="24"/>
  <c r="K222" i="23"/>
  <c r="K222" i="27" s="1"/>
  <c r="F222" i="23"/>
  <c r="F222" i="27" s="1"/>
  <c r="H222" i="23"/>
  <c r="H222" i="27" s="1"/>
  <c r="D222" i="23"/>
  <c r="D222" i="27" s="1"/>
  <c r="E222" i="23"/>
  <c r="E222" i="27" s="1"/>
  <c r="G222" i="23"/>
  <c r="G222" i="27" s="1"/>
  <c r="A222" i="27"/>
  <c r="C222" i="23"/>
  <c r="C222" i="27" s="1"/>
  <c r="K119" i="24"/>
  <c r="I119" i="24"/>
  <c r="H119" i="24"/>
  <c r="E119" i="24"/>
  <c r="C119" i="24"/>
  <c r="G119" i="24"/>
  <c r="B119" i="24"/>
  <c r="D119" i="24"/>
  <c r="F301" i="24"/>
  <c r="C301" i="24"/>
  <c r="B301" i="24"/>
  <c r="E301" i="24"/>
  <c r="H301" i="24"/>
  <c r="J301" i="24"/>
  <c r="K301" i="24"/>
  <c r="B86" i="23"/>
  <c r="K96" i="23"/>
  <c r="K96" i="27" s="1"/>
  <c r="F91" i="24"/>
  <c r="E178" i="23"/>
  <c r="E178" i="27" s="1"/>
  <c r="K165" i="24"/>
  <c r="F291" i="24"/>
  <c r="K200" i="23"/>
  <c r="K200" i="27" s="1"/>
  <c r="B256" i="24"/>
  <c r="F134" i="24"/>
  <c r="C172" i="24"/>
  <c r="E121" i="23"/>
  <c r="E121" i="27" s="1"/>
  <c r="C113" i="25"/>
  <c r="H252" i="24"/>
  <c r="E218" i="24"/>
  <c r="I218" i="24"/>
  <c r="A214" i="27"/>
  <c r="J214" i="23"/>
  <c r="J214" i="27" s="1"/>
  <c r="E214" i="23"/>
  <c r="E214" i="27" s="1"/>
  <c r="H120" i="24"/>
  <c r="F120" i="24"/>
  <c r="K120" i="24"/>
  <c r="E120" i="24"/>
  <c r="B120" i="24"/>
  <c r="F204" i="23"/>
  <c r="F204" i="27" s="1"/>
  <c r="B204" i="23"/>
  <c r="B204" i="27" s="1"/>
  <c r="J204" i="23"/>
  <c r="J204" i="27" s="1"/>
  <c r="D201" i="24"/>
  <c r="I201" i="24"/>
  <c r="F201" i="24"/>
  <c r="J201" i="24"/>
  <c r="E201" i="24"/>
  <c r="B157" i="24"/>
  <c r="D157" i="24"/>
  <c r="F157" i="24"/>
  <c r="A198" i="27"/>
  <c r="D198" i="23"/>
  <c r="D198" i="27" s="1"/>
  <c r="E198" i="23"/>
  <c r="E198" i="27" s="1"/>
  <c r="F198" i="23"/>
  <c r="F198" i="27" s="1"/>
  <c r="H251" i="23"/>
  <c r="H251" i="27" s="1"/>
  <c r="G251" i="23"/>
  <c r="G251" i="27" s="1"/>
  <c r="D251" i="23"/>
  <c r="D251" i="27" s="1"/>
  <c r="F251" i="23"/>
  <c r="F251" i="27" s="1"/>
  <c r="H205" i="24"/>
  <c r="I205" i="24"/>
  <c r="C205" i="24"/>
  <c r="J205" i="24"/>
  <c r="E290" i="24"/>
  <c r="I290" i="24"/>
  <c r="D290" i="24"/>
  <c r="B290" i="24"/>
  <c r="G290" i="24"/>
  <c r="A300" i="25"/>
  <c r="C290" i="24"/>
  <c r="F290" i="24"/>
  <c r="H200" i="23"/>
  <c r="I200" i="23" s="1"/>
  <c r="I200" i="27" s="1"/>
  <c r="D200" i="23"/>
  <c r="D200" i="27" s="1"/>
  <c r="A200" i="27"/>
  <c r="E200" i="23"/>
  <c r="E200" i="27" s="1"/>
  <c r="C200" i="23"/>
  <c r="C200" i="27" s="1"/>
  <c r="J200" i="23"/>
  <c r="J200" i="27" s="1"/>
  <c r="B200" i="23"/>
  <c r="B200" i="27" s="1"/>
  <c r="E268" i="24"/>
  <c r="B268" i="24"/>
  <c r="K268" i="24"/>
  <c r="C179" i="23"/>
  <c r="C179" i="27" s="1"/>
  <c r="K179" i="23"/>
  <c r="K179" i="27" s="1"/>
  <c r="B179" i="23"/>
  <c r="B179" i="27" s="1"/>
  <c r="A179" i="27"/>
  <c r="H179" i="23"/>
  <c r="H179" i="27" s="1"/>
  <c r="E179" i="23"/>
  <c r="E179" i="27" s="1"/>
  <c r="G179" i="23"/>
  <c r="G179" i="27" s="1"/>
  <c r="J179" i="23"/>
  <c r="J179" i="27" s="1"/>
  <c r="J113" i="25"/>
  <c r="E113" i="25"/>
  <c r="I113" i="25"/>
  <c r="H113" i="25"/>
  <c r="B113" i="25"/>
  <c r="K113" i="25"/>
  <c r="G113" i="25"/>
  <c r="D113" i="25"/>
  <c r="C217" i="24"/>
  <c r="I301" i="24"/>
  <c r="E130" i="23"/>
  <c r="E130" i="27" s="1"/>
  <c r="D252" i="24"/>
  <c r="G208" i="24"/>
  <c r="G301" i="24"/>
  <c r="H256" i="24"/>
  <c r="H121" i="23"/>
  <c r="H121" i="27" s="1"/>
  <c r="J177" i="23"/>
  <c r="J177" i="27" s="1"/>
  <c r="K177" i="23"/>
  <c r="K177" i="27" s="1"/>
  <c r="B177" i="23"/>
  <c r="B177" i="27" s="1"/>
  <c r="D233" i="24"/>
  <c r="J233" i="24"/>
  <c r="C233" i="24"/>
  <c r="I233" i="24"/>
  <c r="B233" i="24"/>
  <c r="H228" i="24"/>
  <c r="J228" i="24"/>
  <c r="I228" i="24"/>
  <c r="B228" i="24"/>
  <c r="A145" i="27"/>
  <c r="B145" i="23"/>
  <c r="B145" i="27" s="1"/>
  <c r="G134" i="24"/>
  <c r="A134" i="25"/>
  <c r="J134" i="24"/>
  <c r="D134" i="24"/>
  <c r="I134" i="24"/>
  <c r="E134" i="24"/>
  <c r="B134" i="24"/>
  <c r="C134" i="24"/>
  <c r="G182" i="23"/>
  <c r="G182" i="27" s="1"/>
  <c r="F182" i="23"/>
  <c r="F182" i="27" s="1"/>
  <c r="K182" i="23"/>
  <c r="K182" i="27" s="1"/>
  <c r="E182" i="23"/>
  <c r="E182" i="27" s="1"/>
  <c r="A182" i="27"/>
  <c r="D182" i="23"/>
  <c r="D182" i="27" s="1"/>
  <c r="B182" i="23"/>
  <c r="B182" i="27" s="1"/>
  <c r="J182" i="23"/>
  <c r="J182" i="27" s="1"/>
  <c r="K86" i="23"/>
  <c r="K86" i="27" s="1"/>
  <c r="A86" i="27"/>
  <c r="J120" i="24"/>
  <c r="J119" i="24"/>
  <c r="F79" i="23"/>
  <c r="E96" i="23"/>
  <c r="E96" i="27" s="1"/>
  <c r="J91" i="24"/>
  <c r="A92" i="25"/>
  <c r="C116" i="24"/>
  <c r="E212" i="23"/>
  <c r="E212" i="27" s="1"/>
  <c r="B222" i="23"/>
  <c r="B222" i="27" s="1"/>
  <c r="F119" i="24"/>
  <c r="J290" i="24"/>
  <c r="D301" i="24"/>
  <c r="C130" i="23"/>
  <c r="C130" i="27" s="1"/>
  <c r="E160" i="23"/>
  <c r="E160" i="27" s="1"/>
  <c r="K126" i="24"/>
  <c r="F252" i="24"/>
  <c r="F179" i="23"/>
  <c r="F179" i="27" s="1"/>
  <c r="D179" i="23"/>
  <c r="D179" i="27" s="1"/>
  <c r="A119" i="25"/>
  <c r="H182" i="23"/>
  <c r="H182" i="27" s="1"/>
  <c r="C265" i="23"/>
  <c r="C265" i="27" s="1"/>
  <c r="C168" i="25"/>
  <c r="K168" i="25"/>
  <c r="J168" i="25"/>
  <c r="A41" i="24"/>
  <c r="A41" i="25" s="1"/>
  <c r="A41" i="23"/>
  <c r="D41" i="23" s="1"/>
  <c r="D41" i="27" s="1"/>
  <c r="X42" i="14"/>
  <c r="Q42" i="14"/>
  <c r="R42" i="14" s="1"/>
  <c r="A32" i="24"/>
  <c r="C32" i="24" s="1"/>
  <c r="Q33" i="14"/>
  <c r="A32" i="23"/>
  <c r="X33" i="14"/>
  <c r="Y33" i="14" s="1"/>
  <c r="Q70" i="14"/>
  <c r="X70" i="14"/>
  <c r="Z70" i="14" s="1"/>
  <c r="AC70" i="14" s="1"/>
  <c r="A69" i="24"/>
  <c r="A68" i="27"/>
  <c r="B68" i="23"/>
  <c r="B68" i="27" s="1"/>
  <c r="E68" i="23"/>
  <c r="F68" i="23"/>
  <c r="F68" i="27" s="1"/>
  <c r="C68" i="23"/>
  <c r="A257" i="27"/>
  <c r="D257" i="23"/>
  <c r="D257" i="27" s="1"/>
  <c r="C257" i="23"/>
  <c r="C257" i="27" s="1"/>
  <c r="H257" i="23"/>
  <c r="H257" i="27" s="1"/>
  <c r="J257" i="23"/>
  <c r="J257" i="27" s="1"/>
  <c r="E257" i="23"/>
  <c r="E257" i="27" s="1"/>
  <c r="F257" i="23"/>
  <c r="F257" i="27" s="1"/>
  <c r="B257" i="23"/>
  <c r="B257" i="27" s="1"/>
  <c r="G257" i="23"/>
  <c r="G257" i="27" s="1"/>
  <c r="G141" i="24"/>
  <c r="F141" i="24"/>
  <c r="D141" i="24"/>
  <c r="E141" i="24"/>
  <c r="C141" i="24"/>
  <c r="J141" i="24"/>
  <c r="H141" i="24"/>
  <c r="A141" i="25"/>
  <c r="F141" i="25" s="1"/>
  <c r="I141" i="24"/>
  <c r="B141" i="24"/>
  <c r="E158" i="24"/>
  <c r="D158" i="24"/>
  <c r="C158" i="24"/>
  <c r="A158" i="25"/>
  <c r="I158" i="24"/>
  <c r="G158" i="24"/>
  <c r="B158" i="24"/>
  <c r="F158" i="24"/>
  <c r="J158" i="24"/>
  <c r="J76" i="24"/>
  <c r="F76" i="24"/>
  <c r="B76" i="24"/>
  <c r="K76" i="24"/>
  <c r="G301" i="23"/>
  <c r="G301" i="27" s="1"/>
  <c r="F301" i="23"/>
  <c r="F301" i="27" s="1"/>
  <c r="D301" i="23"/>
  <c r="D301" i="27" s="1"/>
  <c r="K301" i="23"/>
  <c r="K301" i="27" s="1"/>
  <c r="J301" i="23"/>
  <c r="J301" i="27" s="1"/>
  <c r="H301" i="23"/>
  <c r="C301" i="23"/>
  <c r="C301" i="27" s="1"/>
  <c r="H170" i="24"/>
  <c r="E170" i="24"/>
  <c r="K170" i="24"/>
  <c r="G170" i="24"/>
  <c r="C170" i="24"/>
  <c r="F170" i="24"/>
  <c r="I170" i="24"/>
  <c r="J170" i="24"/>
  <c r="B170" i="24"/>
  <c r="H195" i="23"/>
  <c r="H195" i="27" s="1"/>
  <c r="D195" i="23"/>
  <c r="D195" i="27" s="1"/>
  <c r="J195" i="23"/>
  <c r="J195" i="27" s="1"/>
  <c r="K195" i="23"/>
  <c r="K195" i="27" s="1"/>
  <c r="B195" i="23"/>
  <c r="B195" i="27" s="1"/>
  <c r="E195" i="23"/>
  <c r="E195" i="27" s="1"/>
  <c r="G195" i="23"/>
  <c r="G195" i="27" s="1"/>
  <c r="H244" i="23"/>
  <c r="I244" i="23" s="1"/>
  <c r="I244" i="27" s="1"/>
  <c r="D244" i="23"/>
  <c r="D244" i="27" s="1"/>
  <c r="F244" i="23"/>
  <c r="F244" i="27" s="1"/>
  <c r="B244" i="23"/>
  <c r="B244" i="27" s="1"/>
  <c r="A244" i="27"/>
  <c r="E244" i="23"/>
  <c r="E244" i="27" s="1"/>
  <c r="J244" i="23"/>
  <c r="J244" i="27" s="1"/>
  <c r="K244" i="23"/>
  <c r="K244" i="27" s="1"/>
  <c r="A153" i="25"/>
  <c r="H153" i="24"/>
  <c r="E153" i="24"/>
  <c r="K153" i="24"/>
  <c r="G153" i="24"/>
  <c r="D153" i="24"/>
  <c r="B153" i="24"/>
  <c r="B162" i="24"/>
  <c r="I162" i="24"/>
  <c r="K162" i="24"/>
  <c r="H162" i="24"/>
  <c r="G162" i="24"/>
  <c r="H88" i="23"/>
  <c r="H88" i="27" s="1"/>
  <c r="G88" i="23"/>
  <c r="G88" i="27" s="1"/>
  <c r="E242" i="23"/>
  <c r="E242" i="27" s="1"/>
  <c r="G242" i="23"/>
  <c r="G242" i="27" s="1"/>
  <c r="A242" i="27"/>
  <c r="D242" i="23"/>
  <c r="D242" i="27" s="1"/>
  <c r="C242" i="23"/>
  <c r="C242" i="27" s="1"/>
  <c r="H242" i="23"/>
  <c r="J242" i="23"/>
  <c r="J242" i="27" s="1"/>
  <c r="F242" i="23"/>
  <c r="F242" i="27" s="1"/>
  <c r="K242" i="23"/>
  <c r="K242" i="27" s="1"/>
  <c r="H253" i="24"/>
  <c r="A253" i="25"/>
  <c r="F253" i="24"/>
  <c r="C253" i="24"/>
  <c r="I253" i="24"/>
  <c r="B253" i="24"/>
  <c r="K253" i="24"/>
  <c r="J253" i="24"/>
  <c r="G253" i="24"/>
  <c r="D76" i="24"/>
  <c r="F153" i="24"/>
  <c r="D253" i="24"/>
  <c r="A301" i="27"/>
  <c r="E234" i="25"/>
  <c r="D234" i="25"/>
  <c r="G282" i="25"/>
  <c r="B282" i="25"/>
  <c r="I282" i="25"/>
  <c r="K158" i="24"/>
  <c r="G204" i="24"/>
  <c r="F204" i="24"/>
  <c r="D204" i="24"/>
  <c r="K204" i="24"/>
  <c r="J204" i="24"/>
  <c r="K138" i="23"/>
  <c r="K138" i="27" s="1"/>
  <c r="B138" i="23"/>
  <c r="B138" i="27" s="1"/>
  <c r="D113" i="23"/>
  <c r="D113" i="27" s="1"/>
  <c r="B113" i="23"/>
  <c r="B113" i="27" s="1"/>
  <c r="E128" i="24"/>
  <c r="K128" i="24"/>
  <c r="J128" i="24"/>
  <c r="J250" i="24"/>
  <c r="B250" i="24"/>
  <c r="I250" i="24"/>
  <c r="B140" i="24"/>
  <c r="F140" i="24"/>
  <c r="D140" i="24"/>
  <c r="G140" i="24"/>
  <c r="C190" i="23"/>
  <c r="C190" i="27" s="1"/>
  <c r="F190" i="23"/>
  <c r="F190" i="27" s="1"/>
  <c r="A190" i="27"/>
  <c r="D190" i="23"/>
  <c r="D190" i="27" s="1"/>
  <c r="J155" i="24"/>
  <c r="G155" i="24"/>
  <c r="F155" i="24"/>
  <c r="E155" i="24"/>
  <c r="K263" i="23"/>
  <c r="K263" i="27" s="1"/>
  <c r="B263" i="23"/>
  <c r="B263" i="27" s="1"/>
  <c r="C263" i="23"/>
  <c r="C263" i="27" s="1"/>
  <c r="F263" i="23"/>
  <c r="F263" i="27" s="1"/>
  <c r="H98" i="24"/>
  <c r="F98" i="24"/>
  <c r="A98" i="25"/>
  <c r="E98" i="24"/>
  <c r="G98" i="24"/>
  <c r="D280" i="24"/>
  <c r="F280" i="24"/>
  <c r="B280" i="24"/>
  <c r="E139" i="23"/>
  <c r="E139" i="27" s="1"/>
  <c r="F139" i="23"/>
  <c r="F139" i="27" s="1"/>
  <c r="E299" i="23"/>
  <c r="E299" i="27" s="1"/>
  <c r="D299" i="23"/>
  <c r="D299" i="27" s="1"/>
  <c r="E120" i="23"/>
  <c r="E120" i="27" s="1"/>
  <c r="F120" i="23"/>
  <c r="F120" i="27" s="1"/>
  <c r="K120" i="23"/>
  <c r="K120" i="27" s="1"/>
  <c r="H256" i="23"/>
  <c r="H256" i="27" s="1"/>
  <c r="C256" i="23"/>
  <c r="C256" i="27" s="1"/>
  <c r="A256" i="27"/>
  <c r="J256" i="23"/>
  <c r="J256" i="27" s="1"/>
  <c r="G202" i="23"/>
  <c r="G202" i="27" s="1"/>
  <c r="F202" i="23"/>
  <c r="F202" i="27" s="1"/>
  <c r="C202" i="23"/>
  <c r="C202" i="27" s="1"/>
  <c r="D202" i="23"/>
  <c r="D202" i="27" s="1"/>
  <c r="H202" i="23"/>
  <c r="H202" i="27" s="1"/>
  <c r="B233" i="23"/>
  <c r="B233" i="27" s="1"/>
  <c r="E233" i="23"/>
  <c r="E233" i="27" s="1"/>
  <c r="K238" i="23"/>
  <c r="K238" i="27" s="1"/>
  <c r="B238" i="23"/>
  <c r="B238" i="27" s="1"/>
  <c r="C127" i="23"/>
  <c r="C127" i="27" s="1"/>
  <c r="D127" i="23"/>
  <c r="D127" i="27" s="1"/>
  <c r="H200" i="24"/>
  <c r="F200" i="24"/>
  <c r="C200" i="24"/>
  <c r="I200" i="24"/>
  <c r="X36" i="14"/>
  <c r="Q36" i="14"/>
  <c r="R36" i="14" s="1"/>
  <c r="A35" i="24"/>
  <c r="J35" i="24" s="1"/>
  <c r="A35" i="23"/>
  <c r="K35" i="23" s="1"/>
  <c r="K35" i="27" s="1"/>
  <c r="A44" i="23"/>
  <c r="A44" i="24"/>
  <c r="K44" i="24" s="1"/>
  <c r="Q45" i="14"/>
  <c r="X45" i="14"/>
  <c r="Y45" i="14" s="1"/>
  <c r="A66" i="24"/>
  <c r="X67" i="14"/>
  <c r="Y67" i="14" s="1"/>
  <c r="A66" i="23"/>
  <c r="K66" i="23" s="1"/>
  <c r="Q67" i="14"/>
  <c r="X59" i="14"/>
  <c r="Y59" i="14" s="1"/>
  <c r="AC59" i="14" s="1"/>
  <c r="Q59" i="14"/>
  <c r="A58" i="24"/>
  <c r="A58" i="25" s="1"/>
  <c r="A67" i="24"/>
  <c r="D67" i="24" s="1"/>
  <c r="A67" i="23"/>
  <c r="Q68" i="14"/>
  <c r="H191" i="24"/>
  <c r="G191" i="24"/>
  <c r="I191" i="24"/>
  <c r="B191" i="24"/>
  <c r="K191" i="24"/>
  <c r="F191" i="24"/>
  <c r="C191" i="24"/>
  <c r="D191" i="24"/>
  <c r="A191" i="25"/>
  <c r="K191" i="25" s="1"/>
  <c r="E191" i="24"/>
  <c r="G175" i="24"/>
  <c r="K175" i="24"/>
  <c r="J175" i="24"/>
  <c r="A175" i="25"/>
  <c r="E175" i="24"/>
  <c r="C175" i="24"/>
  <c r="B175" i="24"/>
  <c r="I175" i="24"/>
  <c r="F175" i="24"/>
  <c r="H175" i="24"/>
  <c r="J252" i="23"/>
  <c r="J252" i="27" s="1"/>
  <c r="H252" i="23"/>
  <c r="A252" i="27"/>
  <c r="F252" i="23"/>
  <c r="F252" i="27" s="1"/>
  <c r="C252" i="23"/>
  <c r="C252" i="27" s="1"/>
  <c r="G252" i="23"/>
  <c r="G252" i="27" s="1"/>
  <c r="B252" i="23"/>
  <c r="B252" i="27" s="1"/>
  <c r="K252" i="23"/>
  <c r="K252" i="27" s="1"/>
  <c r="D252" i="23"/>
  <c r="D252" i="27" s="1"/>
  <c r="H131" i="24"/>
  <c r="A131" i="25"/>
  <c r="E131" i="24"/>
  <c r="B131" i="24"/>
  <c r="F131" i="24"/>
  <c r="I131" i="24"/>
  <c r="J131" i="24"/>
  <c r="C131" i="24"/>
  <c r="D131" i="24"/>
  <c r="A203" i="25"/>
  <c r="J203" i="24"/>
  <c r="K203" i="24"/>
  <c r="F203" i="24"/>
  <c r="B203" i="24"/>
  <c r="C203" i="24"/>
  <c r="I203" i="24"/>
  <c r="H203" i="24"/>
  <c r="D203" i="24"/>
  <c r="H83" i="24"/>
  <c r="G83" i="24"/>
  <c r="K83" i="24"/>
  <c r="A83" i="25"/>
  <c r="J83" i="24"/>
  <c r="C83" i="24"/>
  <c r="F83" i="24"/>
  <c r="A294" i="25"/>
  <c r="I284" i="24"/>
  <c r="J284" i="24"/>
  <c r="B284" i="24"/>
  <c r="D284" i="24"/>
  <c r="F284" i="24"/>
  <c r="E284" i="24"/>
  <c r="H284" i="24"/>
  <c r="H156" i="24"/>
  <c r="E156" i="24"/>
  <c r="F156" i="24"/>
  <c r="G156" i="24"/>
  <c r="A156" i="25"/>
  <c r="C156" i="24"/>
  <c r="I156" i="24"/>
  <c r="J156" i="24"/>
  <c r="B156" i="24"/>
  <c r="H215" i="24"/>
  <c r="G215" i="24"/>
  <c r="A215" i="25"/>
  <c r="J215" i="24"/>
  <c r="C215" i="24"/>
  <c r="I215" i="24"/>
  <c r="K215" i="24"/>
  <c r="D215" i="24"/>
  <c r="E215" i="24"/>
  <c r="H217" i="23"/>
  <c r="I217" i="23" s="1"/>
  <c r="I217" i="27" s="1"/>
  <c r="G217" i="23"/>
  <c r="G217" i="27" s="1"/>
  <c r="K217" i="23"/>
  <c r="K217" i="27" s="1"/>
  <c r="F217" i="23"/>
  <c r="F217" i="27" s="1"/>
  <c r="J217" i="23"/>
  <c r="J217" i="27" s="1"/>
  <c r="C217" i="23"/>
  <c r="C217" i="27" s="1"/>
  <c r="A217" i="27"/>
  <c r="B217" i="23"/>
  <c r="B217" i="27" s="1"/>
  <c r="A276" i="25"/>
  <c r="J276" i="25" s="1"/>
  <c r="K276" i="24"/>
  <c r="J276" i="24"/>
  <c r="A286" i="25"/>
  <c r="I276" i="24"/>
  <c r="H276" i="24"/>
  <c r="D276" i="24"/>
  <c r="G276" i="24"/>
  <c r="B276" i="24"/>
  <c r="E276" i="24"/>
  <c r="C276" i="24"/>
  <c r="G100" i="23"/>
  <c r="G100" i="27" s="1"/>
  <c r="J100" i="23"/>
  <c r="J100" i="27" s="1"/>
  <c r="E100" i="23"/>
  <c r="E100" i="27" s="1"/>
  <c r="D100" i="23"/>
  <c r="D100" i="27" s="1"/>
  <c r="H100" i="23"/>
  <c r="H100" i="27" s="1"/>
  <c r="A100" i="27"/>
  <c r="F100" i="23"/>
  <c r="F100" i="27" s="1"/>
  <c r="B100" i="23"/>
  <c r="B100" i="27" s="1"/>
  <c r="D68" i="23"/>
  <c r="D68" i="27" s="1"/>
  <c r="E76" i="24"/>
  <c r="E83" i="24"/>
  <c r="A76" i="25"/>
  <c r="J153" i="24"/>
  <c r="K156" i="24"/>
  <c r="F195" i="23"/>
  <c r="F195" i="27" s="1"/>
  <c r="E253" i="24"/>
  <c r="K141" i="24"/>
  <c r="D175" i="24"/>
  <c r="D170" i="24"/>
  <c r="G203" i="24"/>
  <c r="K221" i="25"/>
  <c r="G221" i="25"/>
  <c r="I221" i="25"/>
  <c r="K100" i="23"/>
  <c r="K100" i="27" s="1"/>
  <c r="K68" i="23"/>
  <c r="K68" i="27" s="1"/>
  <c r="C76" i="24"/>
  <c r="B83" i="24"/>
  <c r="J68" i="23"/>
  <c r="J68" i="27" s="1"/>
  <c r="I153" i="24"/>
  <c r="E217" i="23"/>
  <c r="E217" i="27" s="1"/>
  <c r="B215" i="24"/>
  <c r="B301" i="23"/>
  <c r="B301" i="27" s="1"/>
  <c r="D156" i="24"/>
  <c r="C195" i="23"/>
  <c r="C195" i="27" s="1"/>
  <c r="E252" i="23"/>
  <c r="E252" i="27" s="1"/>
  <c r="K257" i="23"/>
  <c r="K257" i="27" s="1"/>
  <c r="E203" i="24"/>
  <c r="C244" i="23"/>
  <c r="C244" i="27" s="1"/>
  <c r="F276" i="24"/>
  <c r="A170" i="25"/>
  <c r="G284" i="24"/>
  <c r="G244" i="23"/>
  <c r="G244" i="27" s="1"/>
  <c r="A279" i="25"/>
  <c r="A289" i="25"/>
  <c r="G137" i="24"/>
  <c r="K137" i="24"/>
  <c r="C226" i="24"/>
  <c r="A226" i="25"/>
  <c r="D226" i="24"/>
  <c r="J287" i="23"/>
  <c r="J287" i="27" s="1"/>
  <c r="B287" i="23"/>
  <c r="B287" i="27" s="1"/>
  <c r="B258" i="23"/>
  <c r="B258" i="27" s="1"/>
  <c r="F258" i="23"/>
  <c r="F258" i="27" s="1"/>
  <c r="H152" i="24"/>
  <c r="H97" i="24"/>
  <c r="G231" i="25"/>
  <c r="B231" i="25"/>
  <c r="E231" i="25"/>
  <c r="K231" i="25"/>
  <c r="I231" i="25"/>
  <c r="H292" i="25"/>
  <c r="B292" i="25"/>
  <c r="I292" i="25"/>
  <c r="G292" i="25"/>
  <c r="K292" i="25"/>
  <c r="J292" i="25"/>
  <c r="G298" i="23"/>
  <c r="G298" i="27" s="1"/>
  <c r="H298" i="23"/>
  <c r="H298" i="27" s="1"/>
  <c r="E298" i="23"/>
  <c r="E298" i="27" s="1"/>
  <c r="E189" i="23"/>
  <c r="E189" i="27" s="1"/>
  <c r="A189" i="27"/>
  <c r="F129" i="24"/>
  <c r="H129" i="24"/>
  <c r="B230" i="23"/>
  <c r="B230" i="27" s="1"/>
  <c r="J230" i="23"/>
  <c r="J230" i="27" s="1"/>
  <c r="A218" i="27"/>
  <c r="K218" i="23"/>
  <c r="K218" i="27" s="1"/>
  <c r="E218" i="23"/>
  <c r="E218" i="27" s="1"/>
  <c r="B118" i="24"/>
  <c r="A118" i="25"/>
  <c r="K182" i="24"/>
  <c r="J182" i="24"/>
  <c r="B182" i="24"/>
  <c r="A283" i="27"/>
  <c r="G283" i="23"/>
  <c r="G283" i="27" s="1"/>
  <c r="G212" i="24"/>
  <c r="H212" i="24"/>
  <c r="H109" i="23"/>
  <c r="I109" i="23" s="1"/>
  <c r="I109" i="27" s="1"/>
  <c r="D109" i="23"/>
  <c r="D109" i="27" s="1"/>
  <c r="H264" i="23"/>
  <c r="I264" i="23" s="1"/>
  <c r="I264" i="27" s="1"/>
  <c r="G264" i="23"/>
  <c r="G264" i="27" s="1"/>
  <c r="F126" i="23"/>
  <c r="F126" i="27" s="1"/>
  <c r="A126" i="27"/>
  <c r="B219" i="24"/>
  <c r="C219" i="24"/>
  <c r="A49" i="23"/>
  <c r="Q50" i="14"/>
  <c r="A49" i="24"/>
  <c r="J49" i="24" s="1"/>
  <c r="X54" i="14"/>
  <c r="Z54" i="14" s="1"/>
  <c r="A53" i="23"/>
  <c r="H93" i="24"/>
  <c r="G93" i="24"/>
  <c r="B276" i="23"/>
  <c r="B276" i="27" s="1"/>
  <c r="C276" i="23"/>
  <c r="C276" i="27" s="1"/>
  <c r="J276" i="23"/>
  <c r="J276" i="27" s="1"/>
  <c r="G276" i="23"/>
  <c r="G276" i="27" s="1"/>
  <c r="K276" i="23"/>
  <c r="K276" i="27" s="1"/>
  <c r="H276" i="23"/>
  <c r="H276" i="27" s="1"/>
  <c r="F276" i="23"/>
  <c r="F276" i="27" s="1"/>
  <c r="D276" i="23"/>
  <c r="D276" i="27" s="1"/>
  <c r="F117" i="23"/>
  <c r="F117" i="27" s="1"/>
  <c r="B117" i="23"/>
  <c r="B117" i="27" s="1"/>
  <c r="K117" i="23"/>
  <c r="K117" i="27" s="1"/>
  <c r="E117" i="23"/>
  <c r="E117" i="27" s="1"/>
  <c r="G117" i="23"/>
  <c r="G117" i="27" s="1"/>
  <c r="J117" i="23"/>
  <c r="J117" i="27" s="1"/>
  <c r="H117" i="23"/>
  <c r="A117" i="27"/>
  <c r="D117" i="23"/>
  <c r="D117" i="27" s="1"/>
  <c r="H180" i="23"/>
  <c r="I180" i="23" s="1"/>
  <c r="I180" i="27" s="1"/>
  <c r="D180" i="23"/>
  <c r="D180" i="27" s="1"/>
  <c r="C180" i="23"/>
  <c r="C180" i="27" s="1"/>
  <c r="A180" i="27"/>
  <c r="J180" i="23"/>
  <c r="J180" i="27" s="1"/>
  <c r="K180" i="23"/>
  <c r="K180" i="27" s="1"/>
  <c r="F180" i="23"/>
  <c r="F180" i="27" s="1"/>
  <c r="C3" i="23"/>
  <c r="C3" i="27" s="1"/>
  <c r="C79" i="23"/>
  <c r="C93" i="24"/>
  <c r="J217" i="24"/>
  <c r="B116" i="24"/>
  <c r="E261" i="23"/>
  <c r="E261" i="27" s="1"/>
  <c r="K261" i="23"/>
  <c r="K261" i="27" s="1"/>
  <c r="K288" i="24"/>
  <c r="I291" i="24"/>
  <c r="K291" i="24"/>
  <c r="K191" i="23"/>
  <c r="K191" i="27" s="1"/>
  <c r="F274" i="23"/>
  <c r="F274" i="27" s="1"/>
  <c r="B274" i="23"/>
  <c r="B274" i="27" s="1"/>
  <c r="J160" i="23"/>
  <c r="J160" i="27" s="1"/>
  <c r="C160" i="23"/>
  <c r="C160" i="27" s="1"/>
  <c r="C300" i="24"/>
  <c r="B300" i="24"/>
  <c r="E126" i="24"/>
  <c r="C126" i="24"/>
  <c r="G300" i="24"/>
  <c r="G126" i="24"/>
  <c r="H52" i="24"/>
  <c r="G52" i="24"/>
  <c r="A38" i="23"/>
  <c r="D38" i="23" s="1"/>
  <c r="D38" i="27" s="1"/>
  <c r="Q39" i="14"/>
  <c r="A29" i="23"/>
  <c r="Q30" i="14"/>
  <c r="R30" i="14" s="1"/>
  <c r="A29" i="24"/>
  <c r="C29" i="24" s="1"/>
  <c r="A61" i="24"/>
  <c r="A61" i="23"/>
  <c r="C61" i="23" s="1"/>
  <c r="X62" i="14"/>
  <c r="Z62" i="14" s="1"/>
  <c r="AC62" i="14" s="1"/>
  <c r="B172" i="24"/>
  <c r="D172" i="24"/>
  <c r="H172" i="24"/>
  <c r="G172" i="24"/>
  <c r="E172" i="24"/>
  <c r="I172" i="24"/>
  <c r="G191" i="23"/>
  <c r="G191" i="27" s="1"/>
  <c r="H191" i="23"/>
  <c r="I191" i="23" s="1"/>
  <c r="I191" i="27" s="1"/>
  <c r="A191" i="27"/>
  <c r="H95" i="23"/>
  <c r="H95" i="27" s="1"/>
  <c r="A95" i="27"/>
  <c r="A144" i="27"/>
  <c r="F144" i="23"/>
  <c r="F144" i="27" s="1"/>
  <c r="J144" i="23"/>
  <c r="J144" i="27" s="1"/>
  <c r="D144" i="23"/>
  <c r="D144" i="27" s="1"/>
  <c r="H144" i="23"/>
  <c r="H144" i="27" s="1"/>
  <c r="K144" i="23"/>
  <c r="K144" i="27" s="1"/>
  <c r="G144" i="23"/>
  <c r="G144" i="27" s="1"/>
  <c r="B144" i="23"/>
  <c r="B144" i="27" s="1"/>
  <c r="C144" i="23"/>
  <c r="C144" i="27" s="1"/>
  <c r="E144" i="23"/>
  <c r="E144" i="27" s="1"/>
  <c r="G115" i="24"/>
  <c r="C115" i="24"/>
  <c r="A115" i="25"/>
  <c r="C115" i="25" s="1"/>
  <c r="E115" i="24"/>
  <c r="F115" i="24"/>
  <c r="J115" i="24"/>
  <c r="I115" i="24"/>
  <c r="D115" i="24"/>
  <c r="B115" i="24"/>
  <c r="H257" i="24"/>
  <c r="F257" i="24"/>
  <c r="K257" i="24"/>
  <c r="G257" i="24"/>
  <c r="A257" i="25"/>
  <c r="B257" i="24"/>
  <c r="I257" i="24"/>
  <c r="H288" i="24"/>
  <c r="A298" i="25"/>
  <c r="H243" i="23"/>
  <c r="I243" i="23" s="1"/>
  <c r="I243" i="27" s="1"/>
  <c r="A243" i="27"/>
  <c r="G243" i="23"/>
  <c r="G243" i="27" s="1"/>
  <c r="A261" i="27"/>
  <c r="G261" i="23"/>
  <c r="G261" i="27" s="1"/>
  <c r="D235" i="23"/>
  <c r="D235" i="27" s="1"/>
  <c r="K235" i="23"/>
  <c r="K235" i="27" s="1"/>
  <c r="A235" i="27"/>
  <c r="J235" i="23"/>
  <c r="J235" i="27" s="1"/>
  <c r="C235" i="23"/>
  <c r="C235" i="27" s="1"/>
  <c r="H235" i="23"/>
  <c r="I235" i="23" s="1"/>
  <c r="I235" i="27" s="1"/>
  <c r="F235" i="23"/>
  <c r="F235" i="27" s="1"/>
  <c r="G235" i="23"/>
  <c r="G235" i="27" s="1"/>
  <c r="E235" i="23"/>
  <c r="E235" i="27" s="1"/>
  <c r="F217" i="24"/>
  <c r="E243" i="23"/>
  <c r="E243" i="27" s="1"/>
  <c r="B95" i="23"/>
  <c r="B95" i="27" s="1"/>
  <c r="B89" i="23"/>
  <c r="B89" i="27" s="1"/>
  <c r="B93" i="24"/>
  <c r="K93" i="24"/>
  <c r="J93" i="24"/>
  <c r="A93" i="25"/>
  <c r="H93" i="25" s="1"/>
  <c r="J95" i="23"/>
  <c r="J95" i="27" s="1"/>
  <c r="D217" i="24"/>
  <c r="D243" i="23"/>
  <c r="D243" i="27" s="1"/>
  <c r="K116" i="24"/>
  <c r="J261" i="23"/>
  <c r="J261" i="27" s="1"/>
  <c r="B261" i="23"/>
  <c r="B261" i="27" s="1"/>
  <c r="D288" i="24"/>
  <c r="E288" i="24"/>
  <c r="D291" i="24"/>
  <c r="C291" i="24"/>
  <c r="C191" i="23"/>
  <c r="C191" i="27" s="1"/>
  <c r="E274" i="23"/>
  <c r="E274" i="27" s="1"/>
  <c r="D160" i="23"/>
  <c r="D160" i="27" s="1"/>
  <c r="F160" i="23"/>
  <c r="F160" i="27" s="1"/>
  <c r="K300" i="24"/>
  <c r="F300" i="24"/>
  <c r="J126" i="24"/>
  <c r="I126" i="24"/>
  <c r="F172" i="24"/>
  <c r="E257" i="24"/>
  <c r="A126" i="25"/>
  <c r="K126" i="25" s="1"/>
  <c r="G288" i="24"/>
  <c r="E276" i="23"/>
  <c r="E276" i="27" s="1"/>
  <c r="A177" i="27"/>
  <c r="H177" i="23"/>
  <c r="I177" i="23" s="1"/>
  <c r="I177" i="27" s="1"/>
  <c r="H91" i="24"/>
  <c r="G91" i="24"/>
  <c r="G233" i="24"/>
  <c r="H233" i="24"/>
  <c r="E179" i="24"/>
  <c r="B179" i="24"/>
  <c r="G179" i="24"/>
  <c r="H239" i="23"/>
  <c r="I239" i="23" s="1"/>
  <c r="I239" i="27" s="1"/>
  <c r="K239" i="23"/>
  <c r="K239" i="27" s="1"/>
  <c r="F239" i="23"/>
  <c r="F239" i="27" s="1"/>
  <c r="D192" i="23"/>
  <c r="D192" i="27" s="1"/>
  <c r="K192" i="23"/>
  <c r="K192" i="27" s="1"/>
  <c r="C172" i="23"/>
  <c r="C172" i="27" s="1"/>
  <c r="F172" i="23"/>
  <c r="F172" i="27" s="1"/>
  <c r="F248" i="24"/>
  <c r="J248" i="24"/>
  <c r="G248" i="24"/>
  <c r="C248" i="24"/>
  <c r="E175" i="23"/>
  <c r="E175" i="27" s="1"/>
  <c r="J175" i="23"/>
  <c r="J175" i="27" s="1"/>
  <c r="D175" i="23"/>
  <c r="D175" i="27" s="1"/>
  <c r="G93" i="23"/>
  <c r="H93" i="23"/>
  <c r="H93" i="27" s="1"/>
  <c r="F106" i="24"/>
  <c r="D106" i="24"/>
  <c r="H106" i="24"/>
  <c r="A106" i="25"/>
  <c r="C106" i="25" s="1"/>
  <c r="J106" i="24"/>
  <c r="B106" i="24"/>
  <c r="G106" i="24"/>
  <c r="K106" i="24"/>
  <c r="I106" i="24"/>
  <c r="C106" i="24"/>
  <c r="A268" i="25"/>
  <c r="D268" i="24"/>
  <c r="H268" i="24"/>
  <c r="I268" i="24"/>
  <c r="C268" i="24"/>
  <c r="G268" i="24"/>
  <c r="J268" i="24"/>
  <c r="F268" i="24"/>
  <c r="H92" i="24"/>
  <c r="G92" i="24"/>
  <c r="F164" i="23"/>
  <c r="F164" i="27" s="1"/>
  <c r="C164" i="23"/>
  <c r="C164" i="27" s="1"/>
  <c r="K164" i="23"/>
  <c r="K164" i="27" s="1"/>
  <c r="J164" i="23"/>
  <c r="J164" i="27" s="1"/>
  <c r="G164" i="23"/>
  <c r="G164" i="27" s="1"/>
  <c r="E164" i="23"/>
  <c r="E164" i="27" s="1"/>
  <c r="A164" i="27"/>
  <c r="B164" i="23"/>
  <c r="B164" i="27" s="1"/>
  <c r="H164" i="23"/>
  <c r="H164" i="27" s="1"/>
  <c r="X50" i="14"/>
  <c r="Y50" i="14" s="1"/>
  <c r="G216" i="23"/>
  <c r="G216" i="27" s="1"/>
  <c r="E216" i="23"/>
  <c r="E216" i="27" s="1"/>
  <c r="H216" i="23"/>
  <c r="I216" i="23" s="1"/>
  <c r="I216" i="27" s="1"/>
  <c r="F216" i="23"/>
  <c r="F216" i="27" s="1"/>
  <c r="D216" i="23"/>
  <c r="D216" i="27" s="1"/>
  <c r="B216" i="23"/>
  <c r="B216" i="27" s="1"/>
  <c r="K216" i="23"/>
  <c r="K216" i="27" s="1"/>
  <c r="C216" i="23"/>
  <c r="C216" i="27" s="1"/>
  <c r="J216" i="23"/>
  <c r="J216" i="27" s="1"/>
  <c r="I137" i="24"/>
  <c r="J137" i="24"/>
  <c r="B137" i="24"/>
  <c r="D137" i="24"/>
  <c r="F137" i="24"/>
  <c r="C137" i="24"/>
  <c r="H137" i="24"/>
  <c r="A137" i="25"/>
  <c r="E137" i="24"/>
  <c r="H226" i="24"/>
  <c r="J226" i="24"/>
  <c r="K226" i="24"/>
  <c r="F207" i="23"/>
  <c r="F207" i="27" s="1"/>
  <c r="B207" i="23"/>
  <c r="B207" i="27" s="1"/>
  <c r="A207" i="27"/>
  <c r="C207" i="23"/>
  <c r="C207" i="27" s="1"/>
  <c r="G207" i="23"/>
  <c r="G207" i="27" s="1"/>
  <c r="J207" i="23"/>
  <c r="J207" i="27" s="1"/>
  <c r="D207" i="23"/>
  <c r="D207" i="27" s="1"/>
  <c r="G287" i="23"/>
  <c r="G287" i="27" s="1"/>
  <c r="A287" i="27"/>
  <c r="H287" i="23"/>
  <c r="I287" i="23" s="1"/>
  <c r="I287" i="27" s="1"/>
  <c r="J258" i="23"/>
  <c r="J258" i="27" s="1"/>
  <c r="C258" i="23"/>
  <c r="C258" i="27" s="1"/>
  <c r="G258" i="23"/>
  <c r="G258" i="27" s="1"/>
  <c r="A258" i="27"/>
  <c r="H258" i="23"/>
  <c r="D258" i="23"/>
  <c r="D258" i="27" s="1"/>
  <c r="A28" i="23"/>
  <c r="A28" i="27" s="1"/>
  <c r="X29" i="14"/>
  <c r="Y29" i="14" s="1"/>
  <c r="AC29" i="14" s="1"/>
  <c r="A28" i="24"/>
  <c r="X47" i="14"/>
  <c r="Y47" i="14" s="1"/>
  <c r="AC47" i="14" s="1"/>
  <c r="Q47" i="14"/>
  <c r="A46" i="23"/>
  <c r="E46" i="23" s="1"/>
  <c r="E46" i="27" s="1"/>
  <c r="A56" i="23"/>
  <c r="A56" i="24"/>
  <c r="X57" i="14"/>
  <c r="Y57" i="14" s="1"/>
  <c r="AC57" i="14" s="1"/>
  <c r="Q71" i="14"/>
  <c r="A70" i="23"/>
  <c r="H217" i="24"/>
  <c r="G217" i="24"/>
  <c r="A217" i="25"/>
  <c r="J217" i="25" s="1"/>
  <c r="I208" i="24"/>
  <c r="D208" i="24"/>
  <c r="E208" i="24"/>
  <c r="C208" i="24"/>
  <c r="H208" i="24"/>
  <c r="J208" i="24"/>
  <c r="B208" i="24"/>
  <c r="H116" i="24"/>
  <c r="G116" i="24"/>
  <c r="H79" i="23"/>
  <c r="G79" i="23"/>
  <c r="G79" i="27" s="1"/>
  <c r="A274" i="27"/>
  <c r="G274" i="23"/>
  <c r="G274" i="27" s="1"/>
  <c r="G285" i="23"/>
  <c r="G285" i="27" s="1"/>
  <c r="B285" i="23"/>
  <c r="B285" i="27" s="1"/>
  <c r="E285" i="23"/>
  <c r="E285" i="27" s="1"/>
  <c r="H285" i="23"/>
  <c r="F285" i="23"/>
  <c r="F285" i="27" s="1"/>
  <c r="J285" i="23"/>
  <c r="J285" i="27" s="1"/>
  <c r="D285" i="23"/>
  <c r="D285" i="27" s="1"/>
  <c r="K285" i="23"/>
  <c r="K285" i="27" s="1"/>
  <c r="G89" i="23"/>
  <c r="G89" i="27" s="1"/>
  <c r="H89" i="23"/>
  <c r="H89" i="27" s="1"/>
  <c r="A301" i="25"/>
  <c r="H301" i="25" s="1"/>
  <c r="H291" i="24"/>
  <c r="G160" i="23"/>
  <c r="G160" i="27" s="1"/>
  <c r="A160" i="27"/>
  <c r="D95" i="23"/>
  <c r="D95" i="27" s="1"/>
  <c r="C89" i="23"/>
  <c r="F93" i="24"/>
  <c r="J89" i="23"/>
  <c r="J89" i="27" s="1"/>
  <c r="A79" i="27"/>
  <c r="F243" i="23"/>
  <c r="F243" i="27" s="1"/>
  <c r="E116" i="24"/>
  <c r="F3" i="23"/>
  <c r="F3" i="27" s="1"/>
  <c r="B79" i="23"/>
  <c r="B79" i="27" s="1"/>
  <c r="E3" i="23"/>
  <c r="E3" i="27" s="1"/>
  <c r="K3" i="23"/>
  <c r="K3" i="27" s="1"/>
  <c r="E79" i="23"/>
  <c r="K79" i="23"/>
  <c r="K79" i="27" s="1"/>
  <c r="C95" i="23"/>
  <c r="C95" i="27" s="1"/>
  <c r="K89" i="23"/>
  <c r="K89" i="27" s="1"/>
  <c r="E89" i="23"/>
  <c r="E89" i="27" s="1"/>
  <c r="D93" i="24"/>
  <c r="J3" i="23"/>
  <c r="J3" i="27" s="1"/>
  <c r="K217" i="24"/>
  <c r="B217" i="24"/>
  <c r="J243" i="23"/>
  <c r="J243" i="27" s="1"/>
  <c r="B243" i="23"/>
  <c r="B243" i="27" s="1"/>
  <c r="D116" i="24"/>
  <c r="J116" i="24"/>
  <c r="C261" i="23"/>
  <c r="C261" i="27" s="1"/>
  <c r="F261" i="23"/>
  <c r="F261" i="27" s="1"/>
  <c r="I288" i="24"/>
  <c r="J288" i="24"/>
  <c r="B291" i="24"/>
  <c r="E291" i="24"/>
  <c r="B191" i="23"/>
  <c r="B191" i="27" s="1"/>
  <c r="F191" i="23"/>
  <c r="F191" i="27" s="1"/>
  <c r="D274" i="23"/>
  <c r="D274" i="27" s="1"/>
  <c r="K160" i="23"/>
  <c r="K160" i="27" s="1"/>
  <c r="J300" i="24"/>
  <c r="E300" i="24"/>
  <c r="F126" i="24"/>
  <c r="B126" i="24"/>
  <c r="K172" i="24"/>
  <c r="D257" i="24"/>
  <c r="F208" i="24"/>
  <c r="B180" i="23"/>
  <c r="B180" i="27" s="1"/>
  <c r="A116" i="25"/>
  <c r="H116" i="25" s="1"/>
  <c r="G95" i="23"/>
  <c r="G95" i="27" s="1"/>
  <c r="H274" i="23"/>
  <c r="I274" i="23" s="1"/>
  <c r="I274" i="27" s="1"/>
  <c r="G94" i="24"/>
  <c r="A46" i="24"/>
  <c r="F46" i="24" s="1"/>
  <c r="B235" i="23"/>
  <c r="B235" i="27" s="1"/>
  <c r="A53" i="24"/>
  <c r="J53" i="24" s="1"/>
  <c r="E162" i="23"/>
  <c r="E162" i="27" s="1"/>
  <c r="D162" i="23"/>
  <c r="D162" i="27" s="1"/>
  <c r="J162" i="24"/>
  <c r="C162" i="24"/>
  <c r="D162" i="24"/>
  <c r="F162" i="24"/>
  <c r="E162" i="24"/>
  <c r="A162" i="25"/>
  <c r="H123" i="27"/>
  <c r="C60" i="23"/>
  <c r="E60" i="23"/>
  <c r="E60" i="27" s="1"/>
  <c r="H60" i="23"/>
  <c r="H60" i="27" s="1"/>
  <c r="F60" i="23"/>
  <c r="F60" i="27" s="1"/>
  <c r="A60" i="27"/>
  <c r="H60" i="24"/>
  <c r="F199" i="24"/>
  <c r="A70" i="24"/>
  <c r="K33" i="24"/>
  <c r="J33" i="24"/>
  <c r="B56" i="23"/>
  <c r="B56" i="27" s="1"/>
  <c r="D56" i="23"/>
  <c r="D56" i="27" s="1"/>
  <c r="D60" i="23"/>
  <c r="D60" i="27" s="1"/>
  <c r="B60" i="23"/>
  <c r="B60" i="27" s="1"/>
  <c r="J60" i="23"/>
  <c r="J60" i="27" s="1"/>
  <c r="J24" i="19"/>
  <c r="B24" i="19"/>
  <c r="G60" i="23"/>
  <c r="G60" i="27" s="1"/>
  <c r="Q29" i="14"/>
  <c r="Q38" i="14"/>
  <c r="X71" i="14"/>
  <c r="Y71" i="14" s="1"/>
  <c r="AC71" i="14" s="1"/>
  <c r="A27" i="24"/>
  <c r="X43" i="14"/>
  <c r="Y43" i="14" s="1"/>
  <c r="AC43" i="14" s="1"/>
  <c r="A58" i="23"/>
  <c r="D58" i="23" s="1"/>
  <c r="D58" i="27" s="1"/>
  <c r="Q46" i="14"/>
  <c r="R46" i="14" s="1"/>
  <c r="K36" i="23"/>
  <c r="K36" i="27" s="1"/>
  <c r="K60" i="23"/>
  <c r="K60" i="27" s="1"/>
  <c r="F43" i="23"/>
  <c r="F43" i="27" s="1"/>
  <c r="G24" i="19"/>
  <c r="I24" i="19"/>
  <c r="H24" i="19"/>
  <c r="A42" i="24"/>
  <c r="K42" i="24" s="1"/>
  <c r="A42" i="23"/>
  <c r="F42" i="23" s="1"/>
  <c r="F42" i="27" s="1"/>
  <c r="A27" i="23"/>
  <c r="G27" i="23" s="1"/>
  <c r="G27" i="27" s="1"/>
  <c r="A37" i="23"/>
  <c r="F37" i="23" s="1"/>
  <c r="X30" i="14"/>
  <c r="X38" i="14"/>
  <c r="A48" i="23"/>
  <c r="A38" i="24"/>
  <c r="F38" i="24" s="1"/>
  <c r="A45" i="24"/>
  <c r="D36" i="23"/>
  <c r="D36" i="27" s="1"/>
  <c r="J36" i="23"/>
  <c r="J36" i="27" s="1"/>
  <c r="C24" i="19"/>
  <c r="K24" i="19"/>
  <c r="A69" i="23"/>
  <c r="F69" i="23" s="1"/>
  <c r="X39" i="14"/>
  <c r="Y39" i="14" s="1"/>
  <c r="AC39" i="14" s="1"/>
  <c r="X49" i="14"/>
  <c r="Y49" i="14" s="1"/>
  <c r="AC49" i="14" s="1"/>
  <c r="D37" i="24"/>
  <c r="J37" i="24"/>
  <c r="K37" i="24"/>
  <c r="B37" i="24"/>
  <c r="A37" i="25"/>
  <c r="H37" i="25" s="1"/>
  <c r="C37" i="24"/>
  <c r="F37" i="24"/>
  <c r="E37" i="24"/>
  <c r="B48" i="24"/>
  <c r="C48" i="24"/>
  <c r="E48" i="24"/>
  <c r="J48" i="24"/>
  <c r="M5" i="14"/>
  <c r="X5" i="14" s="1"/>
  <c r="Z5" i="14" s="1"/>
  <c r="Q21" i="14"/>
  <c r="M20" i="14"/>
  <c r="Q20" i="14" s="1"/>
  <c r="R20" i="14" s="1"/>
  <c r="B62" i="23"/>
  <c r="B62" i="27" s="1"/>
  <c r="F62" i="23"/>
  <c r="C51" i="24"/>
  <c r="E47" i="23"/>
  <c r="D33" i="24"/>
  <c r="D62" i="23"/>
  <c r="D62" i="27" s="1"/>
  <c r="E39" i="23"/>
  <c r="E39" i="27" s="1"/>
  <c r="E51" i="24"/>
  <c r="D47" i="23"/>
  <c r="K62" i="23"/>
  <c r="K62" i="27" s="1"/>
  <c r="D39" i="23"/>
  <c r="D39" i="27" s="1"/>
  <c r="F63" i="24"/>
  <c r="A54" i="27"/>
  <c r="J47" i="23"/>
  <c r="J47" i="27" s="1"/>
  <c r="C33" i="24"/>
  <c r="E62" i="23"/>
  <c r="E62" i="27" s="1"/>
  <c r="B54" i="23"/>
  <c r="B54" i="27" s="1"/>
  <c r="J62" i="23"/>
  <c r="J62" i="27" s="1"/>
  <c r="A33" i="25"/>
  <c r="F47" i="23"/>
  <c r="C39" i="23"/>
  <c r="C39" i="27" s="1"/>
  <c r="C47" i="23"/>
  <c r="C47" i="27" s="1"/>
  <c r="J39" i="23"/>
  <c r="J39" i="27" s="1"/>
  <c r="K39" i="23"/>
  <c r="K39" i="27" s="1"/>
  <c r="B47" i="23"/>
  <c r="B47" i="27" s="1"/>
  <c r="A67" i="25"/>
  <c r="G67" i="25" s="1"/>
  <c r="A39" i="27"/>
  <c r="F39" i="23"/>
  <c r="F39" i="27" s="1"/>
  <c r="K47" i="23"/>
  <c r="K47" i="27" s="1"/>
  <c r="C67" i="24"/>
  <c r="J65" i="24"/>
  <c r="F33" i="24"/>
  <c r="E33" i="24"/>
  <c r="K65" i="24"/>
  <c r="B33" i="24"/>
  <c r="H204" i="24"/>
  <c r="A204" i="25"/>
  <c r="G204" i="25" s="1"/>
  <c r="G138" i="23"/>
  <c r="G138" i="27" s="1"/>
  <c r="H138" i="23"/>
  <c r="I138" i="23" s="1"/>
  <c r="I138" i="27" s="1"/>
  <c r="A138" i="27"/>
  <c r="E138" i="23"/>
  <c r="E138" i="27" s="1"/>
  <c r="F138" i="23"/>
  <c r="F138" i="27" s="1"/>
  <c r="A106" i="27"/>
  <c r="D106" i="23"/>
  <c r="D106" i="27" s="1"/>
  <c r="H106" i="23"/>
  <c r="I106" i="23" s="1"/>
  <c r="I106" i="27" s="1"/>
  <c r="J106" i="23"/>
  <c r="J106" i="27" s="1"/>
  <c r="E106" i="23"/>
  <c r="E106" i="27" s="1"/>
  <c r="H113" i="23"/>
  <c r="I113" i="23" s="1"/>
  <c r="I113" i="27" s="1"/>
  <c r="G113" i="23"/>
  <c r="G113" i="27" s="1"/>
  <c r="C113" i="23"/>
  <c r="C113" i="27" s="1"/>
  <c r="J113" i="23"/>
  <c r="J113" i="27" s="1"/>
  <c r="E113" i="23"/>
  <c r="E113" i="27" s="1"/>
  <c r="H128" i="24"/>
  <c r="G128" i="24"/>
  <c r="G250" i="24"/>
  <c r="H250" i="24"/>
  <c r="E250" i="24"/>
  <c r="C250" i="24"/>
  <c r="H140" i="24"/>
  <c r="C140" i="24"/>
  <c r="K140" i="24"/>
  <c r="H190" i="23"/>
  <c r="I190" i="23" s="1"/>
  <c r="I190" i="27" s="1"/>
  <c r="B190" i="23"/>
  <c r="B190" i="27" s="1"/>
  <c r="E190" i="23"/>
  <c r="E190" i="27" s="1"/>
  <c r="J190" i="23"/>
  <c r="J190" i="27" s="1"/>
  <c r="K190" i="23"/>
  <c r="K190" i="27" s="1"/>
  <c r="G190" i="23"/>
  <c r="G190" i="27" s="1"/>
  <c r="A155" i="25"/>
  <c r="H155" i="24"/>
  <c r="G263" i="23"/>
  <c r="G263" i="27" s="1"/>
  <c r="H263" i="23"/>
  <c r="G101" i="24"/>
  <c r="H101" i="24"/>
  <c r="D216" i="24"/>
  <c r="A216" i="25"/>
  <c r="E216" i="24"/>
  <c r="K216" i="24"/>
  <c r="C216" i="24"/>
  <c r="H216" i="24"/>
  <c r="J216" i="24"/>
  <c r="F216" i="24"/>
  <c r="I216" i="24"/>
  <c r="F294" i="24"/>
  <c r="B294" i="24"/>
  <c r="C294" i="24"/>
  <c r="K294" i="24"/>
  <c r="E294" i="24"/>
  <c r="G294" i="24"/>
  <c r="I294" i="24"/>
  <c r="D294" i="24"/>
  <c r="G280" i="24"/>
  <c r="A290" i="25"/>
  <c r="H139" i="23"/>
  <c r="H139" i="27" s="1"/>
  <c r="J139" i="23"/>
  <c r="J139" i="27" s="1"/>
  <c r="D139" i="23"/>
  <c r="D139" i="27" s="1"/>
  <c r="A139" i="27"/>
  <c r="H299" i="23"/>
  <c r="I299" i="23" s="1"/>
  <c r="I299" i="27" s="1"/>
  <c r="A299" i="27"/>
  <c r="G120" i="23"/>
  <c r="G120" i="27" s="1"/>
  <c r="A120" i="27"/>
  <c r="H233" i="23"/>
  <c r="I233" i="23" s="1"/>
  <c r="I233" i="27" s="1"/>
  <c r="G233" i="23"/>
  <c r="G233" i="27" s="1"/>
  <c r="A233" i="27"/>
  <c r="A238" i="27"/>
  <c r="C238" i="23"/>
  <c r="C238" i="27" s="1"/>
  <c r="J238" i="23"/>
  <c r="J238" i="27" s="1"/>
  <c r="G127" i="23"/>
  <c r="G127" i="27" s="1"/>
  <c r="H127" i="23"/>
  <c r="A127" i="27"/>
  <c r="E293" i="23"/>
  <c r="E293" i="27" s="1"/>
  <c r="J293" i="23"/>
  <c r="J293" i="27" s="1"/>
  <c r="G293" i="23"/>
  <c r="G293" i="27" s="1"/>
  <c r="F293" i="23"/>
  <c r="F293" i="27" s="1"/>
  <c r="B293" i="23"/>
  <c r="B293" i="27" s="1"/>
  <c r="A293" i="27"/>
  <c r="D174" i="23"/>
  <c r="D174" i="27" s="1"/>
  <c r="B174" i="23"/>
  <c r="B174" i="27" s="1"/>
  <c r="G219" i="24"/>
  <c r="H219" i="24"/>
  <c r="I219" i="24"/>
  <c r="J219" i="24"/>
  <c r="J192" i="24"/>
  <c r="A192" i="25"/>
  <c r="I192" i="24"/>
  <c r="C192" i="24"/>
  <c r="D192" i="24"/>
  <c r="H192" i="24"/>
  <c r="K192" i="24"/>
  <c r="H206" i="24"/>
  <c r="J206" i="24"/>
  <c r="A206" i="25"/>
  <c r="A196" i="25"/>
  <c r="H196" i="24"/>
  <c r="H297" i="23"/>
  <c r="H297" i="27" s="1"/>
  <c r="A297" i="27"/>
  <c r="G297" i="23"/>
  <c r="G297" i="27" s="1"/>
  <c r="H128" i="23"/>
  <c r="I128" i="23" s="1"/>
  <c r="I128" i="27" s="1"/>
  <c r="A128" i="27"/>
  <c r="H210" i="23"/>
  <c r="I210" i="23" s="1"/>
  <c r="I210" i="27" s="1"/>
  <c r="A210" i="27"/>
  <c r="G210" i="23"/>
  <c r="G210" i="27" s="1"/>
  <c r="G254" i="24"/>
  <c r="H254" i="24"/>
  <c r="A254" i="25"/>
  <c r="G258" i="24"/>
  <c r="H258" i="24"/>
  <c r="I258" i="24"/>
  <c r="H259" i="24"/>
  <c r="G259" i="24"/>
  <c r="F259" i="24"/>
  <c r="C259" i="24"/>
  <c r="G183" i="23"/>
  <c r="G183" i="27" s="1"/>
  <c r="A183" i="27"/>
  <c r="H176" i="24"/>
  <c r="G176" i="24"/>
  <c r="I176" i="24"/>
  <c r="A176" i="25"/>
  <c r="E176" i="25" s="1"/>
  <c r="G280" i="23"/>
  <c r="G280" i="27" s="1"/>
  <c r="A280" i="27"/>
  <c r="H164" i="24"/>
  <c r="G164" i="24"/>
  <c r="A164" i="25"/>
  <c r="F164" i="24"/>
  <c r="D164" i="24"/>
  <c r="A202" i="27"/>
  <c r="G256" i="23"/>
  <c r="G256" i="27" s="1"/>
  <c r="G206" i="24"/>
  <c r="H280" i="24"/>
  <c r="H174" i="23"/>
  <c r="I174" i="23" s="1"/>
  <c r="I174" i="27" s="1"/>
  <c r="H238" i="23"/>
  <c r="I238" i="23" s="1"/>
  <c r="I238" i="27" s="1"/>
  <c r="H183" i="23"/>
  <c r="H293" i="23"/>
  <c r="I293" i="23" s="1"/>
  <c r="I293" i="27" s="1"/>
  <c r="G92" i="23"/>
  <c r="G92" i="27" s="1"/>
  <c r="G106" i="23"/>
  <c r="G106" i="27" s="1"/>
  <c r="B192" i="24"/>
  <c r="B106" i="23"/>
  <c r="B106" i="27" s="1"/>
  <c r="F174" i="23"/>
  <c r="F174" i="27" s="1"/>
  <c r="E174" i="23"/>
  <c r="E174" i="27" s="1"/>
  <c r="J218" i="24"/>
  <c r="B218" i="24"/>
  <c r="G218" i="24"/>
  <c r="B137" i="23"/>
  <c r="B137" i="27" s="1"/>
  <c r="F137" i="23"/>
  <c r="F137" i="27" s="1"/>
  <c r="H137" i="23"/>
  <c r="I137" i="23" s="1"/>
  <c r="I137" i="27" s="1"/>
  <c r="G137" i="23"/>
  <c r="G137" i="27" s="1"/>
  <c r="C137" i="23"/>
  <c r="C137" i="27" s="1"/>
  <c r="J137" i="23"/>
  <c r="J137" i="27" s="1"/>
  <c r="G80" i="24"/>
  <c r="H80" i="24"/>
  <c r="G214" i="23"/>
  <c r="G214" i="27" s="1"/>
  <c r="H214" i="23"/>
  <c r="G212" i="23"/>
  <c r="G212" i="27" s="1"/>
  <c r="A212" i="27"/>
  <c r="H212" i="23"/>
  <c r="I212" i="23" s="1"/>
  <c r="I212" i="27" s="1"/>
  <c r="G120" i="24"/>
  <c r="A120" i="25"/>
  <c r="H204" i="23"/>
  <c r="H204" i="27" s="1"/>
  <c r="G204" i="23"/>
  <c r="G204" i="27" s="1"/>
  <c r="H165" i="24"/>
  <c r="A165" i="25"/>
  <c r="A179" i="25"/>
  <c r="F179" i="24"/>
  <c r="C179" i="24"/>
  <c r="I179" i="24"/>
  <c r="H179" i="24"/>
  <c r="D179" i="24"/>
  <c r="J179" i="24"/>
  <c r="H201" i="24"/>
  <c r="A201" i="25"/>
  <c r="J201" i="25" s="1"/>
  <c r="G201" i="24"/>
  <c r="G157" i="24"/>
  <c r="A157" i="25"/>
  <c r="K199" i="24"/>
  <c r="E199" i="24"/>
  <c r="G199" i="24"/>
  <c r="I199" i="24"/>
  <c r="J199" i="24"/>
  <c r="D199" i="24"/>
  <c r="A199" i="25"/>
  <c r="H199" i="24"/>
  <c r="C199" i="24"/>
  <c r="G239" i="23"/>
  <c r="G239" i="27" s="1"/>
  <c r="B239" i="23"/>
  <c r="B239" i="27" s="1"/>
  <c r="A239" i="27"/>
  <c r="C129" i="23"/>
  <c r="C129" i="27" s="1"/>
  <c r="F129" i="23"/>
  <c r="F129" i="27" s="1"/>
  <c r="D129" i="23"/>
  <c r="D129" i="27" s="1"/>
  <c r="H129" i="23"/>
  <c r="I129" i="23" s="1"/>
  <c r="I129" i="27" s="1"/>
  <c r="J129" i="23"/>
  <c r="J129" i="27" s="1"/>
  <c r="G129" i="23"/>
  <c r="G129" i="27" s="1"/>
  <c r="H198" i="23"/>
  <c r="G198" i="23"/>
  <c r="G198" i="27" s="1"/>
  <c r="G86" i="23"/>
  <c r="G86" i="27" s="1"/>
  <c r="H86" i="23"/>
  <c r="H86" i="27" s="1"/>
  <c r="A228" i="25"/>
  <c r="G228" i="24"/>
  <c r="B269" i="25"/>
  <c r="J269" i="25"/>
  <c r="C269" i="25"/>
  <c r="H269" i="25"/>
  <c r="E269" i="25"/>
  <c r="K269" i="25"/>
  <c r="F269" i="25"/>
  <c r="I269" i="25"/>
  <c r="G269" i="25"/>
  <c r="A251" i="27"/>
  <c r="B251" i="23"/>
  <c r="B251" i="27" s="1"/>
  <c r="C251" i="23"/>
  <c r="C251" i="27" s="1"/>
  <c r="H192" i="23"/>
  <c r="I192" i="23" s="1"/>
  <c r="I192" i="27" s="1"/>
  <c r="C192" i="23"/>
  <c r="C192" i="27" s="1"/>
  <c r="E192" i="23"/>
  <c r="E192" i="27" s="1"/>
  <c r="G271" i="24"/>
  <c r="A271" i="25"/>
  <c r="I271" i="25" s="1"/>
  <c r="G172" i="23"/>
  <c r="G172" i="27" s="1"/>
  <c r="H172" i="23"/>
  <c r="H172" i="27" s="1"/>
  <c r="D172" i="23"/>
  <c r="D172" i="27" s="1"/>
  <c r="J172" i="23"/>
  <c r="J172" i="27" s="1"/>
  <c r="A172" i="27"/>
  <c r="H248" i="24"/>
  <c r="I248" i="24"/>
  <c r="E248" i="24"/>
  <c r="A175" i="27"/>
  <c r="G175" i="23"/>
  <c r="G175" i="27" s="1"/>
  <c r="K175" i="23"/>
  <c r="K175" i="27" s="1"/>
  <c r="B175" i="23"/>
  <c r="B175" i="27" s="1"/>
  <c r="F298" i="24"/>
  <c r="K298" i="24"/>
  <c r="I298" i="24"/>
  <c r="H298" i="24"/>
  <c r="D298" i="24"/>
  <c r="E298" i="24"/>
  <c r="G298" i="24"/>
  <c r="A107" i="27"/>
  <c r="H107" i="23"/>
  <c r="I107" i="23" s="1"/>
  <c r="I107" i="27" s="1"/>
  <c r="A187" i="25"/>
  <c r="J187" i="24"/>
  <c r="F187" i="24"/>
  <c r="I187" i="24"/>
  <c r="K187" i="24"/>
  <c r="D187" i="24"/>
  <c r="C187" i="24"/>
  <c r="E187" i="24"/>
  <c r="H187" i="24"/>
  <c r="G187" i="24"/>
  <c r="B187" i="24"/>
  <c r="H279" i="24"/>
  <c r="G279" i="24"/>
  <c r="F121" i="24"/>
  <c r="A121" i="25"/>
  <c r="H121" i="25" s="1"/>
  <c r="J121" i="24"/>
  <c r="B121" i="24"/>
  <c r="D121" i="24"/>
  <c r="H121" i="24"/>
  <c r="G121" i="24"/>
  <c r="I121" i="24"/>
  <c r="C121" i="24"/>
  <c r="H86" i="24"/>
  <c r="G86" i="24"/>
  <c r="C294" i="23"/>
  <c r="C294" i="27" s="1"/>
  <c r="E294" i="23"/>
  <c r="E294" i="27" s="1"/>
  <c r="G294" i="23"/>
  <c r="G294" i="27" s="1"/>
  <c r="H273" i="24"/>
  <c r="G273" i="24"/>
  <c r="D273" i="24"/>
  <c r="F273" i="24"/>
  <c r="G268" i="23"/>
  <c r="G268" i="27" s="1"/>
  <c r="E268" i="23"/>
  <c r="E268" i="27" s="1"/>
  <c r="J268" i="23"/>
  <c r="J268" i="27" s="1"/>
  <c r="F268" i="23"/>
  <c r="F268" i="27" s="1"/>
  <c r="J190" i="24"/>
  <c r="D190" i="24"/>
  <c r="K190" i="24"/>
  <c r="B190" i="24"/>
  <c r="G190" i="24"/>
  <c r="E190" i="24"/>
  <c r="A190" i="25"/>
  <c r="H190" i="24"/>
  <c r="C190" i="24"/>
  <c r="K255" i="23"/>
  <c r="K255" i="27" s="1"/>
  <c r="D255" i="23"/>
  <c r="D255" i="27" s="1"/>
  <c r="E255" i="23"/>
  <c r="E255" i="27" s="1"/>
  <c r="C255" i="23"/>
  <c r="C255" i="27" s="1"/>
  <c r="G255" i="23"/>
  <c r="G255" i="27" s="1"/>
  <c r="A255" i="27"/>
  <c r="J255" i="23"/>
  <c r="J255" i="27" s="1"/>
  <c r="B98" i="24"/>
  <c r="K92" i="23"/>
  <c r="K92" i="27" s="1"/>
  <c r="C62" i="23"/>
  <c r="C62" i="27" s="1"/>
  <c r="D91" i="24"/>
  <c r="B91" i="24"/>
  <c r="F36" i="23"/>
  <c r="F36" i="27" s="1"/>
  <c r="E36" i="23"/>
  <c r="E36" i="27" s="1"/>
  <c r="F81" i="24"/>
  <c r="B43" i="23"/>
  <c r="B43" i="27" s="1"/>
  <c r="K43" i="23"/>
  <c r="K43" i="27" s="1"/>
  <c r="J43" i="23"/>
  <c r="J43" i="27" s="1"/>
  <c r="C36" i="23"/>
  <c r="C36" i="27" s="1"/>
  <c r="J81" i="24"/>
  <c r="A86" i="25"/>
  <c r="I86" i="25" s="1"/>
  <c r="J107" i="23"/>
  <c r="J107" i="27" s="1"/>
  <c r="D107" i="23"/>
  <c r="D107" i="27" s="1"/>
  <c r="E233" i="24"/>
  <c r="K233" i="24"/>
  <c r="K279" i="24"/>
  <c r="D279" i="24"/>
  <c r="K212" i="23"/>
  <c r="K212" i="27" s="1"/>
  <c r="J280" i="23"/>
  <c r="J280" i="27" s="1"/>
  <c r="B280" i="23"/>
  <c r="B280" i="27" s="1"/>
  <c r="E165" i="24"/>
  <c r="B165" i="24"/>
  <c r="C128" i="23"/>
  <c r="C128" i="27" s="1"/>
  <c r="D128" i="23"/>
  <c r="D128" i="27" s="1"/>
  <c r="B210" i="23"/>
  <c r="B210" i="27" s="1"/>
  <c r="E183" i="23"/>
  <c r="E183" i="27" s="1"/>
  <c r="D183" i="23"/>
  <c r="D183" i="27" s="1"/>
  <c r="D185" i="23"/>
  <c r="D185" i="27" s="1"/>
  <c r="K185" i="23"/>
  <c r="K185" i="27" s="1"/>
  <c r="D120" i="24"/>
  <c r="I120" i="24"/>
  <c r="E280" i="24"/>
  <c r="I280" i="24"/>
  <c r="K201" i="24"/>
  <c r="C201" i="24"/>
  <c r="D177" i="23"/>
  <c r="D177" i="27" s="1"/>
  <c r="F177" i="23"/>
  <c r="F177" i="27" s="1"/>
  <c r="B205" i="24"/>
  <c r="D205" i="24"/>
  <c r="E204" i="23"/>
  <c r="E204" i="27" s="1"/>
  <c r="C204" i="23"/>
  <c r="C204" i="27" s="1"/>
  <c r="K256" i="23"/>
  <c r="K256" i="27" s="1"/>
  <c r="D256" i="23"/>
  <c r="D256" i="27" s="1"/>
  <c r="K157" i="24"/>
  <c r="C157" i="24"/>
  <c r="C120" i="23"/>
  <c r="C120" i="27" s="1"/>
  <c r="D120" i="23"/>
  <c r="D120" i="27" s="1"/>
  <c r="C198" i="23"/>
  <c r="C198" i="27" s="1"/>
  <c r="J198" i="23"/>
  <c r="J198" i="27" s="1"/>
  <c r="E228" i="24"/>
  <c r="C228" i="24"/>
  <c r="B155" i="24"/>
  <c r="C155" i="24"/>
  <c r="D254" i="24"/>
  <c r="F254" i="24"/>
  <c r="B297" i="23"/>
  <c r="B297" i="27" s="1"/>
  <c r="J200" i="24"/>
  <c r="B200" i="24"/>
  <c r="C204" i="24"/>
  <c r="I204" i="24"/>
  <c r="D233" i="23"/>
  <c r="D233" i="27" s="1"/>
  <c r="J233" i="23"/>
  <c r="J233" i="27" s="1"/>
  <c r="E271" i="24"/>
  <c r="J271" i="24"/>
  <c r="D196" i="24"/>
  <c r="K196" i="24"/>
  <c r="E127" i="23"/>
  <c r="E127" i="27" s="1"/>
  <c r="K127" i="23"/>
  <c r="K127" i="27" s="1"/>
  <c r="B128" i="24"/>
  <c r="I128" i="24"/>
  <c r="B214" i="23"/>
  <c r="B214" i="27" s="1"/>
  <c r="K214" i="23"/>
  <c r="K214" i="27" s="1"/>
  <c r="E263" i="23"/>
  <c r="E263" i="27" s="1"/>
  <c r="J263" i="23"/>
  <c r="J263" i="27" s="1"/>
  <c r="B299" i="23"/>
  <c r="B299" i="27" s="1"/>
  <c r="K299" i="23"/>
  <c r="K299" i="27" s="1"/>
  <c r="E202" i="23"/>
  <c r="E202" i="27" s="1"/>
  <c r="B202" i="23"/>
  <c r="B202" i="27" s="1"/>
  <c r="B258" i="24"/>
  <c r="A258" i="25"/>
  <c r="H258" i="25" s="1"/>
  <c r="J251" i="23"/>
  <c r="J251" i="27" s="1"/>
  <c r="E251" i="23"/>
  <c r="E251" i="27" s="1"/>
  <c r="E238" i="23"/>
  <c r="E238" i="27" s="1"/>
  <c r="E273" i="24"/>
  <c r="A283" i="25"/>
  <c r="G283" i="25" s="1"/>
  <c r="E140" i="24"/>
  <c r="K259" i="24"/>
  <c r="E259" i="24"/>
  <c r="B139" i="23"/>
  <c r="B139" i="27" s="1"/>
  <c r="D248" i="24"/>
  <c r="B248" i="24"/>
  <c r="C138" i="23"/>
  <c r="C138" i="27" s="1"/>
  <c r="K219" i="24"/>
  <c r="A219" i="25"/>
  <c r="D219" i="25" s="1"/>
  <c r="F175" i="23"/>
  <c r="F175" i="27" s="1"/>
  <c r="E172" i="23"/>
  <c r="E172" i="27" s="1"/>
  <c r="B172" i="23"/>
  <c r="B172" i="27" s="1"/>
  <c r="E239" i="23"/>
  <c r="E239" i="27" s="1"/>
  <c r="C239" i="23"/>
  <c r="C239" i="27" s="1"/>
  <c r="B206" i="24"/>
  <c r="A113" i="27"/>
  <c r="E206" i="24"/>
  <c r="C176" i="24"/>
  <c r="B176" i="24"/>
  <c r="D250" i="24"/>
  <c r="K250" i="24"/>
  <c r="J192" i="23"/>
  <c r="J192" i="27" s="1"/>
  <c r="F192" i="23"/>
  <c r="F192" i="27" s="1"/>
  <c r="D268" i="23"/>
  <c r="D268" i="27" s="1"/>
  <c r="A268" i="27"/>
  <c r="E164" i="24"/>
  <c r="C164" i="24"/>
  <c r="D218" i="24"/>
  <c r="J294" i="23"/>
  <c r="J294" i="27" s="1"/>
  <c r="K218" i="24"/>
  <c r="A250" i="25"/>
  <c r="J250" i="25" s="1"/>
  <c r="A200" i="25"/>
  <c r="G200" i="25" s="1"/>
  <c r="A128" i="25"/>
  <c r="J128" i="25" s="1"/>
  <c r="A263" i="27"/>
  <c r="F218" i="24"/>
  <c r="A205" i="25"/>
  <c r="K205" i="25" s="1"/>
  <c r="G139" i="23"/>
  <c r="G139" i="27" s="1"/>
  <c r="G299" i="23"/>
  <c r="G299" i="27" s="1"/>
  <c r="G200" i="24"/>
  <c r="H157" i="24"/>
  <c r="G192" i="23"/>
  <c r="G192" i="27" s="1"/>
  <c r="H280" i="23"/>
  <c r="I280" i="23" s="1"/>
  <c r="I280" i="27" s="1"/>
  <c r="H175" i="23"/>
  <c r="H175" i="27" s="1"/>
  <c r="H294" i="24"/>
  <c r="K293" i="23"/>
  <c r="K293" i="27" s="1"/>
  <c r="D293" i="23"/>
  <c r="D293" i="27" s="1"/>
  <c r="B298" i="24"/>
  <c r="F255" i="23"/>
  <c r="F255" i="27" s="1"/>
  <c r="B216" i="24"/>
  <c r="J298" i="24"/>
  <c r="C106" i="23"/>
  <c r="C106" i="27" s="1"/>
  <c r="G234" i="25"/>
  <c r="H234" i="25"/>
  <c r="B36" i="23"/>
  <c r="E81" i="24"/>
  <c r="E43" i="23"/>
  <c r="E43" i="27" s="1"/>
  <c r="C43" i="23"/>
  <c r="C43" i="27" s="1"/>
  <c r="D280" i="23"/>
  <c r="D280" i="27" s="1"/>
  <c r="K280" i="23"/>
  <c r="K280" i="27" s="1"/>
  <c r="B128" i="23"/>
  <c r="B128" i="27" s="1"/>
  <c r="K128" i="23"/>
  <c r="K128" i="27" s="1"/>
  <c r="C210" i="23"/>
  <c r="C210" i="27" s="1"/>
  <c r="F210" i="23"/>
  <c r="F210" i="27" s="1"/>
  <c r="F183" i="23"/>
  <c r="F183" i="27" s="1"/>
  <c r="B183" i="23"/>
  <c r="B183" i="27" s="1"/>
  <c r="J280" i="24"/>
  <c r="K280" i="24"/>
  <c r="C177" i="23"/>
  <c r="C177" i="27" s="1"/>
  <c r="K205" i="24"/>
  <c r="F205" i="24"/>
  <c r="D204" i="23"/>
  <c r="D204" i="27" s="1"/>
  <c r="K204" i="23"/>
  <c r="K204" i="27" s="1"/>
  <c r="B256" i="23"/>
  <c r="B256" i="27" s="1"/>
  <c r="F256" i="23"/>
  <c r="F256" i="27" s="1"/>
  <c r="E157" i="24"/>
  <c r="I157" i="24"/>
  <c r="J120" i="23"/>
  <c r="J120" i="27" s="1"/>
  <c r="K198" i="23"/>
  <c r="K198" i="27" s="1"/>
  <c r="B198" i="23"/>
  <c r="B198" i="27" s="1"/>
  <c r="D228" i="24"/>
  <c r="F228" i="24"/>
  <c r="D155" i="24"/>
  <c r="I155" i="24"/>
  <c r="E254" i="24"/>
  <c r="J254" i="24"/>
  <c r="J297" i="23"/>
  <c r="J297" i="27" s="1"/>
  <c r="K297" i="23"/>
  <c r="K297" i="27" s="1"/>
  <c r="K200" i="24"/>
  <c r="D200" i="24"/>
  <c r="B204" i="24"/>
  <c r="E204" i="24"/>
  <c r="C233" i="23"/>
  <c r="C233" i="27" s="1"/>
  <c r="K233" i="23"/>
  <c r="K233" i="27" s="1"/>
  <c r="D271" i="24"/>
  <c r="F271" i="24"/>
  <c r="E196" i="24"/>
  <c r="C196" i="24"/>
  <c r="F127" i="23"/>
  <c r="F127" i="27" s="1"/>
  <c r="J127" i="23"/>
  <c r="J127" i="27" s="1"/>
  <c r="C128" i="24"/>
  <c r="F128" i="24"/>
  <c r="D214" i="23"/>
  <c r="D214" i="27" s="1"/>
  <c r="C214" i="23"/>
  <c r="C214" i="27" s="1"/>
  <c r="D263" i="23"/>
  <c r="D263" i="27" s="1"/>
  <c r="C299" i="23"/>
  <c r="C299" i="27" s="1"/>
  <c r="J299" i="23"/>
  <c r="J299" i="27" s="1"/>
  <c r="K202" i="23"/>
  <c r="K202" i="27" s="1"/>
  <c r="J202" i="23"/>
  <c r="J202" i="27" s="1"/>
  <c r="C258" i="24"/>
  <c r="J258" i="24"/>
  <c r="K251" i="23"/>
  <c r="K251" i="27" s="1"/>
  <c r="D238" i="23"/>
  <c r="D238" i="27" s="1"/>
  <c r="F238" i="23"/>
  <c r="F238" i="27" s="1"/>
  <c r="I273" i="24"/>
  <c r="A273" i="25"/>
  <c r="B273" i="25" s="1"/>
  <c r="J140" i="24"/>
  <c r="I140" i="24"/>
  <c r="B259" i="24"/>
  <c r="I259" i="24"/>
  <c r="K139" i="23"/>
  <c r="K139" i="27" s="1"/>
  <c r="K248" i="24"/>
  <c r="A248" i="25"/>
  <c r="J138" i="23"/>
  <c r="J138" i="27" s="1"/>
  <c r="D219" i="24"/>
  <c r="A280" i="25"/>
  <c r="F280" i="25" s="1"/>
  <c r="K172" i="23"/>
  <c r="K172" i="27" s="1"/>
  <c r="J239" i="23"/>
  <c r="J239" i="27" s="1"/>
  <c r="K176" i="24"/>
  <c r="F113" i="23"/>
  <c r="F113" i="27" s="1"/>
  <c r="D176" i="24"/>
  <c r="F250" i="24"/>
  <c r="A192" i="27"/>
  <c r="K268" i="23"/>
  <c r="K268" i="27" s="1"/>
  <c r="K113" i="23"/>
  <c r="K113" i="27" s="1"/>
  <c r="K164" i="24"/>
  <c r="A218" i="25"/>
  <c r="G218" i="25" s="1"/>
  <c r="F294" i="23"/>
  <c r="F294" i="27" s="1"/>
  <c r="B294" i="23"/>
  <c r="B294" i="27" s="1"/>
  <c r="C218" i="24"/>
  <c r="A233" i="25"/>
  <c r="G233" i="25" s="1"/>
  <c r="A204" i="27"/>
  <c r="A92" i="27"/>
  <c r="D269" i="25"/>
  <c r="G107" i="23"/>
  <c r="G107" i="27" s="1"/>
  <c r="H120" i="23"/>
  <c r="I120" i="23" s="1"/>
  <c r="I120" i="27" s="1"/>
  <c r="G81" i="24"/>
  <c r="H218" i="24"/>
  <c r="G128" i="23"/>
  <c r="G128" i="27" s="1"/>
  <c r="G192" i="24"/>
  <c r="G177" i="23"/>
  <c r="G177" i="27" s="1"/>
  <c r="G205" i="24"/>
  <c r="F192" i="24"/>
  <c r="C293" i="23"/>
  <c r="C293" i="27" s="1"/>
  <c r="K179" i="24"/>
  <c r="B129" i="23"/>
  <c r="B129" i="27" s="1"/>
  <c r="K106" i="23"/>
  <c r="K106" i="27" s="1"/>
  <c r="F106" i="23"/>
  <c r="F106" i="27" s="1"/>
  <c r="G247" i="25"/>
  <c r="B247" i="25"/>
  <c r="D30" i="24"/>
  <c r="B52" i="23"/>
  <c r="B52" i="27" s="1"/>
  <c r="AN12" i="2"/>
  <c r="H5" i="14" s="1"/>
  <c r="Z28" i="14"/>
  <c r="Y28" i="14"/>
  <c r="Z40" i="14"/>
  <c r="Y40" i="14"/>
  <c r="Z52" i="14"/>
  <c r="Y52" i="14"/>
  <c r="A30" i="25"/>
  <c r="C30" i="25" s="1"/>
  <c r="Z36" i="14"/>
  <c r="Y36" i="14"/>
  <c r="Z48" i="14"/>
  <c r="Y48" i="14"/>
  <c r="Z44" i="14"/>
  <c r="Y44" i="14"/>
  <c r="C30" i="24"/>
  <c r="D52" i="23"/>
  <c r="D52" i="27" s="1"/>
  <c r="K30" i="24"/>
  <c r="E30" i="24"/>
  <c r="J25" i="19"/>
  <c r="Z30" i="14"/>
  <c r="Y30" i="14"/>
  <c r="Z38" i="14"/>
  <c r="Y38" i="14"/>
  <c r="Z42" i="14"/>
  <c r="Y42" i="14"/>
  <c r="K51" i="24"/>
  <c r="J51" i="24"/>
  <c r="I18" i="19"/>
  <c r="C20" i="19"/>
  <c r="D20" i="19"/>
  <c r="K20" i="19"/>
  <c r="A51" i="25"/>
  <c r="H51" i="25" s="1"/>
  <c r="K23" i="19"/>
  <c r="G20" i="19"/>
  <c r="F20" i="19"/>
  <c r="I20" i="19"/>
  <c r="F51" i="24"/>
  <c r="D51" i="24"/>
  <c r="C23" i="19"/>
  <c r="E20" i="19"/>
  <c r="I15" i="19"/>
  <c r="AC64" i="14"/>
  <c r="H159" i="27"/>
  <c r="A240" i="27"/>
  <c r="A198" i="25"/>
  <c r="H198" i="25" s="1"/>
  <c r="A114" i="27"/>
  <c r="A224" i="27"/>
  <c r="A262" i="25"/>
  <c r="J262" i="25" s="1"/>
  <c r="A279" i="27"/>
  <c r="F230" i="25"/>
  <c r="H265" i="23"/>
  <c r="H265" i="27" s="1"/>
  <c r="G273" i="23"/>
  <c r="G273" i="27" s="1"/>
  <c r="H140" i="23"/>
  <c r="I140" i="23" s="1"/>
  <c r="I140" i="27" s="1"/>
  <c r="G227" i="23"/>
  <c r="G227" i="27" s="1"/>
  <c r="G108" i="24"/>
  <c r="G224" i="23"/>
  <c r="G224" i="27" s="1"/>
  <c r="G230" i="25"/>
  <c r="G229" i="23"/>
  <c r="G229" i="27" s="1"/>
  <c r="H114" i="23"/>
  <c r="G150" i="23"/>
  <c r="G150" i="27" s="1"/>
  <c r="G279" i="23"/>
  <c r="G279" i="27" s="1"/>
  <c r="H91" i="23"/>
  <c r="H91" i="27" s="1"/>
  <c r="H198" i="24"/>
  <c r="K145" i="23"/>
  <c r="K145" i="27" s="1"/>
  <c r="F145" i="23"/>
  <c r="F145" i="27" s="1"/>
  <c r="F265" i="23"/>
  <c r="F265" i="27" s="1"/>
  <c r="J250" i="23"/>
  <c r="J250" i="27" s="1"/>
  <c r="B299" i="24"/>
  <c r="D299" i="24"/>
  <c r="C227" i="23"/>
  <c r="C227" i="27" s="1"/>
  <c r="C140" i="23"/>
  <c r="C140" i="27" s="1"/>
  <c r="E273" i="23"/>
  <c r="E273" i="27" s="1"/>
  <c r="D202" i="24"/>
  <c r="B202" i="24"/>
  <c r="D269" i="23"/>
  <c r="D269" i="27" s="1"/>
  <c r="F269" i="23"/>
  <c r="F269" i="27" s="1"/>
  <c r="A150" i="27"/>
  <c r="A141" i="27"/>
  <c r="A277" i="27"/>
  <c r="D105" i="25"/>
  <c r="B230" i="25"/>
  <c r="C230" i="25"/>
  <c r="E230" i="25"/>
  <c r="K230" i="25"/>
  <c r="H141" i="23"/>
  <c r="I141" i="23" s="1"/>
  <c r="I141" i="27" s="1"/>
  <c r="H108" i="24"/>
  <c r="G240" i="23"/>
  <c r="G240" i="27" s="1"/>
  <c r="H230" i="25"/>
  <c r="G277" i="23"/>
  <c r="G277" i="27" s="1"/>
  <c r="G145" i="23"/>
  <c r="G145" i="27" s="1"/>
  <c r="G299" i="24"/>
  <c r="F250" i="23"/>
  <c r="F250" i="27" s="1"/>
  <c r="K250" i="23"/>
  <c r="K250" i="27" s="1"/>
  <c r="B250" i="23"/>
  <c r="B250" i="27" s="1"/>
  <c r="C145" i="23"/>
  <c r="C145" i="27" s="1"/>
  <c r="D265" i="23"/>
  <c r="D265" i="27" s="1"/>
  <c r="K174" i="23"/>
  <c r="K174" i="27" s="1"/>
  <c r="A174" i="27"/>
  <c r="C174" i="23"/>
  <c r="C174" i="27" s="1"/>
  <c r="J174" i="23"/>
  <c r="J174" i="27" s="1"/>
  <c r="C269" i="23"/>
  <c r="C269" i="27" s="1"/>
  <c r="J269" i="23"/>
  <c r="J269" i="27" s="1"/>
  <c r="K105" i="25"/>
  <c r="D230" i="25"/>
  <c r="H250" i="23"/>
  <c r="I250" i="23" s="1"/>
  <c r="I250" i="27" s="1"/>
  <c r="H145" i="23"/>
  <c r="I145" i="23" s="1"/>
  <c r="I145" i="27" s="1"/>
  <c r="J145" i="23"/>
  <c r="J145" i="27" s="1"/>
  <c r="E145" i="23"/>
  <c r="E145" i="27" s="1"/>
  <c r="C189" i="23"/>
  <c r="C189" i="27" s="1"/>
  <c r="C212" i="24"/>
  <c r="C181" i="23"/>
  <c r="C181" i="27" s="1"/>
  <c r="K181" i="23"/>
  <c r="K181" i="27" s="1"/>
  <c r="E282" i="25"/>
  <c r="C282" i="25"/>
  <c r="E230" i="23"/>
  <c r="E230" i="27" s="1"/>
  <c r="J283" i="24"/>
  <c r="E152" i="24"/>
  <c r="D230" i="23"/>
  <c r="D230" i="27" s="1"/>
  <c r="D298" i="23"/>
  <c r="D298" i="27" s="1"/>
  <c r="F298" i="23"/>
  <c r="F298" i="27" s="1"/>
  <c r="K109" i="23"/>
  <c r="K109" i="27" s="1"/>
  <c r="C298" i="23"/>
  <c r="C298" i="27" s="1"/>
  <c r="A298" i="27"/>
  <c r="F264" i="23"/>
  <c r="F264" i="27" s="1"/>
  <c r="E264" i="23"/>
  <c r="E264" i="27" s="1"/>
  <c r="J298" i="23"/>
  <c r="J298" i="27" s="1"/>
  <c r="J109" i="23"/>
  <c r="J109" i="27" s="1"/>
  <c r="I158" i="25"/>
  <c r="D105" i="23"/>
  <c r="D105" i="27" s="1"/>
  <c r="G230" i="23"/>
  <c r="G230" i="27" s="1"/>
  <c r="H90" i="23"/>
  <c r="G126" i="23"/>
  <c r="G126" i="27" s="1"/>
  <c r="G105" i="23"/>
  <c r="G105" i="27" s="1"/>
  <c r="H182" i="24"/>
  <c r="H189" i="23"/>
  <c r="I189" i="23" s="1"/>
  <c r="I189" i="27" s="1"/>
  <c r="H181" i="23"/>
  <c r="I181" i="23" s="1"/>
  <c r="I181" i="27" s="1"/>
  <c r="G118" i="24"/>
  <c r="G283" i="24"/>
  <c r="E118" i="24"/>
  <c r="F283" i="23"/>
  <c r="F283" i="27" s="1"/>
  <c r="F218" i="23"/>
  <c r="F218" i="27" s="1"/>
  <c r="J129" i="24"/>
  <c r="K129" i="24"/>
  <c r="E182" i="24"/>
  <c r="D218" i="23"/>
  <c r="D218" i="27" s="1"/>
  <c r="D182" i="24"/>
  <c r="C218" i="23"/>
  <c r="C218" i="27" s="1"/>
  <c r="J218" i="23"/>
  <c r="J218" i="27" s="1"/>
  <c r="F182" i="24"/>
  <c r="C283" i="23"/>
  <c r="C283" i="27" s="1"/>
  <c r="E126" i="23"/>
  <c r="E126" i="27" s="1"/>
  <c r="F212" i="24"/>
  <c r="B189" i="23"/>
  <c r="B189" i="27" s="1"/>
  <c r="E212" i="24"/>
  <c r="D212" i="24"/>
  <c r="E228" i="23"/>
  <c r="E228" i="27" s="1"/>
  <c r="D228" i="23"/>
  <c r="D228" i="27" s="1"/>
  <c r="E297" i="24"/>
  <c r="J297" i="24"/>
  <c r="J181" i="23"/>
  <c r="J181" i="27" s="1"/>
  <c r="B181" i="23"/>
  <c r="B181" i="27" s="1"/>
  <c r="D282" i="25"/>
  <c r="J282" i="25"/>
  <c r="F230" i="23"/>
  <c r="F230" i="27" s="1"/>
  <c r="K283" i="24"/>
  <c r="E283" i="24"/>
  <c r="K230" i="23"/>
  <c r="K230" i="27" s="1"/>
  <c r="B152" i="24"/>
  <c r="F152" i="24"/>
  <c r="A152" i="25"/>
  <c r="G152" i="25" s="1"/>
  <c r="B283" i="24"/>
  <c r="A109" i="27"/>
  <c r="F109" i="23"/>
  <c r="F109" i="27" s="1"/>
  <c r="D264" i="23"/>
  <c r="D264" i="27" s="1"/>
  <c r="C264" i="23"/>
  <c r="C264" i="27" s="1"/>
  <c r="J264" i="23"/>
  <c r="J264" i="27" s="1"/>
  <c r="A212" i="25"/>
  <c r="G212" i="25" s="1"/>
  <c r="D283" i="24"/>
  <c r="A228" i="27"/>
  <c r="A181" i="27"/>
  <c r="C234" i="25"/>
  <c r="K105" i="23"/>
  <c r="K105" i="27" s="1"/>
  <c r="C105" i="23"/>
  <c r="C105" i="27" s="1"/>
  <c r="E105" i="23"/>
  <c r="E105" i="27" s="1"/>
  <c r="H230" i="23"/>
  <c r="H230" i="27" s="1"/>
  <c r="H126" i="23"/>
  <c r="H105" i="23"/>
  <c r="H105" i="27" s="1"/>
  <c r="G103" i="25"/>
  <c r="G182" i="24"/>
  <c r="H218" i="23"/>
  <c r="H218" i="27" s="1"/>
  <c r="G189" i="23"/>
  <c r="G189" i="27" s="1"/>
  <c r="G181" i="23"/>
  <c r="G181" i="27" s="1"/>
  <c r="H118" i="24"/>
  <c r="H283" i="24"/>
  <c r="D118" i="24"/>
  <c r="E129" i="24"/>
  <c r="J118" i="24"/>
  <c r="D129" i="24"/>
  <c r="I129" i="24"/>
  <c r="A129" i="25"/>
  <c r="B129" i="25" s="1"/>
  <c r="I182" i="24"/>
  <c r="D283" i="23"/>
  <c r="D283" i="27" s="1"/>
  <c r="D137" i="23"/>
  <c r="D137" i="27" s="1"/>
  <c r="A137" i="27"/>
  <c r="K137" i="23"/>
  <c r="K137" i="27" s="1"/>
  <c r="E137" i="23"/>
  <c r="E137" i="27" s="1"/>
  <c r="A129" i="27"/>
  <c r="K129" i="23"/>
  <c r="K129" i="27" s="1"/>
  <c r="F189" i="23"/>
  <c r="F189" i="27" s="1"/>
  <c r="J228" i="23"/>
  <c r="J228" i="27" s="1"/>
  <c r="K228" i="23"/>
  <c r="K228" i="27" s="1"/>
  <c r="F297" i="24"/>
  <c r="K297" i="24"/>
  <c r="J189" i="23"/>
  <c r="J189" i="27" s="1"/>
  <c r="B126" i="23"/>
  <c r="B126" i="27" s="1"/>
  <c r="C126" i="23"/>
  <c r="C126" i="27" s="1"/>
  <c r="K189" i="23"/>
  <c r="K189" i="27" s="1"/>
  <c r="K126" i="23"/>
  <c r="K126" i="27" s="1"/>
  <c r="J212" i="24"/>
  <c r="B212" i="24"/>
  <c r="F228" i="23"/>
  <c r="F228" i="27" s="1"/>
  <c r="C297" i="24"/>
  <c r="B297" i="24"/>
  <c r="K282" i="25"/>
  <c r="F282" i="25"/>
  <c r="I283" i="24"/>
  <c r="J152" i="24"/>
  <c r="I152" i="24"/>
  <c r="C152" i="24"/>
  <c r="C109" i="23"/>
  <c r="C109" i="27" s="1"/>
  <c r="E109" i="23"/>
  <c r="E109" i="27" s="1"/>
  <c r="K264" i="23"/>
  <c r="K264" i="27" s="1"/>
  <c r="B298" i="23"/>
  <c r="B298" i="27" s="1"/>
  <c r="I234" i="25"/>
  <c r="F234" i="25"/>
  <c r="A105" i="27"/>
  <c r="J105" i="23"/>
  <c r="J105" i="27" s="1"/>
  <c r="E171" i="25"/>
  <c r="B234" i="25"/>
  <c r="H283" i="23"/>
  <c r="I283" i="23" s="1"/>
  <c r="I283" i="27" s="1"/>
  <c r="H282" i="25"/>
  <c r="G218" i="23"/>
  <c r="G218" i="27" s="1"/>
  <c r="G129" i="24"/>
  <c r="B129" i="24"/>
  <c r="B283" i="23"/>
  <c r="B283" i="27" s="1"/>
  <c r="I118" i="24"/>
  <c r="C182" i="24"/>
  <c r="B218" i="23"/>
  <c r="B218" i="27" s="1"/>
  <c r="A182" i="25"/>
  <c r="K182" i="25" s="1"/>
  <c r="E283" i="23"/>
  <c r="E283" i="27" s="1"/>
  <c r="J283" i="23"/>
  <c r="J283" i="27" s="1"/>
  <c r="K283" i="23"/>
  <c r="K283" i="27" s="1"/>
  <c r="A265" i="27"/>
  <c r="K265" i="23"/>
  <c r="K265" i="27" s="1"/>
  <c r="B265" i="23"/>
  <c r="B265" i="27" s="1"/>
  <c r="E265" i="23"/>
  <c r="E265" i="27" s="1"/>
  <c r="A250" i="27"/>
  <c r="E250" i="23"/>
  <c r="E250" i="27" s="1"/>
  <c r="B65" i="24"/>
  <c r="A65" i="25"/>
  <c r="C171" i="25"/>
  <c r="I105" i="25"/>
  <c r="K75" i="24"/>
  <c r="B75" i="24"/>
  <c r="C65" i="24"/>
  <c r="E75" i="24"/>
  <c r="D65" i="24"/>
  <c r="F65" i="24"/>
  <c r="J247" i="25"/>
  <c r="H59" i="24"/>
  <c r="F53" i="23"/>
  <c r="F53" i="27" s="1"/>
  <c r="H135" i="27"/>
  <c r="J105" i="25"/>
  <c r="J109" i="25"/>
  <c r="E105" i="25"/>
  <c r="F171" i="25"/>
  <c r="K249" i="25"/>
  <c r="G171" i="25"/>
  <c r="C221" i="25"/>
  <c r="E122" i="25"/>
  <c r="K122" i="25"/>
  <c r="F221" i="25"/>
  <c r="H221" i="25"/>
  <c r="B221" i="25"/>
  <c r="E221" i="25"/>
  <c r="J221" i="25"/>
  <c r="G199" i="25"/>
  <c r="I103" i="25"/>
  <c r="J234" i="25"/>
  <c r="D221" i="25"/>
  <c r="K234" i="25"/>
  <c r="G168" i="25"/>
  <c r="B60" i="24"/>
  <c r="D63" i="24"/>
  <c r="A63" i="25"/>
  <c r="K63" i="25" s="1"/>
  <c r="J58" i="23"/>
  <c r="J58" i="27" s="1"/>
  <c r="H23" i="19"/>
  <c r="B63" i="24"/>
  <c r="E63" i="24"/>
  <c r="C63" i="24"/>
  <c r="J63" i="24"/>
  <c r="G23" i="19"/>
  <c r="F29" i="23"/>
  <c r="F29" i="27" s="1"/>
  <c r="K60" i="24"/>
  <c r="J60" i="24"/>
  <c r="AN25" i="2"/>
  <c r="H18" i="14" s="1"/>
  <c r="E25" i="19"/>
  <c r="K25" i="19"/>
  <c r="K11" i="19"/>
  <c r="B18" i="19"/>
  <c r="G15" i="19"/>
  <c r="E15" i="19"/>
  <c r="H55" i="23"/>
  <c r="H55" i="27" s="1"/>
  <c r="D25" i="19"/>
  <c r="I25" i="19"/>
  <c r="F11" i="19"/>
  <c r="F18" i="19"/>
  <c r="D18" i="19"/>
  <c r="I123" i="25"/>
  <c r="F15" i="19"/>
  <c r="J15" i="19"/>
  <c r="F25" i="19"/>
  <c r="H18" i="19"/>
  <c r="Q14" i="14"/>
  <c r="R14" i="14" s="1"/>
  <c r="X14" i="14"/>
  <c r="Q16" i="14"/>
  <c r="X16" i="14"/>
  <c r="Q13" i="14"/>
  <c r="X13" i="14"/>
  <c r="Y13" i="14" s="1"/>
  <c r="Q19" i="14"/>
  <c r="X19" i="14"/>
  <c r="Y19" i="14" s="1"/>
  <c r="Q15" i="14"/>
  <c r="X15" i="14"/>
  <c r="Y15" i="14" s="1"/>
  <c r="Q17" i="14"/>
  <c r="X17" i="14"/>
  <c r="Y17" i="14" s="1"/>
  <c r="Q18" i="14"/>
  <c r="R18" i="14" s="1"/>
  <c r="X18" i="14"/>
  <c r="Q12" i="14"/>
  <c r="R12" i="14" s="1"/>
  <c r="X12" i="14"/>
  <c r="E40" i="24"/>
  <c r="D34" i="24"/>
  <c r="A34" i="25"/>
  <c r="G34" i="25" s="1"/>
  <c r="E34" i="24"/>
  <c r="F34" i="24"/>
  <c r="J34" i="24"/>
  <c r="K34" i="24"/>
  <c r="B34" i="24"/>
  <c r="C34" i="24"/>
  <c r="Q27" i="14"/>
  <c r="X27" i="14"/>
  <c r="Y27" i="14" s="1"/>
  <c r="Q26" i="14"/>
  <c r="R26" i="14" s="1"/>
  <c r="X26" i="14"/>
  <c r="Q25" i="14"/>
  <c r="X25" i="14"/>
  <c r="Y25" i="14" s="1"/>
  <c r="Q24" i="14"/>
  <c r="R24" i="14" s="1"/>
  <c r="X24" i="14"/>
  <c r="Q23" i="14"/>
  <c r="X23" i="14"/>
  <c r="Y23" i="14" s="1"/>
  <c r="Q22" i="14"/>
  <c r="X22" i="14"/>
  <c r="X21" i="14"/>
  <c r="Y21" i="14" s="1"/>
  <c r="X20" i="14"/>
  <c r="Y20" i="14" s="1"/>
  <c r="Y3" i="14"/>
  <c r="Z3" i="14"/>
  <c r="H77" i="27"/>
  <c r="Y5" i="14"/>
  <c r="H237" i="27"/>
  <c r="K235" i="25"/>
  <c r="B197" i="25"/>
  <c r="H197" i="25"/>
  <c r="H123" i="25"/>
  <c r="J54" i="23"/>
  <c r="J54" i="27" s="1"/>
  <c r="K54" i="23"/>
  <c r="K54" i="27" s="1"/>
  <c r="I197" i="25"/>
  <c r="C136" i="25"/>
  <c r="I267" i="23"/>
  <c r="I267" i="27" s="1"/>
  <c r="D216" i="25"/>
  <c r="F235" i="25"/>
  <c r="C50" i="23"/>
  <c r="C50" i="27" s="1"/>
  <c r="K53" i="23"/>
  <c r="K53" i="27" s="1"/>
  <c r="F40" i="24"/>
  <c r="B171" i="25"/>
  <c r="D103" i="25"/>
  <c r="F103" i="25"/>
  <c r="F123" i="25"/>
  <c r="E123" i="25"/>
  <c r="K103" i="25"/>
  <c r="C103" i="25"/>
  <c r="F50" i="24"/>
  <c r="D50" i="23"/>
  <c r="D50" i="27" s="1"/>
  <c r="B64" i="24"/>
  <c r="D64" i="24"/>
  <c r="J64" i="24"/>
  <c r="B105" i="25"/>
  <c r="E168" i="25"/>
  <c r="C180" i="25"/>
  <c r="B192" i="25"/>
  <c r="C190" i="25"/>
  <c r="E103" i="25"/>
  <c r="K171" i="25"/>
  <c r="K123" i="25"/>
  <c r="H180" i="25"/>
  <c r="G105" i="25"/>
  <c r="C50" i="24"/>
  <c r="F50" i="23"/>
  <c r="F50" i="27" s="1"/>
  <c r="B103" i="25"/>
  <c r="D171" i="25"/>
  <c r="E50" i="24"/>
  <c r="E50" i="23"/>
  <c r="E50" i="27" s="1"/>
  <c r="K49" i="23"/>
  <c r="K49" i="27" s="1"/>
  <c r="C40" i="24"/>
  <c r="D40" i="24"/>
  <c r="K40" i="24"/>
  <c r="A55" i="25"/>
  <c r="K55" i="25" s="1"/>
  <c r="A50" i="25"/>
  <c r="G50" i="25" s="1"/>
  <c r="A64" i="25"/>
  <c r="K64" i="25" s="1"/>
  <c r="F64" i="24"/>
  <c r="J122" i="25"/>
  <c r="F105" i="25"/>
  <c r="J103" i="25"/>
  <c r="C105" i="25"/>
  <c r="J171" i="25"/>
  <c r="D180" i="25"/>
  <c r="I294" i="23"/>
  <c r="I294" i="27" s="1"/>
  <c r="K12" i="19"/>
  <c r="D15" i="19"/>
  <c r="C15" i="19"/>
  <c r="K15" i="19"/>
  <c r="G14" i="19"/>
  <c r="H176" i="27"/>
  <c r="D197" i="25"/>
  <c r="C235" i="25"/>
  <c r="C197" i="25"/>
  <c r="J197" i="25"/>
  <c r="H102" i="25"/>
  <c r="H249" i="27"/>
  <c r="J235" i="25"/>
  <c r="F197" i="25"/>
  <c r="G235" i="25"/>
  <c r="K216" i="25"/>
  <c r="E235" i="25"/>
  <c r="H235" i="25"/>
  <c r="H244" i="27"/>
  <c r="H152" i="27"/>
  <c r="H206" i="27"/>
  <c r="H142" i="27"/>
  <c r="H147" i="27"/>
  <c r="I109" i="25"/>
  <c r="B168" i="25"/>
  <c r="D192" i="25"/>
  <c r="C109" i="25"/>
  <c r="B109" i="25"/>
  <c r="C192" i="25"/>
  <c r="F122" i="25"/>
  <c r="H168" i="25"/>
  <c r="G109" i="25"/>
  <c r="H225" i="27"/>
  <c r="E109" i="25"/>
  <c r="I168" i="25"/>
  <c r="I122" i="25"/>
  <c r="F109" i="25"/>
  <c r="F168" i="25"/>
  <c r="J158" i="25"/>
  <c r="J192" i="25"/>
  <c r="K109" i="25"/>
  <c r="E216" i="25"/>
  <c r="D168" i="25"/>
  <c r="F121" i="25"/>
  <c r="G55" i="24"/>
  <c r="H192" i="25"/>
  <c r="G122" i="25"/>
  <c r="H109" i="25"/>
  <c r="B59" i="23"/>
  <c r="B59" i="27" s="1"/>
  <c r="H170" i="27"/>
  <c r="B55" i="24"/>
  <c r="I199" i="23"/>
  <c r="I199" i="27" s="1"/>
  <c r="H173" i="27"/>
  <c r="I235" i="25"/>
  <c r="I102" i="25"/>
  <c r="C122" i="25"/>
  <c r="B216" i="25"/>
  <c r="D122" i="25"/>
  <c r="D235" i="25"/>
  <c r="B122" i="25"/>
  <c r="E121" i="25"/>
  <c r="E197" i="25"/>
  <c r="K197" i="25"/>
  <c r="G59" i="23"/>
  <c r="G59" i="27" s="1"/>
  <c r="I162" i="23"/>
  <c r="I162" i="27" s="1"/>
  <c r="H162" i="27"/>
  <c r="H211" i="27"/>
  <c r="I211" i="23"/>
  <c r="I211" i="27" s="1"/>
  <c r="E54" i="23"/>
  <c r="E54" i="27" s="1"/>
  <c r="C54" i="23"/>
  <c r="C54" i="27" s="1"/>
  <c r="D54" i="23"/>
  <c r="D54" i="27" s="1"/>
  <c r="H136" i="25"/>
  <c r="K136" i="25"/>
  <c r="B136" i="25"/>
  <c r="G136" i="25"/>
  <c r="F136" i="25"/>
  <c r="E136" i="25"/>
  <c r="D136" i="25"/>
  <c r="I136" i="25"/>
  <c r="H249" i="25"/>
  <c r="D249" i="25"/>
  <c r="G249" i="25"/>
  <c r="I249" i="25"/>
  <c r="J249" i="25"/>
  <c r="E249" i="25"/>
  <c r="C249" i="25"/>
  <c r="F247" i="25"/>
  <c r="E247" i="25"/>
  <c r="C247" i="25"/>
  <c r="H247" i="25"/>
  <c r="I247" i="25"/>
  <c r="D247" i="25"/>
  <c r="K247" i="25"/>
  <c r="K50" i="24"/>
  <c r="D50" i="24"/>
  <c r="K50" i="23"/>
  <c r="K50" i="27" s="1"/>
  <c r="B40" i="24"/>
  <c r="J40" i="24"/>
  <c r="J50" i="24"/>
  <c r="A50" i="27"/>
  <c r="H136" i="27"/>
  <c r="H115" i="27"/>
  <c r="E64" i="24"/>
  <c r="I190" i="25"/>
  <c r="I129" i="25"/>
  <c r="K190" i="25"/>
  <c r="F180" i="25"/>
  <c r="D123" i="25"/>
  <c r="E180" i="25"/>
  <c r="F102" i="25"/>
  <c r="G123" i="25"/>
  <c r="G190" i="25"/>
  <c r="S56" i="14"/>
  <c r="V56" i="14" s="1"/>
  <c r="K64" i="24"/>
  <c r="I180" i="25"/>
  <c r="B190" i="25"/>
  <c r="J190" i="25"/>
  <c r="F190" i="25"/>
  <c r="K180" i="25"/>
  <c r="J180" i="25"/>
  <c r="B180" i="25"/>
  <c r="J123" i="25"/>
  <c r="B123" i="25"/>
  <c r="E190" i="25"/>
  <c r="F55" i="24"/>
  <c r="F59" i="23"/>
  <c r="F59" i="27" s="1"/>
  <c r="B35" i="23"/>
  <c r="B35" i="27" s="1"/>
  <c r="H55" i="24"/>
  <c r="K55" i="24"/>
  <c r="B32" i="23"/>
  <c r="B32" i="27" s="1"/>
  <c r="K59" i="23"/>
  <c r="K59" i="27" s="1"/>
  <c r="A59" i="27"/>
  <c r="C55" i="24"/>
  <c r="J59" i="23"/>
  <c r="J59" i="27" s="1"/>
  <c r="H59" i="23"/>
  <c r="H59" i="27" s="1"/>
  <c r="C73" i="24"/>
  <c r="J73" i="24"/>
  <c r="F73" i="24"/>
  <c r="D73" i="24"/>
  <c r="E73" i="24"/>
  <c r="B73" i="24"/>
  <c r="K73" i="24"/>
  <c r="F69" i="24"/>
  <c r="A74" i="25"/>
  <c r="K74" i="25" s="1"/>
  <c r="C14" i="19"/>
  <c r="K14" i="19"/>
  <c r="C102" i="25"/>
  <c r="J102" i="25"/>
  <c r="J12" i="19"/>
  <c r="AC69" i="14"/>
  <c r="D14" i="19"/>
  <c r="F14" i="19"/>
  <c r="E102" i="25"/>
  <c r="K102" i="25"/>
  <c r="B102" i="25"/>
  <c r="H12" i="19"/>
  <c r="K70" i="23"/>
  <c r="K70" i="27" s="1"/>
  <c r="H148" i="27"/>
  <c r="H143" i="27"/>
  <c r="J14" i="19"/>
  <c r="D102" i="25"/>
  <c r="S60" i="14"/>
  <c r="S44" i="14"/>
  <c r="R45" i="14"/>
  <c r="S46" i="14"/>
  <c r="AC46" i="14"/>
  <c r="S72" i="14"/>
  <c r="AC75" i="14"/>
  <c r="R75" i="14"/>
  <c r="V75" i="14" s="1"/>
  <c r="H14" i="19"/>
  <c r="AN29" i="2"/>
  <c r="H22" i="14" s="1"/>
  <c r="S40" i="14"/>
  <c r="V40" i="14" s="1"/>
  <c r="R55" i="14"/>
  <c r="R51" i="14"/>
  <c r="R61" i="14"/>
  <c r="S76" i="14"/>
  <c r="S68" i="14"/>
  <c r="V68" i="14" s="1"/>
  <c r="AC68" i="14"/>
  <c r="S28" i="14"/>
  <c r="V28" i="14" s="1"/>
  <c r="AC37" i="14"/>
  <c r="R37" i="14"/>
  <c r="V37" i="14" s="1"/>
  <c r="R31" i="14"/>
  <c r="V31" i="14" s="1"/>
  <c r="AC31" i="14"/>
  <c r="S62" i="14"/>
  <c r="V62" i="14" s="1"/>
  <c r="AC34" i="14"/>
  <c r="S34" i="14"/>
  <c r="V34" i="14" s="1"/>
  <c r="R53" i="14"/>
  <c r="V53" i="14" s="1"/>
  <c r="AC53" i="14"/>
  <c r="R59" i="14"/>
  <c r="V59" i="14" s="1"/>
  <c r="R39" i="14"/>
  <c r="AC74" i="14"/>
  <c r="S74" i="14"/>
  <c r="V74" i="14" s="1"/>
  <c r="R43" i="14"/>
  <c r="V43" i="14" s="1"/>
  <c r="S66" i="14"/>
  <c r="R49" i="14"/>
  <c r="V49" i="14" s="1"/>
  <c r="R33" i="14"/>
  <c r="S50" i="14"/>
  <c r="S38" i="14"/>
  <c r="R77" i="14"/>
  <c r="H20" i="19"/>
  <c r="E11" i="19"/>
  <c r="J11" i="19"/>
  <c r="I11" i="19"/>
  <c r="D11" i="19"/>
  <c r="G11" i="19"/>
  <c r="C11" i="19"/>
  <c r="H11" i="19"/>
  <c r="H27" i="23"/>
  <c r="H27" i="27" s="1"/>
  <c r="K74" i="24"/>
  <c r="J57" i="23"/>
  <c r="J57" i="27" s="1"/>
  <c r="F74" i="24"/>
  <c r="C74" i="24"/>
  <c r="J74" i="24"/>
  <c r="E57" i="23"/>
  <c r="E57" i="27" s="1"/>
  <c r="E70" i="23"/>
  <c r="E70" i="27" s="1"/>
  <c r="B74" i="24"/>
  <c r="D74" i="24"/>
  <c r="E42" i="24"/>
  <c r="E42" i="23"/>
  <c r="E42" i="27" s="1"/>
  <c r="C69" i="24"/>
  <c r="D55" i="24"/>
  <c r="D59" i="23"/>
  <c r="D59" i="27" s="1"/>
  <c r="C59" i="23"/>
  <c r="C59" i="27" s="1"/>
  <c r="A69" i="25"/>
  <c r="H69" i="25" s="1"/>
  <c r="E55" i="24"/>
  <c r="B53" i="23"/>
  <c r="B53" i="27" s="1"/>
  <c r="K69" i="24"/>
  <c r="J32" i="23"/>
  <c r="J32" i="27" s="1"/>
  <c r="F28" i="24"/>
  <c r="E32" i="23"/>
  <c r="E32" i="27" s="1"/>
  <c r="D32" i="23"/>
  <c r="D32" i="27" s="1"/>
  <c r="S30" i="14"/>
  <c r="K26" i="19"/>
  <c r="E26" i="19"/>
  <c r="H26" i="19"/>
  <c r="F26" i="19"/>
  <c r="C25" i="19"/>
  <c r="G25" i="19"/>
  <c r="K18" i="19"/>
  <c r="E18" i="19"/>
  <c r="B23" i="19"/>
  <c r="I14" i="19"/>
  <c r="G26" i="19"/>
  <c r="D26" i="19"/>
  <c r="I26" i="19"/>
  <c r="H25" i="19"/>
  <c r="G18" i="19"/>
  <c r="C18" i="19"/>
  <c r="D23" i="19"/>
  <c r="I23" i="19"/>
  <c r="S64" i="14"/>
  <c r="V64" i="14" s="1"/>
  <c r="H63" i="23" s="1"/>
  <c r="H63" i="24" s="1"/>
  <c r="I63" i="24" s="1"/>
  <c r="R63" i="14"/>
  <c r="V63" i="14" s="1"/>
  <c r="C22" i="19"/>
  <c r="E23" i="19"/>
  <c r="F23" i="19"/>
  <c r="H15" i="19"/>
  <c r="AN34" i="2"/>
  <c r="H27" i="14" s="1"/>
  <c r="AN21" i="2"/>
  <c r="H14" i="14" s="1"/>
  <c r="I12" i="19"/>
  <c r="D12" i="19"/>
  <c r="C12" i="19"/>
  <c r="B12" i="19"/>
  <c r="F12" i="19"/>
  <c r="S77" i="14"/>
  <c r="R76" i="14"/>
  <c r="R72" i="14"/>
  <c r="AC41" i="14"/>
  <c r="R41" i="14"/>
  <c r="V41" i="14" s="1"/>
  <c r="R57" i="14"/>
  <c r="V57" i="14" s="1"/>
  <c r="R66" i="14"/>
  <c r="S70" i="14"/>
  <c r="V70" i="14" s="1"/>
  <c r="S48" i="14"/>
  <c r="V48" i="14" s="1"/>
  <c r="R60" i="14"/>
  <c r="S39" i="14"/>
  <c r="R47" i="14"/>
  <c r="V47" i="14" s="1"/>
  <c r="S61" i="14"/>
  <c r="AC51" i="14"/>
  <c r="S51" i="14"/>
  <c r="R50" i="14"/>
  <c r="R44" i="14"/>
  <c r="S36" i="14"/>
  <c r="S45" i="14"/>
  <c r="S58" i="14"/>
  <c r="V58" i="14" s="1"/>
  <c r="AC58" i="14"/>
  <c r="R35" i="14"/>
  <c r="V35" i="14" s="1"/>
  <c r="AC35" i="14"/>
  <c r="S67" i="14"/>
  <c r="S42" i="14"/>
  <c r="S33" i="14"/>
  <c r="R38" i="14"/>
  <c r="S55" i="14"/>
  <c r="K19" i="19"/>
  <c r="AN28" i="2"/>
  <c r="H21" i="14" s="1"/>
  <c r="AM19" i="2"/>
  <c r="G12" i="14" s="1"/>
  <c r="AN20" i="2"/>
  <c r="H13" i="14" s="1"/>
  <c r="AN22" i="2"/>
  <c r="H15" i="14" s="1"/>
  <c r="D19" i="19"/>
  <c r="E19" i="19"/>
  <c r="D22" i="19"/>
  <c r="C19" i="19"/>
  <c r="H19" i="19"/>
  <c r="G19" i="19"/>
  <c r="J19" i="19"/>
  <c r="I19" i="19"/>
  <c r="F19" i="19"/>
  <c r="AN33" i="2"/>
  <c r="H26" i="14" s="1"/>
  <c r="I16" i="19"/>
  <c r="H178" i="25"/>
  <c r="G178" i="25"/>
  <c r="H184" i="25"/>
  <c r="G184" i="25"/>
  <c r="H210" i="25"/>
  <c r="G210" i="25"/>
  <c r="H104" i="25"/>
  <c r="G104" i="25"/>
  <c r="H220" i="25"/>
  <c r="G220" i="25"/>
  <c r="H149" i="25"/>
  <c r="G149" i="25"/>
  <c r="H263" i="25"/>
  <c r="G263" i="25"/>
  <c r="G163" i="25"/>
  <c r="H163" i="25"/>
  <c r="H156" i="25"/>
  <c r="G156" i="25"/>
  <c r="H204" i="25"/>
  <c r="H240" i="25"/>
  <c r="G240" i="25"/>
  <c r="H185" i="25"/>
  <c r="G185" i="25"/>
  <c r="H114" i="25"/>
  <c r="G114" i="25"/>
  <c r="H225" i="25"/>
  <c r="G225" i="25"/>
  <c r="G116" i="25"/>
  <c r="H188" i="25"/>
  <c r="G188" i="25"/>
  <c r="H161" i="25"/>
  <c r="G161" i="25"/>
  <c r="I255" i="23"/>
  <c r="I255" i="27" s="1"/>
  <c r="H255" i="27"/>
  <c r="A21" i="24"/>
  <c r="K21" i="24" s="1"/>
  <c r="A21" i="23"/>
  <c r="A22" i="23"/>
  <c r="A22" i="24"/>
  <c r="A22" i="25" s="1"/>
  <c r="G227" i="25"/>
  <c r="H227" i="25"/>
  <c r="H283" i="25"/>
  <c r="H140" i="25"/>
  <c r="G140" i="25"/>
  <c r="G219" i="25"/>
  <c r="H277" i="25"/>
  <c r="G277" i="25"/>
  <c r="H96" i="25"/>
  <c r="G96" i="25"/>
  <c r="G33" i="25"/>
  <c r="H246" i="25"/>
  <c r="G246" i="25"/>
  <c r="G273" i="25"/>
  <c r="G259" i="25"/>
  <c r="H259" i="25"/>
  <c r="H223" i="25"/>
  <c r="G223" i="25"/>
  <c r="H270" i="25"/>
  <c r="G270" i="25"/>
  <c r="G290" i="25"/>
  <c r="H290" i="25"/>
  <c r="G139" i="25"/>
  <c r="H139" i="25"/>
  <c r="H275" i="25"/>
  <c r="G275" i="25"/>
  <c r="H278" i="25"/>
  <c r="G278" i="25"/>
  <c r="H291" i="25"/>
  <c r="G291" i="25"/>
  <c r="H148" i="25"/>
  <c r="G148" i="25"/>
  <c r="H152" i="25"/>
  <c r="H267" i="25"/>
  <c r="G267" i="25"/>
  <c r="G159" i="25"/>
  <c r="H159" i="25"/>
  <c r="H157" i="25"/>
  <c r="G157" i="25"/>
  <c r="G183" i="25"/>
  <c r="H183" i="25"/>
  <c r="H212" i="25"/>
  <c r="G201" i="25"/>
  <c r="H125" i="25"/>
  <c r="G125" i="25"/>
  <c r="H222" i="25"/>
  <c r="G222" i="25"/>
  <c r="H236" i="25"/>
  <c r="G236" i="25"/>
  <c r="G107" i="25"/>
  <c r="H107" i="25"/>
  <c r="H120" i="25"/>
  <c r="G120" i="25"/>
  <c r="H254" i="25"/>
  <c r="G254" i="25"/>
  <c r="H200" i="25"/>
  <c r="H173" i="25"/>
  <c r="G173" i="25"/>
  <c r="G147" i="25"/>
  <c r="H147" i="25"/>
  <c r="H256" i="25"/>
  <c r="G256" i="25"/>
  <c r="H241" i="25"/>
  <c r="G241" i="25"/>
  <c r="H150" i="25"/>
  <c r="G150" i="25"/>
  <c r="G111" i="25"/>
  <c r="H111" i="25"/>
  <c r="H112" i="25"/>
  <c r="G112" i="25"/>
  <c r="E265" i="25"/>
  <c r="H265" i="25"/>
  <c r="G265" i="25"/>
  <c r="A20" i="23"/>
  <c r="B20" i="23" s="1"/>
  <c r="B20" i="27" s="1"/>
  <c r="A20" i="24"/>
  <c r="A26" i="24"/>
  <c r="A26" i="23"/>
  <c r="D26" i="23" s="1"/>
  <c r="D26" i="27" s="1"/>
  <c r="A16" i="24"/>
  <c r="A16" i="23"/>
  <c r="B16" i="23" s="1"/>
  <c r="B16" i="27" s="1"/>
  <c r="A24" i="24"/>
  <c r="A24" i="23"/>
  <c r="J24" i="23" s="1"/>
  <c r="A17" i="23"/>
  <c r="A17" i="24"/>
  <c r="F17" i="24" s="1"/>
  <c r="A11" i="24"/>
  <c r="C11" i="24" s="1"/>
  <c r="A11" i="23"/>
  <c r="A14" i="23"/>
  <c r="D14" i="23" s="1"/>
  <c r="D14" i="27" s="1"/>
  <c r="A14" i="24"/>
  <c r="H84" i="25"/>
  <c r="G84" i="25"/>
  <c r="H40" i="25"/>
  <c r="G40" i="25"/>
  <c r="H279" i="25"/>
  <c r="G279" i="25"/>
  <c r="H285" i="25"/>
  <c r="G285" i="25"/>
  <c r="H288" i="25"/>
  <c r="G288" i="25"/>
  <c r="H237" i="25"/>
  <c r="G237" i="25"/>
  <c r="H142" i="25"/>
  <c r="G142" i="25"/>
  <c r="H90" i="25"/>
  <c r="G90" i="25"/>
  <c r="H88" i="25"/>
  <c r="G88" i="25"/>
  <c r="H55" i="25"/>
  <c r="H82" i="25"/>
  <c r="G82" i="25"/>
  <c r="G75" i="25"/>
  <c r="H75" i="25"/>
  <c r="G87" i="25"/>
  <c r="H87" i="25"/>
  <c r="H92" i="25"/>
  <c r="G92" i="25"/>
  <c r="H73" i="25"/>
  <c r="G73" i="25"/>
  <c r="H213" i="25"/>
  <c r="G213" i="25"/>
  <c r="H132" i="25"/>
  <c r="G132" i="25"/>
  <c r="G151" i="25"/>
  <c r="H151" i="25"/>
  <c r="H295" i="25"/>
  <c r="G295" i="25"/>
  <c r="H251" i="25"/>
  <c r="G251" i="25"/>
  <c r="G175" i="25"/>
  <c r="H175" i="25"/>
  <c r="H260" i="25"/>
  <c r="G260" i="25"/>
  <c r="H281" i="25"/>
  <c r="G281" i="25"/>
  <c r="H117" i="25"/>
  <c r="G117" i="25"/>
  <c r="H174" i="25"/>
  <c r="G174" i="25"/>
  <c r="H144" i="25"/>
  <c r="G144" i="25"/>
  <c r="H145" i="25"/>
  <c r="G145" i="25"/>
  <c r="H124" i="25"/>
  <c r="G124" i="25"/>
  <c r="H243" i="25"/>
  <c r="G243" i="25"/>
  <c r="H108" i="25"/>
  <c r="G108" i="25"/>
  <c r="H297" i="25"/>
  <c r="G297" i="25"/>
  <c r="H296" i="25"/>
  <c r="G296" i="25"/>
  <c r="G195" i="25"/>
  <c r="H195" i="25"/>
  <c r="H169" i="25"/>
  <c r="G169" i="25"/>
  <c r="G167" i="25"/>
  <c r="H167" i="25"/>
  <c r="H209" i="25"/>
  <c r="G209" i="25"/>
  <c r="G155" i="25"/>
  <c r="H155" i="25"/>
  <c r="G131" i="25"/>
  <c r="H261" i="25"/>
  <c r="G261" i="25"/>
  <c r="H193" i="25"/>
  <c r="G193" i="25"/>
  <c r="H272" i="25"/>
  <c r="G272" i="25"/>
  <c r="H153" i="25"/>
  <c r="H266" i="25"/>
  <c r="G266" i="25"/>
  <c r="H196" i="25"/>
  <c r="G196" i="25"/>
  <c r="H194" i="25"/>
  <c r="G194" i="25"/>
  <c r="H186" i="25"/>
  <c r="G186" i="25"/>
  <c r="H154" i="25"/>
  <c r="G154" i="25"/>
  <c r="H298" i="25"/>
  <c r="G217" i="25"/>
  <c r="H229" i="25"/>
  <c r="G229" i="25"/>
  <c r="H181" i="25"/>
  <c r="G181" i="25"/>
  <c r="H224" i="25"/>
  <c r="G224" i="25"/>
  <c r="H242" i="25"/>
  <c r="G242" i="25"/>
  <c r="G119" i="25"/>
  <c r="H119" i="25"/>
  <c r="A18" i="24"/>
  <c r="A18" i="25" s="1"/>
  <c r="A18" i="23"/>
  <c r="H138" i="25"/>
  <c r="G138" i="25"/>
  <c r="H202" i="25"/>
  <c r="G202" i="25"/>
  <c r="H274" i="25"/>
  <c r="G274" i="25"/>
  <c r="H98" i="25"/>
  <c r="H81" i="25"/>
  <c r="G81" i="25"/>
  <c r="G5" i="25"/>
  <c r="H5" i="25"/>
  <c r="H77" i="25"/>
  <c r="G77" i="25"/>
  <c r="G83" i="25"/>
  <c r="H86" i="25"/>
  <c r="G86" i="25"/>
  <c r="G95" i="25"/>
  <c r="H95" i="25"/>
  <c r="G91" i="25"/>
  <c r="H91" i="25"/>
  <c r="G207" i="25"/>
  <c r="H207" i="25"/>
  <c r="H289" i="25"/>
  <c r="H238" i="25"/>
  <c r="G238" i="25"/>
  <c r="H172" i="25"/>
  <c r="G172" i="25"/>
  <c r="H248" i="25"/>
  <c r="G248" i="25"/>
  <c r="H287" i="25"/>
  <c r="G287" i="25"/>
  <c r="H239" i="25"/>
  <c r="G239" i="25"/>
  <c r="H255" i="25"/>
  <c r="G255" i="25"/>
  <c r="H284" i="25"/>
  <c r="G284" i="25"/>
  <c r="H206" i="25"/>
  <c r="G206" i="25"/>
  <c r="H293" i="25"/>
  <c r="G293" i="25"/>
  <c r="G143" i="25"/>
  <c r="H143" i="25"/>
  <c r="G135" i="25"/>
  <c r="H135" i="25"/>
  <c r="H218" i="25"/>
  <c r="G211" i="25"/>
  <c r="H211" i="25"/>
  <c r="H137" i="25"/>
  <c r="H189" i="25"/>
  <c r="G189" i="25"/>
  <c r="H233" i="25"/>
  <c r="G215" i="25"/>
  <c r="H215" i="25"/>
  <c r="G301" i="25"/>
  <c r="H253" i="25"/>
  <c r="H214" i="25"/>
  <c r="G214" i="25"/>
  <c r="H78" i="25"/>
  <c r="G78" i="25"/>
  <c r="G250" i="25"/>
  <c r="H130" i="25"/>
  <c r="G130" i="25"/>
  <c r="H133" i="25"/>
  <c r="G133" i="25"/>
  <c r="H160" i="25"/>
  <c r="G160" i="25"/>
  <c r="H110" i="25"/>
  <c r="G110" i="25"/>
  <c r="G271" i="25"/>
  <c r="H166" i="25"/>
  <c r="G166" i="25"/>
  <c r="H165" i="25"/>
  <c r="G165" i="25"/>
  <c r="H232" i="25"/>
  <c r="G232" i="25"/>
  <c r="H177" i="25"/>
  <c r="G177" i="25"/>
  <c r="H299" i="25"/>
  <c r="G299" i="25"/>
  <c r="H146" i="25"/>
  <c r="G146" i="25"/>
  <c r="G127" i="25"/>
  <c r="H127" i="25"/>
  <c r="A25" i="23"/>
  <c r="A25" i="24"/>
  <c r="A25" i="25" s="1"/>
  <c r="A13" i="24"/>
  <c r="A13" i="23"/>
  <c r="B13" i="23" s="1"/>
  <c r="B13" i="27" s="1"/>
  <c r="A15" i="23"/>
  <c r="A15" i="24"/>
  <c r="E15" i="24" s="1"/>
  <c r="A19" i="24"/>
  <c r="A19" i="25" s="1"/>
  <c r="A19" i="23"/>
  <c r="A23" i="23"/>
  <c r="A23" i="27" s="1"/>
  <c r="A23" i="24"/>
  <c r="A12" i="24"/>
  <c r="A12" i="23"/>
  <c r="C12" i="23" s="1"/>
  <c r="C12" i="27" s="1"/>
  <c r="AM12" i="2"/>
  <c r="G5" i="14" s="1"/>
  <c r="AM10" i="2"/>
  <c r="AN31" i="2"/>
  <c r="H24" i="14" s="1"/>
  <c r="AN26" i="2"/>
  <c r="H19" i="14" s="1"/>
  <c r="AN30" i="2"/>
  <c r="H23" i="14" s="1"/>
  <c r="AN23" i="2"/>
  <c r="H16" i="14" s="1"/>
  <c r="AN24" i="2"/>
  <c r="H17" i="14" s="1"/>
  <c r="AN27" i="2"/>
  <c r="H20" i="14" s="1"/>
  <c r="AN32" i="2"/>
  <c r="H25" i="14" s="1"/>
  <c r="H22" i="19"/>
  <c r="G22" i="19"/>
  <c r="J22" i="19"/>
  <c r="K22" i="19"/>
  <c r="I22" i="19"/>
  <c r="B22" i="19"/>
  <c r="F22" i="19"/>
  <c r="T22" i="14"/>
  <c r="T23" i="14"/>
  <c r="T21" i="14"/>
  <c r="A13" i="15"/>
  <c r="H6" i="14"/>
  <c r="H9" i="14"/>
  <c r="H7" i="14"/>
  <c r="H10" i="14"/>
  <c r="AN10" i="2"/>
  <c r="H8" i="14"/>
  <c r="H11" i="14"/>
  <c r="H4" i="14"/>
  <c r="C265" i="25"/>
  <c r="F265" i="25"/>
  <c r="K265" i="25"/>
  <c r="I265" i="25"/>
  <c r="B265" i="25"/>
  <c r="J265" i="25"/>
  <c r="D265" i="25"/>
  <c r="J54" i="24"/>
  <c r="A54" i="25"/>
  <c r="B54" i="25" s="1"/>
  <c r="B51" i="23"/>
  <c r="B51" i="27" s="1"/>
  <c r="B54" i="24"/>
  <c r="C54" i="24"/>
  <c r="K7" i="23"/>
  <c r="K7" i="27" s="1"/>
  <c r="D92" i="23"/>
  <c r="D92" i="27" s="1"/>
  <c r="F92" i="23"/>
  <c r="F92" i="27" s="1"/>
  <c r="J78" i="25"/>
  <c r="F54" i="24"/>
  <c r="E54" i="24"/>
  <c r="J7" i="23"/>
  <c r="J7" i="27" s="1"/>
  <c r="E7" i="23"/>
  <c r="E7" i="27" s="1"/>
  <c r="B62" i="24"/>
  <c r="D54" i="24"/>
  <c r="K54" i="24"/>
  <c r="J51" i="23"/>
  <c r="J51" i="27" s="1"/>
  <c r="F7" i="23"/>
  <c r="F7" i="27" s="1"/>
  <c r="C78" i="25"/>
  <c r="I78" i="25"/>
  <c r="D7" i="23"/>
  <c r="D7" i="27" s="1"/>
  <c r="D78" i="25"/>
  <c r="C7" i="23"/>
  <c r="C7" i="27" s="1"/>
  <c r="B7" i="23"/>
  <c r="B7" i="27" s="1"/>
  <c r="F78" i="25"/>
  <c r="B80" i="24"/>
  <c r="E80" i="24"/>
  <c r="D80" i="24"/>
  <c r="K80" i="24"/>
  <c r="A80" i="25"/>
  <c r="A7" i="27"/>
  <c r="C147" i="25"/>
  <c r="F225" i="25"/>
  <c r="C145" i="25"/>
  <c r="J173" i="25"/>
  <c r="E62" i="24"/>
  <c r="E51" i="23"/>
  <c r="E51" i="27" s="1"/>
  <c r="C51" i="23"/>
  <c r="C51" i="27" s="1"/>
  <c r="A62" i="25"/>
  <c r="A51" i="27"/>
  <c r="K51" i="23"/>
  <c r="K51" i="27" s="1"/>
  <c r="F62" i="24"/>
  <c r="F51" i="23"/>
  <c r="F51" i="27" s="1"/>
  <c r="D51" i="23"/>
  <c r="D51" i="27" s="1"/>
  <c r="D161" i="25"/>
  <c r="K240" i="25"/>
  <c r="K170" i="25"/>
  <c r="E170" i="25"/>
  <c r="F170" i="25"/>
  <c r="J170" i="25"/>
  <c r="K189" i="25"/>
  <c r="E36" i="24"/>
  <c r="E90" i="23"/>
  <c r="E90" i="27" s="1"/>
  <c r="K9" i="24"/>
  <c r="C272" i="25"/>
  <c r="D149" i="25"/>
  <c r="K68" i="24"/>
  <c r="D9" i="24"/>
  <c r="E146" i="25"/>
  <c r="K154" i="25"/>
  <c r="K220" i="25"/>
  <c r="E130" i="25"/>
  <c r="C30" i="23"/>
  <c r="C30" i="27" s="1"/>
  <c r="D72" i="24"/>
  <c r="F98" i="23"/>
  <c r="F98" i="27" s="1"/>
  <c r="J68" i="24"/>
  <c r="E98" i="23"/>
  <c r="E98" i="27" s="1"/>
  <c r="D68" i="24"/>
  <c r="K30" i="23"/>
  <c r="K30" i="27" s="1"/>
  <c r="K98" i="23"/>
  <c r="K98" i="27" s="1"/>
  <c r="J44" i="23"/>
  <c r="J44" i="27" s="1"/>
  <c r="J9" i="24"/>
  <c r="C178" i="25"/>
  <c r="C220" i="25"/>
  <c r="K184" i="25"/>
  <c r="I263" i="25"/>
  <c r="K130" i="25"/>
  <c r="B98" i="23"/>
  <c r="B98" i="27" s="1"/>
  <c r="K72" i="24"/>
  <c r="E72" i="24"/>
  <c r="D98" i="23"/>
  <c r="D98" i="27" s="1"/>
  <c r="E68" i="24"/>
  <c r="D44" i="23"/>
  <c r="D44" i="27" s="1"/>
  <c r="J72" i="24"/>
  <c r="A30" i="27"/>
  <c r="I299" i="25"/>
  <c r="F186" i="25"/>
  <c r="E210" i="25"/>
  <c r="K149" i="25"/>
  <c r="F130" i="25"/>
  <c r="B9" i="24"/>
  <c r="E30" i="23"/>
  <c r="E30" i="27" s="1"/>
  <c r="C72" i="24"/>
  <c r="C68" i="24"/>
  <c r="C9" i="24"/>
  <c r="B30" i="23"/>
  <c r="B30" i="27" s="1"/>
  <c r="C98" i="23"/>
  <c r="C98" i="27" s="1"/>
  <c r="C44" i="23"/>
  <c r="C44" i="27" s="1"/>
  <c r="J32" i="24"/>
  <c r="A9" i="25"/>
  <c r="E9" i="24"/>
  <c r="F9" i="24"/>
  <c r="B32" i="24"/>
  <c r="D30" i="23"/>
  <c r="D30" i="27" s="1"/>
  <c r="F72" i="24"/>
  <c r="B72" i="24"/>
  <c r="G98" i="27"/>
  <c r="B68" i="24"/>
  <c r="F68" i="24"/>
  <c r="A68" i="25"/>
  <c r="A72" i="25"/>
  <c r="J30" i="23"/>
  <c r="J30" i="27" s="1"/>
  <c r="J98" i="23"/>
  <c r="J98" i="27" s="1"/>
  <c r="J272" i="25"/>
  <c r="E154" i="25"/>
  <c r="I149" i="25"/>
  <c r="C196" i="25"/>
  <c r="D214" i="25"/>
  <c r="B189" i="25"/>
  <c r="K209" i="25"/>
  <c r="K155" i="25"/>
  <c r="I261" i="25"/>
  <c r="I224" i="25"/>
  <c r="C214" i="25"/>
  <c r="F193" i="25"/>
  <c r="D209" i="25"/>
  <c r="E147" i="25"/>
  <c r="C241" i="25"/>
  <c r="J193" i="25"/>
  <c r="F215" i="25"/>
  <c r="K272" i="25"/>
  <c r="D272" i="25"/>
  <c r="B104" i="25"/>
  <c r="D186" i="25"/>
  <c r="E186" i="25"/>
  <c r="I186" i="25"/>
  <c r="B154" i="25"/>
  <c r="I154" i="25"/>
  <c r="J149" i="25"/>
  <c r="C149" i="25"/>
  <c r="D196" i="25"/>
  <c r="E196" i="25"/>
  <c r="E220" i="25"/>
  <c r="F263" i="25"/>
  <c r="B263" i="25"/>
  <c r="D263" i="25"/>
  <c r="C130" i="25"/>
  <c r="J130" i="25"/>
  <c r="F272" i="25"/>
  <c r="I272" i="25"/>
  <c r="F153" i="25"/>
  <c r="K104" i="25"/>
  <c r="F146" i="25"/>
  <c r="F127" i="25"/>
  <c r="B186" i="25"/>
  <c r="J186" i="25"/>
  <c r="F154" i="25"/>
  <c r="D154" i="25"/>
  <c r="K298" i="25"/>
  <c r="C298" i="25"/>
  <c r="B149" i="25"/>
  <c r="E149" i="25"/>
  <c r="F196" i="25"/>
  <c r="B220" i="25"/>
  <c r="J220" i="25"/>
  <c r="I220" i="25"/>
  <c r="J263" i="25"/>
  <c r="K263" i="25"/>
  <c r="D266" i="25"/>
  <c r="D130" i="25"/>
  <c r="I130" i="25"/>
  <c r="E272" i="25"/>
  <c r="B272" i="25"/>
  <c r="C104" i="25"/>
  <c r="J299" i="25"/>
  <c r="C146" i="25"/>
  <c r="K186" i="25"/>
  <c r="C186" i="25"/>
  <c r="J154" i="25"/>
  <c r="C154" i="25"/>
  <c r="F210" i="25"/>
  <c r="F300" i="25"/>
  <c r="F149" i="25"/>
  <c r="B196" i="25"/>
  <c r="I196" i="25"/>
  <c r="F220" i="25"/>
  <c r="D220" i="25"/>
  <c r="D184" i="25"/>
  <c r="E263" i="25"/>
  <c r="C263" i="25"/>
  <c r="C194" i="25"/>
  <c r="B130" i="25"/>
  <c r="C62" i="24"/>
  <c r="K62" i="24"/>
  <c r="C80" i="24"/>
  <c r="J80" i="24"/>
  <c r="C112" i="25"/>
  <c r="D62" i="24"/>
  <c r="F80" i="24"/>
  <c r="J62" i="24"/>
  <c r="E150" i="25"/>
  <c r="I204" i="25"/>
  <c r="B114" i="25"/>
  <c r="I188" i="25"/>
  <c r="K90" i="23"/>
  <c r="K90" i="27" s="1"/>
  <c r="C90" i="23"/>
  <c r="C90" i="27" s="1"/>
  <c r="J90" i="23"/>
  <c r="J90" i="27" s="1"/>
  <c r="B36" i="24"/>
  <c r="B90" i="23"/>
  <c r="B90" i="27" s="1"/>
  <c r="G90" i="27"/>
  <c r="F90" i="23"/>
  <c r="F90" i="27" s="1"/>
  <c r="K161" i="25"/>
  <c r="E177" i="25"/>
  <c r="D110" i="25"/>
  <c r="B296" i="25"/>
  <c r="B116" i="25"/>
  <c r="C161" i="25"/>
  <c r="F243" i="25"/>
  <c r="E205" i="25"/>
  <c r="C116" i="25"/>
  <c r="F160" i="25"/>
  <c r="J161" i="25"/>
  <c r="E161" i="25"/>
  <c r="D165" i="25"/>
  <c r="K107" i="25"/>
  <c r="B188" i="25"/>
  <c r="E188" i="25"/>
  <c r="K195" i="25"/>
  <c r="E297" i="25"/>
  <c r="B161" i="25"/>
  <c r="F161" i="25"/>
  <c r="J107" i="25"/>
  <c r="D188" i="25"/>
  <c r="C195" i="25"/>
  <c r="B254" i="25"/>
  <c r="D90" i="23"/>
  <c r="D90" i="27" s="1"/>
  <c r="J36" i="24"/>
  <c r="D297" i="25"/>
  <c r="I161" i="25"/>
  <c r="B177" i="25"/>
  <c r="E124" i="25"/>
  <c r="F188" i="25"/>
  <c r="E296" i="25"/>
  <c r="A90" i="27"/>
  <c r="B266" i="25"/>
  <c r="B194" i="25"/>
  <c r="I266" i="25"/>
  <c r="F194" i="25"/>
  <c r="E266" i="25"/>
  <c r="J194" i="25"/>
  <c r="E160" i="25"/>
  <c r="I165" i="25"/>
  <c r="J232" i="25"/>
  <c r="F167" i="25"/>
  <c r="E214" i="25"/>
  <c r="I193" i="25"/>
  <c r="C188" i="25"/>
  <c r="K215" i="25"/>
  <c r="F205" i="25"/>
  <c r="J155" i="25"/>
  <c r="B166" i="25"/>
  <c r="J165" i="25"/>
  <c r="E232" i="25"/>
  <c r="I167" i="25"/>
  <c r="C110" i="25"/>
  <c r="J188" i="25"/>
  <c r="K188" i="25"/>
  <c r="F209" i="25"/>
  <c r="E215" i="25"/>
  <c r="E155" i="25"/>
  <c r="B133" i="25"/>
  <c r="E166" i="25"/>
  <c r="F261" i="25"/>
  <c r="A27" i="27"/>
  <c r="C36" i="24"/>
  <c r="B66" i="24"/>
  <c r="J66" i="24"/>
  <c r="F36" i="24"/>
  <c r="E66" i="24"/>
  <c r="D66" i="24"/>
  <c r="E217" i="25"/>
  <c r="F181" i="25"/>
  <c r="B224" i="25"/>
  <c r="E241" i="25"/>
  <c r="D242" i="25"/>
  <c r="J256" i="25"/>
  <c r="B229" i="25"/>
  <c r="J181" i="25"/>
  <c r="C224" i="25"/>
  <c r="B241" i="25"/>
  <c r="K134" i="25"/>
  <c r="K147" i="25"/>
  <c r="K256" i="25"/>
  <c r="D225" i="25"/>
  <c r="F147" i="25"/>
  <c r="E181" i="25"/>
  <c r="K224" i="25"/>
  <c r="J241" i="25"/>
  <c r="E242" i="25"/>
  <c r="K229" i="25"/>
  <c r="C225" i="25"/>
  <c r="K217" i="25"/>
  <c r="K181" i="25"/>
  <c r="D181" i="25"/>
  <c r="C181" i="25"/>
  <c r="F224" i="25"/>
  <c r="D224" i="25"/>
  <c r="F241" i="25"/>
  <c r="I241" i="25"/>
  <c r="B236" i="25"/>
  <c r="D107" i="25"/>
  <c r="E134" i="25"/>
  <c r="B243" i="25"/>
  <c r="D120" i="25"/>
  <c r="D195" i="25"/>
  <c r="B242" i="25"/>
  <c r="J169" i="25"/>
  <c r="E256" i="25"/>
  <c r="C256" i="25"/>
  <c r="F229" i="25"/>
  <c r="E229" i="25"/>
  <c r="J147" i="25"/>
  <c r="B225" i="25"/>
  <c r="D217" i="25"/>
  <c r="I297" i="25"/>
  <c r="I181" i="25"/>
  <c r="B181" i="25"/>
  <c r="J224" i="25"/>
  <c r="E224" i="25"/>
  <c r="K241" i="25"/>
  <c r="D241" i="25"/>
  <c r="C236" i="25"/>
  <c r="C124" i="25"/>
  <c r="J242" i="25"/>
  <c r="I119" i="25"/>
  <c r="J108" i="25"/>
  <c r="E254" i="25"/>
  <c r="D169" i="25"/>
  <c r="F256" i="25"/>
  <c r="D256" i="25"/>
  <c r="D229" i="25"/>
  <c r="E141" i="25"/>
  <c r="D147" i="25"/>
  <c r="C167" i="25"/>
  <c r="B167" i="25"/>
  <c r="B131" i="25"/>
  <c r="J214" i="25"/>
  <c r="K214" i="25"/>
  <c r="E193" i="25"/>
  <c r="F189" i="25"/>
  <c r="D189" i="25"/>
  <c r="C189" i="25"/>
  <c r="I209" i="25"/>
  <c r="J215" i="25"/>
  <c r="I155" i="25"/>
  <c r="D155" i="25"/>
  <c r="C261" i="25"/>
  <c r="D261" i="25"/>
  <c r="C137" i="25"/>
  <c r="K78" i="25"/>
  <c r="J167" i="25"/>
  <c r="D131" i="25"/>
  <c r="J131" i="25"/>
  <c r="F214" i="25"/>
  <c r="B214" i="25"/>
  <c r="B193" i="25"/>
  <c r="K193" i="25"/>
  <c r="I189" i="25"/>
  <c r="J209" i="25"/>
  <c r="B209" i="25"/>
  <c r="D215" i="25"/>
  <c r="I215" i="25"/>
  <c r="C155" i="25"/>
  <c r="J261" i="25"/>
  <c r="E261" i="25"/>
  <c r="D250" i="25"/>
  <c r="E78" i="25"/>
  <c r="B78" i="25"/>
  <c r="C233" i="25"/>
  <c r="E167" i="25"/>
  <c r="K167" i="25"/>
  <c r="D167" i="25"/>
  <c r="I131" i="25"/>
  <c r="I214" i="25"/>
  <c r="C193" i="25"/>
  <c r="D193" i="25"/>
  <c r="E189" i="25"/>
  <c r="J189" i="25"/>
  <c r="E209" i="25"/>
  <c r="C209" i="25"/>
  <c r="B215" i="25"/>
  <c r="C215" i="25"/>
  <c r="B155" i="25"/>
  <c r="F155" i="25"/>
  <c r="B261" i="25"/>
  <c r="K261" i="25"/>
  <c r="J104" i="25"/>
  <c r="I104" i="25"/>
  <c r="D210" i="25"/>
  <c r="B210" i="25"/>
  <c r="K178" i="25"/>
  <c r="E178" i="25"/>
  <c r="J184" i="25"/>
  <c r="D104" i="25"/>
  <c r="K210" i="25"/>
  <c r="I210" i="25"/>
  <c r="J178" i="25"/>
  <c r="D178" i="25"/>
  <c r="B184" i="25"/>
  <c r="C184" i="25"/>
  <c r="E104" i="25"/>
  <c r="F104" i="25"/>
  <c r="J210" i="25"/>
  <c r="C210" i="25"/>
  <c r="B178" i="25"/>
  <c r="F178" i="25"/>
  <c r="I178" i="25"/>
  <c r="F184" i="25"/>
  <c r="I184" i="25"/>
  <c r="E184" i="25"/>
  <c r="E106" i="25"/>
  <c r="K145" i="25"/>
  <c r="A98" i="27"/>
  <c r="K201" i="25"/>
  <c r="C125" i="25"/>
  <c r="F185" i="25"/>
  <c r="K222" i="25"/>
  <c r="K150" i="25"/>
  <c r="D111" i="25"/>
  <c r="K157" i="25"/>
  <c r="C204" i="25"/>
  <c r="I114" i="25"/>
  <c r="D112" i="25"/>
  <c r="E163" i="25"/>
  <c r="C240" i="25"/>
  <c r="E112" i="25"/>
  <c r="K183" i="25"/>
  <c r="I185" i="25"/>
  <c r="A8" i="27"/>
  <c r="J150" i="25"/>
  <c r="C150" i="25"/>
  <c r="J111" i="25"/>
  <c r="K111" i="25"/>
  <c r="I111" i="25"/>
  <c r="J157" i="25"/>
  <c r="C228" i="25"/>
  <c r="B156" i="25"/>
  <c r="F204" i="25"/>
  <c r="E240" i="25"/>
  <c r="F114" i="25"/>
  <c r="D114" i="25"/>
  <c r="K294" i="25"/>
  <c r="I112" i="25"/>
  <c r="B112" i="25"/>
  <c r="I183" i="25"/>
  <c r="K185" i="25"/>
  <c r="D185" i="25"/>
  <c r="C222" i="25"/>
  <c r="J163" i="25"/>
  <c r="D173" i="25"/>
  <c r="F173" i="25"/>
  <c r="K173" i="25"/>
  <c r="K36" i="24"/>
  <c r="D36" i="24"/>
  <c r="A36" i="25"/>
  <c r="B150" i="25"/>
  <c r="I150" i="25"/>
  <c r="B111" i="25"/>
  <c r="C111" i="25"/>
  <c r="B157" i="25"/>
  <c r="I228" i="25"/>
  <c r="D156" i="25"/>
  <c r="F240" i="25"/>
  <c r="D240" i="25"/>
  <c r="I240" i="25"/>
  <c r="F126" i="25"/>
  <c r="K114" i="25"/>
  <c r="E114" i="25"/>
  <c r="I125" i="25"/>
  <c r="D294" i="25"/>
  <c r="K112" i="25"/>
  <c r="B183" i="25"/>
  <c r="J185" i="25"/>
  <c r="E185" i="25"/>
  <c r="F222" i="25"/>
  <c r="D163" i="25"/>
  <c r="C173" i="25"/>
  <c r="B173" i="25"/>
  <c r="F150" i="25"/>
  <c r="D150" i="25"/>
  <c r="E111" i="25"/>
  <c r="F111" i="25"/>
  <c r="C157" i="25"/>
  <c r="K228" i="25"/>
  <c r="J156" i="25"/>
  <c r="J240" i="25"/>
  <c r="B240" i="25"/>
  <c r="J114" i="25"/>
  <c r="C114" i="25"/>
  <c r="F201" i="25"/>
  <c r="E125" i="25"/>
  <c r="J125" i="25"/>
  <c r="F294" i="25"/>
  <c r="C294" i="25"/>
  <c r="F112" i="25"/>
  <c r="J112" i="25"/>
  <c r="J183" i="25"/>
  <c r="B185" i="25"/>
  <c r="C185" i="25"/>
  <c r="I222" i="25"/>
  <c r="F163" i="25"/>
  <c r="K8" i="23"/>
  <c r="K8" i="27" s="1"/>
  <c r="F8" i="23"/>
  <c r="F8" i="27" s="1"/>
  <c r="E8" i="23"/>
  <c r="E8" i="27" s="1"/>
  <c r="C8" i="23"/>
  <c r="C8" i="27" s="1"/>
  <c r="J8" i="23"/>
  <c r="J8" i="27" s="1"/>
  <c r="D8" i="23"/>
  <c r="D8" i="27" s="1"/>
  <c r="B8" i="23"/>
  <c r="B8" i="27" s="1"/>
  <c r="C160" i="25"/>
  <c r="D160" i="25"/>
  <c r="F297" i="25"/>
  <c r="D299" i="25"/>
  <c r="K299" i="25"/>
  <c r="I146" i="25"/>
  <c r="K127" i="25"/>
  <c r="D127" i="25"/>
  <c r="B165" i="25"/>
  <c r="E165" i="25"/>
  <c r="B232" i="25"/>
  <c r="I232" i="25"/>
  <c r="J177" i="25"/>
  <c r="I177" i="25"/>
  <c r="K236" i="25"/>
  <c r="J236" i="25"/>
  <c r="E236" i="25"/>
  <c r="F110" i="25"/>
  <c r="E110" i="25"/>
  <c r="K110" i="25"/>
  <c r="F107" i="25"/>
  <c r="I107" i="25"/>
  <c r="K271" i="25"/>
  <c r="B124" i="25"/>
  <c r="F124" i="25"/>
  <c r="I124" i="25"/>
  <c r="I243" i="25"/>
  <c r="E243" i="25"/>
  <c r="E120" i="25"/>
  <c r="K120" i="25"/>
  <c r="C120" i="25"/>
  <c r="I296" i="25"/>
  <c r="K296" i="25"/>
  <c r="D296" i="25"/>
  <c r="F195" i="25"/>
  <c r="C108" i="25"/>
  <c r="E108" i="25"/>
  <c r="I254" i="25"/>
  <c r="K254" i="25"/>
  <c r="D254" i="25"/>
  <c r="C200" i="25"/>
  <c r="E169" i="25"/>
  <c r="K169" i="25"/>
  <c r="C169" i="25"/>
  <c r="F133" i="25"/>
  <c r="I133" i="25"/>
  <c r="C166" i="25"/>
  <c r="I166" i="25"/>
  <c r="C128" i="25"/>
  <c r="J160" i="25"/>
  <c r="K160" i="25"/>
  <c r="K297" i="25"/>
  <c r="C297" i="25"/>
  <c r="F299" i="25"/>
  <c r="B299" i="25"/>
  <c r="B146" i="25"/>
  <c r="K146" i="25"/>
  <c r="J127" i="25"/>
  <c r="E127" i="25"/>
  <c r="K165" i="25"/>
  <c r="F165" i="25"/>
  <c r="K232" i="25"/>
  <c r="C232" i="25"/>
  <c r="D177" i="25"/>
  <c r="C177" i="25"/>
  <c r="D236" i="25"/>
  <c r="J110" i="25"/>
  <c r="B107" i="25"/>
  <c r="C107" i="25"/>
  <c r="J271" i="25"/>
  <c r="D124" i="25"/>
  <c r="K243" i="25"/>
  <c r="D243" i="25"/>
  <c r="B120" i="25"/>
  <c r="F120" i="25"/>
  <c r="F296" i="25"/>
  <c r="C296" i="25"/>
  <c r="E195" i="25"/>
  <c r="B195" i="25"/>
  <c r="B108" i="25"/>
  <c r="F108" i="25"/>
  <c r="F254" i="25"/>
  <c r="C254" i="25"/>
  <c r="B169" i="25"/>
  <c r="F169" i="25"/>
  <c r="J133" i="25"/>
  <c r="E133" i="25"/>
  <c r="D133" i="25"/>
  <c r="J166" i="25"/>
  <c r="K166" i="25"/>
  <c r="D166" i="25"/>
  <c r="B160" i="25"/>
  <c r="I160" i="25"/>
  <c r="J297" i="25"/>
  <c r="B297" i="25"/>
  <c r="C299" i="25"/>
  <c r="E299" i="25"/>
  <c r="J146" i="25"/>
  <c r="D146" i="25"/>
  <c r="B127" i="25"/>
  <c r="C127" i="25"/>
  <c r="I127" i="25"/>
  <c r="C165" i="25"/>
  <c r="F232" i="25"/>
  <c r="D232" i="25"/>
  <c r="K177" i="25"/>
  <c r="F177" i="25"/>
  <c r="F236" i="25"/>
  <c r="I236" i="25"/>
  <c r="B110" i="25"/>
  <c r="I110" i="25"/>
  <c r="E107" i="25"/>
  <c r="E271" i="25"/>
  <c r="J124" i="25"/>
  <c r="K124" i="25"/>
  <c r="J243" i="25"/>
  <c r="C243" i="25"/>
  <c r="J120" i="25"/>
  <c r="I120" i="25"/>
  <c r="J296" i="25"/>
  <c r="J195" i="25"/>
  <c r="I195" i="25"/>
  <c r="K108" i="25"/>
  <c r="D108" i="25"/>
  <c r="I108" i="25"/>
  <c r="J254" i="25"/>
  <c r="F200" i="25"/>
  <c r="D191" i="25"/>
  <c r="I169" i="25"/>
  <c r="K133" i="25"/>
  <c r="C133" i="25"/>
  <c r="F166" i="25"/>
  <c r="H305" i="24"/>
  <c r="I157" i="25"/>
  <c r="E157" i="25"/>
  <c r="J228" i="25"/>
  <c r="E228" i="25"/>
  <c r="C156" i="25"/>
  <c r="J196" i="25"/>
  <c r="K196" i="25"/>
  <c r="J198" i="25"/>
  <c r="F125" i="25"/>
  <c r="B125" i="25"/>
  <c r="F242" i="25"/>
  <c r="K242" i="25"/>
  <c r="J119" i="25"/>
  <c r="K119" i="25"/>
  <c r="F183" i="25"/>
  <c r="D183" i="25"/>
  <c r="J222" i="25"/>
  <c r="K163" i="25"/>
  <c r="C229" i="25"/>
  <c r="I229" i="25"/>
  <c r="F266" i="25"/>
  <c r="C266" i="25"/>
  <c r="E194" i="25"/>
  <c r="K194" i="25"/>
  <c r="K176" i="25"/>
  <c r="E225" i="25"/>
  <c r="D157" i="25"/>
  <c r="F157" i="25"/>
  <c r="E201" i="25"/>
  <c r="D125" i="25"/>
  <c r="K125" i="25"/>
  <c r="I242" i="25"/>
  <c r="C242" i="25"/>
  <c r="F119" i="25"/>
  <c r="C119" i="25"/>
  <c r="C183" i="25"/>
  <c r="E183" i="25"/>
  <c r="B222" i="25"/>
  <c r="D222" i="25"/>
  <c r="E222" i="25"/>
  <c r="C163" i="25"/>
  <c r="I163" i="25"/>
  <c r="B163" i="25"/>
  <c r="J229" i="25"/>
  <c r="J266" i="25"/>
  <c r="K266" i="25"/>
  <c r="D194" i="25"/>
  <c r="I194" i="25"/>
  <c r="D176" i="25"/>
  <c r="J225" i="25"/>
  <c r="K225" i="25"/>
  <c r="J145" i="25"/>
  <c r="D145" i="25"/>
  <c r="F145" i="25"/>
  <c r="B145" i="25"/>
  <c r="H216" i="27"/>
  <c r="J81" i="23"/>
  <c r="J81" i="27" s="1"/>
  <c r="A5" i="27"/>
  <c r="B61" i="23"/>
  <c r="B61" i="27" s="1"/>
  <c r="A74" i="27"/>
  <c r="A10" i="25"/>
  <c r="C70" i="24"/>
  <c r="K88" i="23"/>
  <c r="K88" i="27" s="1"/>
  <c r="A64" i="27"/>
  <c r="A83" i="27"/>
  <c r="I83" i="23"/>
  <c r="J73" i="23"/>
  <c r="J73" i="27" s="1"/>
  <c r="J99" i="24"/>
  <c r="K3" i="24"/>
  <c r="J82" i="23"/>
  <c r="J82" i="27" s="1"/>
  <c r="B135" i="25"/>
  <c r="B211" i="25"/>
  <c r="E145" i="25"/>
  <c r="I145" i="25"/>
  <c r="J176" i="25"/>
  <c r="I225" i="25"/>
  <c r="A45" i="27"/>
  <c r="A101" i="25"/>
  <c r="A47" i="25"/>
  <c r="A97" i="25"/>
  <c r="G55" i="27"/>
  <c r="J94" i="24"/>
  <c r="A40" i="27"/>
  <c r="D31" i="24"/>
  <c r="E86" i="25"/>
  <c r="C67" i="25"/>
  <c r="G87" i="27"/>
  <c r="D75" i="23"/>
  <c r="D75" i="27" s="1"/>
  <c r="J71" i="24"/>
  <c r="A33" i="27"/>
  <c r="D34" i="23"/>
  <c r="D34" i="27" s="1"/>
  <c r="I267" i="25"/>
  <c r="A76" i="27"/>
  <c r="A78" i="27"/>
  <c r="H78" i="27"/>
  <c r="E173" i="25"/>
  <c r="I173" i="25"/>
  <c r="B147" i="25"/>
  <c r="I147" i="25"/>
  <c r="A2" i="27"/>
  <c r="G78" i="27"/>
  <c r="C78" i="23"/>
  <c r="C78" i="27" s="1"/>
  <c r="D78" i="23"/>
  <c r="D78" i="27" s="1"/>
  <c r="I269" i="23"/>
  <c r="I269" i="27" s="1"/>
  <c r="J64" i="23"/>
  <c r="J64" i="27" s="1"/>
  <c r="D211" i="25"/>
  <c r="E78" i="23"/>
  <c r="E78" i="27" s="1"/>
  <c r="I282" i="23"/>
  <c r="I282" i="27" s="1"/>
  <c r="F78" i="23"/>
  <c r="F78" i="27" s="1"/>
  <c r="H180" i="27"/>
  <c r="C211" i="25"/>
  <c r="E211" i="25"/>
  <c r="J211" i="25"/>
  <c r="F211" i="25"/>
  <c r="K211" i="25"/>
  <c r="I211" i="25"/>
  <c r="H245" i="27"/>
  <c r="B78" i="23"/>
  <c r="B78" i="27" s="1"/>
  <c r="K78" i="23"/>
  <c r="K78" i="27" s="1"/>
  <c r="J78" i="23"/>
  <c r="J78" i="27" s="1"/>
  <c r="I268" i="23"/>
  <c r="I268" i="27" s="1"/>
  <c r="F64" i="23"/>
  <c r="F64" i="27" s="1"/>
  <c r="D64" i="23"/>
  <c r="D64" i="27" s="1"/>
  <c r="I122" i="23"/>
  <c r="I122" i="27" s="1"/>
  <c r="E64" i="23"/>
  <c r="E64" i="27" s="1"/>
  <c r="C88" i="23"/>
  <c r="C88" i="27" s="1"/>
  <c r="D88" i="23"/>
  <c r="D88" i="27" s="1"/>
  <c r="B64" i="23"/>
  <c r="B64" i="27" s="1"/>
  <c r="I218" i="25"/>
  <c r="H187" i="27"/>
  <c r="E218" i="25"/>
  <c r="E267" i="25"/>
  <c r="C64" i="23"/>
  <c r="C64" i="27" s="1"/>
  <c r="K64" i="23"/>
  <c r="K64" i="27" s="1"/>
  <c r="F218" i="25"/>
  <c r="B28" i="23"/>
  <c r="B28" i="27" s="1"/>
  <c r="H231" i="27"/>
  <c r="B70" i="24"/>
  <c r="J70" i="24"/>
  <c r="K28" i="23"/>
  <c r="K28" i="27" s="1"/>
  <c r="F88" i="23"/>
  <c r="F88" i="27" s="1"/>
  <c r="D28" i="23"/>
  <c r="D28" i="27" s="1"/>
  <c r="K70" i="24"/>
  <c r="A88" i="27"/>
  <c r="I298" i="23"/>
  <c r="I298" i="27" s="1"/>
  <c r="D76" i="23"/>
  <c r="D76" i="27" s="1"/>
  <c r="B76" i="23"/>
  <c r="B76" i="27" s="1"/>
  <c r="I179" i="23"/>
  <c r="I179" i="27" s="1"/>
  <c r="B34" i="23"/>
  <c r="B34" i="27" s="1"/>
  <c r="B88" i="23"/>
  <c r="B88" i="27" s="1"/>
  <c r="D100" i="24"/>
  <c r="A70" i="25"/>
  <c r="J88" i="23"/>
  <c r="J88" i="27" s="1"/>
  <c r="A34" i="27"/>
  <c r="E88" i="23"/>
  <c r="E88" i="27" s="1"/>
  <c r="A100" i="25"/>
  <c r="F135" i="25"/>
  <c r="E31" i="24"/>
  <c r="F76" i="23"/>
  <c r="F76" i="27" s="1"/>
  <c r="J76" i="23"/>
  <c r="J76" i="27" s="1"/>
  <c r="F34" i="23"/>
  <c r="F34" i="27" s="1"/>
  <c r="H109" i="27"/>
  <c r="K159" i="25"/>
  <c r="E159" i="25"/>
  <c r="F159" i="25"/>
  <c r="C159" i="25"/>
  <c r="J159" i="25"/>
  <c r="D159" i="25"/>
  <c r="B159" i="25"/>
  <c r="I159" i="25"/>
  <c r="E34" i="23"/>
  <c r="E34" i="27" s="1"/>
  <c r="K76" i="23"/>
  <c r="K76" i="27" s="1"/>
  <c r="E76" i="23"/>
  <c r="E76" i="27" s="1"/>
  <c r="C100" i="24"/>
  <c r="H197" i="27"/>
  <c r="C76" i="23"/>
  <c r="C76" i="27" s="1"/>
  <c r="E40" i="23"/>
  <c r="E40" i="27" s="1"/>
  <c r="F40" i="23"/>
  <c r="F40" i="27" s="1"/>
  <c r="C40" i="23"/>
  <c r="C40" i="27" s="1"/>
  <c r="J40" i="23"/>
  <c r="J40" i="27" s="1"/>
  <c r="J34" i="23"/>
  <c r="J34" i="27" s="1"/>
  <c r="H168" i="27"/>
  <c r="F267" i="25"/>
  <c r="K267" i="25"/>
  <c r="I135" i="25"/>
  <c r="B100" i="24"/>
  <c r="K100" i="24"/>
  <c r="B40" i="23"/>
  <c r="B40" i="27" s="1"/>
  <c r="D40" i="23"/>
  <c r="D40" i="27" s="1"/>
  <c r="J100" i="24"/>
  <c r="B276" i="25"/>
  <c r="J267" i="25"/>
  <c r="K135" i="25"/>
  <c r="K31" i="24"/>
  <c r="C34" i="23"/>
  <c r="C34" i="27" s="1"/>
  <c r="K34" i="23"/>
  <c r="K34" i="27" s="1"/>
  <c r="E100" i="24"/>
  <c r="F100" i="24"/>
  <c r="K40" i="23"/>
  <c r="K40" i="27" s="1"/>
  <c r="B31" i="24"/>
  <c r="B267" i="25"/>
  <c r="E135" i="25"/>
  <c r="C31" i="24"/>
  <c r="J31" i="24"/>
  <c r="A31" i="25"/>
  <c r="C267" i="25"/>
  <c r="D135" i="25"/>
  <c r="J135" i="25"/>
  <c r="F31" i="24"/>
  <c r="A46" i="27"/>
  <c r="D267" i="25"/>
  <c r="C135" i="25"/>
  <c r="I103" i="23"/>
  <c r="I103" i="27" s="1"/>
  <c r="H103" i="27"/>
  <c r="I221" i="23"/>
  <c r="I221" i="27" s="1"/>
  <c r="H221" i="27"/>
  <c r="D144" i="25"/>
  <c r="J144" i="25"/>
  <c r="I144" i="25"/>
  <c r="K144" i="25"/>
  <c r="E144" i="25"/>
  <c r="C144" i="25"/>
  <c r="B144" i="25"/>
  <c r="F144" i="25"/>
  <c r="K46" i="23"/>
  <c r="K46" i="27" s="1"/>
  <c r="H171" i="27"/>
  <c r="I171" i="23"/>
  <c r="I171" i="27" s="1"/>
  <c r="D115" i="25"/>
  <c r="I133" i="23"/>
  <c r="I133" i="27" s="1"/>
  <c r="H133" i="27"/>
  <c r="I169" i="23"/>
  <c r="I169" i="27" s="1"/>
  <c r="H169" i="27"/>
  <c r="I202" i="23"/>
  <c r="I202" i="27" s="1"/>
  <c r="I248" i="23"/>
  <c r="I248" i="27" s="1"/>
  <c r="H248" i="27"/>
  <c r="B148" i="25"/>
  <c r="D148" i="25"/>
  <c r="J148" i="25"/>
  <c r="K148" i="25"/>
  <c r="E148" i="25"/>
  <c r="F148" i="25"/>
  <c r="C148" i="25"/>
  <c r="I148" i="25"/>
  <c r="I229" i="23"/>
  <c r="I229" i="27" s="1"/>
  <c r="H229" i="27"/>
  <c r="I220" i="23"/>
  <c r="I220" i="27" s="1"/>
  <c r="H220" i="27"/>
  <c r="I194" i="23"/>
  <c r="I194" i="27" s="1"/>
  <c r="H194" i="27"/>
  <c r="I205" i="23"/>
  <c r="I205" i="27" s="1"/>
  <c r="H205" i="27"/>
  <c r="I157" i="23"/>
  <c r="I157" i="27" s="1"/>
  <c r="H157" i="27"/>
  <c r="H200" i="27"/>
  <c r="I290" i="23"/>
  <c r="I290" i="27" s="1"/>
  <c r="H290" i="27"/>
  <c r="I253" i="23"/>
  <c r="I253" i="27" s="1"/>
  <c r="H253" i="27"/>
  <c r="I266" i="23"/>
  <c r="I266" i="27" s="1"/>
  <c r="H266" i="27"/>
  <c r="I271" i="23"/>
  <c r="I271" i="27" s="1"/>
  <c r="H271" i="27"/>
  <c r="I196" i="23"/>
  <c r="I196" i="27" s="1"/>
  <c r="H196" i="27"/>
  <c r="I272" i="23"/>
  <c r="I272" i="27" s="1"/>
  <c r="H272" i="27"/>
  <c r="I111" i="23"/>
  <c r="I111" i="27" s="1"/>
  <c r="H111" i="27"/>
  <c r="I241" i="23"/>
  <c r="I241" i="27" s="1"/>
  <c r="H241" i="27"/>
  <c r="I165" i="23"/>
  <c r="I165" i="27" s="1"/>
  <c r="H165" i="27"/>
  <c r="I227" i="23"/>
  <c r="I227" i="27" s="1"/>
  <c r="H227" i="27"/>
  <c r="I258" i="23"/>
  <c r="I258" i="27" s="1"/>
  <c r="H258" i="27"/>
  <c r="I203" i="23"/>
  <c r="I203" i="27" s="1"/>
  <c r="H203" i="27"/>
  <c r="I132" i="23"/>
  <c r="I132" i="27" s="1"/>
  <c r="H132" i="27"/>
  <c r="I273" i="23"/>
  <c r="I273" i="27" s="1"/>
  <c r="H273" i="27"/>
  <c r="I270" i="23"/>
  <c r="I270" i="27" s="1"/>
  <c r="H270" i="27"/>
  <c r="I102" i="23"/>
  <c r="I102" i="27" s="1"/>
  <c r="H102" i="27"/>
  <c r="B143" i="25"/>
  <c r="I143" i="25"/>
  <c r="D143" i="25"/>
  <c r="F143" i="25"/>
  <c r="J143" i="25"/>
  <c r="C143" i="25"/>
  <c r="E143" i="25"/>
  <c r="K143" i="25"/>
  <c r="I234" i="23"/>
  <c r="I234" i="27" s="1"/>
  <c r="H234" i="27"/>
  <c r="H210" i="27"/>
  <c r="I183" i="23"/>
  <c r="I183" i="27" s="1"/>
  <c r="H183" i="27"/>
  <c r="I110" i="23"/>
  <c r="I110" i="27" s="1"/>
  <c r="H110" i="27"/>
  <c r="I195" i="23"/>
  <c r="I195" i="27" s="1"/>
  <c r="I167" i="23"/>
  <c r="I167" i="27" s="1"/>
  <c r="H167" i="27"/>
  <c r="I263" i="23"/>
  <c r="I263" i="27" s="1"/>
  <c r="H263" i="27"/>
  <c r="I295" i="23"/>
  <c r="I295" i="27" s="1"/>
  <c r="H295" i="27"/>
  <c r="I151" i="23"/>
  <c r="I151" i="27" s="1"/>
  <c r="H151" i="27"/>
  <c r="I213" i="23"/>
  <c r="I213" i="27" s="1"/>
  <c r="H213" i="27"/>
  <c r="I281" i="23"/>
  <c r="I281" i="27" s="1"/>
  <c r="H281" i="27"/>
  <c r="I277" i="23"/>
  <c r="I277" i="27" s="1"/>
  <c r="H277" i="27"/>
  <c r="I112" i="23"/>
  <c r="I112" i="27" s="1"/>
  <c r="H112" i="27"/>
  <c r="I108" i="23"/>
  <c r="I108" i="27" s="1"/>
  <c r="H108" i="27"/>
  <c r="I278" i="23"/>
  <c r="I278" i="27" s="1"/>
  <c r="H278" i="27"/>
  <c r="I146" i="23"/>
  <c r="I146" i="27" s="1"/>
  <c r="H146" i="27"/>
  <c r="I149" i="23"/>
  <c r="I149" i="27" s="1"/>
  <c r="H149" i="27"/>
  <c r="I198" i="23"/>
  <c r="I198" i="27" s="1"/>
  <c r="H198" i="27"/>
  <c r="I166" i="23"/>
  <c r="I166" i="27" s="1"/>
  <c r="H166" i="27"/>
  <c r="I114" i="23"/>
  <c r="I114" i="27" s="1"/>
  <c r="H114" i="27"/>
  <c r="I296" i="23"/>
  <c r="I296" i="27" s="1"/>
  <c r="H296" i="27"/>
  <c r="I242" i="23"/>
  <c r="I242" i="27" s="1"/>
  <c r="H242" i="27"/>
  <c r="I160" i="23"/>
  <c r="I160" i="27" s="1"/>
  <c r="H160" i="27"/>
  <c r="I228" i="23"/>
  <c r="I228" i="27" s="1"/>
  <c r="H228" i="27"/>
  <c r="I155" i="23"/>
  <c r="I155" i="27" s="1"/>
  <c r="H155" i="27"/>
  <c r="I156" i="23"/>
  <c r="I156" i="27" s="1"/>
  <c r="H156" i="27"/>
  <c r="I127" i="23"/>
  <c r="I127" i="27" s="1"/>
  <c r="H127" i="27"/>
  <c r="I154" i="23"/>
  <c r="I154" i="27" s="1"/>
  <c r="H154" i="27"/>
  <c r="I232" i="23"/>
  <c r="I232" i="27" s="1"/>
  <c r="H232" i="27"/>
  <c r="I292" i="23"/>
  <c r="I292" i="27" s="1"/>
  <c r="H292" i="27"/>
  <c r="I252" i="23"/>
  <c r="I252" i="27" s="1"/>
  <c r="H252" i="27"/>
  <c r="I223" i="23"/>
  <c r="I223" i="27" s="1"/>
  <c r="H223" i="27"/>
  <c r="I219" i="23"/>
  <c r="I219" i="27" s="1"/>
  <c r="H219" i="27"/>
  <c r="I259" i="23"/>
  <c r="I259" i="27" s="1"/>
  <c r="H259" i="27"/>
  <c r="I251" i="23"/>
  <c r="I251" i="27" s="1"/>
  <c r="I207" i="23"/>
  <c r="I207" i="27" s="1"/>
  <c r="H207" i="27"/>
  <c r="I172" i="23"/>
  <c r="I172" i="27" s="1"/>
  <c r="I118" i="23"/>
  <c r="I118" i="27" s="1"/>
  <c r="H118" i="27"/>
  <c r="K293" i="25"/>
  <c r="I293" i="25"/>
  <c r="J293" i="25"/>
  <c r="B293" i="25"/>
  <c r="D293" i="25"/>
  <c r="F293" i="25"/>
  <c r="C293" i="25"/>
  <c r="E293" i="25"/>
  <c r="I158" i="23"/>
  <c r="I158" i="27" s="1"/>
  <c r="H158" i="27"/>
  <c r="H113" i="27"/>
  <c r="E174" i="25"/>
  <c r="K174" i="25"/>
  <c r="C174" i="25"/>
  <c r="J174" i="25"/>
  <c r="D174" i="25"/>
  <c r="I174" i="25"/>
  <c r="B174" i="25"/>
  <c r="F174" i="25"/>
  <c r="E152" i="25"/>
  <c r="I152" i="25"/>
  <c r="H178" i="27"/>
  <c r="I126" i="23"/>
  <c r="I126" i="27" s="1"/>
  <c r="H126" i="27"/>
  <c r="I201" i="23"/>
  <c r="I201" i="27" s="1"/>
  <c r="H201" i="27"/>
  <c r="I291" i="23"/>
  <c r="I291" i="27" s="1"/>
  <c r="H291" i="27"/>
  <c r="I125" i="23"/>
  <c r="I125" i="27" s="1"/>
  <c r="H125" i="27"/>
  <c r="I184" i="23"/>
  <c r="I184" i="27" s="1"/>
  <c r="H184" i="27"/>
  <c r="I161" i="23"/>
  <c r="I161" i="27" s="1"/>
  <c r="H161" i="27"/>
  <c r="I289" i="23"/>
  <c r="I289" i="27" s="1"/>
  <c r="H289" i="27"/>
  <c r="I131" i="23"/>
  <c r="I131" i="27" s="1"/>
  <c r="H131" i="27"/>
  <c r="I301" i="23"/>
  <c r="I301" i="27" s="1"/>
  <c r="H301" i="27"/>
  <c r="I240" i="23"/>
  <c r="I240" i="27" s="1"/>
  <c r="H240" i="27"/>
  <c r="I188" i="23"/>
  <c r="I188" i="27" s="1"/>
  <c r="H188" i="27"/>
  <c r="I134" i="23"/>
  <c r="I134" i="27" s="1"/>
  <c r="H134" i="27"/>
  <c r="I130" i="23"/>
  <c r="I130" i="27" s="1"/>
  <c r="H130" i="27"/>
  <c r="I254" i="23"/>
  <c r="I254" i="27" s="1"/>
  <c r="H254" i="27"/>
  <c r="I186" i="23"/>
  <c r="I186" i="27" s="1"/>
  <c r="H186" i="27"/>
  <c r="I285" i="23"/>
  <c r="I285" i="27" s="1"/>
  <c r="H285" i="27"/>
  <c r="I246" i="23"/>
  <c r="I246" i="27" s="1"/>
  <c r="H246" i="27"/>
  <c r="G93" i="27"/>
  <c r="A93" i="27"/>
  <c r="I101" i="23"/>
  <c r="I101" i="27" s="1"/>
  <c r="H101" i="27"/>
  <c r="I124" i="23"/>
  <c r="I124" i="27" s="1"/>
  <c r="H124" i="27"/>
  <c r="H243" i="27"/>
  <c r="I163" i="23"/>
  <c r="I163" i="27" s="1"/>
  <c r="H163" i="27"/>
  <c r="I300" i="23"/>
  <c r="I300" i="27" s="1"/>
  <c r="H300" i="27"/>
  <c r="I215" i="23"/>
  <c r="I215" i="27" s="1"/>
  <c r="H215" i="27"/>
  <c r="I119" i="23"/>
  <c r="I119" i="27" s="1"/>
  <c r="H119" i="27"/>
  <c r="I116" i="23"/>
  <c r="I116" i="27" s="1"/>
  <c r="H116" i="27"/>
  <c r="I185" i="23"/>
  <c r="I185" i="27" s="1"/>
  <c r="H185" i="27"/>
  <c r="I150" i="23"/>
  <c r="I150" i="27" s="1"/>
  <c r="H150" i="27"/>
  <c r="I288" i="23"/>
  <c r="I288" i="27" s="1"/>
  <c r="H288" i="27"/>
  <c r="I262" i="23"/>
  <c r="I262" i="27" s="1"/>
  <c r="H262" i="27"/>
  <c r="I209" i="23"/>
  <c r="I209" i="27" s="1"/>
  <c r="H209" i="27"/>
  <c r="I284" i="23"/>
  <c r="I284" i="27" s="1"/>
  <c r="H284" i="27"/>
  <c r="I193" i="23"/>
  <c r="I193" i="27" s="1"/>
  <c r="H193" i="27"/>
  <c r="I236" i="23"/>
  <c r="I236" i="27" s="1"/>
  <c r="H236" i="27"/>
  <c r="I153" i="23"/>
  <c r="I153" i="27" s="1"/>
  <c r="H153" i="27"/>
  <c r="I104" i="23"/>
  <c r="I104" i="27" s="1"/>
  <c r="H104" i="27"/>
  <c r="I279" i="23"/>
  <c r="I279" i="27" s="1"/>
  <c r="H279" i="27"/>
  <c r="I224" i="23"/>
  <c r="I224" i="27" s="1"/>
  <c r="H224" i="27"/>
  <c r="I214" i="23"/>
  <c r="I214" i="27" s="1"/>
  <c r="H214" i="27"/>
  <c r="I247" i="23"/>
  <c r="I247" i="27" s="1"/>
  <c r="H247" i="27"/>
  <c r="I226" i="23"/>
  <c r="I226" i="27" s="1"/>
  <c r="H226" i="27"/>
  <c r="H138" i="27"/>
  <c r="I275" i="23"/>
  <c r="I275" i="27" s="1"/>
  <c r="H275" i="27"/>
  <c r="D206" i="25"/>
  <c r="E206" i="25"/>
  <c r="J206" i="25"/>
  <c r="B206" i="25"/>
  <c r="C206" i="25"/>
  <c r="F206" i="25"/>
  <c r="D142" i="25"/>
  <c r="I142" i="25"/>
  <c r="F142" i="25"/>
  <c r="E142" i="25"/>
  <c r="K142" i="25"/>
  <c r="B142" i="25"/>
  <c r="C142" i="25"/>
  <c r="J142" i="25"/>
  <c r="E117" i="25"/>
  <c r="D117" i="25"/>
  <c r="K117" i="25"/>
  <c r="J117" i="25"/>
  <c r="C117" i="25"/>
  <c r="B117" i="25"/>
  <c r="F117" i="25"/>
  <c r="I117" i="25"/>
  <c r="I237" i="25"/>
  <c r="K237" i="25"/>
  <c r="J237" i="25"/>
  <c r="C237" i="25"/>
  <c r="B237" i="25"/>
  <c r="E237" i="25"/>
  <c r="D237" i="25"/>
  <c r="F237" i="25"/>
  <c r="D258" i="25"/>
  <c r="E258" i="25"/>
  <c r="E283" i="25"/>
  <c r="C283" i="25"/>
  <c r="K140" i="25"/>
  <c r="E140" i="25"/>
  <c r="B140" i="25"/>
  <c r="I140" i="25"/>
  <c r="J140" i="25"/>
  <c r="C140" i="25"/>
  <c r="F140" i="25"/>
  <c r="D140" i="25"/>
  <c r="E295" i="25"/>
  <c r="K295" i="25"/>
  <c r="I295" i="25"/>
  <c r="C295" i="25"/>
  <c r="J295" i="25"/>
  <c r="B295" i="25"/>
  <c r="D295" i="25"/>
  <c r="F295" i="25"/>
  <c r="B251" i="25"/>
  <c r="D251" i="25"/>
  <c r="C251" i="25"/>
  <c r="E251" i="25"/>
  <c r="K251" i="25"/>
  <c r="I251" i="25"/>
  <c r="J251" i="25"/>
  <c r="F251" i="25"/>
  <c r="D287" i="25"/>
  <c r="E287" i="25"/>
  <c r="K287" i="25"/>
  <c r="I287" i="25"/>
  <c r="C287" i="25"/>
  <c r="J287" i="25"/>
  <c r="B287" i="25"/>
  <c r="F287" i="25"/>
  <c r="E239" i="25"/>
  <c r="K239" i="25"/>
  <c r="I239" i="25"/>
  <c r="C239" i="25"/>
  <c r="J239" i="25"/>
  <c r="B239" i="25"/>
  <c r="F239" i="25"/>
  <c r="D239" i="25"/>
  <c r="D288" i="25"/>
  <c r="B288" i="25"/>
  <c r="C288" i="25"/>
  <c r="K288" i="25"/>
  <c r="E288" i="25"/>
  <c r="J288" i="25"/>
  <c r="F288" i="25"/>
  <c r="I288" i="25"/>
  <c r="K291" i="25"/>
  <c r="I291" i="25"/>
  <c r="E291" i="25"/>
  <c r="B291" i="25"/>
  <c r="J291" i="25"/>
  <c r="D291" i="25"/>
  <c r="C291" i="25"/>
  <c r="F291" i="25"/>
  <c r="E213" i="25"/>
  <c r="I213" i="25"/>
  <c r="B213" i="25"/>
  <c r="J213" i="25"/>
  <c r="K213" i="25"/>
  <c r="C213" i="25"/>
  <c r="F213" i="25"/>
  <c r="D213" i="25"/>
  <c r="C238" i="25"/>
  <c r="B238" i="25"/>
  <c r="D238" i="25"/>
  <c r="I238" i="25"/>
  <c r="E238" i="25"/>
  <c r="J238" i="25"/>
  <c r="F238" i="25"/>
  <c r="K238" i="25"/>
  <c r="J273" i="25"/>
  <c r="I273" i="25"/>
  <c r="B290" i="25"/>
  <c r="C290" i="25"/>
  <c r="D290" i="25"/>
  <c r="E290" i="25"/>
  <c r="K290" i="25"/>
  <c r="J290" i="25"/>
  <c r="F290" i="25"/>
  <c r="I290" i="25"/>
  <c r="C277" i="25"/>
  <c r="B277" i="25"/>
  <c r="F277" i="25"/>
  <c r="J277" i="25"/>
  <c r="D277" i="25"/>
  <c r="K277" i="25"/>
  <c r="E277" i="25"/>
  <c r="I277" i="25"/>
  <c r="C139" i="25"/>
  <c r="K139" i="25"/>
  <c r="F139" i="25"/>
  <c r="D139" i="25"/>
  <c r="E139" i="25"/>
  <c r="J139" i="25"/>
  <c r="B139" i="25"/>
  <c r="I139" i="25"/>
  <c r="C278" i="25"/>
  <c r="B278" i="25"/>
  <c r="F278" i="25"/>
  <c r="J278" i="25"/>
  <c r="I278" i="25"/>
  <c r="E278" i="25"/>
  <c r="D278" i="25"/>
  <c r="K278" i="25"/>
  <c r="E252" i="25"/>
  <c r="K252" i="25"/>
  <c r="C252" i="25"/>
  <c r="D252" i="25"/>
  <c r="J252" i="25"/>
  <c r="B252" i="25"/>
  <c r="D202" i="25"/>
  <c r="K202" i="25"/>
  <c r="C202" i="25"/>
  <c r="B202" i="25"/>
  <c r="J202" i="25"/>
  <c r="F202" i="25"/>
  <c r="E202" i="25"/>
  <c r="I202" i="25"/>
  <c r="D255" i="25"/>
  <c r="B255" i="25"/>
  <c r="K255" i="25"/>
  <c r="C255" i="25"/>
  <c r="E255" i="25"/>
  <c r="J255" i="25"/>
  <c r="I255" i="25"/>
  <c r="F255" i="25"/>
  <c r="E281" i="25"/>
  <c r="B281" i="25"/>
  <c r="F281" i="25"/>
  <c r="J281" i="25"/>
  <c r="D281" i="25"/>
  <c r="C281" i="25"/>
  <c r="I281" i="25"/>
  <c r="K281" i="25"/>
  <c r="K207" i="25"/>
  <c r="D207" i="25"/>
  <c r="I207" i="25"/>
  <c r="E207" i="25"/>
  <c r="B207" i="25"/>
  <c r="J207" i="25"/>
  <c r="C207" i="25"/>
  <c r="F207" i="25"/>
  <c r="I227" i="25"/>
  <c r="E227" i="25"/>
  <c r="C227" i="25"/>
  <c r="D227" i="25"/>
  <c r="J227" i="25"/>
  <c r="K227" i="25"/>
  <c r="F227" i="25"/>
  <c r="B227" i="25"/>
  <c r="C132" i="25"/>
  <c r="D132" i="25"/>
  <c r="K132" i="25"/>
  <c r="E132" i="25"/>
  <c r="J132" i="25"/>
  <c r="I132" i="25"/>
  <c r="B132" i="25"/>
  <c r="F132" i="25"/>
  <c r="D289" i="25"/>
  <c r="C289" i="25"/>
  <c r="B289" i="25"/>
  <c r="I289" i="25"/>
  <c r="J289" i="25"/>
  <c r="F289" i="25"/>
  <c r="E226" i="25"/>
  <c r="I226" i="25"/>
  <c r="C226" i="25"/>
  <c r="K226" i="25"/>
  <c r="J226" i="25"/>
  <c r="F226" i="25"/>
  <c r="I172" i="25"/>
  <c r="E172" i="25"/>
  <c r="D172" i="25"/>
  <c r="K172" i="25"/>
  <c r="F172" i="25"/>
  <c r="J172" i="25"/>
  <c r="C172" i="25"/>
  <c r="B172" i="25"/>
  <c r="K257" i="25"/>
  <c r="D257" i="25"/>
  <c r="E257" i="25"/>
  <c r="B257" i="25"/>
  <c r="J257" i="25"/>
  <c r="F257" i="25"/>
  <c r="K259" i="25"/>
  <c r="D259" i="25"/>
  <c r="E259" i="25"/>
  <c r="I259" i="25"/>
  <c r="C259" i="25"/>
  <c r="J259" i="25"/>
  <c r="F259" i="25"/>
  <c r="B259" i="25"/>
  <c r="E223" i="25"/>
  <c r="C223" i="25"/>
  <c r="I223" i="25"/>
  <c r="J223" i="25"/>
  <c r="D223" i="25"/>
  <c r="K223" i="25"/>
  <c r="B223" i="25"/>
  <c r="F223" i="25"/>
  <c r="I248" i="25"/>
  <c r="E248" i="25"/>
  <c r="D248" i="25"/>
  <c r="B248" i="25"/>
  <c r="J248" i="25"/>
  <c r="F248" i="25"/>
  <c r="D270" i="25"/>
  <c r="B270" i="25"/>
  <c r="C270" i="25"/>
  <c r="K270" i="25"/>
  <c r="E270" i="25"/>
  <c r="J270" i="25"/>
  <c r="I270" i="25"/>
  <c r="F270" i="25"/>
  <c r="B280" i="25"/>
  <c r="I203" i="25"/>
  <c r="D203" i="25"/>
  <c r="J203" i="25"/>
  <c r="C203" i="25"/>
  <c r="K203" i="25"/>
  <c r="E203" i="25"/>
  <c r="K285" i="25"/>
  <c r="E285" i="25"/>
  <c r="I285" i="25"/>
  <c r="C285" i="25"/>
  <c r="B285" i="25"/>
  <c r="J285" i="25"/>
  <c r="D285" i="25"/>
  <c r="F285" i="25"/>
  <c r="E175" i="25"/>
  <c r="J175" i="25"/>
  <c r="B175" i="25"/>
  <c r="I175" i="25"/>
  <c r="K175" i="25"/>
  <c r="F175" i="25"/>
  <c r="C175" i="25"/>
  <c r="D175" i="25"/>
  <c r="D284" i="25"/>
  <c r="B284" i="25"/>
  <c r="K284" i="25"/>
  <c r="C284" i="25"/>
  <c r="E284" i="25"/>
  <c r="I284" i="25"/>
  <c r="J284" i="25"/>
  <c r="F284" i="25"/>
  <c r="I260" i="23"/>
  <c r="I260" i="27" s="1"/>
  <c r="C246" i="25"/>
  <c r="B246" i="25"/>
  <c r="D246" i="25"/>
  <c r="I246" i="25"/>
  <c r="K246" i="25"/>
  <c r="J246" i="25"/>
  <c r="F246" i="25"/>
  <c r="E246" i="25"/>
  <c r="I208" i="23"/>
  <c r="I208" i="27" s="1"/>
  <c r="E279" i="25"/>
  <c r="J279" i="25"/>
  <c r="B279" i="25"/>
  <c r="F279" i="25"/>
  <c r="D279" i="25"/>
  <c r="K279" i="25"/>
  <c r="C279" i="25"/>
  <c r="I279" i="25"/>
  <c r="F138" i="25"/>
  <c r="K138" i="25"/>
  <c r="I138" i="25"/>
  <c r="D138" i="25"/>
  <c r="C138" i="25"/>
  <c r="E138" i="25"/>
  <c r="B138" i="25"/>
  <c r="J138" i="25"/>
  <c r="D151" i="25"/>
  <c r="B151" i="25"/>
  <c r="K151" i="25"/>
  <c r="J151" i="25"/>
  <c r="I151" i="25"/>
  <c r="E151" i="25"/>
  <c r="F151" i="25"/>
  <c r="C151" i="25"/>
  <c r="C219" i="25"/>
  <c r="K219" i="25"/>
  <c r="C275" i="25"/>
  <c r="J275" i="25"/>
  <c r="B275" i="25"/>
  <c r="E275" i="25"/>
  <c r="F275" i="25"/>
  <c r="D275" i="25"/>
  <c r="K275" i="25"/>
  <c r="I275" i="25"/>
  <c r="I260" i="25"/>
  <c r="E260" i="25"/>
  <c r="K260" i="25"/>
  <c r="B260" i="25"/>
  <c r="J260" i="25"/>
  <c r="C260" i="25"/>
  <c r="F260" i="25"/>
  <c r="D260" i="25"/>
  <c r="D208" i="25"/>
  <c r="E274" i="25"/>
  <c r="B274" i="25"/>
  <c r="F274" i="25"/>
  <c r="J274" i="25"/>
  <c r="K274" i="25"/>
  <c r="I274" i="25"/>
  <c r="D274" i="25"/>
  <c r="C274" i="25"/>
  <c r="I286" i="23"/>
  <c r="I286" i="27" s="1"/>
  <c r="C52" i="24"/>
  <c r="D52" i="24"/>
  <c r="I52" i="24"/>
  <c r="A52" i="25"/>
  <c r="B52" i="24"/>
  <c r="K52" i="24"/>
  <c r="F52" i="24"/>
  <c r="E52" i="24"/>
  <c r="J52" i="24"/>
  <c r="B10" i="24"/>
  <c r="C10" i="24"/>
  <c r="B6" i="24"/>
  <c r="H82" i="27"/>
  <c r="C82" i="23"/>
  <c r="C82" i="27" s="1"/>
  <c r="B82" i="23"/>
  <c r="B82" i="27" s="1"/>
  <c r="D10" i="24"/>
  <c r="D94" i="24"/>
  <c r="K82" i="23"/>
  <c r="K82" i="27" s="1"/>
  <c r="F82" i="23"/>
  <c r="F82" i="27" s="1"/>
  <c r="A82" i="27"/>
  <c r="D82" i="23"/>
  <c r="D82" i="27" s="1"/>
  <c r="E82" i="23"/>
  <c r="E82" i="27" s="1"/>
  <c r="G82" i="27"/>
  <c r="K10" i="24"/>
  <c r="D6" i="24"/>
  <c r="C74" i="23"/>
  <c r="C74" i="27" s="1"/>
  <c r="C94" i="24"/>
  <c r="J10" i="24"/>
  <c r="E10" i="24"/>
  <c r="C6" i="24"/>
  <c r="K6" i="24"/>
  <c r="F10" i="24"/>
  <c r="F6" i="24"/>
  <c r="F94" i="24"/>
  <c r="K94" i="24"/>
  <c r="E6" i="24"/>
  <c r="E94" i="24"/>
  <c r="J6" i="24"/>
  <c r="I94" i="24"/>
  <c r="A6" i="25"/>
  <c r="A94" i="25"/>
  <c r="B94" i="24"/>
  <c r="E75" i="23"/>
  <c r="E75" i="27" s="1"/>
  <c r="B74" i="23"/>
  <c r="B74" i="27" s="1"/>
  <c r="J74" i="23"/>
  <c r="J74" i="27" s="1"/>
  <c r="C58" i="24"/>
  <c r="D74" i="23"/>
  <c r="D74" i="27" s="1"/>
  <c r="A75" i="27"/>
  <c r="F74" i="23"/>
  <c r="F74" i="27" s="1"/>
  <c r="K5" i="23"/>
  <c r="K5" i="27" s="1"/>
  <c r="E74" i="23"/>
  <c r="E74" i="27" s="1"/>
  <c r="K74" i="23"/>
  <c r="K74" i="27" s="1"/>
  <c r="C63" i="23"/>
  <c r="C63" i="27" s="1"/>
  <c r="E5" i="23"/>
  <c r="E5" i="27" s="1"/>
  <c r="B5" i="23"/>
  <c r="B5" i="27" s="1"/>
  <c r="J75" i="23"/>
  <c r="J75" i="27" s="1"/>
  <c r="B39" i="24"/>
  <c r="D39" i="24"/>
  <c r="C57" i="24"/>
  <c r="B89" i="24"/>
  <c r="E33" i="23"/>
  <c r="J59" i="24"/>
  <c r="B79" i="24"/>
  <c r="B59" i="24"/>
  <c r="C33" i="23"/>
  <c r="A89" i="25"/>
  <c r="E79" i="24"/>
  <c r="B33" i="23"/>
  <c r="B33" i="27" s="1"/>
  <c r="A79" i="25"/>
  <c r="E71" i="24"/>
  <c r="K43" i="24"/>
  <c r="D55" i="23"/>
  <c r="F55" i="23"/>
  <c r="K69" i="23"/>
  <c r="B33" i="25"/>
  <c r="D45" i="23"/>
  <c r="D45" i="27" s="1"/>
  <c r="A55" i="27"/>
  <c r="B43" i="24"/>
  <c r="A43" i="25"/>
  <c r="J55" i="23"/>
  <c r="J55" i="27" s="1"/>
  <c r="C3" i="24"/>
  <c r="K55" i="23"/>
  <c r="F43" i="24"/>
  <c r="E55" i="23"/>
  <c r="C43" i="24"/>
  <c r="E43" i="24"/>
  <c r="D59" i="24"/>
  <c r="K33" i="23"/>
  <c r="J43" i="24"/>
  <c r="B55" i="23"/>
  <c r="B55" i="27" s="1"/>
  <c r="D69" i="23"/>
  <c r="D69" i="27" s="1"/>
  <c r="C55" i="23"/>
  <c r="D79" i="24"/>
  <c r="D43" i="24"/>
  <c r="F45" i="23"/>
  <c r="F45" i="27" s="1"/>
  <c r="F59" i="24"/>
  <c r="F33" i="23"/>
  <c r="F33" i="27" s="1"/>
  <c r="D33" i="23"/>
  <c r="J33" i="23"/>
  <c r="J33" i="27" s="1"/>
  <c r="A3" i="25"/>
  <c r="E33" i="25"/>
  <c r="I33" i="25"/>
  <c r="D61" i="23"/>
  <c r="B67" i="23"/>
  <c r="A61" i="27"/>
  <c r="K71" i="24"/>
  <c r="D99" i="24"/>
  <c r="E67" i="23"/>
  <c r="D67" i="23"/>
  <c r="E61" i="23"/>
  <c r="J67" i="23"/>
  <c r="J67" i="27" s="1"/>
  <c r="C71" i="24"/>
  <c r="F39" i="24"/>
  <c r="K75" i="23"/>
  <c r="K75" i="27" s="1"/>
  <c r="B97" i="24"/>
  <c r="C67" i="23"/>
  <c r="F61" i="23"/>
  <c r="K81" i="23"/>
  <c r="K81" i="27" s="1"/>
  <c r="J101" i="24"/>
  <c r="D71" i="24"/>
  <c r="A71" i="25"/>
  <c r="J61" i="23"/>
  <c r="J61" i="27" s="1"/>
  <c r="D5" i="23"/>
  <c r="D5" i="27" s="1"/>
  <c r="F5" i="23"/>
  <c r="F5" i="27" s="1"/>
  <c r="C5" i="23"/>
  <c r="C5" i="27" s="1"/>
  <c r="F71" i="24"/>
  <c r="B71" i="24"/>
  <c r="C39" i="24"/>
  <c r="F75" i="23"/>
  <c r="F75" i="27" s="1"/>
  <c r="K93" i="23"/>
  <c r="K93" i="27" s="1"/>
  <c r="K61" i="23"/>
  <c r="K61" i="27" s="1"/>
  <c r="J5" i="23"/>
  <c r="J5" i="27" s="1"/>
  <c r="C79" i="24"/>
  <c r="F89" i="24"/>
  <c r="E89" i="24"/>
  <c r="K59" i="24"/>
  <c r="K79" i="24"/>
  <c r="F79" i="24"/>
  <c r="E59" i="24"/>
  <c r="K89" i="24"/>
  <c r="K47" i="24"/>
  <c r="I79" i="24"/>
  <c r="I89" i="24"/>
  <c r="A59" i="25"/>
  <c r="C59" i="24"/>
  <c r="C89" i="24"/>
  <c r="D89" i="24"/>
  <c r="J79" i="24"/>
  <c r="J89" i="24"/>
  <c r="E45" i="23"/>
  <c r="E45" i="27" s="1"/>
  <c r="B45" i="23"/>
  <c r="B69" i="23"/>
  <c r="J3" i="24"/>
  <c r="D33" i="25"/>
  <c r="K33" i="25"/>
  <c r="D3" i="24"/>
  <c r="B3" i="24"/>
  <c r="F3" i="24"/>
  <c r="E3" i="24"/>
  <c r="C45" i="23"/>
  <c r="K45" i="23"/>
  <c r="K45" i="27" s="1"/>
  <c r="E69" i="23"/>
  <c r="J45" i="23"/>
  <c r="B75" i="23"/>
  <c r="B75" i="27" s="1"/>
  <c r="I99" i="24"/>
  <c r="A39" i="25"/>
  <c r="A99" i="25"/>
  <c r="E97" i="24"/>
  <c r="E101" i="24"/>
  <c r="E99" i="24"/>
  <c r="B65" i="23"/>
  <c r="A35" i="25"/>
  <c r="K39" i="24"/>
  <c r="E57" i="24"/>
  <c r="C97" i="24"/>
  <c r="B99" i="24"/>
  <c r="K99" i="24"/>
  <c r="B93" i="23"/>
  <c r="B93" i="27" s="1"/>
  <c r="J39" i="24"/>
  <c r="A57" i="25"/>
  <c r="E39" i="24"/>
  <c r="F57" i="24"/>
  <c r="F99" i="24"/>
  <c r="C99" i="24"/>
  <c r="E93" i="23"/>
  <c r="E93" i="27" s="1"/>
  <c r="C93" i="23"/>
  <c r="C93" i="27" s="1"/>
  <c r="C81" i="23"/>
  <c r="J65" i="23"/>
  <c r="J93" i="23"/>
  <c r="J93" i="27" s="1"/>
  <c r="E85" i="24"/>
  <c r="F87" i="23"/>
  <c r="D47" i="24"/>
  <c r="E47" i="24"/>
  <c r="J47" i="24"/>
  <c r="A85" i="25"/>
  <c r="C47" i="24"/>
  <c r="C87" i="23"/>
  <c r="C87" i="27" s="1"/>
  <c r="F47" i="24"/>
  <c r="B47" i="24"/>
  <c r="C41" i="23"/>
  <c r="C65" i="23"/>
  <c r="B83" i="23"/>
  <c r="A65" i="27"/>
  <c r="K97" i="24"/>
  <c r="F97" i="24"/>
  <c r="D101" i="24"/>
  <c r="K65" i="23"/>
  <c r="I97" i="24"/>
  <c r="C75" i="23"/>
  <c r="D97" i="24"/>
  <c r="F101" i="24"/>
  <c r="D93" i="23"/>
  <c r="D93" i="27" s="1"/>
  <c r="F93" i="23"/>
  <c r="F93" i="27" s="1"/>
  <c r="D83" i="23"/>
  <c r="J97" i="24"/>
  <c r="F73" i="23"/>
  <c r="F85" i="24"/>
  <c r="H87" i="27"/>
  <c r="A87" i="27"/>
  <c r="K73" i="23"/>
  <c r="K73" i="27" s="1"/>
  <c r="C85" i="24"/>
  <c r="B101" i="24"/>
  <c r="K101" i="24"/>
  <c r="B87" i="23"/>
  <c r="K87" i="23"/>
  <c r="K87" i="27" s="1"/>
  <c r="E65" i="23"/>
  <c r="J87" i="23"/>
  <c r="J87" i="27" s="1"/>
  <c r="D73" i="23"/>
  <c r="C101" i="24"/>
  <c r="E87" i="23"/>
  <c r="D87" i="23"/>
  <c r="D87" i="27" s="1"/>
  <c r="D65" i="23"/>
  <c r="D65" i="27" s="1"/>
  <c r="F65" i="23"/>
  <c r="F65" i="27" s="1"/>
  <c r="J85" i="24"/>
  <c r="E73" i="23"/>
  <c r="E73" i="27" s="1"/>
  <c r="C73" i="23"/>
  <c r="C73" i="27" s="1"/>
  <c r="D85" i="24"/>
  <c r="K85" i="24"/>
  <c r="A73" i="27"/>
  <c r="B73" i="23"/>
  <c r="E53" i="24"/>
  <c r="B85" i="24"/>
  <c r="B57" i="24"/>
  <c r="D57" i="24"/>
  <c r="K63" i="23"/>
  <c r="K63" i="27" s="1"/>
  <c r="A63" i="27"/>
  <c r="K57" i="24"/>
  <c r="F63" i="23"/>
  <c r="H81" i="27"/>
  <c r="F83" i="23"/>
  <c r="G83" i="27"/>
  <c r="J57" i="24"/>
  <c r="J63" i="23"/>
  <c r="J63" i="27" s="1"/>
  <c r="B63" i="23"/>
  <c r="E63" i="23"/>
  <c r="E63" i="27" s="1"/>
  <c r="F81" i="23"/>
  <c r="F81" i="27" s="1"/>
  <c r="E81" i="23"/>
  <c r="E81" i="27" s="1"/>
  <c r="G81" i="27"/>
  <c r="A81" i="27"/>
  <c r="B29" i="24"/>
  <c r="D63" i="23"/>
  <c r="B81" i="23"/>
  <c r="D81" i="23"/>
  <c r="D81" i="27" s="1"/>
  <c r="E83" i="23"/>
  <c r="C83" i="23"/>
  <c r="K83" i="23"/>
  <c r="J83" i="23"/>
  <c r="J83" i="27" s="1"/>
  <c r="F29" i="24"/>
  <c r="J29" i="24"/>
  <c r="F80" i="27"/>
  <c r="B71" i="27"/>
  <c r="C71" i="27"/>
  <c r="C60" i="27"/>
  <c r="G84" i="27"/>
  <c r="G80" i="27"/>
  <c r="E91" i="27"/>
  <c r="E85" i="27"/>
  <c r="K66" i="27"/>
  <c r="C40" i="25"/>
  <c r="F76" i="25"/>
  <c r="J81" i="25"/>
  <c r="E79" i="27"/>
  <c r="D79" i="27"/>
  <c r="F86" i="27"/>
  <c r="K84" i="27"/>
  <c r="D80" i="27"/>
  <c r="E72" i="27"/>
  <c r="C72" i="27"/>
  <c r="K91" i="27"/>
  <c r="B91" i="27"/>
  <c r="F62" i="27"/>
  <c r="F71" i="27"/>
  <c r="E71" i="27"/>
  <c r="B85" i="27"/>
  <c r="F85" i="27"/>
  <c r="B36" i="27"/>
  <c r="D47" i="27"/>
  <c r="C68" i="27"/>
  <c r="B86" i="25"/>
  <c r="C82" i="25"/>
  <c r="B75" i="25"/>
  <c r="F92" i="25"/>
  <c r="E95" i="25"/>
  <c r="F79" i="27"/>
  <c r="D86" i="27"/>
  <c r="C84" i="27"/>
  <c r="E84" i="27"/>
  <c r="C80" i="27"/>
  <c r="E80" i="27"/>
  <c r="F72" i="27"/>
  <c r="C91" i="27"/>
  <c r="G91" i="27"/>
  <c r="C85" i="27"/>
  <c r="K85" i="27"/>
  <c r="G85" i="27"/>
  <c r="C89" i="27"/>
  <c r="I90" i="23"/>
  <c r="H90" i="27"/>
  <c r="K84" i="25"/>
  <c r="C79" i="27"/>
  <c r="F84" i="27"/>
  <c r="B84" i="27"/>
  <c r="B72" i="27"/>
  <c r="D71" i="27"/>
  <c r="F54" i="27"/>
  <c r="C5" i="25"/>
  <c r="B86" i="27"/>
  <c r="C86" i="27"/>
  <c r="D84" i="27"/>
  <c r="K80" i="27"/>
  <c r="B80" i="27"/>
  <c r="K72" i="27"/>
  <c r="D72" i="27"/>
  <c r="B50" i="27"/>
  <c r="F30" i="27"/>
  <c r="D91" i="27"/>
  <c r="F91" i="27"/>
  <c r="K71" i="27"/>
  <c r="D85" i="27"/>
  <c r="E59" i="27"/>
  <c r="D89" i="27"/>
  <c r="E47" i="27"/>
  <c r="F47" i="27"/>
  <c r="E68" i="27"/>
  <c r="I77" i="27"/>
  <c r="E73" i="25"/>
  <c r="F88" i="25"/>
  <c r="D93" i="25"/>
  <c r="K95" i="25"/>
  <c r="D98" i="25"/>
  <c r="I88" i="25"/>
  <c r="J73" i="25"/>
  <c r="I81" i="25"/>
  <c r="F91" i="25"/>
  <c r="C96" i="25"/>
  <c r="J96" i="25"/>
  <c r="B96" i="25"/>
  <c r="F82" i="25"/>
  <c r="D82" i="25"/>
  <c r="J82" i="25"/>
  <c r="K82" i="25"/>
  <c r="B82" i="25"/>
  <c r="C86" i="25"/>
  <c r="C98" i="25"/>
  <c r="K96" i="25"/>
  <c r="D86" i="25"/>
  <c r="J86" i="25"/>
  <c r="K86" i="25"/>
  <c r="E98" i="25"/>
  <c r="I98" i="25"/>
  <c r="J98" i="25"/>
  <c r="E82" i="25"/>
  <c r="F86" i="25"/>
  <c r="K98" i="25"/>
  <c r="K81" i="25"/>
  <c r="C87" i="25"/>
  <c r="E76" i="25"/>
  <c r="E81" i="25"/>
  <c r="I67" i="25"/>
  <c r="B73" i="25"/>
  <c r="K73" i="25"/>
  <c r="B91" i="25"/>
  <c r="J91" i="25"/>
  <c r="D91" i="25"/>
  <c r="K91" i="25"/>
  <c r="J88" i="25"/>
  <c r="C88" i="25"/>
  <c r="K88" i="25"/>
  <c r="D88" i="25"/>
  <c r="D73" i="25"/>
  <c r="I96" i="25"/>
  <c r="F96" i="25"/>
  <c r="D96" i="25"/>
  <c r="E96" i="25"/>
  <c r="B88" i="25"/>
  <c r="I91" i="25"/>
  <c r="F73" i="25"/>
  <c r="E91" i="25"/>
  <c r="C95" i="25"/>
  <c r="B84" i="25"/>
  <c r="J95" i="25"/>
  <c r="K75" i="25"/>
  <c r="I73" i="25"/>
  <c r="E88" i="25"/>
  <c r="B93" i="25"/>
  <c r="C73" i="25"/>
  <c r="C91" i="25"/>
  <c r="I40" i="25"/>
  <c r="K40" i="25"/>
  <c r="E40" i="25"/>
  <c r="J40" i="25"/>
  <c r="F40" i="25"/>
  <c r="I76" i="25"/>
  <c r="J76" i="25"/>
  <c r="D76" i="25"/>
  <c r="F84" i="25"/>
  <c r="C84" i="25"/>
  <c r="I84" i="25"/>
  <c r="D55" i="25"/>
  <c r="J75" i="25"/>
  <c r="F75" i="25"/>
  <c r="C75" i="25"/>
  <c r="I75" i="25"/>
  <c r="J92" i="25"/>
  <c r="K92" i="25"/>
  <c r="B92" i="25"/>
  <c r="C92" i="25"/>
  <c r="F95" i="25"/>
  <c r="D95" i="25"/>
  <c r="C81" i="25"/>
  <c r="I92" i="25"/>
  <c r="C76" i="25"/>
  <c r="B81" i="25"/>
  <c r="D84" i="25"/>
  <c r="B95" i="25"/>
  <c r="D92" i="25"/>
  <c r="D75" i="25"/>
  <c r="I87" i="25"/>
  <c r="K87" i="25"/>
  <c r="E87" i="25"/>
  <c r="B87" i="25"/>
  <c r="D87" i="25"/>
  <c r="B40" i="25"/>
  <c r="F87" i="25"/>
  <c r="B76" i="25"/>
  <c r="D81" i="25"/>
  <c r="F81" i="25"/>
  <c r="E84" i="25"/>
  <c r="J84" i="25"/>
  <c r="I95" i="25"/>
  <c r="D40" i="25"/>
  <c r="J87" i="25"/>
  <c r="E92" i="25"/>
  <c r="E75" i="25"/>
  <c r="A2" i="25"/>
  <c r="K5" i="25"/>
  <c r="J77" i="25"/>
  <c r="K77" i="25"/>
  <c r="B77" i="25"/>
  <c r="F77" i="25"/>
  <c r="C77" i="25"/>
  <c r="D77" i="25"/>
  <c r="E77" i="25"/>
  <c r="I77" i="25"/>
  <c r="J7" i="25"/>
  <c r="F7" i="25"/>
  <c r="C7" i="25"/>
  <c r="E7" i="25"/>
  <c r="B7" i="25"/>
  <c r="D7" i="25"/>
  <c r="K7" i="25"/>
  <c r="J90" i="25"/>
  <c r="F90" i="25"/>
  <c r="B90" i="25"/>
  <c r="K90" i="25"/>
  <c r="C90" i="25"/>
  <c r="E90" i="25"/>
  <c r="D90" i="25"/>
  <c r="I90" i="25"/>
  <c r="J8" i="25"/>
  <c r="F8" i="25"/>
  <c r="E8" i="25"/>
  <c r="D8" i="25"/>
  <c r="K8" i="25"/>
  <c r="B8" i="25"/>
  <c r="C8" i="25"/>
  <c r="J83" i="25"/>
  <c r="K83" i="25"/>
  <c r="F83" i="25"/>
  <c r="C83" i="25"/>
  <c r="E83" i="25"/>
  <c r="I83" i="25"/>
  <c r="J5" i="25"/>
  <c r="F5" i="25"/>
  <c r="E5" i="25"/>
  <c r="D5" i="25"/>
  <c r="B5" i="25"/>
  <c r="J2" i="24"/>
  <c r="I77" i="24"/>
  <c r="I83" i="24"/>
  <c r="J2" i="23"/>
  <c r="J2" i="27" s="1"/>
  <c r="I81" i="24"/>
  <c r="I95" i="24"/>
  <c r="I90" i="24"/>
  <c r="I85" i="24"/>
  <c r="I98" i="24"/>
  <c r="I88" i="24"/>
  <c r="I84" i="24"/>
  <c r="I87" i="24"/>
  <c r="I93" i="24"/>
  <c r="I80" i="24"/>
  <c r="I91" i="24"/>
  <c r="I92" i="24"/>
  <c r="I82" i="24"/>
  <c r="I86" i="24"/>
  <c r="I100" i="24"/>
  <c r="I96" i="24"/>
  <c r="I55" i="24"/>
  <c r="I99" i="23"/>
  <c r="I99" i="27" s="1"/>
  <c r="I96" i="23"/>
  <c r="I96" i="27" s="1"/>
  <c r="I97" i="23"/>
  <c r="I97" i="27" s="1"/>
  <c r="I84" i="23"/>
  <c r="I80" i="23"/>
  <c r="I95" i="23"/>
  <c r="I95" i="27" s="1"/>
  <c r="I94" i="23"/>
  <c r="I94" i="27" s="1"/>
  <c r="I92" i="23"/>
  <c r="I92" i="27" s="1"/>
  <c r="I98" i="23"/>
  <c r="I98" i="27" s="1"/>
  <c r="I85" i="23"/>
  <c r="F2" i="24"/>
  <c r="K2" i="24"/>
  <c r="B2" i="24"/>
  <c r="C2" i="24"/>
  <c r="D2" i="24"/>
  <c r="E2" i="24"/>
  <c r="B2" i="23"/>
  <c r="B2" i="27" s="1"/>
  <c r="K2" i="23"/>
  <c r="K2" i="27" s="1"/>
  <c r="F2" i="23"/>
  <c r="F2" i="27" s="1"/>
  <c r="C2" i="23"/>
  <c r="C2" i="27" s="1"/>
  <c r="E2" i="23"/>
  <c r="E2" i="27" s="1"/>
  <c r="D2" i="23"/>
  <c r="D2" i="27" s="1"/>
  <c r="A25" i="1"/>
  <c r="V21" i="1"/>
  <c r="A12" i="14"/>
  <c r="A18" i="2"/>
  <c r="G48" i="25" l="1"/>
  <c r="K48" i="25"/>
  <c r="H48" i="25"/>
  <c r="C46" i="23"/>
  <c r="C46" i="27" s="1"/>
  <c r="D57" i="23"/>
  <c r="D57" i="27" s="1"/>
  <c r="E35" i="23"/>
  <c r="E35" i="27" s="1"/>
  <c r="G60" i="24"/>
  <c r="D60" i="24"/>
  <c r="E60" i="24"/>
  <c r="I60" i="24"/>
  <c r="J37" i="25"/>
  <c r="J67" i="25"/>
  <c r="F53" i="24"/>
  <c r="D53" i="24"/>
  <c r="B37" i="23"/>
  <c r="B37" i="27" s="1"/>
  <c r="B41" i="23"/>
  <c r="B41" i="27" s="1"/>
  <c r="E41" i="23"/>
  <c r="E41" i="27" s="1"/>
  <c r="K41" i="23"/>
  <c r="K41" i="27" s="1"/>
  <c r="J37" i="23"/>
  <c r="J37" i="27" s="1"/>
  <c r="J41" i="23"/>
  <c r="J41" i="27" s="1"/>
  <c r="D49" i="24"/>
  <c r="F66" i="23"/>
  <c r="F66" i="27" s="1"/>
  <c r="B57" i="23"/>
  <c r="B57" i="27" s="1"/>
  <c r="A57" i="27"/>
  <c r="F35" i="23"/>
  <c r="F35" i="27" s="1"/>
  <c r="C60" i="24"/>
  <c r="K67" i="24"/>
  <c r="D48" i="24"/>
  <c r="F48" i="24"/>
  <c r="E41" i="24"/>
  <c r="E52" i="23"/>
  <c r="E52" i="27" s="1"/>
  <c r="K52" i="23"/>
  <c r="K52" i="27" s="1"/>
  <c r="A52" i="27"/>
  <c r="F41" i="23"/>
  <c r="F41" i="27" s="1"/>
  <c r="A41" i="27"/>
  <c r="D35" i="23"/>
  <c r="D35" i="27" s="1"/>
  <c r="C52" i="23"/>
  <c r="C52" i="27" s="1"/>
  <c r="H52" i="23"/>
  <c r="H52" i="27" s="1"/>
  <c r="G52" i="23"/>
  <c r="G52" i="27" s="1"/>
  <c r="J67" i="24"/>
  <c r="B67" i="25"/>
  <c r="K37" i="25"/>
  <c r="D67" i="25"/>
  <c r="C49" i="24"/>
  <c r="K49" i="24"/>
  <c r="D32" i="24"/>
  <c r="J38" i="23"/>
  <c r="J38" i="27" s="1"/>
  <c r="F57" i="23"/>
  <c r="F57" i="27" s="1"/>
  <c r="K57" i="23"/>
  <c r="K57" i="27" s="1"/>
  <c r="J35" i="23"/>
  <c r="J35" i="27" s="1"/>
  <c r="A35" i="27"/>
  <c r="C35" i="23"/>
  <c r="C35" i="27" s="1"/>
  <c r="A60" i="25"/>
  <c r="F60" i="24"/>
  <c r="J52" i="23"/>
  <c r="J52" i="27" s="1"/>
  <c r="E67" i="24"/>
  <c r="F67" i="24"/>
  <c r="B67" i="24"/>
  <c r="K48" i="24"/>
  <c r="C41" i="24"/>
  <c r="G65" i="25"/>
  <c r="H65" i="25"/>
  <c r="K56" i="24"/>
  <c r="J56" i="24"/>
  <c r="B137" i="25"/>
  <c r="J137" i="25"/>
  <c r="K137" i="25"/>
  <c r="I137" i="25"/>
  <c r="H286" i="25"/>
  <c r="G286" i="25"/>
  <c r="E286" i="25"/>
  <c r="C286" i="25"/>
  <c r="H134" i="25"/>
  <c r="C134" i="25"/>
  <c r="G134" i="25"/>
  <c r="J300" i="25"/>
  <c r="E300" i="25"/>
  <c r="D300" i="25"/>
  <c r="H300" i="25"/>
  <c r="B300" i="25"/>
  <c r="F134" i="25"/>
  <c r="J134" i="25"/>
  <c r="K300" i="25"/>
  <c r="C300" i="25"/>
  <c r="G300" i="25"/>
  <c r="D38" i="24"/>
  <c r="B56" i="24"/>
  <c r="A56" i="25"/>
  <c r="D56" i="25" s="1"/>
  <c r="E48" i="23"/>
  <c r="E48" i="27" s="1"/>
  <c r="C48" i="23"/>
  <c r="C48" i="27" s="1"/>
  <c r="H27" i="24"/>
  <c r="F27" i="24"/>
  <c r="D70" i="24"/>
  <c r="F70" i="24"/>
  <c r="J70" i="23"/>
  <c r="J70" i="27" s="1"/>
  <c r="F70" i="23"/>
  <c r="F70" i="27" s="1"/>
  <c r="D70" i="23"/>
  <c r="D70" i="27" s="1"/>
  <c r="C70" i="23"/>
  <c r="C70" i="27" s="1"/>
  <c r="J56" i="23"/>
  <c r="J56" i="27" s="1"/>
  <c r="E56" i="23"/>
  <c r="E56" i="27" s="1"/>
  <c r="F56" i="23"/>
  <c r="F56" i="27" s="1"/>
  <c r="C56" i="23"/>
  <c r="C56" i="27" s="1"/>
  <c r="B28" i="24"/>
  <c r="E28" i="24"/>
  <c r="C28" i="24"/>
  <c r="J28" i="24"/>
  <c r="A28" i="25"/>
  <c r="H28" i="25" s="1"/>
  <c r="G298" i="25"/>
  <c r="I298" i="25"/>
  <c r="E298" i="25"/>
  <c r="F298" i="25"/>
  <c r="B298" i="25"/>
  <c r="D298" i="25"/>
  <c r="H257" i="25"/>
  <c r="G257" i="25"/>
  <c r="I257" i="25"/>
  <c r="C257" i="25"/>
  <c r="B29" i="23"/>
  <c r="B29" i="27" s="1"/>
  <c r="K29" i="23"/>
  <c r="K29" i="27" s="1"/>
  <c r="E29" i="23"/>
  <c r="E29" i="27" s="1"/>
  <c r="A53" i="27"/>
  <c r="J53" i="23"/>
  <c r="J53" i="27" s="1"/>
  <c r="C53" i="23"/>
  <c r="C53" i="27" s="1"/>
  <c r="E53" i="23"/>
  <c r="E53" i="27" s="1"/>
  <c r="B49" i="23"/>
  <c r="B49" i="27" s="1"/>
  <c r="D49" i="23"/>
  <c r="D49" i="27" s="1"/>
  <c r="A49" i="27"/>
  <c r="F49" i="23"/>
  <c r="F49" i="27" s="1"/>
  <c r="C49" i="23"/>
  <c r="C49" i="27" s="1"/>
  <c r="B118" i="25"/>
  <c r="H118" i="25"/>
  <c r="F118" i="25"/>
  <c r="D118" i="25"/>
  <c r="J118" i="25"/>
  <c r="E118" i="25"/>
  <c r="G118" i="25"/>
  <c r="K118" i="25"/>
  <c r="I118" i="25"/>
  <c r="H226" i="25"/>
  <c r="B226" i="25"/>
  <c r="D226" i="25"/>
  <c r="K289" i="25"/>
  <c r="E289" i="25"/>
  <c r="H170" i="25"/>
  <c r="D170" i="25"/>
  <c r="I170" i="25"/>
  <c r="G170" i="25"/>
  <c r="C170" i="25"/>
  <c r="B170" i="25"/>
  <c r="G76" i="25"/>
  <c r="K76" i="25"/>
  <c r="I156" i="25"/>
  <c r="E156" i="25"/>
  <c r="K156" i="25"/>
  <c r="F156" i="25"/>
  <c r="H294" i="25"/>
  <c r="B294" i="25"/>
  <c r="E294" i="25"/>
  <c r="G294" i="25"/>
  <c r="I294" i="25"/>
  <c r="J294" i="25"/>
  <c r="H83" i="25"/>
  <c r="B83" i="25"/>
  <c r="D83" i="25"/>
  <c r="H203" i="25"/>
  <c r="B203" i="25"/>
  <c r="F203" i="25"/>
  <c r="H131" i="25"/>
  <c r="F131" i="25"/>
  <c r="E131" i="25"/>
  <c r="K131" i="25"/>
  <c r="C131" i="25"/>
  <c r="A67" i="27"/>
  <c r="K67" i="23"/>
  <c r="F67" i="23"/>
  <c r="F67" i="27" s="1"/>
  <c r="C66" i="24"/>
  <c r="F66" i="24"/>
  <c r="K66" i="24"/>
  <c r="A66" i="25"/>
  <c r="B44" i="23"/>
  <c r="B44" i="27" s="1"/>
  <c r="F44" i="23"/>
  <c r="F44" i="27" s="1"/>
  <c r="A44" i="27"/>
  <c r="K44" i="23"/>
  <c r="K44" i="27" s="1"/>
  <c r="E44" i="23"/>
  <c r="E44" i="27" s="1"/>
  <c r="G98" i="25"/>
  <c r="B98" i="25"/>
  <c r="F98" i="25"/>
  <c r="H158" i="25"/>
  <c r="K158" i="25"/>
  <c r="E158" i="25"/>
  <c r="D158" i="25"/>
  <c r="F158" i="25"/>
  <c r="G158" i="25"/>
  <c r="C158" i="25"/>
  <c r="B158" i="25"/>
  <c r="E69" i="24"/>
  <c r="B69" i="24"/>
  <c r="D69" i="24"/>
  <c r="J69" i="24"/>
  <c r="K32" i="23"/>
  <c r="K32" i="27" s="1"/>
  <c r="F32" i="23"/>
  <c r="F32" i="27" s="1"/>
  <c r="A32" i="27"/>
  <c r="C32" i="23"/>
  <c r="C32" i="27" s="1"/>
  <c r="E119" i="25"/>
  <c r="B119" i="25"/>
  <c r="D119" i="25"/>
  <c r="H252" i="25"/>
  <c r="G252" i="25"/>
  <c r="I252" i="25"/>
  <c r="F252" i="25"/>
  <c r="B256" i="25"/>
  <c r="I256" i="25"/>
  <c r="G262" i="25"/>
  <c r="H262" i="25"/>
  <c r="B262" i="25"/>
  <c r="D262" i="25"/>
  <c r="F262" i="25"/>
  <c r="H280" i="25"/>
  <c r="J280" i="25"/>
  <c r="D280" i="25"/>
  <c r="G164" i="25"/>
  <c r="H164" i="25"/>
  <c r="C164" i="25"/>
  <c r="D164" i="25"/>
  <c r="A38" i="25"/>
  <c r="C38" i="24"/>
  <c r="E116" i="25"/>
  <c r="J116" i="25"/>
  <c r="I116" i="25"/>
  <c r="H117" i="27"/>
  <c r="I117" i="23"/>
  <c r="I117" i="27" s="1"/>
  <c r="E44" i="24"/>
  <c r="A44" i="25"/>
  <c r="H44" i="25" s="1"/>
  <c r="C44" i="24"/>
  <c r="B44" i="24"/>
  <c r="E253" i="25"/>
  <c r="I253" i="25"/>
  <c r="B253" i="25"/>
  <c r="D253" i="25"/>
  <c r="G153" i="25"/>
  <c r="B153" i="25"/>
  <c r="J153" i="25"/>
  <c r="C153" i="25"/>
  <c r="I153" i="25"/>
  <c r="E153" i="25"/>
  <c r="D153" i="25"/>
  <c r="G208" i="25"/>
  <c r="C208" i="25"/>
  <c r="I208" i="25"/>
  <c r="I100" i="23"/>
  <c r="I100" i="27" s="1"/>
  <c r="A37" i="27"/>
  <c r="B219" i="25"/>
  <c r="I121" i="23"/>
  <c r="I121" i="27" s="1"/>
  <c r="E37" i="23"/>
  <c r="E37" i="27" s="1"/>
  <c r="I182" i="23"/>
  <c r="I182" i="27" s="1"/>
  <c r="E262" i="25"/>
  <c r="K153" i="25"/>
  <c r="I222" i="23"/>
  <c r="I222" i="27" s="1"/>
  <c r="E208" i="25"/>
  <c r="K208" i="25"/>
  <c r="I280" i="25"/>
  <c r="C280" i="25"/>
  <c r="H189" i="27"/>
  <c r="I256" i="23"/>
  <c r="I256" i="27" s="1"/>
  <c r="I257" i="23"/>
  <c r="I257" i="27" s="1"/>
  <c r="I115" i="25"/>
  <c r="D286" i="25"/>
  <c r="F286" i="25"/>
  <c r="E70" i="24"/>
  <c r="K164" i="25"/>
  <c r="I128" i="25"/>
  <c r="E164" i="25"/>
  <c r="K262" i="25"/>
  <c r="F253" i="25"/>
  <c r="B134" i="25"/>
  <c r="I134" i="25"/>
  <c r="C253" i="25"/>
  <c r="J253" i="25"/>
  <c r="D116" i="25"/>
  <c r="I300" i="25"/>
  <c r="J298" i="25"/>
  <c r="G289" i="25"/>
  <c r="G203" i="25"/>
  <c r="G226" i="25"/>
  <c r="H76" i="25"/>
  <c r="J46" i="24"/>
  <c r="D28" i="24"/>
  <c r="D53" i="23"/>
  <c r="D53" i="27" s="1"/>
  <c r="B70" i="23"/>
  <c r="B70" i="27" s="1"/>
  <c r="I144" i="23"/>
  <c r="I144" i="27" s="1"/>
  <c r="J49" i="23"/>
  <c r="J49" i="27" s="1"/>
  <c r="E49" i="23"/>
  <c r="E49" i="27" s="1"/>
  <c r="D29" i="23"/>
  <c r="D29" i="27" s="1"/>
  <c r="J29" i="23"/>
  <c r="J29" i="27" s="1"/>
  <c r="A29" i="27"/>
  <c r="E38" i="24"/>
  <c r="H33" i="25"/>
  <c r="J33" i="25"/>
  <c r="C33" i="25"/>
  <c r="F33" i="25"/>
  <c r="F56" i="24"/>
  <c r="E56" i="24"/>
  <c r="K56" i="23"/>
  <c r="K56" i="27" s="1"/>
  <c r="H128" i="25"/>
  <c r="F128" i="25"/>
  <c r="G128" i="25"/>
  <c r="D128" i="25"/>
  <c r="B128" i="25"/>
  <c r="H219" i="25"/>
  <c r="I219" i="25"/>
  <c r="J219" i="25"/>
  <c r="B46" i="24"/>
  <c r="K46" i="24"/>
  <c r="A46" i="25"/>
  <c r="E46" i="25" s="1"/>
  <c r="D46" i="24"/>
  <c r="C46" i="24"/>
  <c r="H79" i="27"/>
  <c r="I79" i="23"/>
  <c r="G115" i="25"/>
  <c r="H115" i="25"/>
  <c r="F115" i="25"/>
  <c r="J115" i="25"/>
  <c r="F65" i="25"/>
  <c r="K37" i="23"/>
  <c r="K37" i="27" s="1"/>
  <c r="D37" i="23"/>
  <c r="D37" i="27" s="1"/>
  <c r="C37" i="23"/>
  <c r="F208" i="25"/>
  <c r="B208" i="25"/>
  <c r="K280" i="25"/>
  <c r="H120" i="27"/>
  <c r="K115" i="25"/>
  <c r="B115" i="25"/>
  <c r="B286" i="25"/>
  <c r="F137" i="25"/>
  <c r="D137" i="25"/>
  <c r="I261" i="23"/>
  <c r="I261" i="27" s="1"/>
  <c r="J208" i="25"/>
  <c r="F219" i="25"/>
  <c r="E219" i="25"/>
  <c r="E280" i="25"/>
  <c r="H191" i="27"/>
  <c r="E115" i="25"/>
  <c r="I286" i="25"/>
  <c r="J286" i="25"/>
  <c r="E137" i="25"/>
  <c r="K286" i="25"/>
  <c r="E128" i="25"/>
  <c r="C262" i="25"/>
  <c r="K128" i="25"/>
  <c r="I262" i="25"/>
  <c r="K253" i="25"/>
  <c r="D134" i="25"/>
  <c r="F116" i="25"/>
  <c r="K116" i="25"/>
  <c r="G253" i="25"/>
  <c r="G137" i="25"/>
  <c r="G280" i="25"/>
  <c r="E46" i="24"/>
  <c r="K28" i="24"/>
  <c r="A70" i="27"/>
  <c r="I265" i="23"/>
  <c r="I265" i="27" s="1"/>
  <c r="C118" i="25"/>
  <c r="I276" i="23"/>
  <c r="I276" i="27" s="1"/>
  <c r="C29" i="23"/>
  <c r="C29" i="27" s="1"/>
  <c r="K248" i="25"/>
  <c r="C248" i="25"/>
  <c r="H228" i="25"/>
  <c r="G228" i="25"/>
  <c r="B228" i="25"/>
  <c r="D228" i="25"/>
  <c r="F228" i="25"/>
  <c r="F199" i="25"/>
  <c r="D199" i="25"/>
  <c r="E199" i="25"/>
  <c r="B199" i="25"/>
  <c r="I199" i="25"/>
  <c r="K199" i="25"/>
  <c r="C199" i="25"/>
  <c r="K206" i="25"/>
  <c r="I206" i="25"/>
  <c r="K192" i="25"/>
  <c r="E192" i="25"/>
  <c r="I192" i="25"/>
  <c r="G192" i="25"/>
  <c r="F192" i="25"/>
  <c r="J216" i="25"/>
  <c r="F216" i="25"/>
  <c r="G216" i="25"/>
  <c r="H216" i="25"/>
  <c r="I216" i="25"/>
  <c r="C216" i="25"/>
  <c r="B38" i="24"/>
  <c r="A56" i="27"/>
  <c r="V36" i="14"/>
  <c r="V42" i="14"/>
  <c r="V30" i="14"/>
  <c r="K41" i="25"/>
  <c r="D41" i="25"/>
  <c r="E41" i="25"/>
  <c r="G41" i="25"/>
  <c r="C41" i="25"/>
  <c r="K35" i="24"/>
  <c r="E49" i="24"/>
  <c r="H217" i="27"/>
  <c r="D276" i="25"/>
  <c r="F276" i="25"/>
  <c r="E28" i="23"/>
  <c r="E28" i="27" s="1"/>
  <c r="I250" i="25"/>
  <c r="B201" i="25"/>
  <c r="C176" i="25"/>
  <c r="E191" i="25"/>
  <c r="F271" i="25"/>
  <c r="E32" i="24"/>
  <c r="F198" i="25"/>
  <c r="F176" i="25"/>
  <c r="K106" i="25"/>
  <c r="F250" i="25"/>
  <c r="C191" i="25"/>
  <c r="D141" i="25"/>
  <c r="K38" i="23"/>
  <c r="K38" i="27" s="1"/>
  <c r="F38" i="23"/>
  <c r="F38" i="27" s="1"/>
  <c r="A38" i="27"/>
  <c r="E250" i="25"/>
  <c r="A42" i="25"/>
  <c r="C42" i="25" s="1"/>
  <c r="F42" i="24"/>
  <c r="M303" i="14"/>
  <c r="H271" i="25"/>
  <c r="H250" i="25"/>
  <c r="G106" i="25"/>
  <c r="G141" i="25"/>
  <c r="H191" i="25"/>
  <c r="H201" i="25"/>
  <c r="G276" i="25"/>
  <c r="H273" i="25"/>
  <c r="G176" i="25"/>
  <c r="E66" i="23"/>
  <c r="E66" i="27" s="1"/>
  <c r="C121" i="25"/>
  <c r="J121" i="25"/>
  <c r="B121" i="25"/>
  <c r="D42" i="24"/>
  <c r="E58" i="23"/>
  <c r="E58" i="27" s="1"/>
  <c r="K58" i="23"/>
  <c r="K58" i="27" s="1"/>
  <c r="K121" i="25"/>
  <c r="K41" i="24"/>
  <c r="B41" i="24"/>
  <c r="J44" i="24"/>
  <c r="D44" i="24"/>
  <c r="F44" i="24"/>
  <c r="I89" i="23"/>
  <c r="E93" i="25"/>
  <c r="C37" i="25"/>
  <c r="E29" i="24"/>
  <c r="D273" i="25"/>
  <c r="H141" i="27"/>
  <c r="K93" i="25"/>
  <c r="B56" i="25"/>
  <c r="B37" i="25"/>
  <c r="I37" i="25"/>
  <c r="D29" i="24"/>
  <c r="A29" i="25"/>
  <c r="C29" i="25" s="1"/>
  <c r="E35" i="24"/>
  <c r="F49" i="24"/>
  <c r="B35" i="24"/>
  <c r="D35" i="24"/>
  <c r="A49" i="25"/>
  <c r="B49" i="24"/>
  <c r="E58" i="24"/>
  <c r="K58" i="24"/>
  <c r="E273" i="25"/>
  <c r="C273" i="25"/>
  <c r="J258" i="25"/>
  <c r="K258" i="25"/>
  <c r="C276" i="25"/>
  <c r="E276" i="25"/>
  <c r="I276" i="25"/>
  <c r="F28" i="23"/>
  <c r="F28" i="27" s="1"/>
  <c r="J28" i="23"/>
  <c r="J28" i="27" s="1"/>
  <c r="C250" i="25"/>
  <c r="C35" i="24"/>
  <c r="B198" i="25"/>
  <c r="C201" i="25"/>
  <c r="F191" i="25"/>
  <c r="I191" i="25"/>
  <c r="B191" i="25"/>
  <c r="A32" i="25"/>
  <c r="F32" i="24"/>
  <c r="D204" i="25"/>
  <c r="K204" i="25"/>
  <c r="D198" i="25"/>
  <c r="B106" i="25"/>
  <c r="B141" i="25"/>
  <c r="I141" i="25"/>
  <c r="J141" i="25"/>
  <c r="C141" i="25"/>
  <c r="K250" i="25"/>
  <c r="C38" i="23"/>
  <c r="C38" i="27" s="1"/>
  <c r="E38" i="23"/>
  <c r="E38" i="27" s="1"/>
  <c r="B176" i="25"/>
  <c r="J42" i="24"/>
  <c r="B42" i="24"/>
  <c r="A4" i="23"/>
  <c r="J4" i="23" s="1"/>
  <c r="J4" i="27" s="1"/>
  <c r="H106" i="25"/>
  <c r="G93" i="25"/>
  <c r="H141" i="25"/>
  <c r="G191" i="25"/>
  <c r="H276" i="25"/>
  <c r="G258" i="25"/>
  <c r="G198" i="25"/>
  <c r="H176" i="25"/>
  <c r="G37" i="25"/>
  <c r="C66" i="23"/>
  <c r="C66" i="27" s="1"/>
  <c r="A66" i="27"/>
  <c r="D121" i="25"/>
  <c r="Q5" i="14"/>
  <c r="B58" i="23"/>
  <c r="B58" i="27" s="1"/>
  <c r="F58" i="23"/>
  <c r="F58" i="27" s="1"/>
  <c r="K38" i="24"/>
  <c r="F41" i="24"/>
  <c r="D41" i="24"/>
  <c r="E37" i="25"/>
  <c r="C93" i="25"/>
  <c r="F93" i="25"/>
  <c r="F37" i="25"/>
  <c r="F58" i="24"/>
  <c r="J58" i="24"/>
  <c r="F273" i="25"/>
  <c r="F258" i="25"/>
  <c r="C258" i="25"/>
  <c r="D37" i="25"/>
  <c r="I93" i="25"/>
  <c r="J93" i="25"/>
  <c r="K29" i="24"/>
  <c r="F35" i="24"/>
  <c r="D58" i="24"/>
  <c r="B58" i="24"/>
  <c r="K273" i="25"/>
  <c r="I258" i="25"/>
  <c r="B258" i="25"/>
  <c r="H192" i="27"/>
  <c r="K276" i="25"/>
  <c r="C28" i="23"/>
  <c r="C28" i="27" s="1"/>
  <c r="H264" i="27"/>
  <c r="I106" i="25"/>
  <c r="I176" i="25"/>
  <c r="E198" i="25"/>
  <c r="C198" i="25"/>
  <c r="D271" i="25"/>
  <c r="J191" i="25"/>
  <c r="B271" i="25"/>
  <c r="K32" i="24"/>
  <c r="D201" i="25"/>
  <c r="E204" i="25"/>
  <c r="I201" i="25"/>
  <c r="J204" i="25"/>
  <c r="B204" i="25"/>
  <c r="D106" i="25"/>
  <c r="J106" i="25"/>
  <c r="B250" i="25"/>
  <c r="K141" i="25"/>
  <c r="C271" i="25"/>
  <c r="F106" i="25"/>
  <c r="B38" i="23"/>
  <c r="B38" i="27" s="1"/>
  <c r="D44" i="25"/>
  <c r="J44" i="25"/>
  <c r="A4" i="24"/>
  <c r="C42" i="24"/>
  <c r="D66" i="23"/>
  <c r="D66" i="27" s="1"/>
  <c r="J66" i="23"/>
  <c r="J66" i="27" s="1"/>
  <c r="B66" i="23"/>
  <c r="B66" i="27" s="1"/>
  <c r="G121" i="25"/>
  <c r="I121" i="25"/>
  <c r="J38" i="24"/>
  <c r="C56" i="24"/>
  <c r="D56" i="24"/>
  <c r="J41" i="24"/>
  <c r="G162" i="25"/>
  <c r="J162" i="25"/>
  <c r="C162" i="25"/>
  <c r="K162" i="25"/>
  <c r="F162" i="25"/>
  <c r="I162" i="25"/>
  <c r="E162" i="25"/>
  <c r="H162" i="25"/>
  <c r="D162" i="25"/>
  <c r="B162" i="25"/>
  <c r="J61" i="24"/>
  <c r="C61" i="24"/>
  <c r="F61" i="24"/>
  <c r="A61" i="25"/>
  <c r="D61" i="24"/>
  <c r="K61" i="24"/>
  <c r="B61" i="24"/>
  <c r="E61" i="24"/>
  <c r="E67" i="25"/>
  <c r="B41" i="25"/>
  <c r="F41" i="25"/>
  <c r="K67" i="25"/>
  <c r="I41" i="25"/>
  <c r="J41" i="25"/>
  <c r="A69" i="27"/>
  <c r="D283" i="25"/>
  <c r="I283" i="25"/>
  <c r="J152" i="25"/>
  <c r="D152" i="25"/>
  <c r="J46" i="23"/>
  <c r="J46" i="27" s="1"/>
  <c r="B46" i="23"/>
  <c r="B46" i="27" s="1"/>
  <c r="B218" i="25"/>
  <c r="D218" i="25"/>
  <c r="J69" i="23"/>
  <c r="J69" i="27" s="1"/>
  <c r="A53" i="25"/>
  <c r="F46" i="23"/>
  <c r="F46" i="27" s="1"/>
  <c r="B164" i="25"/>
  <c r="K212" i="25"/>
  <c r="D200" i="25"/>
  <c r="J200" i="25"/>
  <c r="C126" i="25"/>
  <c r="B233" i="25"/>
  <c r="K301" i="25"/>
  <c r="F217" i="25"/>
  <c r="B217" i="25"/>
  <c r="I205" i="25"/>
  <c r="B301" i="25"/>
  <c r="B205" i="25"/>
  <c r="D233" i="25"/>
  <c r="H67" i="25"/>
  <c r="H217" i="25"/>
  <c r="G126" i="25"/>
  <c r="G205" i="25"/>
  <c r="H41" i="25"/>
  <c r="B42" i="23"/>
  <c r="B42" i="27" s="1"/>
  <c r="D42" i="23"/>
  <c r="D42" i="27" s="1"/>
  <c r="E129" i="25"/>
  <c r="F129" i="25"/>
  <c r="K152" i="25"/>
  <c r="C152" i="25"/>
  <c r="H177" i="27"/>
  <c r="H239" i="27"/>
  <c r="H287" i="27"/>
  <c r="H274" i="27"/>
  <c r="D46" i="23"/>
  <c r="D46" i="27" s="1"/>
  <c r="K218" i="25"/>
  <c r="J218" i="25"/>
  <c r="C218" i="25"/>
  <c r="F164" i="25"/>
  <c r="E212" i="25"/>
  <c r="F212" i="25"/>
  <c r="E200" i="25"/>
  <c r="I212" i="25"/>
  <c r="J126" i="25"/>
  <c r="D126" i="25"/>
  <c r="B212" i="25"/>
  <c r="B126" i="25"/>
  <c r="J212" i="25"/>
  <c r="D301" i="25"/>
  <c r="E301" i="25"/>
  <c r="I233" i="25"/>
  <c r="I301" i="25"/>
  <c r="J233" i="25"/>
  <c r="D205" i="25"/>
  <c r="K200" i="25"/>
  <c r="K233" i="25"/>
  <c r="H126" i="25"/>
  <c r="H205" i="25"/>
  <c r="A42" i="27"/>
  <c r="C42" i="23"/>
  <c r="C42" i="27" s="1"/>
  <c r="V46" i="14"/>
  <c r="G129" i="25"/>
  <c r="K129" i="25"/>
  <c r="C129" i="25"/>
  <c r="B268" i="25"/>
  <c r="D268" i="25"/>
  <c r="H268" i="25"/>
  <c r="F268" i="25"/>
  <c r="K268" i="25"/>
  <c r="C268" i="25"/>
  <c r="E268" i="25"/>
  <c r="I268" i="25"/>
  <c r="G268" i="25"/>
  <c r="J268" i="25"/>
  <c r="B24" i="23"/>
  <c r="B24" i="27" s="1"/>
  <c r="F283" i="25"/>
  <c r="B283" i="25"/>
  <c r="F67" i="25"/>
  <c r="B53" i="24"/>
  <c r="K53" i="24"/>
  <c r="C69" i="23"/>
  <c r="C53" i="24"/>
  <c r="J283" i="25"/>
  <c r="K283" i="25"/>
  <c r="B152" i="25"/>
  <c r="F152" i="25"/>
  <c r="I164" i="25"/>
  <c r="F24" i="23"/>
  <c r="F24" i="27" s="1"/>
  <c r="J164" i="25"/>
  <c r="D212" i="25"/>
  <c r="I200" i="25"/>
  <c r="B200" i="25"/>
  <c r="C212" i="25"/>
  <c r="I126" i="25"/>
  <c r="C301" i="25"/>
  <c r="J301" i="25"/>
  <c r="E233" i="25"/>
  <c r="F301" i="25"/>
  <c r="F233" i="25"/>
  <c r="I217" i="25"/>
  <c r="C217" i="25"/>
  <c r="C205" i="25"/>
  <c r="J205" i="25"/>
  <c r="E126" i="25"/>
  <c r="J42" i="23"/>
  <c r="J42" i="27" s="1"/>
  <c r="K42" i="23"/>
  <c r="K42" i="27" s="1"/>
  <c r="J129" i="25"/>
  <c r="H235" i="27"/>
  <c r="I164" i="23"/>
  <c r="I164" i="27" s="1"/>
  <c r="H128" i="27"/>
  <c r="H233" i="27"/>
  <c r="H238" i="27"/>
  <c r="I52" i="23"/>
  <c r="H145" i="27"/>
  <c r="I297" i="23"/>
  <c r="I297" i="27" s="1"/>
  <c r="H212" i="27"/>
  <c r="H174" i="27"/>
  <c r="H106" i="27"/>
  <c r="H299" i="27"/>
  <c r="H140" i="27"/>
  <c r="H280" i="27"/>
  <c r="I139" i="23"/>
  <c r="I139" i="27" s="1"/>
  <c r="I175" i="23"/>
  <c r="I175" i="27" s="1"/>
  <c r="I204" i="23"/>
  <c r="I204" i="27" s="1"/>
  <c r="H283" i="27"/>
  <c r="H293" i="27"/>
  <c r="H137" i="27"/>
  <c r="H129" i="27"/>
  <c r="I86" i="23"/>
  <c r="I60" i="23"/>
  <c r="H190" i="27"/>
  <c r="H107" i="27"/>
  <c r="I230" i="23"/>
  <c r="I230" i="27" s="1"/>
  <c r="I91" i="23"/>
  <c r="I91" i="27" s="1"/>
  <c r="I27" i="24"/>
  <c r="E48" i="25"/>
  <c r="I48" i="25"/>
  <c r="B48" i="25"/>
  <c r="I56" i="25"/>
  <c r="F48" i="25"/>
  <c r="A48" i="27"/>
  <c r="F48" i="23"/>
  <c r="F48" i="27" s="1"/>
  <c r="D48" i="23"/>
  <c r="D48" i="27" s="1"/>
  <c r="K44" i="25"/>
  <c r="J48" i="23"/>
  <c r="J48" i="27" s="1"/>
  <c r="E27" i="23"/>
  <c r="E27" i="27" s="1"/>
  <c r="D27" i="23"/>
  <c r="D27" i="27" s="1"/>
  <c r="J27" i="23"/>
  <c r="J27" i="27" s="1"/>
  <c r="J48" i="25"/>
  <c r="I44" i="25"/>
  <c r="K48" i="23"/>
  <c r="K48" i="27" s="1"/>
  <c r="C44" i="25"/>
  <c r="B44" i="25"/>
  <c r="B48" i="23"/>
  <c r="B48" i="27" s="1"/>
  <c r="C27" i="23"/>
  <c r="C27" i="27" s="1"/>
  <c r="B27" i="23"/>
  <c r="B27" i="27" s="1"/>
  <c r="G44" i="25"/>
  <c r="C27" i="24"/>
  <c r="K27" i="24"/>
  <c r="A27" i="25"/>
  <c r="B27" i="25" s="1"/>
  <c r="E45" i="24"/>
  <c r="F45" i="24"/>
  <c r="J45" i="24"/>
  <c r="B45" i="24"/>
  <c r="K45" i="24"/>
  <c r="A45" i="25"/>
  <c r="C45" i="24"/>
  <c r="D45" i="24"/>
  <c r="C58" i="23"/>
  <c r="C58" i="27" s="1"/>
  <c r="A58" i="27"/>
  <c r="C48" i="25"/>
  <c r="D48" i="25"/>
  <c r="E44" i="25"/>
  <c r="F44" i="25"/>
  <c r="F27" i="23"/>
  <c r="F27" i="27" s="1"/>
  <c r="K27" i="23"/>
  <c r="K27" i="27" s="1"/>
  <c r="G27" i="24"/>
  <c r="D27" i="24"/>
  <c r="J27" i="24"/>
  <c r="AC48" i="14"/>
  <c r="AC28" i="14"/>
  <c r="E27" i="24"/>
  <c r="B27" i="24"/>
  <c r="D15" i="24"/>
  <c r="B30" i="25"/>
  <c r="C55" i="25"/>
  <c r="F55" i="25"/>
  <c r="D65" i="25"/>
  <c r="B65" i="25"/>
  <c r="G55" i="25"/>
  <c r="AC42" i="14"/>
  <c r="AC36" i="14"/>
  <c r="G35" i="23" s="1"/>
  <c r="AC40" i="14"/>
  <c r="K60" i="25"/>
  <c r="E51" i="25"/>
  <c r="I55" i="25"/>
  <c r="J65" i="25"/>
  <c r="G51" i="25"/>
  <c r="E55" i="25"/>
  <c r="J63" i="25"/>
  <c r="J55" i="25"/>
  <c r="E65" i="25"/>
  <c r="C65" i="25"/>
  <c r="B55" i="25"/>
  <c r="K65" i="25"/>
  <c r="G30" i="25"/>
  <c r="E30" i="25"/>
  <c r="I198" i="25"/>
  <c r="K198" i="25"/>
  <c r="H250" i="27"/>
  <c r="V55" i="14"/>
  <c r="G187" i="25"/>
  <c r="D187" i="25"/>
  <c r="H187" i="25"/>
  <c r="K187" i="25"/>
  <c r="J187" i="25"/>
  <c r="C187" i="25"/>
  <c r="B187" i="25"/>
  <c r="F187" i="25"/>
  <c r="I187" i="25"/>
  <c r="E187" i="25"/>
  <c r="J199" i="25"/>
  <c r="H199" i="25"/>
  <c r="I105" i="23"/>
  <c r="I105" i="27" s="1"/>
  <c r="D182" i="25"/>
  <c r="B182" i="25"/>
  <c r="H179" i="25"/>
  <c r="C179" i="25"/>
  <c r="K179" i="25"/>
  <c r="B179" i="25"/>
  <c r="E179" i="25"/>
  <c r="I179" i="25"/>
  <c r="G179" i="25"/>
  <c r="F179" i="25"/>
  <c r="D179" i="25"/>
  <c r="J179" i="25"/>
  <c r="I218" i="23"/>
  <c r="I218" i="27" s="1"/>
  <c r="C182" i="25"/>
  <c r="H190" i="25"/>
  <c r="D190" i="25"/>
  <c r="K30" i="25"/>
  <c r="J30" i="25"/>
  <c r="H30" i="25"/>
  <c r="Z12" i="14"/>
  <c r="Y12" i="14"/>
  <c r="Z16" i="14"/>
  <c r="Y16" i="14"/>
  <c r="D30" i="25"/>
  <c r="F30" i="25"/>
  <c r="G45" i="23"/>
  <c r="H45" i="23"/>
  <c r="I45" i="23" s="1"/>
  <c r="I45" i="27" s="1"/>
  <c r="Z22" i="14"/>
  <c r="Y22" i="14"/>
  <c r="Z24" i="14"/>
  <c r="Y24" i="14"/>
  <c r="Z26" i="14"/>
  <c r="Y26" i="14"/>
  <c r="Z18" i="14"/>
  <c r="Y18" i="14"/>
  <c r="Z14" i="14"/>
  <c r="Y14" i="14"/>
  <c r="C51" i="25"/>
  <c r="D51" i="25"/>
  <c r="B50" i="25"/>
  <c r="B51" i="25"/>
  <c r="F51" i="25"/>
  <c r="K51" i="25"/>
  <c r="I51" i="25"/>
  <c r="J51" i="25"/>
  <c r="E182" i="25"/>
  <c r="J182" i="25"/>
  <c r="F182" i="25"/>
  <c r="H181" i="27"/>
  <c r="G182" i="25"/>
  <c r="H182" i="25"/>
  <c r="I182" i="25"/>
  <c r="H129" i="25"/>
  <c r="D129" i="25"/>
  <c r="E63" i="25"/>
  <c r="F50" i="25"/>
  <c r="G60" i="25"/>
  <c r="H63" i="25"/>
  <c r="J60" i="25"/>
  <c r="I63" i="25"/>
  <c r="F63" i="25"/>
  <c r="I60" i="25"/>
  <c r="F60" i="25"/>
  <c r="J50" i="25"/>
  <c r="D50" i="25"/>
  <c r="H60" i="25"/>
  <c r="G63" i="25"/>
  <c r="C63" i="25"/>
  <c r="D63" i="25"/>
  <c r="E60" i="25"/>
  <c r="B63" i="25"/>
  <c r="E50" i="25"/>
  <c r="K50" i="25"/>
  <c r="C50" i="25"/>
  <c r="H50" i="25"/>
  <c r="G34" i="23"/>
  <c r="H35" i="23"/>
  <c r="H35" i="24" s="1"/>
  <c r="V61" i="14"/>
  <c r="H34" i="23"/>
  <c r="I34" i="25"/>
  <c r="E34" i="25"/>
  <c r="C34" i="25"/>
  <c r="B34" i="25"/>
  <c r="F34" i="25"/>
  <c r="D34" i="25"/>
  <c r="J34" i="25"/>
  <c r="H34" i="25"/>
  <c r="K34" i="25"/>
  <c r="H30" i="23"/>
  <c r="H30" i="24" s="1"/>
  <c r="G30" i="23"/>
  <c r="C74" i="25"/>
  <c r="I64" i="25"/>
  <c r="E20" i="23"/>
  <c r="E20" i="27" s="1"/>
  <c r="G64" i="25"/>
  <c r="C64" i="25"/>
  <c r="H64" i="25"/>
  <c r="I50" i="25"/>
  <c r="B64" i="25"/>
  <c r="F64" i="25"/>
  <c r="J64" i="25"/>
  <c r="K20" i="23"/>
  <c r="K20" i="27" s="1"/>
  <c r="V50" i="14"/>
  <c r="E64" i="25"/>
  <c r="D64" i="25"/>
  <c r="V51" i="14"/>
  <c r="D74" i="25"/>
  <c r="AC33" i="14"/>
  <c r="J74" i="25"/>
  <c r="G42" i="23"/>
  <c r="G42" i="27" s="1"/>
  <c r="C26" i="23"/>
  <c r="C26" i="27" s="1"/>
  <c r="AC55" i="14"/>
  <c r="V45" i="14"/>
  <c r="V60" i="14"/>
  <c r="F74" i="25"/>
  <c r="K46" i="25"/>
  <c r="A26" i="27"/>
  <c r="G74" i="25"/>
  <c r="R29" i="14"/>
  <c r="V29" i="14" s="1"/>
  <c r="H28" i="23" s="1"/>
  <c r="I28" i="23" s="1"/>
  <c r="I28" i="27" s="1"/>
  <c r="D25" i="24"/>
  <c r="I59" i="23"/>
  <c r="I59" i="27" s="1"/>
  <c r="J23" i="23"/>
  <c r="J23" i="27" s="1"/>
  <c r="K4" i="23"/>
  <c r="K4" i="27" s="1"/>
  <c r="H74" i="25"/>
  <c r="AC50" i="14"/>
  <c r="AC56" i="14"/>
  <c r="E4" i="23"/>
  <c r="E4" i="27" s="1"/>
  <c r="S26" i="14"/>
  <c r="C4" i="23"/>
  <c r="C4" i="27" s="1"/>
  <c r="AC44" i="14"/>
  <c r="H42" i="23"/>
  <c r="I42" i="23" s="1"/>
  <c r="I42" i="27" s="1"/>
  <c r="H47" i="23"/>
  <c r="G47" i="23"/>
  <c r="V66" i="14"/>
  <c r="R71" i="14"/>
  <c r="V71" i="14" s="1"/>
  <c r="G70" i="23" s="1"/>
  <c r="H74" i="23"/>
  <c r="H74" i="24" s="1"/>
  <c r="I74" i="24" s="1"/>
  <c r="B69" i="25"/>
  <c r="AC76" i="14"/>
  <c r="I74" i="25"/>
  <c r="B74" i="25"/>
  <c r="R69" i="14"/>
  <c r="V69" i="14" s="1"/>
  <c r="H68" i="23" s="1"/>
  <c r="E74" i="25"/>
  <c r="V72" i="14"/>
  <c r="G46" i="23"/>
  <c r="G46" i="24" s="1"/>
  <c r="G74" i="23"/>
  <c r="G74" i="24" s="1"/>
  <c r="K25" i="24"/>
  <c r="I46" i="25"/>
  <c r="C25" i="24"/>
  <c r="B19" i="24"/>
  <c r="J20" i="23"/>
  <c r="J20" i="27" s="1"/>
  <c r="D20" i="23"/>
  <c r="D20" i="27" s="1"/>
  <c r="J26" i="23"/>
  <c r="J26" i="27" s="1"/>
  <c r="V33" i="14"/>
  <c r="AC45" i="14"/>
  <c r="AC66" i="14"/>
  <c r="AC72" i="14"/>
  <c r="K69" i="25"/>
  <c r="J25" i="24"/>
  <c r="F69" i="25"/>
  <c r="A20" i="27"/>
  <c r="F20" i="23"/>
  <c r="F20" i="27" s="1"/>
  <c r="C20" i="23"/>
  <c r="C20" i="27" s="1"/>
  <c r="B26" i="23"/>
  <c r="B26" i="27" s="1"/>
  <c r="F26" i="23"/>
  <c r="F26" i="27" s="1"/>
  <c r="AC77" i="14"/>
  <c r="I27" i="23"/>
  <c r="I27" i="27" s="1"/>
  <c r="B28" i="25"/>
  <c r="C46" i="25"/>
  <c r="E26" i="23"/>
  <c r="E26" i="27" s="1"/>
  <c r="K26" i="23"/>
  <c r="K26" i="27" s="1"/>
  <c r="AC38" i="14"/>
  <c r="AC60" i="14"/>
  <c r="H69" i="23"/>
  <c r="H69" i="27" s="1"/>
  <c r="V76" i="14"/>
  <c r="G75" i="23" s="1"/>
  <c r="G63" i="23"/>
  <c r="G63" i="24" s="1"/>
  <c r="G67" i="23"/>
  <c r="G67" i="24" s="1"/>
  <c r="H48" i="23"/>
  <c r="G48" i="23"/>
  <c r="H46" i="23"/>
  <c r="I46" i="23" s="1"/>
  <c r="I46" i="27" s="1"/>
  <c r="H42" i="24"/>
  <c r="I42" i="24" s="1"/>
  <c r="G39" i="23"/>
  <c r="H39" i="23"/>
  <c r="H67" i="23"/>
  <c r="I67" i="23" s="1"/>
  <c r="I67" i="27" s="1"/>
  <c r="R54" i="14"/>
  <c r="AC54" i="14"/>
  <c r="S54" i="14"/>
  <c r="G73" i="23"/>
  <c r="H73" i="23"/>
  <c r="I73" i="23" s="1"/>
  <c r="H58" i="23"/>
  <c r="G58" i="23"/>
  <c r="H33" i="23"/>
  <c r="H33" i="27" s="1"/>
  <c r="G33" i="23"/>
  <c r="G33" i="24" s="1"/>
  <c r="R32" i="14"/>
  <c r="S32" i="14"/>
  <c r="S73" i="14"/>
  <c r="R73" i="14"/>
  <c r="AC73" i="14"/>
  <c r="E17" i="24"/>
  <c r="R17" i="14"/>
  <c r="V38" i="14"/>
  <c r="V44" i="14"/>
  <c r="AC65" i="14"/>
  <c r="R65" i="14"/>
  <c r="V65" i="14" s="1"/>
  <c r="AC67" i="14"/>
  <c r="R67" i="14"/>
  <c r="V67" i="14" s="1"/>
  <c r="AC61" i="14"/>
  <c r="V39" i="14"/>
  <c r="H38" i="23" s="1"/>
  <c r="V77" i="14"/>
  <c r="AC52" i="14"/>
  <c r="S52" i="14"/>
  <c r="V52" i="14" s="1"/>
  <c r="G61" i="23"/>
  <c r="G61" i="24" s="1"/>
  <c r="H61" i="23"/>
  <c r="I61" i="23" s="1"/>
  <c r="H36" i="23"/>
  <c r="H36" i="24" s="1"/>
  <c r="G36" i="23"/>
  <c r="G69" i="23"/>
  <c r="G69" i="24" s="1"/>
  <c r="E19" i="24"/>
  <c r="D28" i="25"/>
  <c r="I28" i="25"/>
  <c r="F46" i="25"/>
  <c r="J28" i="25"/>
  <c r="F28" i="25"/>
  <c r="K28" i="25"/>
  <c r="C28" i="25"/>
  <c r="E28" i="25"/>
  <c r="G46" i="25"/>
  <c r="G28" i="25"/>
  <c r="H63" i="27"/>
  <c r="AC63" i="14"/>
  <c r="G62" i="23" s="1"/>
  <c r="C69" i="25"/>
  <c r="D69" i="25"/>
  <c r="G69" i="25"/>
  <c r="I69" i="25"/>
  <c r="J69" i="25"/>
  <c r="E69" i="25"/>
  <c r="B46" i="25"/>
  <c r="AC30" i="14"/>
  <c r="H29" i="23" s="1"/>
  <c r="H29" i="24" s="1"/>
  <c r="J46" i="25"/>
  <c r="H46" i="25"/>
  <c r="D46" i="25"/>
  <c r="F25" i="24"/>
  <c r="B25" i="24"/>
  <c r="E25" i="24"/>
  <c r="J19" i="24"/>
  <c r="D19" i="24"/>
  <c r="K19" i="24"/>
  <c r="D24" i="23"/>
  <c r="D24" i="27" s="1"/>
  <c r="E24" i="23"/>
  <c r="E24" i="27" s="1"/>
  <c r="C19" i="24"/>
  <c r="F19" i="24"/>
  <c r="R21" i="14"/>
  <c r="V21" i="14" s="1"/>
  <c r="E12" i="23"/>
  <c r="E12" i="27" s="1"/>
  <c r="C24" i="23"/>
  <c r="C24" i="27" s="1"/>
  <c r="E23" i="23"/>
  <c r="E23" i="27" s="1"/>
  <c r="A24" i="27"/>
  <c r="B23" i="23"/>
  <c r="B23" i="27" s="1"/>
  <c r="F16" i="23"/>
  <c r="F16" i="27" s="1"/>
  <c r="E16" i="23"/>
  <c r="E16" i="27" s="1"/>
  <c r="C13" i="23"/>
  <c r="C13" i="27" s="1"/>
  <c r="K15" i="24"/>
  <c r="C15" i="24"/>
  <c r="D23" i="23"/>
  <c r="D23" i="27" s="1"/>
  <c r="K24" i="23"/>
  <c r="K24" i="27" s="1"/>
  <c r="J16" i="23"/>
  <c r="J16" i="27" s="1"/>
  <c r="E21" i="24"/>
  <c r="C17" i="24"/>
  <c r="F22" i="24"/>
  <c r="J17" i="24"/>
  <c r="G57" i="23"/>
  <c r="H57" i="23"/>
  <c r="G54" i="23"/>
  <c r="H54" i="23"/>
  <c r="G56" i="23"/>
  <c r="H56" i="23"/>
  <c r="G40" i="23"/>
  <c r="H40" i="23"/>
  <c r="I40" i="23" s="1"/>
  <c r="I40" i="27" s="1"/>
  <c r="G65" i="23"/>
  <c r="H65" i="23"/>
  <c r="I65" i="23" s="1"/>
  <c r="I65" i="27" s="1"/>
  <c r="G41" i="23"/>
  <c r="H41" i="23"/>
  <c r="I41" i="23" s="1"/>
  <c r="I41" i="27" s="1"/>
  <c r="R16" i="14"/>
  <c r="S11" i="14"/>
  <c r="S23" i="14"/>
  <c r="T12" i="14"/>
  <c r="R10" i="14"/>
  <c r="S17" i="14"/>
  <c r="R22" i="14"/>
  <c r="R4" i="14"/>
  <c r="A17" i="25"/>
  <c r="F17" i="25" s="1"/>
  <c r="F4" i="23"/>
  <c r="F4" i="27" s="1"/>
  <c r="B4" i="23"/>
  <c r="B4" i="27" s="1"/>
  <c r="A4" i="27"/>
  <c r="K14" i="23"/>
  <c r="K14" i="27" s="1"/>
  <c r="J54" i="25"/>
  <c r="F21" i="24"/>
  <c r="B17" i="24"/>
  <c r="K22" i="24"/>
  <c r="C14" i="23"/>
  <c r="C14" i="27" s="1"/>
  <c r="J18" i="24"/>
  <c r="D54" i="25"/>
  <c r="F15" i="24"/>
  <c r="A15" i="25"/>
  <c r="F15" i="25" s="1"/>
  <c r="K11" i="24"/>
  <c r="B15" i="24"/>
  <c r="R19" i="14"/>
  <c r="C16" i="23"/>
  <c r="C16" i="27" s="1"/>
  <c r="D16" i="23"/>
  <c r="D16" i="27" s="1"/>
  <c r="J15" i="24"/>
  <c r="F11" i="24"/>
  <c r="D11" i="24"/>
  <c r="A11" i="25"/>
  <c r="E11" i="25" s="1"/>
  <c r="K16" i="23"/>
  <c r="K16" i="27" s="1"/>
  <c r="A16" i="27"/>
  <c r="B11" i="24"/>
  <c r="E11" i="24"/>
  <c r="J11" i="24"/>
  <c r="S24" i="14"/>
  <c r="C18" i="24"/>
  <c r="R11" i="14"/>
  <c r="T25" i="14"/>
  <c r="AC25" i="14"/>
  <c r="R23" i="14"/>
  <c r="R7" i="14"/>
  <c r="T16" i="14"/>
  <c r="S16" i="14"/>
  <c r="S18" i="14"/>
  <c r="R27" i="14"/>
  <c r="C23" i="23"/>
  <c r="C23" i="27" s="1"/>
  <c r="D21" i="24"/>
  <c r="D13" i="23"/>
  <c r="D13" i="27" s="1"/>
  <c r="J13" i="23"/>
  <c r="J13" i="27" s="1"/>
  <c r="D17" i="24"/>
  <c r="D22" i="24"/>
  <c r="B22" i="24"/>
  <c r="J14" i="23"/>
  <c r="J14" i="27" s="1"/>
  <c r="B14" i="23"/>
  <c r="B14" i="27" s="1"/>
  <c r="F12" i="23"/>
  <c r="F12" i="27" s="1"/>
  <c r="J12" i="23"/>
  <c r="J12" i="27" s="1"/>
  <c r="F23" i="23"/>
  <c r="F23" i="27" s="1"/>
  <c r="K23" i="23"/>
  <c r="K23" i="27" s="1"/>
  <c r="B21" i="24"/>
  <c r="C21" i="24"/>
  <c r="J21" i="24"/>
  <c r="A21" i="25"/>
  <c r="D21" i="25" s="1"/>
  <c r="K13" i="23"/>
  <c r="K13" i="27" s="1"/>
  <c r="E22" i="24"/>
  <c r="J22" i="24"/>
  <c r="A13" i="27"/>
  <c r="E14" i="23"/>
  <c r="E14" i="27" s="1"/>
  <c r="A14" i="27"/>
  <c r="B12" i="23"/>
  <c r="B12" i="27" s="1"/>
  <c r="D12" i="23"/>
  <c r="D12" i="27" s="1"/>
  <c r="K12" i="23"/>
  <c r="K12" i="27" s="1"/>
  <c r="S10" i="14"/>
  <c r="R9" i="14"/>
  <c r="F13" i="23"/>
  <c r="F13" i="27" s="1"/>
  <c r="E13" i="23"/>
  <c r="E13" i="27" s="1"/>
  <c r="K17" i="24"/>
  <c r="C22" i="24"/>
  <c r="F14" i="23"/>
  <c r="F14" i="27" s="1"/>
  <c r="A12" i="27"/>
  <c r="S8" i="14"/>
  <c r="R13" i="14"/>
  <c r="S14" i="14"/>
  <c r="S22" i="14"/>
  <c r="S6" i="14"/>
  <c r="S4" i="14"/>
  <c r="T27" i="14"/>
  <c r="T26" i="14"/>
  <c r="T13" i="14"/>
  <c r="T14" i="14"/>
  <c r="G35" i="25"/>
  <c r="H35" i="25"/>
  <c r="G99" i="25"/>
  <c r="H99" i="25"/>
  <c r="G59" i="25"/>
  <c r="H59" i="25"/>
  <c r="G18" i="25"/>
  <c r="H18" i="25"/>
  <c r="H68" i="25"/>
  <c r="G68" i="25"/>
  <c r="K54" i="25"/>
  <c r="H54" i="25"/>
  <c r="G54" i="25"/>
  <c r="K12" i="24"/>
  <c r="D12" i="24"/>
  <c r="F12" i="24"/>
  <c r="J12" i="24"/>
  <c r="E12" i="24"/>
  <c r="B12" i="24"/>
  <c r="A12" i="25"/>
  <c r="C12" i="24"/>
  <c r="B13" i="24"/>
  <c r="J13" i="24"/>
  <c r="E13" i="24"/>
  <c r="C13" i="24"/>
  <c r="A13" i="25"/>
  <c r="D13" i="24"/>
  <c r="F13" i="24"/>
  <c r="K13" i="24"/>
  <c r="B14" i="24"/>
  <c r="C14" i="24"/>
  <c r="J14" i="24"/>
  <c r="D14" i="24"/>
  <c r="F14" i="24"/>
  <c r="E14" i="24"/>
  <c r="K14" i="24"/>
  <c r="A14" i="25"/>
  <c r="C16" i="24"/>
  <c r="D16" i="24"/>
  <c r="E16" i="24"/>
  <c r="K16" i="24"/>
  <c r="B16" i="24"/>
  <c r="A16" i="25"/>
  <c r="J16" i="24"/>
  <c r="F16" i="24"/>
  <c r="H2" i="25"/>
  <c r="G2" i="25"/>
  <c r="H85" i="25"/>
  <c r="G85" i="25"/>
  <c r="H57" i="25"/>
  <c r="G57" i="25"/>
  <c r="G39" i="25"/>
  <c r="H39" i="25"/>
  <c r="G43" i="25"/>
  <c r="H43" i="25"/>
  <c r="H100" i="25"/>
  <c r="G100" i="25"/>
  <c r="H97" i="25"/>
  <c r="G97" i="25"/>
  <c r="H66" i="25"/>
  <c r="G66" i="25"/>
  <c r="H80" i="25"/>
  <c r="G80" i="25"/>
  <c r="A19" i="27"/>
  <c r="J19" i="23"/>
  <c r="J19" i="27" s="1"/>
  <c r="B19" i="23"/>
  <c r="B19" i="27" s="1"/>
  <c r="F19" i="23"/>
  <c r="F19" i="27" s="1"/>
  <c r="E19" i="23"/>
  <c r="E19" i="27" s="1"/>
  <c r="D19" i="23"/>
  <c r="D19" i="27" s="1"/>
  <c r="K19" i="23"/>
  <c r="K19" i="27" s="1"/>
  <c r="C19" i="23"/>
  <c r="C19" i="27" s="1"/>
  <c r="K15" i="23"/>
  <c r="K15" i="27" s="1"/>
  <c r="J15" i="23"/>
  <c r="J15" i="27" s="1"/>
  <c r="E15" i="23"/>
  <c r="E15" i="27" s="1"/>
  <c r="F15" i="23"/>
  <c r="F15" i="27" s="1"/>
  <c r="D15" i="23"/>
  <c r="D15" i="27" s="1"/>
  <c r="A15" i="27"/>
  <c r="B15" i="23"/>
  <c r="B15" i="27" s="1"/>
  <c r="C15" i="23"/>
  <c r="C15" i="27" s="1"/>
  <c r="D24" i="24"/>
  <c r="B24" i="24"/>
  <c r="C24" i="24"/>
  <c r="F24" i="24"/>
  <c r="E24" i="24"/>
  <c r="J24" i="24"/>
  <c r="K24" i="24"/>
  <c r="A24" i="25"/>
  <c r="A20" i="25"/>
  <c r="D20" i="24"/>
  <c r="B20" i="24"/>
  <c r="J20" i="24"/>
  <c r="K20" i="24"/>
  <c r="F20" i="24"/>
  <c r="C20" i="24"/>
  <c r="E20" i="24"/>
  <c r="F22" i="23"/>
  <c r="F22" i="27" s="1"/>
  <c r="D22" i="23"/>
  <c r="D22" i="27" s="1"/>
  <c r="J22" i="23"/>
  <c r="J22" i="27" s="1"/>
  <c r="B22" i="23"/>
  <c r="B22" i="27" s="1"/>
  <c r="E22" i="23"/>
  <c r="E22" i="27" s="1"/>
  <c r="A22" i="27"/>
  <c r="K22" i="23"/>
  <c r="K22" i="27" s="1"/>
  <c r="C22" i="23"/>
  <c r="C22" i="27" s="1"/>
  <c r="H25" i="25"/>
  <c r="G25" i="25"/>
  <c r="G71" i="25"/>
  <c r="H71" i="25"/>
  <c r="H89" i="25"/>
  <c r="G89" i="25"/>
  <c r="H94" i="25"/>
  <c r="G94" i="25"/>
  <c r="G47" i="25"/>
  <c r="H47" i="25"/>
  <c r="H10" i="25"/>
  <c r="G10" i="25"/>
  <c r="H32" i="25"/>
  <c r="G32" i="25"/>
  <c r="H36" i="25"/>
  <c r="G36" i="25"/>
  <c r="H62" i="25"/>
  <c r="G62" i="25"/>
  <c r="D23" i="24"/>
  <c r="F23" i="24"/>
  <c r="J23" i="24"/>
  <c r="B23" i="24"/>
  <c r="C23" i="24"/>
  <c r="K23" i="24"/>
  <c r="E23" i="24"/>
  <c r="A23" i="25"/>
  <c r="D18" i="23"/>
  <c r="D18" i="27" s="1"/>
  <c r="B18" i="23"/>
  <c r="B18" i="27" s="1"/>
  <c r="A18" i="27"/>
  <c r="C18" i="23"/>
  <c r="C18" i="27" s="1"/>
  <c r="F18" i="23"/>
  <c r="F18" i="27" s="1"/>
  <c r="J18" i="23"/>
  <c r="J18" i="27" s="1"/>
  <c r="E18" i="23"/>
  <c r="E18" i="27" s="1"/>
  <c r="K18" i="23"/>
  <c r="K18" i="27" s="1"/>
  <c r="A11" i="27"/>
  <c r="B11" i="23"/>
  <c r="B11" i="27" s="1"/>
  <c r="C11" i="23"/>
  <c r="C11" i="27" s="1"/>
  <c r="F11" i="23"/>
  <c r="F11" i="27" s="1"/>
  <c r="E11" i="23"/>
  <c r="E11" i="27" s="1"/>
  <c r="K11" i="23"/>
  <c r="K11" i="27" s="1"/>
  <c r="J11" i="23"/>
  <c r="J11" i="27" s="1"/>
  <c r="D11" i="23"/>
  <c r="D11" i="27" s="1"/>
  <c r="D17" i="23"/>
  <c r="D17" i="27" s="1"/>
  <c r="A17" i="27"/>
  <c r="F17" i="23"/>
  <c r="F17" i="27" s="1"/>
  <c r="J17" i="23"/>
  <c r="J17" i="27" s="1"/>
  <c r="B17" i="23"/>
  <c r="B17" i="27" s="1"/>
  <c r="K17" i="23"/>
  <c r="K17" i="27" s="1"/>
  <c r="E17" i="23"/>
  <c r="E17" i="27" s="1"/>
  <c r="C17" i="23"/>
  <c r="C17" i="27" s="1"/>
  <c r="G79" i="25"/>
  <c r="H79" i="25"/>
  <c r="H49" i="25"/>
  <c r="G49" i="25"/>
  <c r="H52" i="25"/>
  <c r="G52" i="25"/>
  <c r="G31" i="25"/>
  <c r="H31" i="25"/>
  <c r="H70" i="25"/>
  <c r="G70" i="25"/>
  <c r="H101" i="25"/>
  <c r="G101" i="25"/>
  <c r="H58" i="25"/>
  <c r="G58" i="25"/>
  <c r="H53" i="25"/>
  <c r="G53" i="25"/>
  <c r="H72" i="25"/>
  <c r="G72" i="25"/>
  <c r="H9" i="25"/>
  <c r="G9" i="25"/>
  <c r="J25" i="23"/>
  <c r="J25" i="27" s="1"/>
  <c r="D25" i="23"/>
  <c r="D25" i="27" s="1"/>
  <c r="K25" i="23"/>
  <c r="K25" i="27" s="1"/>
  <c r="A25" i="27"/>
  <c r="B25" i="23"/>
  <c r="B25" i="27" s="1"/>
  <c r="E25" i="23"/>
  <c r="E25" i="27" s="1"/>
  <c r="C25" i="23"/>
  <c r="C25" i="27" s="1"/>
  <c r="F25" i="23"/>
  <c r="F25" i="27" s="1"/>
  <c r="T18" i="14"/>
  <c r="E18" i="24"/>
  <c r="B18" i="24"/>
  <c r="F18" i="24"/>
  <c r="D18" i="24"/>
  <c r="K18" i="24"/>
  <c r="E26" i="24"/>
  <c r="F26" i="24"/>
  <c r="J26" i="24"/>
  <c r="D26" i="24"/>
  <c r="C26" i="24"/>
  <c r="B26" i="24"/>
  <c r="K26" i="24"/>
  <c r="A26" i="25"/>
  <c r="C21" i="23"/>
  <c r="C21" i="27" s="1"/>
  <c r="D21" i="23"/>
  <c r="D21" i="27" s="1"/>
  <c r="J21" i="23"/>
  <c r="J21" i="27" s="1"/>
  <c r="B21" i="23"/>
  <c r="B21" i="27" s="1"/>
  <c r="A21" i="27"/>
  <c r="K21" i="23"/>
  <c r="K21" i="27" s="1"/>
  <c r="F21" i="23"/>
  <c r="F21" i="27" s="1"/>
  <c r="E21" i="23"/>
  <c r="E21" i="27" s="1"/>
  <c r="D4" i="23"/>
  <c r="D4" i="27" s="1"/>
  <c r="F4" i="24"/>
  <c r="D4" i="24"/>
  <c r="J4" i="24"/>
  <c r="K4" i="24"/>
  <c r="E4" i="24"/>
  <c r="A4" i="25"/>
  <c r="B4" i="24"/>
  <c r="C4" i="24"/>
  <c r="T24" i="14"/>
  <c r="AM310" i="2"/>
  <c r="G3" i="14"/>
  <c r="T19" i="14"/>
  <c r="T20" i="14"/>
  <c r="T17" i="14"/>
  <c r="A14" i="15"/>
  <c r="T11" i="14"/>
  <c r="T10" i="14"/>
  <c r="T9" i="14"/>
  <c r="T4" i="14"/>
  <c r="T8" i="14"/>
  <c r="H3" i="14"/>
  <c r="AM311" i="2"/>
  <c r="T7" i="14"/>
  <c r="T6" i="14"/>
  <c r="I54" i="25"/>
  <c r="F54" i="25"/>
  <c r="E54" i="25"/>
  <c r="C54" i="25"/>
  <c r="F80" i="25"/>
  <c r="C80" i="25"/>
  <c r="J80" i="25"/>
  <c r="D80" i="25"/>
  <c r="E62" i="25"/>
  <c r="B62" i="25"/>
  <c r="F9" i="25"/>
  <c r="B80" i="25"/>
  <c r="I80" i="25"/>
  <c r="E80" i="25"/>
  <c r="K80" i="25"/>
  <c r="I62" i="25"/>
  <c r="J62" i="25"/>
  <c r="F62" i="25"/>
  <c r="K62" i="25"/>
  <c r="C62" i="25"/>
  <c r="D62" i="25"/>
  <c r="K36" i="25"/>
  <c r="I72" i="25"/>
  <c r="C72" i="25"/>
  <c r="D72" i="25"/>
  <c r="E72" i="25"/>
  <c r="F68" i="25"/>
  <c r="J68" i="25"/>
  <c r="K72" i="25"/>
  <c r="B72" i="25"/>
  <c r="J72" i="25"/>
  <c r="F72" i="25"/>
  <c r="C66" i="25"/>
  <c r="J66" i="25"/>
  <c r="I66" i="25"/>
  <c r="K66" i="25"/>
  <c r="F66" i="25"/>
  <c r="K47" i="25"/>
  <c r="E66" i="25"/>
  <c r="D66" i="25"/>
  <c r="B66" i="25"/>
  <c r="E68" i="25"/>
  <c r="B9" i="25"/>
  <c r="E9" i="25"/>
  <c r="C68" i="25"/>
  <c r="J9" i="25"/>
  <c r="I68" i="25"/>
  <c r="C9" i="25"/>
  <c r="B68" i="25"/>
  <c r="D68" i="25"/>
  <c r="D9" i="25"/>
  <c r="K9" i="25"/>
  <c r="K68" i="25"/>
  <c r="F18" i="25"/>
  <c r="J18" i="25"/>
  <c r="K18" i="25"/>
  <c r="E18" i="25"/>
  <c r="C18" i="25"/>
  <c r="B18" i="25"/>
  <c r="D18" i="25"/>
  <c r="I32" i="25"/>
  <c r="E32" i="25"/>
  <c r="D36" i="25"/>
  <c r="B36" i="25"/>
  <c r="K32" i="25"/>
  <c r="D32" i="25"/>
  <c r="J32" i="25"/>
  <c r="B32" i="25"/>
  <c r="F32" i="25"/>
  <c r="C32" i="25"/>
  <c r="C36" i="25"/>
  <c r="J36" i="25"/>
  <c r="F36" i="25"/>
  <c r="E36" i="25"/>
  <c r="K58" i="25"/>
  <c r="B101" i="25"/>
  <c r="C101" i="25"/>
  <c r="F101" i="25"/>
  <c r="J58" i="25"/>
  <c r="B47" i="25"/>
  <c r="F53" i="25"/>
  <c r="C53" i="25"/>
  <c r="C97" i="25"/>
  <c r="F97" i="25"/>
  <c r="B10" i="25"/>
  <c r="D10" i="25"/>
  <c r="F47" i="25"/>
  <c r="C47" i="25"/>
  <c r="D47" i="25"/>
  <c r="E47" i="25"/>
  <c r="J47" i="25"/>
  <c r="I47" i="25"/>
  <c r="K101" i="25"/>
  <c r="E101" i="25"/>
  <c r="D101" i="25"/>
  <c r="J101" i="25"/>
  <c r="I101" i="25"/>
  <c r="D53" i="25"/>
  <c r="J53" i="25"/>
  <c r="B97" i="25"/>
  <c r="I53" i="25"/>
  <c r="E53" i="25"/>
  <c r="I97" i="25"/>
  <c r="E97" i="25"/>
  <c r="J97" i="25"/>
  <c r="K53" i="25"/>
  <c r="K97" i="25"/>
  <c r="D97" i="25"/>
  <c r="B53" i="25"/>
  <c r="B58" i="25"/>
  <c r="I58" i="25"/>
  <c r="C10" i="25"/>
  <c r="J10" i="25"/>
  <c r="E58" i="25"/>
  <c r="K10" i="25"/>
  <c r="F10" i="25"/>
  <c r="D58" i="25"/>
  <c r="E10" i="25"/>
  <c r="C58" i="25"/>
  <c r="F58" i="25"/>
  <c r="I39" i="25"/>
  <c r="C3" i="25"/>
  <c r="E43" i="25"/>
  <c r="E6" i="25"/>
  <c r="F57" i="25"/>
  <c r="K71" i="25"/>
  <c r="K70" i="25"/>
  <c r="C35" i="25"/>
  <c r="C89" i="25"/>
  <c r="J31" i="25"/>
  <c r="K85" i="25"/>
  <c r="C99" i="25"/>
  <c r="K94" i="25"/>
  <c r="K52" i="25"/>
  <c r="B100" i="25"/>
  <c r="B22" i="25"/>
  <c r="E22" i="25"/>
  <c r="C22" i="25"/>
  <c r="I88" i="23"/>
  <c r="I88" i="27" s="1"/>
  <c r="J22" i="25"/>
  <c r="D22" i="25"/>
  <c r="I34" i="23"/>
  <c r="I34" i="27" s="1"/>
  <c r="K22" i="25"/>
  <c r="F22" i="25"/>
  <c r="I78" i="23"/>
  <c r="I78" i="27" s="1"/>
  <c r="K100" i="25"/>
  <c r="D100" i="25"/>
  <c r="I100" i="25"/>
  <c r="F100" i="25"/>
  <c r="I70" i="25"/>
  <c r="B70" i="25"/>
  <c r="D70" i="25"/>
  <c r="F70" i="25"/>
  <c r="C70" i="25"/>
  <c r="J70" i="25"/>
  <c r="E70" i="25"/>
  <c r="B31" i="25"/>
  <c r="C100" i="25"/>
  <c r="E100" i="25"/>
  <c r="J100" i="25"/>
  <c r="D31" i="25"/>
  <c r="E31" i="25"/>
  <c r="K31" i="25"/>
  <c r="I31" i="25"/>
  <c r="F31" i="25"/>
  <c r="C31" i="25"/>
  <c r="D52" i="25"/>
  <c r="I52" i="25"/>
  <c r="E52" i="25"/>
  <c r="F52" i="25"/>
  <c r="B52" i="25"/>
  <c r="C52" i="25"/>
  <c r="J52" i="25"/>
  <c r="F6" i="25"/>
  <c r="I82" i="23"/>
  <c r="I82" i="27" s="1"/>
  <c r="B6" i="25"/>
  <c r="C6" i="25"/>
  <c r="D6" i="25"/>
  <c r="K6" i="25"/>
  <c r="J6" i="25"/>
  <c r="J94" i="25"/>
  <c r="E94" i="25"/>
  <c r="C94" i="25"/>
  <c r="I94" i="25"/>
  <c r="B94" i="25"/>
  <c r="D94" i="25"/>
  <c r="F94" i="25"/>
  <c r="K49" i="25"/>
  <c r="B49" i="25"/>
  <c r="J49" i="25"/>
  <c r="C49" i="25"/>
  <c r="I93" i="23"/>
  <c r="I93" i="27" s="1"/>
  <c r="I49" i="25"/>
  <c r="F49" i="25"/>
  <c r="D49" i="25"/>
  <c r="E49" i="25"/>
  <c r="E33" i="27"/>
  <c r="J79" i="25"/>
  <c r="F89" i="25"/>
  <c r="C33" i="27"/>
  <c r="J39" i="25"/>
  <c r="J89" i="25"/>
  <c r="E79" i="25"/>
  <c r="E39" i="25"/>
  <c r="E89" i="25"/>
  <c r="K79" i="25"/>
  <c r="E55" i="27"/>
  <c r="D89" i="25"/>
  <c r="C79" i="25"/>
  <c r="F79" i="25"/>
  <c r="D79" i="25"/>
  <c r="B89" i="25"/>
  <c r="J19" i="25"/>
  <c r="I79" i="25"/>
  <c r="B79" i="25"/>
  <c r="K89" i="25"/>
  <c r="C67" i="27"/>
  <c r="D55" i="27"/>
  <c r="D33" i="27"/>
  <c r="K33" i="27"/>
  <c r="I59" i="24"/>
  <c r="B3" i="25"/>
  <c r="K19" i="25"/>
  <c r="D19" i="25"/>
  <c r="F19" i="25"/>
  <c r="K55" i="27"/>
  <c r="E3" i="25"/>
  <c r="I43" i="25"/>
  <c r="C19" i="25"/>
  <c r="D3" i="25"/>
  <c r="I55" i="23"/>
  <c r="F3" i="25"/>
  <c r="B71" i="25"/>
  <c r="E19" i="25"/>
  <c r="D43" i="25"/>
  <c r="C61" i="27"/>
  <c r="K69" i="27"/>
  <c r="C55" i="27"/>
  <c r="J3" i="25"/>
  <c r="E59" i="25"/>
  <c r="K3" i="25"/>
  <c r="C71" i="25"/>
  <c r="C43" i="25"/>
  <c r="F43" i="25"/>
  <c r="B19" i="25"/>
  <c r="K43" i="25"/>
  <c r="B43" i="25"/>
  <c r="F55" i="27"/>
  <c r="B59" i="25"/>
  <c r="J43" i="25"/>
  <c r="D71" i="25"/>
  <c r="B67" i="27"/>
  <c r="J45" i="27"/>
  <c r="D61" i="27"/>
  <c r="I101" i="24"/>
  <c r="C37" i="27"/>
  <c r="I59" i="25"/>
  <c r="C59" i="25"/>
  <c r="F59" i="25"/>
  <c r="F71" i="25"/>
  <c r="C69" i="27"/>
  <c r="K59" i="25"/>
  <c r="J59" i="25"/>
  <c r="I71" i="25"/>
  <c r="F69" i="27"/>
  <c r="D59" i="25"/>
  <c r="J71" i="25"/>
  <c r="E71" i="25"/>
  <c r="C83" i="27"/>
  <c r="E87" i="27"/>
  <c r="E65" i="27"/>
  <c r="C75" i="27"/>
  <c r="C41" i="27"/>
  <c r="J65" i="27"/>
  <c r="J99" i="25"/>
  <c r="E99" i="25"/>
  <c r="B99" i="25"/>
  <c r="D99" i="25"/>
  <c r="K99" i="25"/>
  <c r="F99" i="25"/>
  <c r="C45" i="27"/>
  <c r="B69" i="27"/>
  <c r="B45" i="27"/>
  <c r="J17" i="25"/>
  <c r="K67" i="27"/>
  <c r="D67" i="27"/>
  <c r="I87" i="23"/>
  <c r="I99" i="25"/>
  <c r="F87" i="27"/>
  <c r="F61" i="27"/>
  <c r="E61" i="27"/>
  <c r="E67" i="27"/>
  <c r="I63" i="23"/>
  <c r="D39" i="25"/>
  <c r="C39" i="25"/>
  <c r="F35" i="25"/>
  <c r="K35" i="25"/>
  <c r="E35" i="25"/>
  <c r="J35" i="25"/>
  <c r="B39" i="25"/>
  <c r="K39" i="25"/>
  <c r="C81" i="27"/>
  <c r="D35" i="25"/>
  <c r="B35" i="25"/>
  <c r="F39" i="25"/>
  <c r="D57" i="25"/>
  <c r="J57" i="25"/>
  <c r="E69" i="27"/>
  <c r="I85" i="25"/>
  <c r="J85" i="25"/>
  <c r="E57" i="25"/>
  <c r="C85" i="25"/>
  <c r="C57" i="25"/>
  <c r="B85" i="25"/>
  <c r="E85" i="25"/>
  <c r="F85" i="25"/>
  <c r="B65" i="27"/>
  <c r="F63" i="27"/>
  <c r="D63" i="27"/>
  <c r="B57" i="25"/>
  <c r="K57" i="25"/>
  <c r="I57" i="25"/>
  <c r="D85" i="25"/>
  <c r="C65" i="27"/>
  <c r="D73" i="27"/>
  <c r="K65" i="27"/>
  <c r="D83" i="27"/>
  <c r="F83" i="27"/>
  <c r="F73" i="27"/>
  <c r="B83" i="27"/>
  <c r="B87" i="27"/>
  <c r="F37" i="27"/>
  <c r="B73" i="27"/>
  <c r="I81" i="23"/>
  <c r="I81" i="27" s="1"/>
  <c r="B81" i="27"/>
  <c r="E83" i="27"/>
  <c r="H83" i="27"/>
  <c r="K83" i="27"/>
  <c r="B63" i="27"/>
  <c r="I305" i="24"/>
  <c r="K29" i="25"/>
  <c r="I65" i="25"/>
  <c r="I90" i="27"/>
  <c r="I86" i="27"/>
  <c r="I80" i="27"/>
  <c r="I84" i="27"/>
  <c r="I85" i="27"/>
  <c r="I52" i="27"/>
  <c r="I83" i="27"/>
  <c r="I79" i="27"/>
  <c r="E25" i="25"/>
  <c r="I60" i="27"/>
  <c r="I89" i="27"/>
  <c r="J24" i="27"/>
  <c r="K25" i="25"/>
  <c r="B25" i="25"/>
  <c r="C25" i="25"/>
  <c r="F25" i="25"/>
  <c r="J25" i="25"/>
  <c r="D25" i="25"/>
  <c r="I82" i="25"/>
  <c r="I18" i="25"/>
  <c r="F2" i="25"/>
  <c r="B2" i="25"/>
  <c r="E2" i="25"/>
  <c r="D2" i="25"/>
  <c r="J2" i="25"/>
  <c r="C2" i="25"/>
  <c r="K2" i="25"/>
  <c r="I5" i="25"/>
  <c r="A26" i="1"/>
  <c r="V22" i="1"/>
  <c r="A19" i="2"/>
  <c r="A13" i="14"/>
  <c r="K56" i="25" l="1"/>
  <c r="J56" i="25"/>
  <c r="J42" i="25"/>
  <c r="C60" i="25"/>
  <c r="D60" i="25"/>
  <c r="B60" i="25"/>
  <c r="E56" i="25"/>
  <c r="G29" i="25"/>
  <c r="G56" i="25"/>
  <c r="H56" i="25"/>
  <c r="F42" i="25"/>
  <c r="G42" i="25"/>
  <c r="D27" i="25"/>
  <c r="F56" i="25"/>
  <c r="C56" i="25"/>
  <c r="K38" i="25"/>
  <c r="D38" i="25"/>
  <c r="J38" i="25"/>
  <c r="H38" i="25"/>
  <c r="F38" i="25"/>
  <c r="E38" i="25"/>
  <c r="C38" i="25"/>
  <c r="I38" i="25"/>
  <c r="G38" i="25"/>
  <c r="B38" i="25"/>
  <c r="I42" i="25"/>
  <c r="B42" i="25"/>
  <c r="H42" i="25"/>
  <c r="H29" i="25"/>
  <c r="J27" i="25"/>
  <c r="C27" i="25"/>
  <c r="J29" i="25"/>
  <c r="D29" i="25"/>
  <c r="K42" i="25"/>
  <c r="H27" i="25"/>
  <c r="K27" i="25"/>
  <c r="I27" i="25"/>
  <c r="E29" i="25"/>
  <c r="F29" i="25"/>
  <c r="B29" i="25"/>
  <c r="D42" i="25"/>
  <c r="E42" i="25"/>
  <c r="D61" i="25"/>
  <c r="F61" i="25"/>
  <c r="E61" i="25"/>
  <c r="I61" i="25"/>
  <c r="C61" i="25"/>
  <c r="J61" i="25"/>
  <c r="H61" i="25"/>
  <c r="G61" i="25"/>
  <c r="B61" i="25"/>
  <c r="K61" i="25"/>
  <c r="I45" i="25"/>
  <c r="B45" i="25"/>
  <c r="C45" i="25"/>
  <c r="J45" i="25"/>
  <c r="D45" i="25"/>
  <c r="H45" i="25"/>
  <c r="F45" i="25"/>
  <c r="E45" i="25"/>
  <c r="G45" i="25"/>
  <c r="K45" i="25"/>
  <c r="F27" i="25"/>
  <c r="G27" i="25"/>
  <c r="E27" i="25"/>
  <c r="H45" i="24"/>
  <c r="I45" i="24" s="1"/>
  <c r="H45" i="27"/>
  <c r="H50" i="23"/>
  <c r="G50" i="23"/>
  <c r="G45" i="24"/>
  <c r="G45" i="27"/>
  <c r="G43" i="23"/>
  <c r="H43" i="23"/>
  <c r="G32" i="23"/>
  <c r="G32" i="27" s="1"/>
  <c r="H49" i="23"/>
  <c r="I49" i="23" s="1"/>
  <c r="I49" i="27" s="1"/>
  <c r="G28" i="23"/>
  <c r="G28" i="27" s="1"/>
  <c r="G38" i="23"/>
  <c r="G38" i="27" s="1"/>
  <c r="G34" i="24"/>
  <c r="G34" i="27"/>
  <c r="G35" i="27"/>
  <c r="G35" i="24"/>
  <c r="H34" i="24"/>
  <c r="I34" i="24" s="1"/>
  <c r="H34" i="27"/>
  <c r="G30" i="24"/>
  <c r="G30" i="27"/>
  <c r="G42" i="24"/>
  <c r="G33" i="27"/>
  <c r="E15" i="25"/>
  <c r="V14" i="14"/>
  <c r="G70" i="24"/>
  <c r="G70" i="27"/>
  <c r="C15" i="25"/>
  <c r="D15" i="25"/>
  <c r="G46" i="27"/>
  <c r="G49" i="23"/>
  <c r="G49" i="27" s="1"/>
  <c r="H44" i="23"/>
  <c r="H44" i="24" s="1"/>
  <c r="I44" i="24" s="1"/>
  <c r="H70" i="23"/>
  <c r="I70" i="23" s="1"/>
  <c r="I70" i="27" s="1"/>
  <c r="V26" i="14"/>
  <c r="S12" i="14"/>
  <c r="V12" i="14" s="1"/>
  <c r="G68" i="23"/>
  <c r="G68" i="24" s="1"/>
  <c r="H42" i="27"/>
  <c r="G44" i="23"/>
  <c r="G44" i="24" s="1"/>
  <c r="AC12" i="14"/>
  <c r="H11" i="23" s="1"/>
  <c r="H11" i="25" s="1"/>
  <c r="I11" i="25" s="1"/>
  <c r="AC4" i="14"/>
  <c r="I69" i="23"/>
  <c r="I69" i="27" s="1"/>
  <c r="B15" i="25"/>
  <c r="V7" i="14"/>
  <c r="AC11" i="14"/>
  <c r="V17" i="14"/>
  <c r="AC26" i="14"/>
  <c r="H64" i="23"/>
  <c r="G64" i="23"/>
  <c r="G47" i="24"/>
  <c r="G47" i="27"/>
  <c r="G51" i="23"/>
  <c r="H51" i="23"/>
  <c r="H47" i="27"/>
  <c r="H47" i="24"/>
  <c r="I47" i="24" s="1"/>
  <c r="I47" i="23"/>
  <c r="I47" i="27" s="1"/>
  <c r="I74" i="23"/>
  <c r="I74" i="27" s="1"/>
  <c r="H74" i="27"/>
  <c r="H75" i="23"/>
  <c r="I75" i="23" s="1"/>
  <c r="I75" i="27" s="1"/>
  <c r="G75" i="24"/>
  <c r="G75" i="27"/>
  <c r="G69" i="27"/>
  <c r="H69" i="24"/>
  <c r="I69" i="24" s="1"/>
  <c r="H76" i="23"/>
  <c r="I76" i="23" s="1"/>
  <c r="I76" i="27" s="1"/>
  <c r="G74" i="27"/>
  <c r="H71" i="23"/>
  <c r="H71" i="27" s="1"/>
  <c r="G62" i="24"/>
  <c r="G62" i="27"/>
  <c r="H62" i="23"/>
  <c r="G61" i="27"/>
  <c r="AC24" i="14"/>
  <c r="AC21" i="14"/>
  <c r="G20" i="23" s="1"/>
  <c r="H32" i="23"/>
  <c r="H32" i="27" s="1"/>
  <c r="B21" i="25"/>
  <c r="V6" i="14"/>
  <c r="V24" i="14"/>
  <c r="G71" i="23"/>
  <c r="G71" i="27" s="1"/>
  <c r="G76" i="23"/>
  <c r="G76" i="27" s="1"/>
  <c r="G67" i="27"/>
  <c r="AC6" i="14"/>
  <c r="G63" i="27"/>
  <c r="AC32" i="14"/>
  <c r="V54" i="14"/>
  <c r="G53" i="23" s="1"/>
  <c r="G48" i="24"/>
  <c r="G48" i="27"/>
  <c r="H48" i="27"/>
  <c r="H48" i="24"/>
  <c r="I48" i="24" s="1"/>
  <c r="I48" i="23"/>
  <c r="I48" i="27" s="1"/>
  <c r="H46" i="27"/>
  <c r="H46" i="24"/>
  <c r="I46" i="24" s="1"/>
  <c r="H39" i="27"/>
  <c r="H39" i="24"/>
  <c r="I39" i="24" s="1"/>
  <c r="I39" i="23"/>
  <c r="I39" i="27" s="1"/>
  <c r="G39" i="27"/>
  <c r="G39" i="24"/>
  <c r="H37" i="23"/>
  <c r="G37" i="23"/>
  <c r="G66" i="23"/>
  <c r="G66" i="24" s="1"/>
  <c r="H66" i="23"/>
  <c r="H66" i="27" s="1"/>
  <c r="V32" i="14"/>
  <c r="G58" i="24"/>
  <c r="G58" i="27"/>
  <c r="H61" i="24"/>
  <c r="I61" i="24" s="1"/>
  <c r="H61" i="27"/>
  <c r="V73" i="14"/>
  <c r="H58" i="27"/>
  <c r="H58" i="24"/>
  <c r="I58" i="24" s="1"/>
  <c r="I58" i="23"/>
  <c r="I58" i="27" s="1"/>
  <c r="H73" i="24"/>
  <c r="I73" i="24" s="1"/>
  <c r="H73" i="27"/>
  <c r="G36" i="24"/>
  <c r="G36" i="27"/>
  <c r="H33" i="24"/>
  <c r="I33" i="24" s="1"/>
  <c r="I33" i="23"/>
  <c r="I33" i="27" s="1"/>
  <c r="G73" i="24"/>
  <c r="G73" i="27"/>
  <c r="H67" i="27"/>
  <c r="H67" i="24"/>
  <c r="I67" i="24" s="1"/>
  <c r="H68" i="27"/>
  <c r="H68" i="24"/>
  <c r="I68" i="24" s="1"/>
  <c r="I68" i="23"/>
  <c r="I68" i="27" s="1"/>
  <c r="AC16" i="14"/>
  <c r="K15" i="25"/>
  <c r="J15" i="25"/>
  <c r="G29" i="23"/>
  <c r="G29" i="24" s="1"/>
  <c r="AC10" i="14"/>
  <c r="S20" i="14"/>
  <c r="B17" i="25"/>
  <c r="C11" i="25"/>
  <c r="K11" i="25"/>
  <c r="R25" i="14"/>
  <c r="V25" i="14" s="1"/>
  <c r="V8" i="14"/>
  <c r="AC9" i="14"/>
  <c r="AC8" i="14"/>
  <c r="B11" i="25"/>
  <c r="E17" i="25"/>
  <c r="F11" i="25"/>
  <c r="AC18" i="14"/>
  <c r="J11" i="25"/>
  <c r="D11" i="25"/>
  <c r="D17" i="25"/>
  <c r="C17" i="25"/>
  <c r="V20" i="14"/>
  <c r="K17" i="25"/>
  <c r="V22" i="14"/>
  <c r="V23" i="14"/>
  <c r="V10" i="14"/>
  <c r="V4" i="14"/>
  <c r="H41" i="24"/>
  <c r="I41" i="24" s="1"/>
  <c r="H41" i="27"/>
  <c r="H65" i="24"/>
  <c r="I65" i="24" s="1"/>
  <c r="H65" i="27"/>
  <c r="H56" i="27"/>
  <c r="H56" i="24"/>
  <c r="I56" i="24" s="1"/>
  <c r="I56" i="23"/>
  <c r="I56" i="27" s="1"/>
  <c r="H54" i="27"/>
  <c r="H54" i="24"/>
  <c r="I54" i="24" s="1"/>
  <c r="I54" i="23"/>
  <c r="I54" i="27" s="1"/>
  <c r="G41" i="24"/>
  <c r="G41" i="27"/>
  <c r="G65" i="24"/>
  <c r="G65" i="27"/>
  <c r="G56" i="24"/>
  <c r="G56" i="27"/>
  <c r="G54" i="24"/>
  <c r="G54" i="27"/>
  <c r="G28" i="24"/>
  <c r="H40" i="24"/>
  <c r="I40" i="24" s="1"/>
  <c r="H40" i="27"/>
  <c r="H38" i="24"/>
  <c r="I38" i="24" s="1"/>
  <c r="H38" i="27"/>
  <c r="I38" i="23"/>
  <c r="I38" i="27" s="1"/>
  <c r="H57" i="27"/>
  <c r="H57" i="24"/>
  <c r="I57" i="24" s="1"/>
  <c r="I57" i="23"/>
  <c r="I57" i="27" s="1"/>
  <c r="H28" i="24"/>
  <c r="I28" i="24" s="1"/>
  <c r="H28" i="27"/>
  <c r="G40" i="24"/>
  <c r="G40" i="27"/>
  <c r="G38" i="24"/>
  <c r="G32" i="24"/>
  <c r="G57" i="24"/>
  <c r="G57" i="27"/>
  <c r="AC19" i="14"/>
  <c r="V19" i="14"/>
  <c r="V27" i="14"/>
  <c r="AC23" i="14"/>
  <c r="Z304" i="14"/>
  <c r="O28" i="7" s="1"/>
  <c r="S5" i="14"/>
  <c r="T15" i="14"/>
  <c r="V16" i="14"/>
  <c r="H15" i="23" s="1"/>
  <c r="AC17" i="14"/>
  <c r="V13" i="14"/>
  <c r="AC27" i="14"/>
  <c r="R15" i="14"/>
  <c r="AC14" i="14"/>
  <c r="F21" i="25"/>
  <c r="AC7" i="14"/>
  <c r="V9" i="14"/>
  <c r="V11" i="14"/>
  <c r="G10" i="23" s="1"/>
  <c r="G10" i="24" s="1"/>
  <c r="K21" i="25"/>
  <c r="V18" i="14"/>
  <c r="G17" i="23" s="1"/>
  <c r="AC22" i="14"/>
  <c r="AC20" i="14"/>
  <c r="C21" i="25"/>
  <c r="J21" i="25"/>
  <c r="E21" i="25"/>
  <c r="AC13" i="14"/>
  <c r="R5" i="14"/>
  <c r="G22" i="25"/>
  <c r="H20" i="25"/>
  <c r="G20" i="25"/>
  <c r="D20" i="25"/>
  <c r="J20" i="25"/>
  <c r="F20" i="25"/>
  <c r="K20" i="25"/>
  <c r="C20" i="25"/>
  <c r="B20" i="25"/>
  <c r="E20" i="25"/>
  <c r="H15" i="25"/>
  <c r="I22" i="25"/>
  <c r="E26" i="25"/>
  <c r="C26" i="25"/>
  <c r="B26" i="25"/>
  <c r="D26" i="25"/>
  <c r="F26" i="25"/>
  <c r="J26" i="25"/>
  <c r="K26" i="25"/>
  <c r="J14" i="25"/>
  <c r="C14" i="25"/>
  <c r="F14" i="25"/>
  <c r="K14" i="25"/>
  <c r="B14" i="25"/>
  <c r="E14" i="25"/>
  <c r="D14" i="25"/>
  <c r="D13" i="25"/>
  <c r="J13" i="25"/>
  <c r="B13" i="25"/>
  <c r="F13" i="25"/>
  <c r="C13" i="25"/>
  <c r="K13" i="25"/>
  <c r="E13" i="25"/>
  <c r="F12" i="25"/>
  <c r="B12" i="25"/>
  <c r="K12" i="25"/>
  <c r="E12" i="25"/>
  <c r="D12" i="25"/>
  <c r="J12" i="25"/>
  <c r="C12" i="25"/>
  <c r="G23" i="25"/>
  <c r="H23" i="25"/>
  <c r="K23" i="25"/>
  <c r="B23" i="25"/>
  <c r="C23" i="25"/>
  <c r="E23" i="25"/>
  <c r="F23" i="25"/>
  <c r="D23" i="25"/>
  <c r="J23" i="25"/>
  <c r="D24" i="25"/>
  <c r="J24" i="25"/>
  <c r="C24" i="25"/>
  <c r="K24" i="25"/>
  <c r="E24" i="25"/>
  <c r="F24" i="25"/>
  <c r="B24" i="25"/>
  <c r="H16" i="25"/>
  <c r="I16" i="25" s="1"/>
  <c r="J16" i="25"/>
  <c r="B16" i="25"/>
  <c r="C16" i="25"/>
  <c r="F16" i="25"/>
  <c r="E16" i="25"/>
  <c r="K16" i="25"/>
  <c r="D16" i="25"/>
  <c r="T5" i="14"/>
  <c r="C4" i="25"/>
  <c r="B4" i="25"/>
  <c r="D4" i="25"/>
  <c r="K4" i="25"/>
  <c r="J4" i="25"/>
  <c r="E4" i="25"/>
  <c r="F4" i="25"/>
  <c r="AO310" i="2"/>
  <c r="G303" i="14"/>
  <c r="G25" i="23"/>
  <c r="G25" i="24" s="1"/>
  <c r="H25" i="23"/>
  <c r="H25" i="24" s="1"/>
  <c r="I20" i="25"/>
  <c r="A15" i="15"/>
  <c r="H303" i="14"/>
  <c r="H9" i="23"/>
  <c r="H9" i="24" s="1"/>
  <c r="I15" i="25"/>
  <c r="I89" i="25"/>
  <c r="I63" i="27"/>
  <c r="I73" i="27"/>
  <c r="I55" i="27"/>
  <c r="I61" i="27"/>
  <c r="I87" i="27"/>
  <c r="A305" i="27"/>
  <c r="C305" i="27" s="1"/>
  <c r="K305" i="27" s="1"/>
  <c r="I25" i="25"/>
  <c r="A27" i="1"/>
  <c r="V23" i="1"/>
  <c r="A20" i="2"/>
  <c r="A14" i="14"/>
  <c r="G68" i="27" l="1"/>
  <c r="H13" i="23"/>
  <c r="H13" i="25" s="1"/>
  <c r="I13" i="25" s="1"/>
  <c r="G9" i="23"/>
  <c r="G9" i="24" s="1"/>
  <c r="G49" i="24"/>
  <c r="H6" i="23"/>
  <c r="H6" i="27" s="1"/>
  <c r="H49" i="27"/>
  <c r="H49" i="24"/>
  <c r="I49" i="24" s="1"/>
  <c r="H7" i="23"/>
  <c r="I7" i="23" s="1"/>
  <c r="I7" i="27" s="1"/>
  <c r="H10" i="23"/>
  <c r="I10" i="23" s="1"/>
  <c r="I10" i="27" s="1"/>
  <c r="H43" i="27"/>
  <c r="I43" i="23"/>
  <c r="I43" i="27" s="1"/>
  <c r="H43" i="24"/>
  <c r="I43" i="24" s="1"/>
  <c r="G50" i="24"/>
  <c r="G50" i="27"/>
  <c r="G43" i="27"/>
  <c r="G43" i="24"/>
  <c r="H50" i="27"/>
  <c r="H50" i="24"/>
  <c r="I50" i="24" s="1"/>
  <c r="I50" i="23"/>
  <c r="I50" i="27" s="1"/>
  <c r="H44" i="27"/>
  <c r="G23" i="23"/>
  <c r="H23" i="23"/>
  <c r="H23" i="24" s="1"/>
  <c r="H5" i="23"/>
  <c r="G5" i="23"/>
  <c r="I71" i="23"/>
  <c r="I71" i="27" s="1"/>
  <c r="H70" i="27"/>
  <c r="H19" i="23"/>
  <c r="H19" i="27" s="1"/>
  <c r="H66" i="24"/>
  <c r="I66" i="24" s="1"/>
  <c r="G66" i="27"/>
  <c r="G6" i="23"/>
  <c r="G6" i="27" s="1"/>
  <c r="I44" i="23"/>
  <c r="I44" i="27" s="1"/>
  <c r="H3" i="23"/>
  <c r="H3" i="27" s="1"/>
  <c r="S304" i="14"/>
  <c r="H70" i="24"/>
  <c r="I70" i="24" s="1"/>
  <c r="G16" i="23"/>
  <c r="G16" i="27" s="1"/>
  <c r="G44" i="27"/>
  <c r="I66" i="23"/>
  <c r="I66" i="27" s="1"/>
  <c r="H16" i="23"/>
  <c r="H16" i="27" s="1"/>
  <c r="H51" i="27"/>
  <c r="H51" i="24"/>
  <c r="I51" i="24" s="1"/>
  <c r="I51" i="23"/>
  <c r="I51" i="27" s="1"/>
  <c r="G64" i="24"/>
  <c r="G64" i="27"/>
  <c r="G51" i="27"/>
  <c r="G51" i="24"/>
  <c r="H64" i="24"/>
  <c r="I64" i="24" s="1"/>
  <c r="I64" i="23"/>
  <c r="I64" i="27" s="1"/>
  <c r="H64" i="27"/>
  <c r="H75" i="24"/>
  <c r="I75" i="24" s="1"/>
  <c r="H75" i="27"/>
  <c r="H76" i="27"/>
  <c r="G71" i="24"/>
  <c r="H76" i="24"/>
  <c r="I76" i="24" s="1"/>
  <c r="H71" i="24"/>
  <c r="I71" i="24" s="1"/>
  <c r="G76" i="24"/>
  <c r="H62" i="24"/>
  <c r="I62" i="24" s="1"/>
  <c r="H62" i="27"/>
  <c r="I62" i="23"/>
  <c r="I62" i="27" s="1"/>
  <c r="H53" i="23"/>
  <c r="H53" i="27" s="1"/>
  <c r="G53" i="24"/>
  <c r="G53" i="27"/>
  <c r="G20" i="24"/>
  <c r="G20" i="27"/>
  <c r="I32" i="23"/>
  <c r="I32" i="27" s="1"/>
  <c r="G21" i="23"/>
  <c r="G21" i="25" s="1"/>
  <c r="G8" i="23"/>
  <c r="G8" i="27" s="1"/>
  <c r="H32" i="24"/>
  <c r="I32" i="24" s="1"/>
  <c r="H20" i="23"/>
  <c r="G37" i="24"/>
  <c r="G37" i="27"/>
  <c r="H37" i="24"/>
  <c r="I37" i="24" s="1"/>
  <c r="I37" i="23"/>
  <c r="I37" i="27" s="1"/>
  <c r="H37" i="27"/>
  <c r="G7" i="23"/>
  <c r="G7" i="27" s="1"/>
  <c r="H72" i="23"/>
  <c r="G72" i="23"/>
  <c r="G31" i="23"/>
  <c r="H31" i="23"/>
  <c r="G29" i="27"/>
  <c r="G22" i="23"/>
  <c r="G22" i="24" s="1"/>
  <c r="H18" i="23"/>
  <c r="G18" i="23"/>
  <c r="G3" i="23"/>
  <c r="G3" i="27" s="1"/>
  <c r="G19" i="23"/>
  <c r="G19" i="27" s="1"/>
  <c r="H22" i="23"/>
  <c r="V15" i="14"/>
  <c r="V5" i="14"/>
  <c r="S309" i="14"/>
  <c r="O29" i="7" s="1"/>
  <c r="H8" i="23"/>
  <c r="H8" i="27" s="1"/>
  <c r="AC5" i="14"/>
  <c r="AC15" i="14"/>
  <c r="G15" i="23"/>
  <c r="G13" i="23"/>
  <c r="G13" i="27" s="1"/>
  <c r="H15" i="24"/>
  <c r="I15" i="24" s="1"/>
  <c r="I15" i="23"/>
  <c r="I15" i="27" s="1"/>
  <c r="H15" i="27"/>
  <c r="H13" i="24"/>
  <c r="I13" i="24" s="1"/>
  <c r="I13" i="23"/>
  <c r="I13" i="27" s="1"/>
  <c r="G11" i="23"/>
  <c r="G11" i="27" s="1"/>
  <c r="H17" i="23"/>
  <c r="H17" i="27" s="1"/>
  <c r="G12" i="23"/>
  <c r="H13" i="27"/>
  <c r="G26" i="23"/>
  <c r="G26" i="25" s="1"/>
  <c r="H26" i="23"/>
  <c r="H26" i="25" s="1"/>
  <c r="I26" i="25" s="1"/>
  <c r="H21" i="23"/>
  <c r="H21" i="25" s="1"/>
  <c r="I21" i="25" s="1"/>
  <c r="H12" i="23"/>
  <c r="H12" i="25" s="1"/>
  <c r="I12" i="25" s="1"/>
  <c r="G24" i="23"/>
  <c r="G24" i="25" s="1"/>
  <c r="H24" i="23"/>
  <c r="H11" i="27"/>
  <c r="H11" i="24"/>
  <c r="I11" i="24" s="1"/>
  <c r="I11" i="23"/>
  <c r="I11" i="27" s="1"/>
  <c r="G3" i="25"/>
  <c r="H8" i="25"/>
  <c r="I8" i="25" s="1"/>
  <c r="H7" i="24"/>
  <c r="I7" i="24" s="1"/>
  <c r="H7" i="25"/>
  <c r="G19" i="24"/>
  <c r="G19" i="25"/>
  <c r="H17" i="25"/>
  <c r="I17" i="25" s="1"/>
  <c r="H3" i="25"/>
  <c r="H6" i="25"/>
  <c r="H19" i="25"/>
  <c r="H19" i="24"/>
  <c r="I19" i="24" s="1"/>
  <c r="G17" i="27"/>
  <c r="G17" i="25"/>
  <c r="G17" i="24"/>
  <c r="G16" i="25"/>
  <c r="G16" i="24"/>
  <c r="G8" i="25"/>
  <c r="G7" i="25"/>
  <c r="G6" i="25"/>
  <c r="I19" i="25"/>
  <c r="I25" i="23"/>
  <c r="I25" i="27" s="1"/>
  <c r="H25" i="27"/>
  <c r="G25" i="27"/>
  <c r="I10" i="25"/>
  <c r="G10" i="27"/>
  <c r="A16" i="15"/>
  <c r="I3" i="25"/>
  <c r="I9" i="24"/>
  <c r="I9" i="25"/>
  <c r="I6" i="25"/>
  <c r="G9" i="27"/>
  <c r="I7" i="25"/>
  <c r="H9" i="27"/>
  <c r="I9" i="23"/>
  <c r="I9" i="27" s="1"/>
  <c r="H305" i="27"/>
  <c r="E305" i="27"/>
  <c r="F305" i="27"/>
  <c r="G305" i="27"/>
  <c r="I305" i="27"/>
  <c r="B305" i="27"/>
  <c r="D305" i="27"/>
  <c r="A28" i="1"/>
  <c r="A15" i="14"/>
  <c r="A21" i="2"/>
  <c r="V24" i="1"/>
  <c r="H7" i="27" l="1"/>
  <c r="H10" i="27"/>
  <c r="H6" i="24"/>
  <c r="I6" i="24" s="1"/>
  <c r="I6" i="23"/>
  <c r="I6" i="27" s="1"/>
  <c r="G8" i="24"/>
  <c r="G4" i="23"/>
  <c r="G4" i="27" s="1"/>
  <c r="H10" i="24"/>
  <c r="I10" i="24" s="1"/>
  <c r="I19" i="23"/>
  <c r="I19" i="27" s="1"/>
  <c r="G23" i="27"/>
  <c r="G23" i="24"/>
  <c r="G6" i="24"/>
  <c r="H4" i="23"/>
  <c r="H4" i="24" s="1"/>
  <c r="G5" i="24"/>
  <c r="G5" i="27"/>
  <c r="H5" i="24"/>
  <c r="I5" i="24" s="1"/>
  <c r="H5" i="27"/>
  <c r="I5" i="23"/>
  <c r="I5" i="27" s="1"/>
  <c r="G22" i="27"/>
  <c r="H3" i="24"/>
  <c r="I3" i="24" s="1"/>
  <c r="I3" i="23"/>
  <c r="I3" i="27" s="1"/>
  <c r="G21" i="27"/>
  <c r="O22" i="7"/>
  <c r="O36" i="7" s="1"/>
  <c r="O23" i="7"/>
  <c r="S314" i="14"/>
  <c r="G7" i="24"/>
  <c r="I16" i="23"/>
  <c r="I16" i="27" s="1"/>
  <c r="G21" i="24"/>
  <c r="H17" i="24"/>
  <c r="I17" i="24" s="1"/>
  <c r="H16" i="24"/>
  <c r="I16" i="24" s="1"/>
  <c r="G14" i="23"/>
  <c r="G14" i="24" s="1"/>
  <c r="H53" i="24"/>
  <c r="I53" i="24" s="1"/>
  <c r="I53" i="23"/>
  <c r="I53" i="27" s="1"/>
  <c r="H8" i="24"/>
  <c r="I8" i="24" s="1"/>
  <c r="H20" i="24"/>
  <c r="I20" i="24" s="1"/>
  <c r="I20" i="23"/>
  <c r="I20" i="27" s="1"/>
  <c r="H20" i="27"/>
  <c r="G31" i="24"/>
  <c r="G31" i="27"/>
  <c r="H14" i="23"/>
  <c r="I14" i="23" s="1"/>
  <c r="I14" i="27" s="1"/>
  <c r="G72" i="24"/>
  <c r="G72" i="27"/>
  <c r="I72" i="23"/>
  <c r="I72" i="27" s="1"/>
  <c r="H72" i="27"/>
  <c r="H72" i="24"/>
  <c r="I72" i="24" s="1"/>
  <c r="H31" i="24"/>
  <c r="I31" i="24" s="1"/>
  <c r="I31" i="23"/>
  <c r="I31" i="27" s="1"/>
  <c r="H31" i="27"/>
  <c r="G18" i="27"/>
  <c r="G18" i="24"/>
  <c r="I18" i="23"/>
  <c r="I18" i="27" s="1"/>
  <c r="H18" i="24"/>
  <c r="I18" i="24" s="1"/>
  <c r="H18" i="27"/>
  <c r="G3" i="24"/>
  <c r="I8" i="23"/>
  <c r="I8" i="27" s="1"/>
  <c r="H22" i="25"/>
  <c r="H22" i="27"/>
  <c r="I22" i="23"/>
  <c r="I22" i="27" s="1"/>
  <c r="H22" i="24"/>
  <c r="I22" i="24" s="1"/>
  <c r="G14" i="25"/>
  <c r="H14" i="25"/>
  <c r="I14" i="25" s="1"/>
  <c r="G13" i="24"/>
  <c r="G13" i="25"/>
  <c r="H24" i="24"/>
  <c r="H24" i="25"/>
  <c r="G11" i="24"/>
  <c r="G11" i="25"/>
  <c r="G15" i="27"/>
  <c r="G15" i="25"/>
  <c r="G12" i="27"/>
  <c r="G12" i="25"/>
  <c r="G15" i="24"/>
  <c r="I17" i="23"/>
  <c r="I17" i="27" s="1"/>
  <c r="G12" i="24"/>
  <c r="H26" i="24"/>
  <c r="I26" i="24" s="1"/>
  <c r="I26" i="23"/>
  <c r="I26" i="27" s="1"/>
  <c r="H26" i="27"/>
  <c r="G26" i="24"/>
  <c r="G26" i="27"/>
  <c r="I21" i="23"/>
  <c r="I21" i="27" s="1"/>
  <c r="H21" i="24"/>
  <c r="I21" i="24" s="1"/>
  <c r="H21" i="27"/>
  <c r="H12" i="24"/>
  <c r="I12" i="24" s="1"/>
  <c r="H12" i="27"/>
  <c r="I12" i="23"/>
  <c r="I12" i="27" s="1"/>
  <c r="G24" i="27"/>
  <c r="G24" i="24"/>
  <c r="R3" i="14"/>
  <c r="R303" i="14" s="1"/>
  <c r="G23" i="7" s="1"/>
  <c r="H4" i="25"/>
  <c r="I4" i="25" s="1"/>
  <c r="G4" i="25"/>
  <c r="I25" i="24"/>
  <c r="A17" i="15"/>
  <c r="T3" i="14"/>
  <c r="A29" i="1"/>
  <c r="A16" i="14"/>
  <c r="V25" i="1"/>
  <c r="A22" i="2"/>
  <c r="H14" i="24" l="1"/>
  <c r="I14" i="24" s="1"/>
  <c r="G4" i="24"/>
  <c r="G303" i="24"/>
  <c r="G303" i="25"/>
  <c r="H4" i="27"/>
  <c r="I4" i="23"/>
  <c r="I4" i="27" s="1"/>
  <c r="H14" i="27"/>
  <c r="G14" i="27"/>
  <c r="I4" i="24"/>
  <c r="G22" i="7"/>
  <c r="G24" i="7" s="1"/>
  <c r="R308" i="14"/>
  <c r="Y303" i="14"/>
  <c r="G28" i="7" s="1"/>
  <c r="G30" i="7" s="1"/>
  <c r="A18" i="15"/>
  <c r="AC3" i="14"/>
  <c r="T310" i="14"/>
  <c r="AA305" i="14"/>
  <c r="V3" i="14"/>
  <c r="T305" i="14"/>
  <c r="A30" i="1"/>
  <c r="V26" i="1"/>
  <c r="A17" i="14"/>
  <c r="A23" i="2"/>
  <c r="R313" i="14" l="1"/>
  <c r="G29" i="7"/>
  <c r="G32" i="7"/>
  <c r="G36" i="7"/>
  <c r="A19" i="15"/>
  <c r="H2" i="23"/>
  <c r="H2" i="24" s="1"/>
  <c r="G2" i="23"/>
  <c r="G2" i="24" s="1"/>
  <c r="T315" i="14"/>
  <c r="A31" i="1"/>
  <c r="A24" i="2"/>
  <c r="V27" i="1"/>
  <c r="A18" i="14"/>
  <c r="G304" i="25" l="1"/>
  <c r="G304" i="24"/>
  <c r="G302" i="25"/>
  <c r="G302" i="24"/>
  <c r="H302" i="24"/>
  <c r="I302" i="24" s="1"/>
  <c r="A302" i="27" s="1"/>
  <c r="C302" i="27" s="1"/>
  <c r="K302" i="27" s="1"/>
  <c r="H303" i="24"/>
  <c r="I303" i="24" s="1"/>
  <c r="A20" i="15"/>
  <c r="G26" i="7"/>
  <c r="G33" i="7" s="1"/>
  <c r="F16" i="9" s="1"/>
  <c r="F17" i="9" s="1"/>
  <c r="G2" i="27"/>
  <c r="H2" i="27"/>
  <c r="I2" i="23"/>
  <c r="I2" i="27" s="1"/>
  <c r="A32" i="1"/>
  <c r="A19" i="14"/>
  <c r="A25" i="2"/>
  <c r="V28" i="1"/>
  <c r="H302" i="27" l="1"/>
  <c r="I302" i="27"/>
  <c r="F302" i="27"/>
  <c r="D302" i="27"/>
  <c r="B302" i="27"/>
  <c r="G39" i="7"/>
  <c r="G302" i="27"/>
  <c r="E302" i="27"/>
  <c r="O39" i="7"/>
  <c r="A303" i="27"/>
  <c r="A21" i="15"/>
  <c r="I2" i="24"/>
  <c r="H304" i="24"/>
  <c r="I304" i="24" s="1"/>
  <c r="H304" i="25"/>
  <c r="I304" i="25" s="1"/>
  <c r="I2" i="25"/>
  <c r="A33" i="1"/>
  <c r="A20" i="14"/>
  <c r="A26" i="2"/>
  <c r="V29" i="1"/>
  <c r="D303" i="27" l="1"/>
  <c r="E303" i="27"/>
  <c r="I303" i="27"/>
  <c r="G303" i="27"/>
  <c r="F303" i="27"/>
  <c r="B303" i="27"/>
  <c r="C303" i="27"/>
  <c r="K303" i="27" s="1"/>
  <c r="H303" i="27"/>
  <c r="A22" i="15"/>
  <c r="A306" i="27"/>
  <c r="A304" i="27"/>
  <c r="A34" i="1"/>
  <c r="A27" i="2"/>
  <c r="A21" i="14"/>
  <c r="V30" i="1"/>
  <c r="A23" i="15" l="1"/>
  <c r="G304" i="27"/>
  <c r="E304" i="27"/>
  <c r="I304" i="27"/>
  <c r="F304" i="27"/>
  <c r="H304" i="27"/>
  <c r="C304" i="27"/>
  <c r="K304" i="27" s="1"/>
  <c r="B304" i="27"/>
  <c r="D304" i="27"/>
  <c r="H306" i="27"/>
  <c r="D306" i="27"/>
  <c r="B306" i="27"/>
  <c r="C306" i="27"/>
  <c r="K306" i="27" s="1"/>
  <c r="I306" i="27"/>
  <c r="G306" i="27"/>
  <c r="F306" i="27"/>
  <c r="E306" i="27"/>
  <c r="A35" i="1"/>
  <c r="A28" i="2"/>
  <c r="V31" i="1"/>
  <c r="A22" i="14"/>
  <c r="A24" i="15" l="1"/>
  <c r="A36" i="1"/>
  <c r="A29" i="2"/>
  <c r="A23" i="14"/>
  <c r="V32" i="1"/>
  <c r="A25" i="15" l="1"/>
  <c r="A37" i="1"/>
  <c r="A24" i="14"/>
  <c r="A30" i="2"/>
  <c r="V33" i="1"/>
  <c r="A26" i="15" l="1"/>
  <c r="A38" i="1"/>
  <c r="A25" i="14"/>
  <c r="A31" i="2"/>
  <c r="V34" i="1"/>
  <c r="A27" i="15" l="1"/>
  <c r="A39" i="1"/>
  <c r="A26" i="14"/>
  <c r="V35" i="1"/>
  <c r="A32" i="2"/>
  <c r="A28" i="15" l="1"/>
  <c r="A40" i="1"/>
  <c r="A33" i="2"/>
  <c r="V36" i="1"/>
  <c r="A27" i="14"/>
  <c r="A29" i="15" l="1"/>
  <c r="A41" i="1"/>
  <c r="A34" i="2"/>
  <c r="V37" i="1"/>
  <c r="A28" i="14"/>
  <c r="A30" i="15" l="1"/>
  <c r="A42" i="1"/>
  <c r="A29" i="14"/>
  <c r="A35" i="2"/>
  <c r="V38" i="1"/>
  <c r="A31" i="15" l="1"/>
  <c r="A43" i="1"/>
  <c r="A36" i="2"/>
  <c r="V39" i="1"/>
  <c r="A30" i="14"/>
  <c r="A32" i="15" l="1"/>
  <c r="A44" i="1"/>
  <c r="V40" i="1"/>
  <c r="A37" i="2"/>
  <c r="A31" i="14"/>
  <c r="A33" i="15" l="1"/>
  <c r="A45" i="1"/>
  <c r="V41" i="1"/>
  <c r="A38" i="2"/>
  <c r="A32" i="14"/>
  <c r="A34" i="15" l="1"/>
  <c r="A46" i="1"/>
  <c r="V42" i="1"/>
  <c r="A33" i="14"/>
  <c r="A39" i="2"/>
  <c r="A35" i="15" l="1"/>
  <c r="A47" i="1"/>
  <c r="A40" i="2"/>
  <c r="A34" i="14"/>
  <c r="V43" i="1"/>
  <c r="A36" i="15" l="1"/>
  <c r="A48" i="1"/>
  <c r="A35" i="14"/>
  <c r="V44" i="1"/>
  <c r="A41" i="2"/>
  <c r="A37" i="15" l="1"/>
  <c r="A49" i="1"/>
  <c r="A36" i="14"/>
  <c r="A42" i="2"/>
  <c r="V45" i="1"/>
  <c r="A38" i="15" l="1"/>
  <c r="A50" i="1"/>
  <c r="A37" i="14"/>
  <c r="V46" i="1"/>
  <c r="A43" i="2"/>
  <c r="A39" i="15" l="1"/>
  <c r="A51" i="1"/>
  <c r="A38" i="14"/>
  <c r="A44" i="2"/>
  <c r="V47" i="1"/>
  <c r="A40" i="15" l="1"/>
  <c r="A52" i="1"/>
  <c r="V48" i="1"/>
  <c r="A39" i="14"/>
  <c r="A45" i="2"/>
  <c r="A41" i="15" l="1"/>
  <c r="A53" i="1"/>
  <c r="A46" i="2"/>
  <c r="V49" i="1"/>
  <c r="A40" i="14"/>
  <c r="A42" i="15" l="1"/>
  <c r="A54" i="1"/>
  <c r="A47" i="2"/>
  <c r="V50" i="1"/>
  <c r="A41" i="14"/>
  <c r="A43" i="15" l="1"/>
  <c r="A55" i="1"/>
  <c r="A42" i="14"/>
  <c r="V51" i="1"/>
  <c r="A48" i="2"/>
  <c r="A44" i="15" l="1"/>
  <c r="A56" i="1"/>
  <c r="A49" i="2"/>
  <c r="V52" i="1"/>
  <c r="A43" i="14"/>
  <c r="A45" i="15" l="1"/>
  <c r="A57" i="1"/>
  <c r="V53" i="1"/>
  <c r="A50" i="2"/>
  <c r="A44" i="14"/>
  <c r="A46" i="15" l="1"/>
  <c r="A58" i="1"/>
  <c r="V54" i="1"/>
  <c r="A51" i="2"/>
  <c r="A45" i="14"/>
  <c r="A47" i="15" l="1"/>
  <c r="A59" i="1"/>
  <c r="A46" i="14"/>
  <c r="A52" i="2"/>
  <c r="V55" i="1"/>
  <c r="A48" i="15" l="1"/>
  <c r="A60" i="1"/>
  <c r="A47" i="14"/>
  <c r="V56" i="1"/>
  <c r="A53" i="2"/>
  <c r="A49" i="15" l="1"/>
  <c r="A61" i="1"/>
  <c r="V57" i="1"/>
  <c r="A54" i="2"/>
  <c r="A48" i="14"/>
  <c r="A50" i="15" l="1"/>
  <c r="A62" i="1"/>
  <c r="A55" i="2"/>
  <c r="V58" i="1"/>
  <c r="A49" i="14"/>
  <c r="A51" i="15" l="1"/>
  <c r="A63" i="1"/>
  <c r="V59" i="1"/>
  <c r="A56" i="2"/>
  <c r="A50" i="14"/>
  <c r="A52" i="15" l="1"/>
  <c r="A64" i="1"/>
  <c r="V60" i="1"/>
  <c r="A51" i="14"/>
  <c r="A57" i="2"/>
  <c r="A53" i="15" l="1"/>
  <c r="A65" i="1"/>
  <c r="A52" i="14"/>
  <c r="V61" i="1"/>
  <c r="A58" i="2"/>
  <c r="A54" i="15" l="1"/>
  <c r="A66" i="1"/>
  <c r="A59" i="2"/>
  <c r="V62" i="1"/>
  <c r="A53" i="14"/>
  <c r="A55" i="15" l="1"/>
  <c r="A67" i="1"/>
  <c r="A54" i="14"/>
  <c r="V63" i="1"/>
  <c r="A60" i="2"/>
  <c r="A56" i="15" l="1"/>
  <c r="A68" i="1"/>
  <c r="A55" i="14"/>
  <c r="V64" i="1"/>
  <c r="A61" i="2"/>
  <c r="A57" i="15" l="1"/>
  <c r="A69" i="1"/>
  <c r="A62" i="2"/>
  <c r="A56" i="14"/>
  <c r="V65" i="1"/>
  <c r="A58" i="15" l="1"/>
  <c r="A70" i="1"/>
  <c r="V66" i="1"/>
  <c r="A57" i="14"/>
  <c r="A63" i="2"/>
  <c r="A59" i="15" l="1"/>
  <c r="A71" i="1"/>
  <c r="A64" i="2"/>
  <c r="V67" i="1"/>
  <c r="A58" i="14"/>
  <c r="A60" i="15" l="1"/>
  <c r="A72" i="1"/>
  <c r="A65" i="2"/>
  <c r="V68" i="1"/>
  <c r="A59" i="14"/>
  <c r="A61" i="15" l="1"/>
  <c r="A73" i="1"/>
  <c r="V69" i="1"/>
  <c r="A60" i="14"/>
  <c r="A66" i="2"/>
  <c r="A62" i="15" l="1"/>
  <c r="A74" i="1"/>
  <c r="A61" i="14"/>
  <c r="A67" i="2"/>
  <c r="V70" i="1"/>
  <c r="A63" i="15" l="1"/>
  <c r="A75" i="1"/>
  <c r="V71" i="1"/>
  <c r="A62" i="14"/>
  <c r="A68" i="2"/>
  <c r="A64" i="15" l="1"/>
  <c r="A76" i="1"/>
  <c r="V72" i="1"/>
  <c r="A63" i="14"/>
  <c r="A69" i="2"/>
  <c r="A65" i="15" l="1"/>
  <c r="A77" i="1"/>
  <c r="V73" i="1"/>
  <c r="A70" i="2"/>
  <c r="A64" i="14"/>
  <c r="A66" i="15" l="1"/>
  <c r="A78" i="1"/>
  <c r="A65" i="14"/>
  <c r="V74" i="1"/>
  <c r="A71" i="2"/>
  <c r="A67" i="15" l="1"/>
  <c r="A79" i="1"/>
  <c r="V75" i="1"/>
  <c r="A66" i="14"/>
  <c r="A72" i="2"/>
  <c r="A68" i="15" l="1"/>
  <c r="A80" i="1"/>
  <c r="A73" i="2"/>
  <c r="A67" i="14"/>
  <c r="V76" i="1"/>
  <c r="A69" i="15" l="1"/>
  <c r="A81" i="1"/>
  <c r="V77" i="1"/>
  <c r="A68" i="14"/>
  <c r="A74" i="2"/>
  <c r="A70" i="15" l="1"/>
  <c r="A82" i="1"/>
  <c r="V78" i="1"/>
  <c r="A75" i="2"/>
  <c r="A69" i="14"/>
  <c r="A71" i="15" l="1"/>
  <c r="A83" i="1"/>
  <c r="A70" i="14"/>
  <c r="A76" i="2"/>
  <c r="V79" i="1"/>
  <c r="A72" i="15" l="1"/>
  <c r="A84" i="1"/>
  <c r="A77" i="2"/>
  <c r="A71" i="14"/>
  <c r="V80" i="1"/>
  <c r="A73" i="15" l="1"/>
  <c r="A85" i="1"/>
  <c r="A72" i="14"/>
  <c r="A78" i="2"/>
  <c r="V81" i="1"/>
  <c r="A74" i="15" l="1"/>
  <c r="A86" i="1"/>
  <c r="A79" i="2"/>
  <c r="A73" i="14"/>
  <c r="V82" i="1"/>
  <c r="A75" i="15" l="1"/>
  <c r="A87" i="1"/>
  <c r="A88" i="1" s="1"/>
  <c r="A80" i="2"/>
  <c r="A74" i="14"/>
  <c r="V83" i="1"/>
  <c r="V88" i="1" l="1"/>
  <c r="A89" i="1"/>
  <c r="A76" i="15"/>
  <c r="A81" i="2"/>
  <c r="A75" i="14"/>
  <c r="V84" i="1"/>
  <c r="V89" i="1" l="1"/>
  <c r="A90" i="1"/>
  <c r="A77" i="15"/>
  <c r="A82" i="2"/>
  <c r="A76" i="14"/>
  <c r="V85" i="1"/>
  <c r="V90" i="1" l="1"/>
  <c r="A91" i="1"/>
  <c r="A78" i="15"/>
  <c r="A83" i="2"/>
  <c r="V86" i="1"/>
  <c r="A77" i="14"/>
  <c r="A92" i="1" l="1"/>
  <c r="V91" i="1"/>
  <c r="A79" i="15"/>
  <c r="V87" i="1"/>
  <c r="A78" i="14"/>
  <c r="A84" i="2"/>
  <c r="V92" i="1" l="1"/>
  <c r="A93" i="1"/>
  <c r="A80" i="15"/>
  <c r="A79" i="14"/>
  <c r="A85" i="2"/>
  <c r="V93" i="1" l="1"/>
  <c r="A94" i="1"/>
  <c r="A81" i="15"/>
  <c r="A80" i="14"/>
  <c r="A86" i="2"/>
  <c r="V94" i="1" l="1"/>
  <c r="A95" i="1"/>
  <c r="A82" i="15"/>
  <c r="A81" i="14"/>
  <c r="A87" i="2"/>
  <c r="A96" i="1" l="1"/>
  <c r="V95" i="1"/>
  <c r="A83" i="15"/>
  <c r="A88" i="2"/>
  <c r="A82" i="14"/>
  <c r="V96" i="1" l="1"/>
  <c r="A97" i="1"/>
  <c r="A84" i="15"/>
  <c r="A89" i="2"/>
  <c r="A83" i="14"/>
  <c r="V97" i="1" l="1"/>
  <c r="A98" i="1"/>
  <c r="A85" i="15"/>
  <c r="A84" i="14"/>
  <c r="A90" i="2"/>
  <c r="V98" i="1" l="1"/>
  <c r="A99" i="1"/>
  <c r="A86" i="15"/>
  <c r="A85" i="14"/>
  <c r="A91" i="2"/>
  <c r="A100" i="1" l="1"/>
  <c r="V99" i="1"/>
  <c r="A87" i="15"/>
  <c r="A92" i="2"/>
  <c r="A86" i="14"/>
  <c r="V100" i="1" l="1"/>
  <c r="A101" i="1"/>
  <c r="A88" i="15"/>
  <c r="A93" i="2"/>
  <c r="A87" i="14"/>
  <c r="V101" i="1" l="1"/>
  <c r="A102" i="1"/>
  <c r="A89" i="15"/>
  <c r="A94" i="2"/>
  <c r="A88" i="14"/>
  <c r="V102" i="1" l="1"/>
  <c r="A103" i="1"/>
  <c r="A90" i="15"/>
  <c r="A89" i="14"/>
  <c r="A95" i="2"/>
  <c r="A104" i="1" l="1"/>
  <c r="V103" i="1"/>
  <c r="A91" i="15"/>
  <c r="A96" i="2"/>
  <c r="A90" i="14"/>
  <c r="V104" i="1" l="1"/>
  <c r="A105" i="1"/>
  <c r="A92" i="15"/>
  <c r="A91" i="14"/>
  <c r="A97" i="2"/>
  <c r="V105" i="1" l="1"/>
  <c r="A106" i="1"/>
  <c r="A93" i="15"/>
  <c r="A92" i="14"/>
  <c r="A98" i="2"/>
  <c r="V106" i="1" l="1"/>
  <c r="A107" i="1"/>
  <c r="A94" i="15"/>
  <c r="A99" i="2"/>
  <c r="A93" i="14"/>
  <c r="A108" i="1" l="1"/>
  <c r="V107" i="1"/>
  <c r="A95" i="15"/>
  <c r="A94" i="14"/>
  <c r="A100" i="2"/>
  <c r="V108" i="1" l="1"/>
  <c r="A109" i="1"/>
  <c r="A96" i="15"/>
  <c r="A95" i="14"/>
  <c r="A101" i="2"/>
  <c r="V109" i="1" l="1"/>
  <c r="A110" i="1"/>
  <c r="A97" i="15"/>
  <c r="A102" i="2"/>
  <c r="A96" i="14"/>
  <c r="V110" i="1" l="1"/>
  <c r="A111" i="1"/>
  <c r="A98" i="15"/>
  <c r="A103" i="2"/>
  <c r="A97" i="14"/>
  <c r="A112" i="1" l="1"/>
  <c r="V111" i="1"/>
  <c r="A99" i="15"/>
  <c r="A98" i="14"/>
  <c r="A104" i="2"/>
  <c r="V112" i="1" l="1"/>
  <c r="A113" i="1"/>
  <c r="A100" i="15"/>
  <c r="A105" i="2"/>
  <c r="A99" i="14"/>
  <c r="V113" i="1" l="1"/>
  <c r="A114" i="1"/>
  <c r="A101" i="15"/>
  <c r="A106" i="2"/>
  <c r="A100" i="14"/>
  <c r="V114" i="1" l="1"/>
  <c r="A115" i="1"/>
  <c r="A102" i="15"/>
  <c r="A103" i="14"/>
  <c r="A110" i="2"/>
  <c r="A101" i="14"/>
  <c r="A107" i="2"/>
  <c r="A116" i="1" l="1"/>
  <c r="V115" i="1"/>
  <c r="A103" i="15"/>
  <c r="A104" i="14"/>
  <c r="A111" i="2"/>
  <c r="A102" i="14"/>
  <c r="A108" i="2"/>
  <c r="V116" i="1" l="1"/>
  <c r="A117" i="1"/>
  <c r="A104" i="15"/>
  <c r="A105" i="14"/>
  <c r="A112" i="2"/>
  <c r="A109" i="2"/>
  <c r="A118" i="1" l="1"/>
  <c r="V117" i="1"/>
  <c r="A105" i="15"/>
  <c r="A106" i="14"/>
  <c r="A113" i="2"/>
  <c r="F11" i="9"/>
  <c r="V118" i="1" l="1"/>
  <c r="A119" i="1"/>
  <c r="A106" i="15"/>
  <c r="A107" i="14"/>
  <c r="A114" i="2"/>
  <c r="A2" i="19"/>
  <c r="F12" i="9"/>
  <c r="O302" i="15"/>
  <c r="A120" i="1" l="1"/>
  <c r="V119" i="1"/>
  <c r="A107" i="15"/>
  <c r="A108" i="14"/>
  <c r="A115" i="2"/>
  <c r="C2" i="19"/>
  <c r="F2" i="19"/>
  <c r="J2" i="19"/>
  <c r="B2" i="19"/>
  <c r="H2" i="19"/>
  <c r="E2" i="19"/>
  <c r="I2" i="19"/>
  <c r="D2" i="19"/>
  <c r="G2" i="19"/>
  <c r="K2" i="19"/>
  <c r="F10" i="9"/>
  <c r="G11" i="9" s="1"/>
  <c r="G13" i="7"/>
  <c r="V120" i="1" l="1"/>
  <c r="A121" i="1"/>
  <c r="A108" i="15"/>
  <c r="A109" i="14"/>
  <c r="A116" i="2"/>
  <c r="G16" i="7"/>
  <c r="Q16" i="7"/>
  <c r="K16" i="7" s="1"/>
  <c r="C8" i="17"/>
  <c r="F17" i="7"/>
  <c r="G12" i="9"/>
  <c r="A122" i="1" l="1"/>
  <c r="V121" i="1"/>
  <c r="A109" i="15"/>
  <c r="A110" i="14"/>
  <c r="A117" i="2"/>
  <c r="F37" i="17"/>
  <c r="F69" i="17"/>
  <c r="F78" i="17"/>
  <c r="V122" i="1" l="1"/>
  <c r="A123" i="1"/>
  <c r="A110" i="15"/>
  <c r="A111" i="14"/>
  <c r="A118" i="2"/>
  <c r="F70" i="17"/>
  <c r="F38" i="17"/>
  <c r="F79" i="17"/>
  <c r="A124" i="1" l="1"/>
  <c r="V123" i="1"/>
  <c r="G51" i="7"/>
  <c r="G63" i="7"/>
  <c r="G57" i="7"/>
  <c r="I35" i="24"/>
  <c r="I35" i="25"/>
  <c r="I23" i="24"/>
  <c r="I29" i="24"/>
  <c r="I29" i="25"/>
  <c r="A111" i="15"/>
  <c r="A112" i="14"/>
  <c r="A119" i="2"/>
  <c r="F72" i="17"/>
  <c r="F40" i="17"/>
  <c r="F81" i="17"/>
  <c r="V124" i="1" l="1"/>
  <c r="A125" i="1"/>
  <c r="G52" i="7"/>
  <c r="G58" i="7"/>
  <c r="G64" i="7"/>
  <c r="I23" i="25"/>
  <c r="H303" i="25"/>
  <c r="I303" i="25" s="1"/>
  <c r="I24" i="24"/>
  <c r="H305" i="25"/>
  <c r="I305" i="25" s="1"/>
  <c r="I36" i="24"/>
  <c r="I36" i="25"/>
  <c r="H29" i="27"/>
  <c r="I29" i="23"/>
  <c r="I29" i="27" s="1"/>
  <c r="I30" i="24"/>
  <c r="I30" i="25"/>
  <c r="H23" i="27"/>
  <c r="I23" i="23"/>
  <c r="I23" i="27" s="1"/>
  <c r="H35" i="27"/>
  <c r="I35" i="23"/>
  <c r="I35" i="27" s="1"/>
  <c r="A112" i="15"/>
  <c r="A120" i="2"/>
  <c r="A113" i="14"/>
  <c r="V125" i="1" l="1"/>
  <c r="A126" i="1"/>
  <c r="I24" i="25"/>
  <c r="H302" i="25"/>
  <c r="I302" i="25" s="1"/>
  <c r="H24" i="27"/>
  <c r="I24" i="23"/>
  <c r="I24" i="27" s="1"/>
  <c r="H30" i="27"/>
  <c r="I30" i="23"/>
  <c r="I30" i="27" s="1"/>
  <c r="I36" i="23"/>
  <c r="I36" i="27" s="1"/>
  <c r="H36" i="27"/>
  <c r="A113" i="15"/>
  <c r="A114" i="14"/>
  <c r="A121" i="2"/>
  <c r="V126" i="1" l="1"/>
  <c r="A127" i="1"/>
  <c r="A114" i="15"/>
  <c r="A115" i="14"/>
  <c r="A122" i="2"/>
  <c r="V127" i="1" l="1"/>
  <c r="A128" i="1"/>
  <c r="A115" i="15"/>
  <c r="A116" i="14"/>
  <c r="A123" i="2"/>
  <c r="A129" i="1" l="1"/>
  <c r="V128" i="1"/>
  <c r="A116" i="15"/>
  <c r="A124" i="2"/>
  <c r="A117" i="14"/>
  <c r="V129" i="1" l="1"/>
  <c r="A130" i="1"/>
  <c r="A117" i="15"/>
  <c r="A118" i="14"/>
  <c r="A125" i="2"/>
  <c r="V130" i="1" l="1"/>
  <c r="A131" i="1"/>
  <c r="A118" i="15"/>
  <c r="A119" i="14"/>
  <c r="A126" i="2"/>
  <c r="V131" i="1" l="1"/>
  <c r="A132" i="1"/>
  <c r="A119" i="15"/>
  <c r="A120" i="14"/>
  <c r="A127" i="2"/>
  <c r="A133" i="1" l="1"/>
  <c r="V132" i="1"/>
  <c r="A120" i="15"/>
  <c r="A121" i="14"/>
  <c r="A128" i="2"/>
  <c r="V133" i="1" l="1"/>
  <c r="A134" i="1"/>
  <c r="A121" i="15"/>
  <c r="A122" i="14"/>
  <c r="A129" i="2"/>
  <c r="V134" i="1" l="1"/>
  <c r="A135" i="1"/>
  <c r="A122" i="15"/>
  <c r="A123" i="14"/>
  <c r="A130" i="2"/>
  <c r="V135" i="1" l="1"/>
  <c r="A136" i="1"/>
  <c r="A123" i="15"/>
  <c r="A124" i="14"/>
  <c r="A131" i="2"/>
  <c r="A137" i="1" l="1"/>
  <c r="V136" i="1"/>
  <c r="A124" i="15"/>
  <c r="A132" i="2"/>
  <c r="A125" i="14"/>
  <c r="V137" i="1" l="1"/>
  <c r="A138" i="1"/>
  <c r="A125" i="15"/>
  <c r="A126" i="14"/>
  <c r="A133" i="2"/>
  <c r="V138" i="1" l="1"/>
  <c r="A139" i="1"/>
  <c r="A126" i="15"/>
  <c r="A127" i="14"/>
  <c r="A134" i="2"/>
  <c r="V139" i="1" l="1"/>
  <c r="A140" i="1"/>
  <c r="A127" i="15"/>
  <c r="A128" i="14"/>
  <c r="A135" i="2"/>
  <c r="A141" i="1" l="1"/>
  <c r="V140" i="1"/>
  <c r="A128" i="15"/>
  <c r="A129" i="14"/>
  <c r="A136" i="2"/>
  <c r="V141" i="1" l="1"/>
  <c r="A142" i="1"/>
  <c r="A129" i="15"/>
  <c r="A130" i="14"/>
  <c r="A137" i="2"/>
  <c r="V142" i="1" l="1"/>
  <c r="A143" i="1"/>
  <c r="A130" i="15"/>
  <c r="A131" i="14"/>
  <c r="A138" i="2"/>
  <c r="A144" i="1" l="1"/>
  <c r="V143" i="1"/>
  <c r="A131" i="15"/>
  <c r="A132" i="14"/>
  <c r="A139" i="2"/>
  <c r="V144" i="1" l="1"/>
  <c r="A145" i="1"/>
  <c r="A132" i="15"/>
  <c r="A140" i="2"/>
  <c r="A133" i="14"/>
  <c r="V145" i="1" l="1"/>
  <c r="A146" i="1"/>
  <c r="A133" i="15"/>
  <c r="A134" i="14"/>
  <c r="A141" i="2"/>
  <c r="V146" i="1" l="1"/>
  <c r="A147" i="1"/>
  <c r="A134" i="15"/>
  <c r="A135" i="14"/>
  <c r="A142" i="2"/>
  <c r="A148" i="1" l="1"/>
  <c r="V147" i="1"/>
  <c r="A135" i="15"/>
  <c r="A136" i="14"/>
  <c r="A143" i="2"/>
  <c r="A149" i="1" l="1"/>
  <c r="V148" i="1"/>
  <c r="A136" i="15"/>
  <c r="A137" i="14"/>
  <c r="A144" i="2"/>
  <c r="V149" i="1" l="1"/>
  <c r="A150" i="1"/>
  <c r="A137" i="15"/>
  <c r="A145" i="2"/>
  <c r="A138" i="14"/>
  <c r="V150" i="1" l="1"/>
  <c r="A151" i="1"/>
  <c r="A138" i="15"/>
  <c r="A139" i="14"/>
  <c r="A146" i="2"/>
  <c r="A152" i="1" l="1"/>
  <c r="V151" i="1"/>
  <c r="A139" i="15"/>
  <c r="A140" i="14"/>
  <c r="A147" i="2"/>
  <c r="V152" i="1" l="1"/>
  <c r="A153" i="1"/>
  <c r="A140" i="15"/>
  <c r="A141" i="14"/>
  <c r="A148" i="2"/>
  <c r="V153" i="1" l="1"/>
  <c r="A154" i="1"/>
  <c r="A141" i="15"/>
  <c r="A149" i="2"/>
  <c r="A142" i="14"/>
  <c r="V154" i="1" l="1"/>
  <c r="A155" i="1"/>
  <c r="A142" i="15"/>
  <c r="A143" i="14"/>
  <c r="A150" i="2"/>
  <c r="A156" i="1" l="1"/>
  <c r="V155" i="1"/>
  <c r="A143" i="15"/>
  <c r="A144" i="14"/>
  <c r="A151" i="2"/>
  <c r="V156" i="1" l="1"/>
  <c r="A157" i="1"/>
  <c r="A144" i="15"/>
  <c r="A145" i="14"/>
  <c r="A152" i="2"/>
  <c r="V157" i="1" l="1"/>
  <c r="A158" i="1"/>
  <c r="A145" i="15"/>
  <c r="A146" i="14"/>
  <c r="A153" i="2"/>
  <c r="V158" i="1" l="1"/>
  <c r="A159" i="1"/>
  <c r="A146" i="15"/>
  <c r="A147" i="14"/>
  <c r="A154" i="2"/>
  <c r="A160" i="1" l="1"/>
  <c r="V159" i="1"/>
  <c r="A147" i="15"/>
  <c r="A148" i="14"/>
  <c r="A155" i="2"/>
  <c r="V160" i="1" l="1"/>
  <c r="A161" i="1"/>
  <c r="A148" i="15"/>
  <c r="A149" i="14"/>
  <c r="A156" i="2"/>
  <c r="V161" i="1" l="1"/>
  <c r="A162" i="1"/>
  <c r="A149" i="15"/>
  <c r="A157" i="2"/>
  <c r="A150" i="14"/>
  <c r="V162" i="1" l="1"/>
  <c r="A163" i="1"/>
  <c r="A150" i="15"/>
  <c r="A151" i="14"/>
  <c r="A158" i="2"/>
  <c r="A164" i="1" l="1"/>
  <c r="V163" i="1"/>
  <c r="A151" i="15"/>
  <c r="A152" i="14"/>
  <c r="A159" i="2"/>
  <c r="V164" i="1" l="1"/>
  <c r="A165" i="1"/>
  <c r="A152" i="15"/>
  <c r="A160" i="2"/>
  <c r="A153" i="14"/>
  <c r="V165" i="1" l="1"/>
  <c r="A166" i="1"/>
  <c r="A153" i="15"/>
  <c r="A161" i="2"/>
  <c r="A154" i="14"/>
  <c r="V166" i="1" l="1"/>
  <c r="A167" i="1"/>
  <c r="A154" i="15"/>
  <c r="A155" i="14"/>
  <c r="A162" i="2"/>
  <c r="A168" i="1" l="1"/>
  <c r="V167" i="1"/>
  <c r="A155" i="15"/>
  <c r="A156" i="14"/>
  <c r="A163" i="2"/>
  <c r="V168" i="1" l="1"/>
  <c r="A169" i="1"/>
  <c r="A156" i="15"/>
  <c r="A157" i="14"/>
  <c r="A164" i="2"/>
  <c r="V169" i="1" l="1"/>
  <c r="A170" i="1"/>
  <c r="A157" i="15"/>
  <c r="A158" i="14"/>
  <c r="A165" i="2"/>
  <c r="V170" i="1" l="1"/>
  <c r="A171" i="1"/>
  <c r="A158" i="15"/>
  <c r="A159" i="14"/>
  <c r="A166" i="2"/>
  <c r="A172" i="1" l="1"/>
  <c r="V171" i="1"/>
  <c r="A159" i="15"/>
  <c r="A160" i="14"/>
  <c r="A167" i="2"/>
  <c r="V172" i="1" l="1"/>
  <c r="A173" i="1"/>
  <c r="A160" i="15"/>
  <c r="A161" i="14"/>
  <c r="A168" i="2"/>
  <c r="V173" i="1" l="1"/>
  <c r="A174" i="1"/>
  <c r="A161" i="15"/>
  <c r="A162" i="14"/>
  <c r="A169" i="2"/>
  <c r="V174" i="1" l="1"/>
  <c r="A175" i="1"/>
  <c r="A162" i="15"/>
  <c r="A163" i="14"/>
  <c r="A170" i="2"/>
  <c r="V175" i="1" l="1"/>
  <c r="A176" i="1"/>
  <c r="A163" i="15"/>
  <c r="A164" i="14"/>
  <c r="A171" i="2"/>
  <c r="V176" i="1" l="1"/>
  <c r="A177" i="1"/>
  <c r="A164" i="15"/>
  <c r="A165" i="14"/>
  <c r="A172" i="2"/>
  <c r="V177" i="1" l="1"/>
  <c r="A178" i="1"/>
  <c r="A165" i="15"/>
  <c r="A166" i="14"/>
  <c r="A173" i="2"/>
  <c r="V178" i="1" l="1"/>
  <c r="A179" i="1"/>
  <c r="A166" i="15"/>
  <c r="A167" i="14"/>
  <c r="A174" i="2"/>
  <c r="A180" i="1" l="1"/>
  <c r="V179" i="1"/>
  <c r="A167" i="15"/>
  <c r="A168" i="14"/>
  <c r="A175" i="2"/>
  <c r="V180" i="1" l="1"/>
  <c r="A181" i="1"/>
  <c r="A168" i="15"/>
  <c r="A169" i="14"/>
  <c r="A176" i="2"/>
  <c r="A182" i="1" l="1"/>
  <c r="V181" i="1"/>
  <c r="A169" i="15"/>
  <c r="A170" i="14"/>
  <c r="A177" i="2"/>
  <c r="V182" i="1" l="1"/>
  <c r="A183" i="1"/>
  <c r="A170" i="15"/>
  <c r="A171" i="14"/>
  <c r="A178" i="2"/>
  <c r="V183" i="1" l="1"/>
  <c r="A184" i="1"/>
  <c r="A171" i="15"/>
  <c r="A172" i="14"/>
  <c r="A179" i="2"/>
  <c r="V184" i="1" l="1"/>
  <c r="A185" i="1"/>
  <c r="A172" i="15"/>
  <c r="A173" i="14"/>
  <c r="A180" i="2"/>
  <c r="A186" i="1" l="1"/>
  <c r="V185" i="1"/>
  <c r="A173" i="15"/>
  <c r="A174" i="14"/>
  <c r="A181" i="2"/>
  <c r="V186" i="1" l="1"/>
  <c r="A187" i="1"/>
  <c r="A174" i="15"/>
  <c r="A175" i="14"/>
  <c r="A182" i="2"/>
  <c r="V187" i="1" l="1"/>
  <c r="A188" i="1"/>
  <c r="A175" i="15"/>
  <c r="A176" i="14"/>
  <c r="A183" i="2"/>
  <c r="V188" i="1" l="1"/>
  <c r="A189" i="1"/>
  <c r="A176" i="15"/>
  <c r="A177" i="14"/>
  <c r="A184" i="2"/>
  <c r="A190" i="1" l="1"/>
  <c r="V189" i="1"/>
  <c r="A177" i="15"/>
  <c r="A178" i="14"/>
  <c r="A185" i="2"/>
  <c r="V190" i="1" l="1"/>
  <c r="A191" i="1"/>
  <c r="A178" i="15"/>
  <c r="A179" i="14"/>
  <c r="A186" i="2"/>
  <c r="V191" i="1" l="1"/>
  <c r="A192" i="1"/>
  <c r="A179" i="15"/>
  <c r="A180" i="14"/>
  <c r="A187" i="2"/>
  <c r="V192" i="1" l="1"/>
  <c r="A193" i="1"/>
  <c r="A180" i="15"/>
  <c r="A181" i="14"/>
  <c r="A188" i="2"/>
  <c r="A194" i="1" l="1"/>
  <c r="V193" i="1"/>
  <c r="A181" i="15"/>
  <c r="A182" i="14"/>
  <c r="A189" i="2"/>
  <c r="V194" i="1" l="1"/>
  <c r="A195" i="1"/>
  <c r="A182" i="15"/>
  <c r="A183" i="14"/>
  <c r="A190" i="2"/>
  <c r="V195" i="1" l="1"/>
  <c r="A196" i="1"/>
  <c r="A183" i="15"/>
  <c r="A184" i="14"/>
  <c r="A191" i="2"/>
  <c r="V196" i="1" l="1"/>
  <c r="A197" i="1"/>
  <c r="A184" i="15"/>
  <c r="A185" i="14"/>
  <c r="A192" i="2"/>
  <c r="A198" i="1" l="1"/>
  <c r="V197" i="1"/>
  <c r="A185" i="15"/>
  <c r="A186" i="14"/>
  <c r="A193" i="2"/>
  <c r="V198" i="1" l="1"/>
  <c r="A199" i="1"/>
  <c r="A186" i="15"/>
  <c r="A187" i="14"/>
  <c r="A194" i="2"/>
  <c r="V199" i="1" l="1"/>
  <c r="A200" i="1"/>
  <c r="A187" i="15"/>
  <c r="A188" i="14"/>
  <c r="A195" i="2"/>
  <c r="V200" i="1" l="1"/>
  <c r="A201" i="1"/>
  <c r="A188" i="15"/>
  <c r="A189" i="14"/>
  <c r="A196" i="2"/>
  <c r="A202" i="1" l="1"/>
  <c r="V201" i="1"/>
  <c r="A189" i="15"/>
  <c r="A190" i="14"/>
  <c r="A197" i="2"/>
  <c r="V202" i="1" l="1"/>
  <c r="A203" i="1"/>
  <c r="A190" i="15"/>
  <c r="A191" i="14"/>
  <c r="A198" i="2"/>
  <c r="V203" i="1" l="1"/>
  <c r="A204" i="1"/>
  <c r="A191" i="15"/>
  <c r="A192" i="14"/>
  <c r="A199" i="2"/>
  <c r="V204" i="1" l="1"/>
  <c r="A205" i="1"/>
  <c r="A192" i="15"/>
  <c r="A193" i="14"/>
  <c r="A200" i="2"/>
  <c r="A206" i="1" l="1"/>
  <c r="V205" i="1"/>
  <c r="A193" i="15"/>
  <c r="A194" i="14"/>
  <c r="A201" i="2"/>
  <c r="V206" i="1" l="1"/>
  <c r="A207" i="1"/>
  <c r="A194" i="15"/>
  <c r="A195" i="14"/>
  <c r="A202" i="2"/>
  <c r="V207" i="1" l="1"/>
  <c r="A208" i="1"/>
  <c r="A195" i="15"/>
  <c r="A196" i="14"/>
  <c r="A203" i="2"/>
  <c r="V208" i="1" l="1"/>
  <c r="A209" i="1"/>
  <c r="A196" i="15"/>
  <c r="A197" i="14"/>
  <c r="A204" i="2"/>
  <c r="A210" i="1" l="1"/>
  <c r="V209" i="1"/>
  <c r="A197" i="15"/>
  <c r="A198" i="14"/>
  <c r="A205" i="2"/>
  <c r="V210" i="1" l="1"/>
  <c r="A211" i="1"/>
  <c r="A198" i="15"/>
  <c r="A199" i="14"/>
  <c r="A206" i="2"/>
  <c r="V211" i="1" l="1"/>
  <c r="A212" i="1"/>
  <c r="A199" i="15"/>
  <c r="A200" i="14"/>
  <c r="A207" i="2"/>
  <c r="V212" i="1" l="1"/>
  <c r="A213" i="1"/>
  <c r="A200" i="15"/>
  <c r="A201" i="14"/>
  <c r="A208" i="2"/>
  <c r="A214" i="1" l="1"/>
  <c r="V213" i="1"/>
  <c r="A201" i="15"/>
  <c r="A202" i="14"/>
  <c r="A209" i="2"/>
  <c r="V214" i="1" l="1"/>
  <c r="A215" i="1"/>
  <c r="A202" i="15"/>
  <c r="A203" i="14"/>
  <c r="A210" i="2"/>
  <c r="V215" i="1" l="1"/>
  <c r="A216" i="1"/>
  <c r="A203" i="15"/>
  <c r="A211" i="2"/>
  <c r="A204" i="14"/>
  <c r="V216" i="1" l="1"/>
  <c r="A217" i="1"/>
  <c r="A204" i="15"/>
  <c r="A205" i="14"/>
  <c r="A212" i="2"/>
  <c r="A218" i="1" l="1"/>
  <c r="V217" i="1"/>
  <c r="A205" i="15"/>
  <c r="A206" i="14"/>
  <c r="A213" i="2"/>
  <c r="V218" i="1" l="1"/>
  <c r="A219" i="1"/>
  <c r="A206" i="15"/>
  <c r="A207" i="14"/>
  <c r="A214" i="2"/>
  <c r="V219" i="1" l="1"/>
  <c r="A220" i="1"/>
  <c r="A207" i="15"/>
  <c r="A208" i="14"/>
  <c r="A215" i="2"/>
  <c r="V220" i="1" l="1"/>
  <c r="A221" i="1"/>
  <c r="A208" i="15"/>
  <c r="A209" i="14"/>
  <c r="A216" i="2"/>
  <c r="A222" i="1" l="1"/>
  <c r="V221" i="1"/>
  <c r="A209" i="15"/>
  <c r="A210" i="14"/>
  <c r="A217" i="2"/>
  <c r="V222" i="1" l="1"/>
  <c r="A223" i="1"/>
  <c r="A210" i="15"/>
  <c r="A211" i="14"/>
  <c r="A218" i="2"/>
  <c r="V223" i="1" l="1"/>
  <c r="A224" i="1"/>
  <c r="A211" i="15"/>
  <c r="A219" i="2"/>
  <c r="A212" i="14"/>
  <c r="V224" i="1" l="1"/>
  <c r="A225" i="1"/>
  <c r="A212" i="15"/>
  <c r="A213" i="14"/>
  <c r="A220" i="2"/>
  <c r="A226" i="1" l="1"/>
  <c r="V225" i="1"/>
  <c r="A213" i="15"/>
  <c r="A214" i="14"/>
  <c r="A221" i="2"/>
  <c r="V226" i="1" l="1"/>
  <c r="A227" i="1"/>
  <c r="A214" i="15"/>
  <c r="A222" i="2"/>
  <c r="A215" i="14"/>
  <c r="V227" i="1" l="1"/>
  <c r="A228" i="1"/>
  <c r="A215" i="15"/>
  <c r="A223" i="2"/>
  <c r="A216" i="14"/>
  <c r="V228" i="1" l="1"/>
  <c r="A229" i="1"/>
  <c r="A216" i="15"/>
  <c r="A217" i="14"/>
  <c r="A224" i="2"/>
  <c r="A230" i="1" l="1"/>
  <c r="V229" i="1"/>
  <c r="A217" i="15"/>
  <c r="A218" i="14"/>
  <c r="A225" i="2"/>
  <c r="V230" i="1" l="1"/>
  <c r="A231" i="1"/>
  <c r="A218" i="15"/>
  <c r="A219" i="14"/>
  <c r="A226" i="2"/>
  <c r="V231" i="1" l="1"/>
  <c r="A232" i="1"/>
  <c r="A219" i="15"/>
  <c r="A220" i="14"/>
  <c r="A227" i="2"/>
  <c r="A233" i="1" l="1"/>
  <c r="V232" i="1"/>
  <c r="A220" i="15"/>
  <c r="A221" i="14"/>
  <c r="A228" i="2"/>
  <c r="A234" i="1" l="1"/>
  <c r="V233" i="1"/>
  <c r="A221" i="15"/>
  <c r="A222" i="14"/>
  <c r="A229" i="2"/>
  <c r="V234" i="1" l="1"/>
  <c r="A235" i="1"/>
  <c r="A222" i="15"/>
  <c r="A223" i="14"/>
  <c r="A230" i="2"/>
  <c r="V235" i="1" l="1"/>
  <c r="A236" i="1"/>
  <c r="A223" i="15"/>
  <c r="A224" i="14"/>
  <c r="A231" i="2"/>
  <c r="A237" i="1" l="1"/>
  <c r="V236" i="1"/>
  <c r="A224" i="15"/>
  <c r="A225" i="14"/>
  <c r="A232" i="2"/>
  <c r="V237" i="1" l="1"/>
  <c r="A238" i="1"/>
  <c r="A225" i="15"/>
  <c r="A226" i="14"/>
  <c r="A233" i="2"/>
  <c r="V238" i="1" l="1"/>
  <c r="A239" i="1"/>
  <c r="A226" i="15"/>
  <c r="A227" i="14"/>
  <c r="A234" i="2"/>
  <c r="V239" i="1" l="1"/>
  <c r="A240" i="1"/>
  <c r="A227" i="15"/>
  <c r="A228" i="14"/>
  <c r="A235" i="2"/>
  <c r="V240" i="1" l="1"/>
  <c r="A241" i="1"/>
  <c r="A228" i="15"/>
  <c r="A229" i="14"/>
  <c r="A236" i="2"/>
  <c r="A242" i="1" l="1"/>
  <c r="V241" i="1"/>
  <c r="A229" i="15"/>
  <c r="A230" i="14"/>
  <c r="A237" i="2"/>
  <c r="V242" i="1" l="1"/>
  <c r="A243" i="1"/>
  <c r="A230" i="15"/>
  <c r="A231" i="14"/>
  <c r="A238" i="2"/>
  <c r="V243" i="1" l="1"/>
  <c r="A244" i="1"/>
  <c r="A231" i="15"/>
  <c r="A232" i="14"/>
  <c r="A239" i="2"/>
  <c r="V244" i="1" l="1"/>
  <c r="A245" i="1"/>
  <c r="A232" i="15"/>
  <c r="A233" i="14"/>
  <c r="A240" i="2"/>
  <c r="A246" i="1" l="1"/>
  <c r="V245" i="1"/>
  <c r="A233" i="15"/>
  <c r="A234" i="14"/>
  <c r="A241" i="2"/>
  <c r="V246" i="1" l="1"/>
  <c r="A247" i="1"/>
  <c r="A234" i="15"/>
  <c r="A242" i="2"/>
  <c r="A235" i="14"/>
  <c r="V247" i="1" l="1"/>
  <c r="A248" i="1"/>
  <c r="A235" i="15"/>
  <c r="A243" i="2"/>
  <c r="A236" i="14"/>
  <c r="V248" i="1" l="1"/>
  <c r="A249" i="1"/>
  <c r="A236" i="15"/>
  <c r="A237" i="14"/>
  <c r="A244" i="2"/>
  <c r="A250" i="1" l="1"/>
  <c r="V249" i="1"/>
  <c r="A237" i="15"/>
  <c r="A238" i="14"/>
  <c r="A245" i="2"/>
  <c r="V250" i="1" l="1"/>
  <c r="A251" i="1"/>
  <c r="A238" i="15"/>
  <c r="A246" i="2"/>
  <c r="A239" i="14"/>
  <c r="V251" i="1" l="1"/>
  <c r="A252" i="1"/>
  <c r="A239" i="15"/>
  <c r="A247" i="2"/>
  <c r="A240" i="14"/>
  <c r="V252" i="1" l="1"/>
  <c r="A253" i="1"/>
  <c r="A240" i="15"/>
  <c r="A241" i="14"/>
  <c r="A248" i="2"/>
  <c r="A254" i="1" l="1"/>
  <c r="V253" i="1"/>
  <c r="A241" i="15"/>
  <c r="A242" i="14"/>
  <c r="A249" i="2"/>
  <c r="V254" i="1" l="1"/>
  <c r="A255" i="1"/>
  <c r="A242" i="15"/>
  <c r="A250" i="2"/>
  <c r="A243" i="14"/>
  <c r="V255" i="1" l="1"/>
  <c r="A256" i="1"/>
  <c r="A243" i="15"/>
  <c r="A251" i="2"/>
  <c r="A244" i="14"/>
  <c r="V256" i="1" l="1"/>
  <c r="A257" i="1"/>
  <c r="A244" i="15"/>
  <c r="A245" i="14"/>
  <c r="A252" i="2"/>
  <c r="A258" i="1" l="1"/>
  <c r="V257" i="1"/>
  <c r="A245" i="15"/>
  <c r="A246" i="14"/>
  <c r="A253" i="2"/>
  <c r="V258" i="1" l="1"/>
  <c r="A259" i="1"/>
  <c r="A246" i="15"/>
  <c r="A247" i="14"/>
  <c r="A254" i="2"/>
  <c r="V259" i="1" l="1"/>
  <c r="A260" i="1"/>
  <c r="A247" i="15"/>
  <c r="A255" i="2"/>
  <c r="A248" i="14"/>
  <c r="V260" i="1" l="1"/>
  <c r="A261" i="1"/>
  <c r="A248" i="15"/>
  <c r="A256" i="2"/>
  <c r="A249" i="14"/>
  <c r="A262" i="1" l="1"/>
  <c r="V261" i="1"/>
  <c r="A249" i="15"/>
  <c r="A250" i="14"/>
  <c r="A257" i="2"/>
  <c r="V262" i="1" l="1"/>
  <c r="A263" i="1"/>
  <c r="A250" i="15"/>
  <c r="A251" i="14"/>
  <c r="A258" i="2"/>
  <c r="V263" i="1" l="1"/>
  <c r="A264" i="1"/>
  <c r="A251" i="15"/>
  <c r="A259" i="2"/>
  <c r="A252" i="14"/>
  <c r="V264" i="1" l="1"/>
  <c r="A265" i="1"/>
  <c r="A252" i="15"/>
  <c r="A260" i="2"/>
  <c r="A253" i="14"/>
  <c r="A266" i="1" l="1"/>
  <c r="V265" i="1"/>
  <c r="A253" i="15"/>
  <c r="A254" i="14"/>
  <c r="A261" i="2"/>
  <c r="V266" i="1" l="1"/>
  <c r="A267" i="1"/>
  <c r="A254" i="15"/>
  <c r="A255" i="14"/>
  <c r="A262" i="2"/>
  <c r="V267" i="1" l="1"/>
  <c r="A268" i="1"/>
  <c r="A255" i="15"/>
  <c r="A263" i="2"/>
  <c r="A256" i="14"/>
  <c r="V268" i="1" l="1"/>
  <c r="A269" i="1"/>
  <c r="A256" i="15"/>
  <c r="A264" i="2"/>
  <c r="A257" i="14"/>
  <c r="A270" i="1" l="1"/>
  <c r="V269" i="1"/>
  <c r="A257" i="15"/>
  <c r="A258" i="14"/>
  <c r="A265" i="2"/>
  <c r="V270" i="1" l="1"/>
  <c r="A271" i="1"/>
  <c r="A258" i="15"/>
  <c r="A259" i="14"/>
  <c r="A266" i="2"/>
  <c r="V271" i="1" l="1"/>
  <c r="A272" i="1"/>
  <c r="A259" i="15"/>
  <c r="A267" i="2"/>
  <c r="A260" i="14"/>
  <c r="V272" i="1" l="1"/>
  <c r="A273" i="1"/>
  <c r="A260" i="15"/>
  <c r="A268" i="2"/>
  <c r="A261" i="14"/>
  <c r="A274" i="1" l="1"/>
  <c r="V273" i="1"/>
  <c r="A261" i="15"/>
  <c r="A262" i="14"/>
  <c r="A269" i="2"/>
  <c r="V274" i="1" l="1"/>
  <c r="A275" i="1"/>
  <c r="A262" i="15"/>
  <c r="A263" i="14"/>
  <c r="A270" i="2"/>
  <c r="V275" i="1" l="1"/>
  <c r="A276" i="1"/>
  <c r="A263" i="15"/>
  <c r="A271" i="2"/>
  <c r="A264" i="14"/>
  <c r="V276" i="1" l="1"/>
  <c r="A277" i="1"/>
  <c r="A264" i="15"/>
  <c r="A272" i="2"/>
  <c r="A265" i="14"/>
  <c r="A278" i="1" l="1"/>
  <c r="V277" i="1"/>
  <c r="A265" i="15"/>
  <c r="A266" i="14"/>
  <c r="A273" i="2"/>
  <c r="V278" i="1" l="1"/>
  <c r="A279" i="1"/>
  <c r="A266" i="15"/>
  <c r="A267" i="14"/>
  <c r="A274" i="2"/>
  <c r="V279" i="1" l="1"/>
  <c r="A280" i="1"/>
  <c r="A267" i="15"/>
  <c r="A268" i="14"/>
  <c r="A275" i="2"/>
  <c r="V280" i="1" l="1"/>
  <c r="A281" i="1"/>
  <c r="A268" i="15"/>
  <c r="A269" i="14"/>
  <c r="A276" i="2"/>
  <c r="A282" i="1" l="1"/>
  <c r="V281" i="1"/>
  <c r="A269" i="15"/>
  <c r="A270" i="14"/>
  <c r="A277" i="2"/>
  <c r="V282" i="1" l="1"/>
  <c r="A283" i="1"/>
  <c r="A270" i="15"/>
  <c r="A271" i="14"/>
  <c r="A278" i="2"/>
  <c r="V283" i="1" l="1"/>
  <c r="A284" i="1"/>
  <c r="A271" i="15"/>
  <c r="A272" i="14"/>
  <c r="A279" i="2"/>
  <c r="V284" i="1" l="1"/>
  <c r="A285" i="1"/>
  <c r="A272" i="15"/>
  <c r="A280" i="2"/>
  <c r="A273" i="14"/>
  <c r="A286" i="1" l="1"/>
  <c r="V285" i="1"/>
  <c r="A273" i="15"/>
  <c r="A274" i="14"/>
  <c r="A281" i="2"/>
  <c r="V286" i="1" l="1"/>
  <c r="A287" i="1"/>
  <c r="A274" i="15"/>
  <c r="A275" i="14"/>
  <c r="A282" i="2"/>
  <c r="V287" i="1" l="1"/>
  <c r="A288" i="1"/>
  <c r="A275" i="15"/>
  <c r="A276" i="14"/>
  <c r="A283" i="2"/>
  <c r="V288" i="1" l="1"/>
  <c r="A289" i="1"/>
  <c r="A276" i="15"/>
  <c r="A284" i="2"/>
  <c r="A277" i="14"/>
  <c r="A290" i="1" l="1"/>
  <c r="V289" i="1"/>
  <c r="A277" i="15"/>
  <c r="A278" i="14"/>
  <c r="A285" i="2"/>
  <c r="V290" i="1" l="1"/>
  <c r="A291" i="1"/>
  <c r="A278" i="15"/>
  <c r="A279" i="14"/>
  <c r="A286" i="2"/>
  <c r="V291" i="1" l="1"/>
  <c r="A292" i="1"/>
  <c r="A279" i="15"/>
  <c r="A280" i="14"/>
  <c r="A287" i="2"/>
  <c r="V292" i="1" l="1"/>
  <c r="A293" i="1"/>
  <c r="A280" i="15"/>
  <c r="A281" i="14"/>
  <c r="A288" i="2"/>
  <c r="V293" i="1" l="1"/>
  <c r="A294" i="1"/>
  <c r="A281" i="15"/>
  <c r="A282" i="14"/>
  <c r="A289" i="2"/>
  <c r="A295" i="1" l="1"/>
  <c r="V294" i="1"/>
  <c r="A282" i="15"/>
  <c r="A283" i="14"/>
  <c r="A290" i="2"/>
  <c r="A296" i="1" l="1"/>
  <c r="V295" i="1"/>
  <c r="A283" i="15"/>
  <c r="A284" i="14"/>
  <c r="A291" i="2"/>
  <c r="V296" i="1" l="1"/>
  <c r="A297" i="1"/>
  <c r="A284" i="15"/>
  <c r="A285" i="14"/>
  <c r="A292" i="2"/>
  <c r="V297" i="1" l="1"/>
  <c r="A298" i="1"/>
  <c r="A285" i="15"/>
  <c r="A286" i="14"/>
  <c r="A293" i="2"/>
  <c r="A299" i="1" l="1"/>
  <c r="V298" i="1"/>
  <c r="A286" i="15"/>
  <c r="A287" i="14"/>
  <c r="A294" i="2"/>
  <c r="A300" i="1" l="1"/>
  <c r="V299" i="1"/>
  <c r="A287" i="15"/>
  <c r="A288" i="14"/>
  <c r="A295" i="2"/>
  <c r="V300" i="1" l="1"/>
  <c r="A301" i="1"/>
  <c r="A288" i="15"/>
  <c r="A289" i="14"/>
  <c r="A296" i="2"/>
  <c r="V301" i="1" l="1"/>
  <c r="A302" i="1"/>
  <c r="A289" i="15"/>
  <c r="A290" i="14"/>
  <c r="A297" i="2"/>
  <c r="A303" i="1" l="1"/>
  <c r="V302" i="1"/>
  <c r="A290" i="15"/>
  <c r="A291" i="14"/>
  <c r="A298" i="2"/>
  <c r="A304" i="1" l="1"/>
  <c r="V303" i="1"/>
  <c r="A291" i="15"/>
  <c r="A292" i="14"/>
  <c r="A299" i="2"/>
  <c r="V304" i="1" l="1"/>
  <c r="A305" i="1"/>
  <c r="A292" i="15"/>
  <c r="A293" i="14"/>
  <c r="A300" i="2"/>
  <c r="V305" i="1" l="1"/>
  <c r="A306" i="1"/>
  <c r="A293" i="15"/>
  <c r="A301" i="2"/>
  <c r="A294" i="14"/>
  <c r="A307" i="1" l="1"/>
  <c r="V306" i="1"/>
  <c r="A294" i="15"/>
  <c r="A302" i="2"/>
  <c r="A295" i="14"/>
  <c r="A308" i="1" l="1"/>
  <c r="V307" i="1"/>
  <c r="A295" i="15"/>
  <c r="A303" i="2"/>
  <c r="A296" i="14"/>
  <c r="V308" i="1" l="1"/>
  <c r="A309" i="1"/>
  <c r="A296" i="15"/>
  <c r="A297" i="14"/>
  <c r="A304" i="2"/>
  <c r="V309" i="1" l="1"/>
  <c r="A310" i="1"/>
  <c r="A297" i="15"/>
  <c r="A298" i="14"/>
  <c r="A305" i="2"/>
  <c r="A311" i="1" l="1"/>
  <c r="V310" i="1"/>
  <c r="A298" i="15"/>
  <c r="A306" i="2"/>
  <c r="A299" i="14"/>
  <c r="A312" i="1" l="1"/>
  <c r="V312" i="1" s="1"/>
  <c r="V311" i="1"/>
  <c r="A299" i="15"/>
  <c r="A307" i="2"/>
  <c r="A300" i="14"/>
  <c r="A300" i="15" l="1"/>
  <c r="A301" i="14"/>
  <c r="A308" i="2"/>
  <c r="A301" i="15" l="1"/>
  <c r="A302" i="15" s="1"/>
  <c r="N303" i="15" s="1"/>
  <c r="A302" i="14"/>
  <c r="A309" i="2"/>
  <c r="A310" i="2" s="1"/>
  <c r="G14" i="7" l="1"/>
</calcChain>
</file>

<file path=xl/comments1.xml><?xml version="1.0" encoding="utf-8"?>
<comments xmlns="http://schemas.openxmlformats.org/spreadsheetml/2006/main">
  <authors>
    <author>Thorsten André</author>
  </authors>
  <commentList>
    <comment ref="H11" authorId="0" shapeId="0">
      <text>
        <r>
          <rPr>
            <b/>
            <sz val="9"/>
            <color indexed="81"/>
            <rFont val="Tahoma"/>
            <family val="2"/>
          </rPr>
          <t>Austrittsdatum nur dann eingeben, wenn ein Austritt bereits erfolgt ist.</t>
        </r>
        <r>
          <rPr>
            <sz val="9"/>
            <color indexed="81"/>
            <rFont val="Tahoma"/>
            <family val="2"/>
          </rPr>
          <t xml:space="preserve">
</t>
        </r>
      </text>
    </comment>
    <comment ref="B12" authorId="0" shapeId="0">
      <text>
        <r>
          <rPr>
            <b/>
            <sz val="9"/>
            <color indexed="81"/>
            <rFont val="Tahoma"/>
            <family val="2"/>
          </rPr>
          <t>Hinweis:</t>
        </r>
        <r>
          <rPr>
            <sz val="9"/>
            <color indexed="81"/>
            <rFont val="Tahoma"/>
            <family val="2"/>
          </rPr>
          <t xml:space="preserve">
Verwendetet Abkürzungen für die Kofinazierung:
ohne Kofinanzierung -&gt; </t>
        </r>
        <r>
          <rPr>
            <b/>
            <sz val="9"/>
            <color indexed="81"/>
            <rFont val="Tahoma"/>
            <family val="2"/>
          </rPr>
          <t>o_Kofi</t>
        </r>
        <r>
          <rPr>
            <sz val="9"/>
            <color indexed="81"/>
            <rFont val="Tahoma"/>
            <family val="2"/>
          </rPr>
          <t xml:space="preserve">
Jobcenter -&gt;</t>
        </r>
        <r>
          <rPr>
            <b/>
            <sz val="9"/>
            <color indexed="81"/>
            <rFont val="Tahoma"/>
            <family val="2"/>
          </rPr>
          <t>JC</t>
        </r>
        <r>
          <rPr>
            <sz val="9"/>
            <color indexed="81"/>
            <rFont val="Tahoma"/>
            <family val="2"/>
          </rPr>
          <t xml:space="preserve">
Agentur für Arbeit -&gt; </t>
        </r>
        <r>
          <rPr>
            <b/>
            <sz val="9"/>
            <color indexed="81"/>
            <rFont val="Tahoma"/>
            <family val="2"/>
          </rPr>
          <t>AA</t>
        </r>
        <r>
          <rPr>
            <sz val="9"/>
            <color indexed="81"/>
            <rFont val="Tahoma"/>
            <family val="2"/>
          </rPr>
          <t xml:space="preserve">
Jobcenter + Träger -&gt; </t>
        </r>
        <r>
          <rPr>
            <b/>
            <sz val="9"/>
            <color indexed="81"/>
            <rFont val="Tahoma"/>
            <family val="2"/>
          </rPr>
          <t>JC/Träger</t>
        </r>
        <r>
          <rPr>
            <sz val="9"/>
            <color indexed="81"/>
            <rFont val="Tahoma"/>
            <family val="2"/>
          </rPr>
          <t xml:space="preserve">
Senator für Justiz -&gt; </t>
        </r>
        <r>
          <rPr>
            <b/>
            <sz val="9"/>
            <color indexed="81"/>
            <rFont val="Tahoma"/>
            <family val="2"/>
          </rPr>
          <t>Land HB</t>
        </r>
      </text>
    </comment>
  </commentList>
</comments>
</file>

<file path=xl/comments2.xml><?xml version="1.0" encoding="utf-8"?>
<comments xmlns="http://schemas.openxmlformats.org/spreadsheetml/2006/main">
  <authors>
    <author>Thorsten André</author>
  </authors>
  <commentList>
    <comment ref="C13" authorId="0" shapeId="0">
      <text>
        <r>
          <rPr>
            <sz val="9"/>
            <color indexed="81"/>
            <rFont val="Tahoma"/>
            <family val="2"/>
          </rPr>
          <t>Für 1 BV im aktuellen Monat!
Bitte Eingabe der Zeit im "Uhrzeit-Format", also mit Doppelpunkt (Beispiel: 08:00)</t>
        </r>
      </text>
    </comment>
    <comment ref="D13" authorId="0" shapeId="0">
      <text>
        <r>
          <rPr>
            <sz val="9"/>
            <color indexed="81"/>
            <rFont val="Tahoma"/>
            <family val="2"/>
          </rPr>
          <t xml:space="preserve">Anzahl der Stunden im aktuellen Monat laut Formular Stundennachweis!
Bitte Eingabe der Zeit im "Uhrzeit-Format",
also mit Doppelpunkt (Beispiel: 08:00)
</t>
        </r>
      </text>
    </comment>
    <comment ref="C45" authorId="0" shapeId="0">
      <text>
        <r>
          <rPr>
            <sz val="9"/>
            <color indexed="81"/>
            <rFont val="Tahoma"/>
            <family val="2"/>
          </rPr>
          <t>Für 1 BV im aktuellen Monat!
Bitte Eingabe der Zeit im "Uhrzeit-Format",
also mit Doppelpunkt (Beispiel: 08:00)</t>
        </r>
      </text>
    </comment>
    <comment ref="D45" authorId="0" shapeId="0">
      <text>
        <r>
          <rPr>
            <sz val="9"/>
            <color indexed="81"/>
            <rFont val="Tahoma"/>
            <family val="2"/>
          </rPr>
          <t xml:space="preserve">Anzahl der Stunden im aktuellen Monat laut Formular Stundennachweis!
Bitte Eingabe der Zeit im "Uhrzeit-Format",
also mit Doppelpunkt (Beispiel: 08:00)
</t>
        </r>
      </text>
    </comment>
  </commentList>
</comments>
</file>

<file path=xl/comments3.xml><?xml version="1.0" encoding="utf-8"?>
<comments xmlns="http://schemas.openxmlformats.org/spreadsheetml/2006/main">
  <authors>
    <author>Thorsten André</author>
  </authors>
  <commentList>
    <comment ref="D339" authorId="0" shapeId="0">
      <text>
        <r>
          <rPr>
            <b/>
            <sz val="9"/>
            <color indexed="81"/>
            <rFont val="Tahoma"/>
            <family val="2"/>
          </rPr>
          <t>Thorsten André:</t>
        </r>
        <r>
          <rPr>
            <sz val="9"/>
            <color indexed="81"/>
            <rFont val="Tahoma"/>
            <family val="2"/>
          </rPr>
          <t xml:space="preserve">
Status</t>
        </r>
      </text>
    </comment>
    <comment ref="H339" authorId="0" shapeId="0">
      <text>
        <r>
          <rPr>
            <b/>
            <sz val="9"/>
            <color indexed="81"/>
            <rFont val="Tahoma"/>
            <family val="2"/>
          </rPr>
          <t>Thorsten André:</t>
        </r>
        <r>
          <rPr>
            <sz val="9"/>
            <color indexed="81"/>
            <rFont val="Tahoma"/>
            <family val="2"/>
          </rPr>
          <t xml:space="preserve">
Status_Ausloesung</t>
        </r>
      </text>
    </comment>
    <comment ref="C430" authorId="0" shapeId="0">
      <text>
        <r>
          <rPr>
            <b/>
            <sz val="9"/>
            <color indexed="81"/>
            <rFont val="Tahoma"/>
            <family val="2"/>
          </rPr>
          <t>Thorsten André:</t>
        </r>
        <r>
          <rPr>
            <sz val="9"/>
            <color indexed="81"/>
            <rFont val="Tahoma"/>
            <family val="2"/>
          </rPr>
          <t xml:space="preserve">
Kofi_Abk</t>
        </r>
      </text>
    </comment>
    <comment ref="M430" authorId="0" shapeId="0">
      <text>
        <r>
          <rPr>
            <b/>
            <sz val="9"/>
            <color indexed="81"/>
            <rFont val="Tahoma"/>
            <family val="2"/>
          </rPr>
          <t>Thorsten André:</t>
        </r>
        <r>
          <rPr>
            <sz val="9"/>
            <color indexed="81"/>
            <rFont val="Tahoma"/>
            <family val="2"/>
          </rPr>
          <t xml:space="preserve">
Positionen</t>
        </r>
      </text>
    </comment>
    <comment ref="E437" authorId="0" shapeId="0">
      <text>
        <r>
          <rPr>
            <b/>
            <sz val="9"/>
            <color indexed="81"/>
            <rFont val="Tahoma"/>
            <family val="2"/>
          </rPr>
          <t>Thorsten André:</t>
        </r>
        <r>
          <rPr>
            <sz val="9"/>
            <color indexed="81"/>
            <rFont val="Tahoma"/>
            <family val="2"/>
          </rPr>
          <t xml:space="preserve">
Kofi_Abk_tbl</t>
        </r>
      </text>
    </comment>
    <comment ref="B438" authorId="0" shapeId="0">
      <text>
        <r>
          <rPr>
            <b/>
            <sz val="9"/>
            <color indexed="81"/>
            <rFont val="Tahoma"/>
            <family val="2"/>
          </rPr>
          <t>Thorsten André:</t>
        </r>
        <r>
          <rPr>
            <sz val="9"/>
            <color indexed="81"/>
            <rFont val="Tahoma"/>
            <family val="2"/>
          </rPr>
          <t xml:space="preserve">
TN_ALG_AB für A40:A42 und Name String_o_Kofi</t>
        </r>
      </text>
    </comment>
    <comment ref="C438" authorId="0" shapeId="0">
      <text>
        <r>
          <rPr>
            <b/>
            <sz val="9"/>
            <color indexed="81"/>
            <rFont val="Tahoma"/>
            <family val="2"/>
          </rPr>
          <t>Thorsten André:</t>
        </r>
        <r>
          <rPr>
            <sz val="9"/>
            <color indexed="81"/>
            <rFont val="Tahoma"/>
            <family val="2"/>
          </rPr>
          <t xml:space="preserve">
TN_SVB</t>
        </r>
      </text>
    </comment>
    <comment ref="D438" authorId="0" shapeId="0">
      <text>
        <r>
          <rPr>
            <b/>
            <sz val="9"/>
            <color indexed="81"/>
            <rFont val="Tahoma"/>
            <family val="2"/>
          </rPr>
          <t>Thorsten André:</t>
        </r>
        <r>
          <rPr>
            <sz val="9"/>
            <color indexed="81"/>
            <rFont val="Tahoma"/>
            <family val="2"/>
          </rPr>
          <t xml:space="preserve">
TN_HK_Land_HB</t>
        </r>
      </text>
    </comment>
    <comment ref="E438" authorId="0" shapeId="0">
      <text>
        <r>
          <rPr>
            <b/>
            <sz val="9"/>
            <color indexed="81"/>
            <rFont val="Tahoma"/>
            <family val="2"/>
          </rPr>
          <t>Thorsten André:</t>
        </r>
        <r>
          <rPr>
            <sz val="9"/>
            <color indexed="81"/>
            <rFont val="Tahoma"/>
            <family val="2"/>
          </rPr>
          <t xml:space="preserve">
TN_ALG_C1</t>
        </r>
      </text>
    </comment>
    <comment ref="B520" authorId="0" shapeId="0">
      <text>
        <r>
          <rPr>
            <b/>
            <sz val="9"/>
            <color indexed="81"/>
            <rFont val="Tahoma"/>
            <family val="2"/>
          </rPr>
          <t>Thorsten André:</t>
        </r>
        <r>
          <rPr>
            <sz val="9"/>
            <color indexed="81"/>
            <rFont val="Tahoma"/>
            <family val="2"/>
          </rPr>
          <t xml:space="preserve">
Intervention</t>
        </r>
      </text>
    </comment>
    <comment ref="C520" authorId="0" shapeId="0">
      <text>
        <r>
          <rPr>
            <b/>
            <sz val="9"/>
            <color indexed="81"/>
            <rFont val="Tahoma"/>
            <family val="2"/>
          </rPr>
          <t>Thorsten André:</t>
        </r>
        <r>
          <rPr>
            <sz val="9"/>
            <color indexed="81"/>
            <rFont val="Tahoma"/>
            <family val="2"/>
          </rPr>
          <t xml:space="preserve">
Matrix inklusive Spalte A</t>
        </r>
      </text>
    </comment>
    <comment ref="I520" authorId="0" shapeId="0">
      <text>
        <r>
          <rPr>
            <b/>
            <sz val="9"/>
            <color indexed="81"/>
            <rFont val="Tahoma"/>
            <family val="2"/>
          </rPr>
          <t>Thorsten André:</t>
        </r>
        <r>
          <rPr>
            <sz val="9"/>
            <color indexed="81"/>
            <rFont val="Tahoma"/>
            <family val="2"/>
          </rPr>
          <t xml:space="preserve">
Matrix inklusive Spalte A</t>
        </r>
      </text>
    </comment>
    <comment ref="B585" authorId="0" shapeId="0">
      <text>
        <r>
          <rPr>
            <b/>
            <sz val="9"/>
            <color indexed="81"/>
            <rFont val="Tahoma"/>
            <family val="2"/>
          </rPr>
          <t>Thorsten André:</t>
        </r>
        <r>
          <rPr>
            <sz val="9"/>
            <color indexed="81"/>
            <rFont val="Tahoma"/>
            <family val="2"/>
          </rPr>
          <t xml:space="preserve">
Intervention</t>
        </r>
      </text>
    </comment>
    <comment ref="C585" authorId="0" shapeId="0">
      <text>
        <r>
          <rPr>
            <b/>
            <sz val="9"/>
            <color indexed="81"/>
            <rFont val="Tahoma"/>
            <family val="2"/>
          </rPr>
          <t>Thorsten André:</t>
        </r>
        <r>
          <rPr>
            <sz val="9"/>
            <color indexed="81"/>
            <rFont val="Tahoma"/>
            <family val="2"/>
          </rPr>
          <t xml:space="preserve">
Matrix inklusive Spalte A</t>
        </r>
      </text>
    </comment>
    <comment ref="J585" authorId="0" shapeId="0">
      <text>
        <r>
          <rPr>
            <b/>
            <sz val="9"/>
            <color indexed="81"/>
            <rFont val="Tahoma"/>
            <family val="2"/>
          </rPr>
          <t>Thorsten André:</t>
        </r>
        <r>
          <rPr>
            <sz val="9"/>
            <color indexed="81"/>
            <rFont val="Tahoma"/>
            <family val="2"/>
          </rPr>
          <t xml:space="preserve">
Name Matrix inklusive Spalte A</t>
        </r>
      </text>
    </comment>
  </commentList>
</comments>
</file>

<file path=xl/comments4.xml><?xml version="1.0" encoding="utf-8"?>
<comments xmlns="http://schemas.openxmlformats.org/spreadsheetml/2006/main">
  <authors>
    <author>Thorsten André</author>
  </authors>
  <commentList>
    <comment ref="A302" authorId="0" shapeId="0">
      <text>
        <r>
          <rPr>
            <b/>
            <sz val="9"/>
            <color indexed="81"/>
            <rFont val="Tahoma"/>
            <family val="2"/>
          </rPr>
          <t>Thorsten André:</t>
        </r>
        <r>
          <rPr>
            <sz val="9"/>
            <color indexed="81"/>
            <rFont val="Tahoma"/>
            <family val="2"/>
          </rPr>
          <t xml:space="preserve">
Ermittlung TN in Liste</t>
        </r>
      </text>
    </comment>
    <comment ref="N302" authorId="0" shapeId="0">
      <text>
        <r>
          <rPr>
            <b/>
            <sz val="9"/>
            <color indexed="81"/>
            <rFont val="Tahoma"/>
            <family val="2"/>
          </rPr>
          <t>Thorsten André:</t>
        </r>
        <r>
          <rPr>
            <sz val="9"/>
            <color indexed="81"/>
            <rFont val="Tahoma"/>
            <family val="2"/>
          </rPr>
          <t xml:space="preserve">
TN mit Pauschale</t>
        </r>
      </text>
    </comment>
    <comment ref="N303" authorId="0" shapeId="0">
      <text>
        <r>
          <rPr>
            <b/>
            <sz val="9"/>
            <color indexed="81"/>
            <rFont val="Tahoma"/>
            <family val="2"/>
          </rPr>
          <t>Thorsten André:</t>
        </r>
        <r>
          <rPr>
            <sz val="9"/>
            <color indexed="81"/>
            <rFont val="Tahoma"/>
            <family val="2"/>
          </rPr>
          <t xml:space="preserve">
TN in Liste minus TN mit Pauschale ist TN ohne Pauschale</t>
        </r>
      </text>
    </comment>
  </commentList>
</comments>
</file>

<file path=xl/comments5.xml><?xml version="1.0" encoding="utf-8"?>
<comments xmlns="http://schemas.openxmlformats.org/spreadsheetml/2006/main">
  <authors>
    <author>Thorsten André</author>
  </authors>
  <commentList>
    <comment ref="N1" authorId="0" shapeId="0">
      <text>
        <r>
          <rPr>
            <b/>
            <sz val="9"/>
            <color indexed="81"/>
            <rFont val="Tahoma"/>
            <family val="2"/>
          </rPr>
          <t>Thorsten André:</t>
        </r>
        <r>
          <rPr>
            <sz val="9"/>
            <color indexed="81"/>
            <rFont val="Tahoma"/>
            <family val="2"/>
          </rPr>
          <t xml:space="preserve">
Monat</t>
        </r>
      </text>
    </comment>
    <comment ref="O1" authorId="0" shapeId="0">
      <text>
        <r>
          <rPr>
            <b/>
            <sz val="9"/>
            <color indexed="81"/>
            <rFont val="Tahoma"/>
            <family val="2"/>
          </rPr>
          <t>Thorsten André:</t>
        </r>
        <r>
          <rPr>
            <sz val="9"/>
            <color indexed="81"/>
            <rFont val="Tahoma"/>
            <family val="2"/>
          </rPr>
          <t xml:space="preserve">
keine Namenszuordnung-&gt; nur als Nachlschagefunktion welche Ziffer zum Monat gehört</t>
        </r>
      </text>
    </comment>
    <comment ref="P1" authorId="0" shapeId="0">
      <text>
        <r>
          <rPr>
            <b/>
            <sz val="9"/>
            <color indexed="81"/>
            <rFont val="Tahoma"/>
            <family val="2"/>
          </rPr>
          <t>Thorsten André:</t>
        </r>
        <r>
          <rPr>
            <sz val="9"/>
            <color indexed="81"/>
            <rFont val="Tahoma"/>
            <family val="2"/>
          </rPr>
          <t xml:space="preserve">
Jahr</t>
        </r>
      </text>
    </comment>
    <comment ref="Q1" authorId="0" shapeId="0">
      <text>
        <r>
          <rPr>
            <b/>
            <sz val="9"/>
            <color indexed="81"/>
            <rFont val="Tahoma"/>
            <family val="2"/>
          </rPr>
          <t>Thorsten André:
Spalte aus Pauschale_Matrix</t>
        </r>
      </text>
    </comment>
    <comment ref="A2" authorId="0" shapeId="0">
      <text>
        <r>
          <rPr>
            <b/>
            <sz val="9"/>
            <color indexed="81"/>
            <rFont val="Tahoma"/>
            <family val="2"/>
          </rPr>
          <t>Thorsten André:</t>
        </r>
        <r>
          <rPr>
            <sz val="9"/>
            <color indexed="81"/>
            <rFont val="Tahoma"/>
            <family val="2"/>
          </rPr>
          <t xml:space="preserve">
Intervention</t>
        </r>
      </text>
    </comment>
    <comment ref="B2" authorId="0" shapeId="0">
      <text>
        <r>
          <rPr>
            <b/>
            <sz val="9"/>
            <color indexed="81"/>
            <rFont val="Tahoma"/>
            <family val="2"/>
          </rPr>
          <t>Thorsten André:</t>
        </r>
        <r>
          <rPr>
            <sz val="9"/>
            <color indexed="81"/>
            <rFont val="Tahoma"/>
            <family val="2"/>
          </rPr>
          <t xml:space="preserve">
Matrix inklusive Spalte A</t>
        </r>
      </text>
    </comment>
    <comment ref="I2" authorId="0" shapeId="0">
      <text>
        <r>
          <rPr>
            <b/>
            <sz val="9"/>
            <color indexed="81"/>
            <rFont val="Tahoma"/>
            <family val="2"/>
          </rPr>
          <t>Thorsten André:</t>
        </r>
        <r>
          <rPr>
            <sz val="9"/>
            <color indexed="81"/>
            <rFont val="Tahoma"/>
            <family val="2"/>
          </rPr>
          <t xml:space="preserve">
Name Matrix inklusive Spalte A</t>
        </r>
      </text>
    </comment>
    <comment ref="L2" authorId="0" shapeId="0">
      <text>
        <r>
          <rPr>
            <b/>
            <sz val="9"/>
            <color indexed="81"/>
            <rFont val="Tahoma"/>
            <family val="2"/>
          </rPr>
          <t>Thorsten André:</t>
        </r>
        <r>
          <rPr>
            <sz val="9"/>
            <color indexed="81"/>
            <rFont val="Tahoma"/>
            <family val="2"/>
          </rPr>
          <t xml:space="preserve">
Alter_Eintritt</t>
        </r>
      </text>
    </comment>
    <comment ref="C15" authorId="0" shapeId="0">
      <text>
        <r>
          <rPr>
            <b/>
            <sz val="9"/>
            <color indexed="81"/>
            <rFont val="Tahoma"/>
            <family val="2"/>
          </rPr>
          <t>Thorsten André:</t>
        </r>
        <r>
          <rPr>
            <sz val="9"/>
            <color indexed="81"/>
            <rFont val="Tahoma"/>
            <family val="2"/>
          </rPr>
          <t xml:space="preserve">
Status</t>
        </r>
      </text>
    </comment>
    <comment ref="G15" authorId="0" shapeId="0">
      <text>
        <r>
          <rPr>
            <b/>
            <sz val="9"/>
            <color indexed="81"/>
            <rFont val="Tahoma"/>
            <family val="2"/>
          </rPr>
          <t>Thorsten André:</t>
        </r>
        <r>
          <rPr>
            <sz val="9"/>
            <color indexed="81"/>
            <rFont val="Tahoma"/>
            <family val="2"/>
          </rPr>
          <t xml:space="preserve">
Status_Ausloesung</t>
        </r>
      </text>
    </comment>
    <comment ref="B33" authorId="0" shapeId="0">
      <text>
        <r>
          <rPr>
            <b/>
            <sz val="9"/>
            <color indexed="81"/>
            <rFont val="Tahoma"/>
            <family val="2"/>
          </rPr>
          <t>Thorsten André:</t>
        </r>
        <r>
          <rPr>
            <sz val="9"/>
            <color indexed="81"/>
            <rFont val="Tahoma"/>
            <family val="2"/>
          </rPr>
          <t xml:space="preserve">
Kofi_Abk</t>
        </r>
      </text>
    </comment>
    <comment ref="L33" authorId="0" shapeId="0">
      <text>
        <r>
          <rPr>
            <b/>
            <sz val="9"/>
            <color indexed="81"/>
            <rFont val="Tahoma"/>
            <family val="2"/>
          </rPr>
          <t>Thorsten André:</t>
        </r>
        <r>
          <rPr>
            <sz val="9"/>
            <color indexed="81"/>
            <rFont val="Tahoma"/>
            <family val="2"/>
          </rPr>
          <t xml:space="preserve">
Positionen</t>
        </r>
      </text>
    </comment>
    <comment ref="D40" authorId="0" shapeId="0">
      <text>
        <r>
          <rPr>
            <b/>
            <sz val="9"/>
            <color indexed="81"/>
            <rFont val="Tahoma"/>
            <family val="2"/>
          </rPr>
          <t>Thorsten André:</t>
        </r>
        <r>
          <rPr>
            <sz val="9"/>
            <color indexed="81"/>
            <rFont val="Tahoma"/>
            <family val="2"/>
          </rPr>
          <t xml:space="preserve">
Kofi_Abk_tbl</t>
        </r>
      </text>
    </comment>
    <comment ref="A41" authorId="0" shapeId="0">
      <text>
        <r>
          <rPr>
            <b/>
            <sz val="9"/>
            <color indexed="81"/>
            <rFont val="Tahoma"/>
            <family val="2"/>
          </rPr>
          <t>Thorsten André:</t>
        </r>
        <r>
          <rPr>
            <sz val="9"/>
            <color indexed="81"/>
            <rFont val="Tahoma"/>
            <family val="2"/>
          </rPr>
          <t xml:space="preserve">
TN_ALG_AB für A40:A42 und Name String_o_Kofi</t>
        </r>
      </text>
    </comment>
    <comment ref="B41" authorId="0" shapeId="0">
      <text>
        <r>
          <rPr>
            <b/>
            <sz val="9"/>
            <color indexed="81"/>
            <rFont val="Tahoma"/>
            <family val="2"/>
          </rPr>
          <t>Thorsten André:</t>
        </r>
        <r>
          <rPr>
            <sz val="9"/>
            <color indexed="81"/>
            <rFont val="Tahoma"/>
            <family val="2"/>
          </rPr>
          <t xml:space="preserve">
TN_SVB</t>
        </r>
      </text>
    </comment>
    <comment ref="C41" authorId="0" shapeId="0">
      <text>
        <r>
          <rPr>
            <b/>
            <sz val="9"/>
            <color indexed="81"/>
            <rFont val="Tahoma"/>
            <family val="2"/>
          </rPr>
          <t>Thorsten André:</t>
        </r>
        <r>
          <rPr>
            <sz val="9"/>
            <color indexed="81"/>
            <rFont val="Tahoma"/>
            <family val="2"/>
          </rPr>
          <t xml:space="preserve">
TN_HK_Land_HB</t>
        </r>
      </text>
    </comment>
    <comment ref="D41" authorId="0" shapeId="0">
      <text>
        <r>
          <rPr>
            <b/>
            <sz val="9"/>
            <color indexed="81"/>
            <rFont val="Tahoma"/>
            <family val="2"/>
          </rPr>
          <t>Thorsten André:</t>
        </r>
        <r>
          <rPr>
            <sz val="9"/>
            <color indexed="81"/>
            <rFont val="Tahoma"/>
            <family val="2"/>
          </rPr>
          <t xml:space="preserve">
TN_ALG_C1</t>
        </r>
      </text>
    </comment>
  </commentList>
</comments>
</file>

<file path=xl/sharedStrings.xml><?xml version="1.0" encoding="utf-8"?>
<sst xmlns="http://schemas.openxmlformats.org/spreadsheetml/2006/main" count="1542" uniqueCount="803">
  <si>
    <t xml:space="preserve">Abrechnungsmonat </t>
  </si>
  <si>
    <t>bis</t>
  </si>
  <si>
    <t>lfd. Nr</t>
  </si>
  <si>
    <t>Name</t>
  </si>
  <si>
    <t>Vorname</t>
  </si>
  <si>
    <t>E</t>
  </si>
  <si>
    <t>U</t>
  </si>
  <si>
    <t>F</t>
  </si>
  <si>
    <t>Aktenzeichen des Bewilligungsbescheides</t>
  </si>
  <si>
    <t>SUMME</t>
  </si>
  <si>
    <t>Eintritt</t>
  </si>
  <si>
    <t>Austritt</t>
  </si>
  <si>
    <t>Tage</t>
  </si>
  <si>
    <t>unent-schuldigt</t>
  </si>
  <si>
    <t>Bemerkungen</t>
  </si>
  <si>
    <t>W</t>
  </si>
  <si>
    <t>Wochenende, Feiertage</t>
  </si>
  <si>
    <r>
      <t xml:space="preserve">sonstige </t>
    </r>
    <r>
      <rPr>
        <b/>
        <sz val="9"/>
        <rFont val="Arial"/>
        <family val="2"/>
      </rPr>
      <t>e</t>
    </r>
    <r>
      <rPr>
        <sz val="9"/>
        <rFont val="Arial"/>
        <family val="2"/>
      </rPr>
      <t xml:space="preserve">ntschuldigte Fehltage </t>
    </r>
  </si>
  <si>
    <r>
      <t xml:space="preserve">unentschuldigte </t>
    </r>
    <r>
      <rPr>
        <b/>
        <sz val="9"/>
        <rFont val="Arial"/>
        <family val="2"/>
      </rPr>
      <t>F</t>
    </r>
    <r>
      <rPr>
        <sz val="9"/>
        <rFont val="Arial"/>
        <family val="2"/>
      </rPr>
      <t xml:space="preserve">ehltage </t>
    </r>
  </si>
  <si>
    <t xml:space="preserve">Urlaub </t>
  </si>
  <si>
    <t>A</t>
  </si>
  <si>
    <t>Urlaub</t>
  </si>
  <si>
    <t>vom</t>
  </si>
  <si>
    <t>Höhe der Pauschale pro Monat</t>
  </si>
  <si>
    <t>Ort, Datum</t>
  </si>
  <si>
    <t>Für eine Erstattung im letzten Abrechnungsmonat ist ein Verwendungsnachweis beizufügen.</t>
  </si>
  <si>
    <t>nachrichtlich:</t>
  </si>
  <si>
    <t>Kofinanzierung gesamt</t>
  </si>
  <si>
    <t>TN/innen,</t>
  </si>
  <si>
    <t>davon:</t>
  </si>
  <si>
    <t>Für den Zeitraum vom</t>
  </si>
  <si>
    <t>Stempel / rechtsverbindliche Unterschrift</t>
  </si>
  <si>
    <t>mit ausgewiesener Kofi?</t>
  </si>
  <si>
    <t>Projekt:</t>
  </si>
  <si>
    <t>BAP-Interventionsblatt:</t>
  </si>
  <si>
    <t>Intervention:</t>
  </si>
  <si>
    <t>Kofinanzierung im Bescheid ausgewiesen?</t>
  </si>
  <si>
    <t>Eingabekürzel:</t>
  </si>
  <si>
    <t>Durch meine Unterschrift bestätige ich die Richtigkleit der Angaben</t>
  </si>
  <si>
    <t>Eine Belegliste wurde erstellt und eingereicht</t>
  </si>
  <si>
    <t>V2_1</t>
  </si>
  <si>
    <t>Ausgangsversion Ralf</t>
  </si>
  <si>
    <t>V3_1</t>
  </si>
  <si>
    <t>Version Überarbeitung TA</t>
  </si>
  <si>
    <t>Januar</t>
  </si>
  <si>
    <t>Februar</t>
  </si>
  <si>
    <t>März</t>
  </si>
  <si>
    <t>April</t>
  </si>
  <si>
    <t>Mai</t>
  </si>
  <si>
    <t>Juni</t>
  </si>
  <si>
    <t>Juli</t>
  </si>
  <si>
    <t>August</t>
  </si>
  <si>
    <t>September</t>
  </si>
  <si>
    <t>Oktober</t>
  </si>
  <si>
    <t>November</t>
  </si>
  <si>
    <t>Erfassung der tgl. Anwesenheit (bitte Eingabekürzel beachten)</t>
  </si>
  <si>
    <t>Eingabe von Monat Drop Down</t>
  </si>
  <si>
    <t>Eingabe von Jahr Drop Down</t>
  </si>
  <si>
    <t>Basis</t>
  </si>
  <si>
    <t>Name Monat</t>
  </si>
  <si>
    <t xml:space="preserve">Basis </t>
  </si>
  <si>
    <t>Name Jahr</t>
  </si>
  <si>
    <t>Automatische Ermittlung Monatsbegin</t>
  </si>
  <si>
    <t>Automatische Ermittlung Monatsende</t>
  </si>
  <si>
    <t>Drop Down Intervention</t>
  </si>
  <si>
    <t>Name Intervention</t>
  </si>
  <si>
    <t>automatische Ermittlung Wochentag aufgrund von Monat/Jahr</t>
  </si>
  <si>
    <t>bedingte Formatierung für Samstag und Sonntag</t>
  </si>
  <si>
    <t>Gültigkeitsprüfung Eingabekürzel</t>
  </si>
  <si>
    <t>Name Status</t>
  </si>
  <si>
    <t xml:space="preserve">Statistik </t>
  </si>
  <si>
    <t>umgestellt auf SVERWEIS</t>
  </si>
  <si>
    <t xml:space="preserve">Tabelle </t>
  </si>
  <si>
    <t>WENNFEHLER(SVERWEIS(Monatsverwendungsnachweis!S27;'Drop Down'!$F$16:$G$20;2;FALSCH);"")</t>
  </si>
  <si>
    <t>Ermittlung Kofi-Wert über SVERWEIS</t>
  </si>
  <si>
    <t>SVERWEIS(Monatsverwendungsnachweis!I5;'Drop Down'!A2:C9;3;FALSCH)</t>
  </si>
  <si>
    <t>Klärungen noch notwendig im Blatt Pauschale Summen und Summenblatt</t>
  </si>
  <si>
    <t>Kofiberechnung nur wenn Kofi ja … aber das kann man anders lösen als bisher ….</t>
  </si>
  <si>
    <t>Dateiname geändert, Logos eingefügt</t>
  </si>
  <si>
    <t>Dateiname d.h. Name unter dem die Datei gespeichert ist eingefügt</t>
  </si>
  <si>
    <t>Max. Platzzahl laut Bescheid</t>
  </si>
  <si>
    <t>Höhe Kofinanzierung</t>
  </si>
  <si>
    <t>?</t>
  </si>
  <si>
    <t>Daten Projekt</t>
  </si>
  <si>
    <t>Bedingte Formatierung Monatsverwendungsnachweis geändert</t>
  </si>
  <si>
    <t>Wochenenden werden grau hinterlegt, Tage, die nicht zum Monat gehören werden dunkelgrau hinterlegt</t>
  </si>
  <si>
    <t>Errechnung Pauschale auf Summenblatt nur wenn Kofi ja</t>
  </si>
  <si>
    <t>Formatierung Pauschale Summen vorgenommen</t>
  </si>
  <si>
    <t>V3_3</t>
  </si>
  <si>
    <t>Intervention B 1.2.1 entfernt</t>
  </si>
  <si>
    <t>Blatt FK entfernt</t>
  </si>
  <si>
    <t>Blatt Tabelle 2 entfernt</t>
  </si>
  <si>
    <t>Pauschale Summen -&gt; Kofinanzierung des Landes ergänzt</t>
  </si>
  <si>
    <t>Neue Versionsnummer vergeben Fusszeilen angepasst</t>
  </si>
  <si>
    <t>Alter bei Eintritt</t>
  </si>
  <si>
    <t>U25</t>
  </si>
  <si>
    <t>Name definiert -&gt; Alter_Eintritt Optionen U25 oder U65</t>
  </si>
  <si>
    <t>TN-UHG</t>
  </si>
  <si>
    <t>FAV</t>
  </si>
  <si>
    <t>THK</t>
  </si>
  <si>
    <t>ALG II</t>
  </si>
  <si>
    <t>Spalte</t>
  </si>
  <si>
    <t xml:space="preserve">Summe U25 </t>
  </si>
  <si>
    <t>Summe U65</t>
  </si>
  <si>
    <t>Summe U25</t>
  </si>
  <si>
    <t>Intervention</t>
  </si>
  <si>
    <t>Aktenzeichen 1/0</t>
  </si>
  <si>
    <t>Alter_Eintritt</t>
  </si>
  <si>
    <t>ALG II m AZ</t>
  </si>
  <si>
    <t>Tage U25</t>
  </si>
  <si>
    <t>Tage U65</t>
  </si>
  <si>
    <t>Pauschale U65 / Tag</t>
  </si>
  <si>
    <t>Pauschale U25 / Tag</t>
  </si>
  <si>
    <t>Tage U25 m. AZ</t>
  </si>
  <si>
    <t>Tage U65 M. AZ</t>
  </si>
  <si>
    <t>Namen:</t>
  </si>
  <si>
    <t xml:space="preserve">Monatsverwendungsnachweis </t>
  </si>
  <si>
    <t xml:space="preserve">Spalte eingefügt Alter bei Eintritt Gültigkeitsprüfung Name Alter_Eintritt </t>
  </si>
  <si>
    <t>Spalte M6 SVERWEIS(J5;'Drop Down'!A2:B11;2;FALSCH) ermittelt aus Tabelle Spalte 2  Art TN-UHG</t>
  </si>
  <si>
    <t>Neu eingeführt ALG II m.AZ</t>
  </si>
  <si>
    <t>d.h darf nur für TN errechnet werden, die ein Aktenzeichen bei JC/Agentur haben</t>
  </si>
  <si>
    <t>Spalte P6 SVERWEIS(M6;'Drop Down'!C25:F28;2;FALSCH) ermittelt aus Tabelle die für die Berechnung der Anwesenheitstage relevante Spalte</t>
  </si>
  <si>
    <t>Statistik:</t>
  </si>
  <si>
    <t>Spalte eingefügt Alter bei Eintritt Datenübernahme aus MVN</t>
  </si>
  <si>
    <t>Spalte eingefügt Summe U25</t>
  </si>
  <si>
    <t>Spalte eingefügt Summe U65</t>
  </si>
  <si>
    <t>Spalte gelöscht Summe</t>
  </si>
  <si>
    <t>Tabellenende Gesamtsumme und Summe U25 und U65 eingefügt.</t>
  </si>
  <si>
    <t>Ermittlung Anweseheit WENNFEHLER(SVERWEIS(Monatsverwendungsnachweis!T12;'Drop Down'!$E$17:$H$21;Monatsverwendungsnachweis!$P$6;FALSCH);"")</t>
  </si>
  <si>
    <t xml:space="preserve">Aufgrund der eingegebenen Werte in MVN wird in der Tabelle E17:H21 nachgeschlagen, ob der Wert als anwesend oder nicht gewertet werden soll.
</t>
  </si>
  <si>
    <t>Die Spalte, die diese Information enthält wird aufgrund des Felde P6 im MVN ermittelt</t>
  </si>
  <si>
    <t>Neues Tabellenblatt, ermittelt aufgrund der im Blatt Statistik erzeugten Werte und Paramatern auf dem Blatt Drop-Down folgende  Werte:</t>
  </si>
  <si>
    <t>Ermitlung_Kofi:</t>
  </si>
  <si>
    <t xml:space="preserve">Summe Tage U25 </t>
  </si>
  <si>
    <t xml:space="preserve">Summe Tage U26 </t>
  </si>
  <si>
    <t xml:space="preserve">Summe Tage U25 wenn Aktenzeichen vorhanden </t>
  </si>
  <si>
    <t>Aktenzeichen vorhanden 0 wenn nicht 1 wenn ja</t>
  </si>
  <si>
    <t xml:space="preserve">Summe Tage U65 wenn Aktenzeichen vorhanden </t>
  </si>
  <si>
    <t>G2*'Drop Down'!$E$25+H2*'Drop Down'!$F$25</t>
  </si>
  <si>
    <t>G2*'Drop Down'!$E$26+H2*'Drop Down'!$F$26</t>
  </si>
  <si>
    <t>G2*'Drop Down'!$E$27+H2*'Drop Down'!$F$27</t>
  </si>
  <si>
    <t>L2*I2</t>
  </si>
  <si>
    <t>Ermittlung Kofibetrag</t>
  </si>
  <si>
    <t xml:space="preserve">hier wird nur </t>
  </si>
  <si>
    <t xml:space="preserve">aufgrund der in Drop-Down hinterlegten Parameter für </t>
  </si>
  <si>
    <t>der unter AlG II ermitteltet Wert mal Aktenzeichen gerechnet …</t>
  </si>
  <si>
    <t xml:space="preserve">Summe </t>
  </si>
  <si>
    <t>in Zeite 152</t>
  </si>
  <si>
    <t>bildet die Summe aller Werte und damit den Gesamtwert Kofinazierung für das jeweilige TN-UHG wird immer berechnet</t>
  </si>
  <si>
    <t>Pauschale_Summen:</t>
  </si>
  <si>
    <t>SVERWEIS(Monatsverwendungsnachweis!M6;'Drop Down'!C25:I28;6;FALSCH)</t>
  </si>
  <si>
    <t>übertragen</t>
  </si>
  <si>
    <t xml:space="preserve">Summenwerte aus Zeilte 152 werden in Drop-Down in Tabelle </t>
  </si>
  <si>
    <t>C25:I28</t>
  </si>
  <si>
    <t>SVERWEIS(Monatsverwendungsnachweis!M6;'Drop Down'!C25:I28;7;FALSCH)</t>
  </si>
  <si>
    <t>SVERWEIS(Monatsverwendungsnachweis!M6;'Drop Down'!C25:I28;3;FALSCH)</t>
  </si>
  <si>
    <t>SVERWEIS(Monatsverwendungsnachweis!M6;'Drop Down'!C25:I28;5;FALSCH)</t>
  </si>
  <si>
    <t>SVERWEIS(Monatsverwendungsnachweis!M6;'Drop Down'!C25:I28;4;FALSCH)</t>
  </si>
  <si>
    <t xml:space="preserve">Auslesen des für die ausgewählte Intervention (Monatsverwendungsnachweis!M6) gültigen Wertes </t>
  </si>
  <si>
    <t>V4_2</t>
  </si>
  <si>
    <t>DROP-DOWN:</t>
  </si>
  <si>
    <t>Änderung der Parameter</t>
  </si>
  <si>
    <t>Notwendige Werte neu hinterlegt -&gt; Bezüge ergeben sich aus den Angaben oben</t>
  </si>
  <si>
    <t>Automatische Zählung des Nr abhängig von Aktenzeichen … geändert auf Abhängigkeit Name Spalte C</t>
  </si>
  <si>
    <t>V4_3</t>
  </si>
  <si>
    <t>SVG in Soz.vers.Beschäftigung geändert</t>
  </si>
  <si>
    <t>(Wert G18 wird von MonatsverwendungsnachweisN6übertragen)</t>
  </si>
  <si>
    <t>Anpassung der Dateibezeichnung in Fusszeile</t>
  </si>
  <si>
    <t>Kofinanzierung wird nur in Summenblatt ausgegeben, wenn G18 gleich ja sonst 0</t>
  </si>
  <si>
    <t>V4_4</t>
  </si>
  <si>
    <t>Blatt MVN: in Zelle S 46 (beim 35. TN) wird nun auch der TN-Name aus Zelle C 46  übernommen</t>
  </si>
  <si>
    <t>Blatt Pauschale: Ab den Zellen G 51 - AK 51 werden nun auch die Daten aus dem Blatt "MVN" korrekt übertragen, sodass eine Berechnung stattfinden kann, die "0" oder "1" zum Ergebnis hat</t>
  </si>
  <si>
    <t>Blatt Summenblatt: Der Blattschutz wurde angepasst, sodass nun alle Blätter ein einheitliches Passwort haben</t>
  </si>
  <si>
    <t>V4_5</t>
  </si>
  <si>
    <t>(Lüling)</t>
  </si>
  <si>
    <t>Blatt "Ermittlung Kofi": in den MVN für 35, 50 und 100 Personen wurde im Blatt "Pauschale Summen" keine Kofi ausgewiesen, da im Blatt "Ermittlung Kofi" immer die 150 TN-Tabelle Daten abgefragt hat.</t>
  </si>
  <si>
    <t>Nach Löschung der als Berechnungsfehler gekennzeichneten Zeilen bei 35, 50 und 100 TN wurde der Fehler behoben</t>
  </si>
  <si>
    <t>B 1.1.1 - lokale FöZ (Ü25)</t>
  </si>
  <si>
    <t>C 1.5.1 - FöZ für junge Menschen (U25)</t>
  </si>
  <si>
    <t>Anzahl A</t>
  </si>
  <si>
    <t>Pauschale</t>
  </si>
  <si>
    <t>Mindestens 1 x A</t>
  </si>
  <si>
    <t>V5_1</t>
  </si>
  <si>
    <t>Intervention Alleinerziehende entfernt</t>
  </si>
  <si>
    <t>Intervention Ausbildungsgarantie aufgenommen</t>
  </si>
  <si>
    <t>Neues Tabellenblatt Ermittlung_Pauschale - Prüfung mindestens 1 A</t>
  </si>
  <si>
    <t xml:space="preserve">Werte von Ermittlung_Pauschale werden auf Blatt Pauschale_Sumen übertragen </t>
  </si>
  <si>
    <t>entschuld. 
Fehlzeiten</t>
  </si>
  <si>
    <t>Folgende Personen haben am Projekt teilgenommen:</t>
  </si>
  <si>
    <t>Es sind folgende Teilnehmende im Projekt eingesetzt gewesen: ersetzt durch Folgende Personen haben am Projekt teilgenommen:</t>
  </si>
  <si>
    <t>Anzeige der Version als Kommentar auf Monatsverwendungsnachweis A1</t>
  </si>
  <si>
    <t>Bedingte Formatierung für Spalte J UND(C12&lt;&gt;"";J12&lt;$AB$7) und für Spalte O UND(C12&lt;&gt;0;O12=0)</t>
  </si>
  <si>
    <t>Anpassung der Fusszeilen Blättern offen</t>
  </si>
  <si>
    <t>Start</t>
  </si>
  <si>
    <t>Ende</t>
  </si>
  <si>
    <t>Tag Soll</t>
  </si>
  <si>
    <t>Tage Ist</t>
  </si>
  <si>
    <t>Tage Max</t>
  </si>
  <si>
    <t>Spalte Tage MAX eingefügt. Bedingte Formatierung wenn Tage ist Tage Max überschreiten bei Tage IST</t>
  </si>
  <si>
    <t>V5_2</t>
  </si>
  <si>
    <t>Intervention A 2.1.2 auf ALG II m.AZ umgestellt</t>
  </si>
  <si>
    <t>Fusszeilen angepasst</t>
  </si>
  <si>
    <t>Zu Bestimmung Enddatum für Berechnung Tage MAX neue Formel -&gt;WENN(G12="";$O$7;WENN(G12&gt;$O$7;$O$7;G12))</t>
  </si>
  <si>
    <t>berücksichtig auch vorzeitig eingetragene Enddaten</t>
  </si>
  <si>
    <t>V5_3</t>
  </si>
  <si>
    <t xml:space="preserve">Anpassung der Statistik </t>
  </si>
  <si>
    <t>Zählung ausschließlich der TN, die mindestesn ein A in der Anwesenheitsliste haben</t>
  </si>
  <si>
    <t xml:space="preserve">Auswertung erfolgt auf Blatt Ermittlung_Pauschale </t>
  </si>
  <si>
    <t>Schritt 1: Merkmal vorhanden, dann setze Wert 1 sonst 0</t>
  </si>
  <si>
    <t>Schritt 2: multiplziere Wert mit Wert Mindestens 1xA</t>
  </si>
  <si>
    <t>Schritt 3: Zähle Werte in Zeile 161</t>
  </si>
  <si>
    <t>Zahlen auf Blatt Statistik werden durch die ermittelten Werte ersetzt</t>
  </si>
  <si>
    <t>V6_1</t>
  </si>
  <si>
    <t>Spalte I Text teilweise in Kommentar verschoben</t>
  </si>
  <si>
    <t>Neue Spalte anwesend Vormonat Gültigkeit A;O</t>
  </si>
  <si>
    <t>Monatsverwendungsnachweis</t>
  </si>
  <si>
    <t>Anpassung Zeilenbreite G I K-Q</t>
  </si>
  <si>
    <t>A im Vormonat</t>
  </si>
  <si>
    <t>Auslös. Pauschale</t>
  </si>
  <si>
    <t>Ermittlung Pauschale</t>
  </si>
  <si>
    <t>siehe Tabelle</t>
  </si>
  <si>
    <t>Fall 1</t>
  </si>
  <si>
    <t>Fall 2</t>
  </si>
  <si>
    <t>Fall 3</t>
  </si>
  <si>
    <t>Fall 4</t>
  </si>
  <si>
    <t>TeilnehmerInnen (mind. 1xA)</t>
  </si>
  <si>
    <t>Anerkennung Teilnahme ohne A</t>
  </si>
  <si>
    <t>Pauschale Summen</t>
  </si>
  <si>
    <t>zwei zusätzliche Zeilen eingefügt</t>
  </si>
  <si>
    <t>In MN7 und PQ7 Fehler bei keine Datum ausgewählt abgefangen '-&gt; jetzt wird mit WENNFEHLER der Wert "-" gesetzt</t>
  </si>
  <si>
    <t>Faktor A Vormonat</t>
  </si>
  <si>
    <t>Drop Down</t>
  </si>
  <si>
    <r>
      <t xml:space="preserve">Einführung eines neuen Faktors </t>
    </r>
    <r>
      <rPr>
        <b/>
        <sz val="10"/>
        <rFont val="Arial"/>
        <family val="2"/>
      </rPr>
      <t>Faktor A Vormonat als Eigenschaft der Intervention</t>
    </r>
  </si>
  <si>
    <t>-&gt; bei 1 soll in der Berechnung der Pauschale der Vormonat berücksichtigt werden bei 0 nicht</t>
  </si>
  <si>
    <t>-&gt; bei 1 wird in der Berechnung der Pauschale der Vormonat berücksichtigt bei 0 nicht (z.B. A 2.1.2)</t>
  </si>
  <si>
    <t>Einführung einer neuen Tabellenspalte Faktor A Vormonat</t>
  </si>
  <si>
    <t>Hier wird über SVERWEIS(Monatsverwendungsnachweis!$L$5;'Drop Down'!A$2:C$11;3;FALSCH) der zugehörige Tabellenwert eingetragen.</t>
  </si>
  <si>
    <t>Funktion Auslösung Pauschale WENN(H2*J2+I2&gt;=1;1;0)</t>
  </si>
  <si>
    <t>Fall 5</t>
  </si>
  <si>
    <t>Fall 6</t>
  </si>
  <si>
    <t>Fall 7</t>
  </si>
  <si>
    <t>Fall 8</t>
  </si>
  <si>
    <t>-&gt; für Fall 2-4 wird eine Pauschale ausgelöst, wenn der Faktor A Vormonat gilt</t>
  </si>
  <si>
    <t>-&gt; keine Auslösung Pauschale für Fall 1, wenn der Faktor A Vormonat gilt</t>
  </si>
  <si>
    <t>-&gt; für Fall 6 u. 8 wird eine Pauschale ausgelöst, wenn der Faktor A Vormonat nicht gilt</t>
  </si>
  <si>
    <t>-&gt; keine Auslösung Pauschale für Fall 5 u. 7, wenn der Faktor A Vormonat nicht gilt</t>
  </si>
  <si>
    <t>Pauschale ist dann '=K2*'Pauschale Summen'!$G$14</t>
  </si>
  <si>
    <t>V6_2</t>
  </si>
  <si>
    <t>Verworfen wegen Berücksichtigung Faktor A Vormonat</t>
  </si>
  <si>
    <t>Breite Auswahl Intervention um zwei Spalten erhöht (J-Q)</t>
  </si>
  <si>
    <t>Statistik</t>
  </si>
  <si>
    <t>Werte aus Ermittlung_Pauschale ersetzt durch reale Summen (Zählenwenn)</t>
  </si>
  <si>
    <t>=Ermittlung_Pauschale!I152</t>
  </si>
  <si>
    <t>=Ermittlung_Pauschale!K152</t>
  </si>
  <si>
    <t>=G15-G13</t>
  </si>
  <si>
    <t>Summenblatt</t>
  </si>
  <si>
    <t xml:space="preserve">Die Anteile der Migranten/innen und weiblichen TN wird aufgrund der Daten des Statistikblattes errechnet 
</t>
  </si>
  <si>
    <t>- also aus den zugewiesenen und nicht den real anwesenden TN</t>
  </si>
  <si>
    <t>unentschuldigte Fehltage</t>
  </si>
  <si>
    <t xml:space="preserve">Automatische Eintragung der Höhe der Pauschale mit Auswahl der Intervention aus Monatsverwendungsnachweis </t>
  </si>
  <si>
    <t>=SVERWEIS(Monatsverwendungsnachweis!J5;'Drop Down'!A2:D11;4;FALSCH)</t>
  </si>
  <si>
    <t>Anpassung Formatierung und Druck</t>
  </si>
  <si>
    <t>Tabelle um Spalte Pauschale erweitert</t>
  </si>
  <si>
    <t xml:space="preserve">Nr. </t>
  </si>
  <si>
    <t>Funktion</t>
  </si>
  <si>
    <t>(nur bei Interventionen mit vorgegebenen Personalschlüssel)</t>
  </si>
  <si>
    <t>Für die Betreuung eingesetztes Fachpersonal</t>
  </si>
  <si>
    <t>PS-Anl</t>
  </si>
  <si>
    <t>V6_3</t>
  </si>
  <si>
    <t>verworfen</t>
  </si>
  <si>
    <t>V6_4</t>
  </si>
  <si>
    <t xml:space="preserve">Änderung Text </t>
  </si>
  <si>
    <t>Anwesend in der Maßnahme /Flankierende Intervention bei A 2.1.2</t>
  </si>
  <si>
    <t>Personalschlüssel Anleitung</t>
  </si>
  <si>
    <t>als neues Feld angelegt</t>
  </si>
  <si>
    <t>PS-fl-U</t>
  </si>
  <si>
    <t>Personalschlüssel flankierende Unterstützung</t>
  </si>
  <si>
    <t>Intervention C 1.1.4 entfernt/Personalschlüssel eingetragen/Faktor A bei A 2.1.2 ausgeschaltet</t>
  </si>
  <si>
    <t>Personaleinsatz</t>
  </si>
  <si>
    <t>Anleitung</t>
  </si>
  <si>
    <t>flankierende Unterstützung</t>
  </si>
  <si>
    <t>Teilnehmer/innen IST</t>
  </si>
  <si>
    <t>Personaleinsatz IST</t>
  </si>
  <si>
    <t>neues Blatt zur Darstellung des Personaleinsatzes und Errechnung Personalschlüssel</t>
  </si>
  <si>
    <t>Ergebnisse aus Personaleinsatz werden hier übertragen und dargestellt.</t>
  </si>
  <si>
    <t>Prüfung inklusive Toleranz (+1)</t>
  </si>
  <si>
    <t>Personalschlüssel SOLL</t>
  </si>
  <si>
    <t>Personalschlüssel IST</t>
  </si>
  <si>
    <t>Prüfung (inkl. Toleranzwert)</t>
  </si>
  <si>
    <t>(nur auszufüllen bei Interventionen mit vorgegebenen Personalschlüssel)</t>
  </si>
  <si>
    <t>Personaleinsatz SOLL</t>
  </si>
  <si>
    <t>Personaleinsatz flankierende Unterstützung</t>
  </si>
  <si>
    <t>Personaleinsatz Anleitung</t>
  </si>
  <si>
    <t>Teilnehmer/innen MAX</t>
  </si>
  <si>
    <t xml:space="preserve">Prüfung </t>
  </si>
  <si>
    <t>Prüfung</t>
  </si>
  <si>
    <t xml:space="preserve">Prüfung ohne Toleranz bei </t>
  </si>
  <si>
    <t>gemeinsamer Wert</t>
  </si>
  <si>
    <t>V6_5</t>
  </si>
  <si>
    <t>Toleranz von + 1 bei Personalschlüssel wieder entfernt</t>
  </si>
  <si>
    <t>V6_6</t>
  </si>
  <si>
    <t>Generelle Änderung -&gt; Personalschlüssel muss gemäß Bescheid und nicht aus Interventionsblatt berücksichtigt werden.</t>
  </si>
  <si>
    <t>Die Personalschlüssel werden je nach Intervention in zwei Feldern für PS-Anl und PS-fl-U angezeigt.</t>
  </si>
  <si>
    <t>Davor kann man die PS laut Bescheid eintragen -&gt; diese werden für die Berechnung verwendet.</t>
  </si>
  <si>
    <t>PS-Ges</t>
  </si>
  <si>
    <t>Personalschlüssel Gesamt</t>
  </si>
  <si>
    <t>Interventionsblatt</t>
  </si>
  <si>
    <t>Gesamt</t>
  </si>
  <si>
    <t>zu berücksichtigende Teilnahmen</t>
  </si>
  <si>
    <t>V7_1</t>
  </si>
  <si>
    <t>Es gibt jetzt 3 Werte für Personalschlüssel</t>
  </si>
  <si>
    <t>Der Wert laut Bescheid wird in die blauen Felder eingegeben</t>
  </si>
  <si>
    <t>Der Wert aus dem Interventionsblatt oder aus anderen Regelungen wird aus der Drop Dowm Tabelle ausgelesen und angezeigt</t>
  </si>
  <si>
    <t>Die Werte für die Anteile w und Migrationshintergrund werden nun für die Personen berechnet, für die eine Pauschale ausgelöst wird.</t>
  </si>
  <si>
    <t>Die Gesamtheit sind allerdings ggf. mehr Personen als bewilligt. Z.B 105 bei einer bewilligten Platzzahl von 95 … aber man kann nicht festlegen, welche der Peronen nun nicht gezählt werden sollen., oder?</t>
  </si>
  <si>
    <t>PauschaleSumme</t>
  </si>
  <si>
    <t>Der Bereich zum Personalschlüssel wurde überarbeitet.</t>
  </si>
  <si>
    <t>Hier werden jetzt die Werte Bescheid aus dem Blatt Monatsverwendungsnachweis angezeigt und zur Berechnung verwendet.</t>
  </si>
  <si>
    <t>Darstellung der Werte, die auf Monatsverwendungsnachweis einegegeben oder ausgewählt wurden.</t>
  </si>
  <si>
    <t>Diese Grenzwerte werden nun auch zur Berechnung des PS und der Personalausstattung verwendet.</t>
  </si>
  <si>
    <t>Erweiterung der Nachschlagetabelle um eine Spalte zum Personalschlüssel gesamt.</t>
  </si>
  <si>
    <t>Hier wird nun noch extra die Tn-Zahl ausgegeben, die zur Berechnung der Pauschale verwendet wird.</t>
  </si>
  <si>
    <t>Anzahl</t>
  </si>
  <si>
    <t>Anteil</t>
  </si>
  <si>
    <t>Monat</t>
  </si>
  <si>
    <t>Jahr</t>
  </si>
  <si>
    <t>Frauenquote laufender Monat</t>
  </si>
  <si>
    <t>Migrationsquote laufender Monat</t>
  </si>
  <si>
    <t>Summe der ausgewiesenen Kofinanzierung der Vormonate</t>
  </si>
  <si>
    <t>zzgl. der Kofinanzierung dieses Monats</t>
  </si>
  <si>
    <t>kV</t>
  </si>
  <si>
    <t xml:space="preserve">Anzahl TN für Qotenberechnung </t>
  </si>
  <si>
    <t>Personalschlüssel</t>
  </si>
  <si>
    <t>(kV= keine Vorgabe)</t>
  </si>
  <si>
    <t>Projekt</t>
  </si>
  <si>
    <t>Vorgabe</t>
  </si>
  <si>
    <t>Einsatz IST BV</t>
  </si>
  <si>
    <t>Stunden-Ist</t>
  </si>
  <si>
    <t>V7_2 - V7_4</t>
  </si>
  <si>
    <t>V7_4</t>
  </si>
  <si>
    <t>Neuberechnung Anzahl Tage (Austrittsdatum ist kein Teilnahmetag mehr)</t>
  </si>
  <si>
    <t>WENN(G12="";$P$7;WENN(G12&gt;$P$7;$P$7;WENN(G12=$P$7;$P$7;G12-1)))</t>
  </si>
  <si>
    <t>weitere Änderungen müssen nachgetragen werden …</t>
  </si>
  <si>
    <t>Neues Tabellenblatt Prüfblatt_SB</t>
  </si>
  <si>
    <t>Musterkennung der wichtigsten Fehler und Markierung der potentiellen Fehler</t>
  </si>
  <si>
    <t>V7_5</t>
  </si>
  <si>
    <t>Verschiedene Verbesserungen</t>
  </si>
  <si>
    <t>V7_6</t>
  </si>
  <si>
    <t>Prüfblatt SB</t>
  </si>
  <si>
    <t>Übertragung von U25 und U65 auf Prüfblatt von Monatsverwendungsnachweis</t>
  </si>
  <si>
    <t>SUMMEWENN($D$12:$D$161;$AH$162;CG$12:CG$161) ermöglicht die getrennte Auswertung der Fehler für U25 und U65</t>
  </si>
  <si>
    <t xml:space="preserve">B 2.4.1 - Strafentlassene - Typ II </t>
  </si>
  <si>
    <t>B 1.2.1 - Soz.vers.Beschäftigung - Typ 1</t>
  </si>
  <si>
    <t>B 1.2.1 - Soz.vers.Beschäftigung - Typ 2</t>
  </si>
  <si>
    <t>B 2.4.2 - Strafgefangene - Typ III</t>
  </si>
  <si>
    <t>V7_7</t>
  </si>
  <si>
    <t xml:space="preserve">getrennte Berechnung und Ausgabe der Werte für die Kofinazierung </t>
  </si>
  <si>
    <t xml:space="preserve">große Tabelle mit Nachschlagewerten mit NAMEN Matrix versehen </t>
  </si>
  <si>
    <t>Steuerung über SVERWEIS mit Zugriff auf Tabelle in Blatt Drop Down mit Namen Matrix</t>
  </si>
  <si>
    <t>SVERWEIS(Monatsverwendungsnachweis!J5;Matrix;8;FALSCH)</t>
  </si>
  <si>
    <t>Beschriftung der ausgegebenen Werte für Refinazierung und Kofinzierung abhängi von der in Monatsverwendungsnachweis ausgewählten Intervention</t>
  </si>
  <si>
    <t>Logo CC in Fußzeile eingefügt</t>
  </si>
  <si>
    <t>Fehler in Neuberechnung Anzahl Tage (Austrittsdatum ist kein Teilnahmetag mehr)</t>
  </si>
  <si>
    <t>Minus 1 in Formel ergänzt</t>
  </si>
  <si>
    <r>
      <t>WENN(G12="";$P$7;WENN(G12&gt;$P$7;$P$7;WENN(G12=$P$7;$P$7</t>
    </r>
    <r>
      <rPr>
        <b/>
        <i/>
        <sz val="10"/>
        <color theme="6" tint="-0.499984740745262"/>
        <rFont val="Arial"/>
        <family val="2"/>
      </rPr>
      <t>-1</t>
    </r>
    <r>
      <rPr>
        <sz val="10"/>
        <rFont val="Arial"/>
        <family val="2"/>
      </rPr>
      <t>;G12-1)))</t>
    </r>
  </si>
  <si>
    <t>Grundbildungsmaßnahmen aus Liste entfernt -&gt; keine Anwendung für die Abrechnung</t>
  </si>
  <si>
    <t>V7_8</t>
  </si>
  <si>
    <t>Ermittlung Summen w, a und m</t>
  </si>
  <si>
    <t>Zellenbezug korrigiert</t>
  </si>
  <si>
    <t>Frauenquote wird nicht richtig ermittelt</t>
  </si>
  <si>
    <t>V7_9</t>
  </si>
  <si>
    <t>Neuberechnung Anzahl Tage (Austrittsdatum ist Teilnahmetag)</t>
  </si>
  <si>
    <t>WENN(G12="";$P$7;WENN(G12&gt;$P$7;$P$7;WENN(G12=$P$7;$P$7;G12)))</t>
  </si>
  <si>
    <t>Minus 1 aus Formel entfernt</t>
  </si>
  <si>
    <t>Laut RL soll doch die alte Berechnung weiter verwendet werden Austrittssdatum gleich letzter Teilnahmetag</t>
  </si>
  <si>
    <t>V8_1</t>
  </si>
  <si>
    <r>
      <rPr>
        <b/>
        <sz val="10"/>
        <rFont val="Arial"/>
        <family val="2"/>
      </rPr>
      <t>Drop_Dow</t>
    </r>
    <r>
      <rPr>
        <sz val="10"/>
        <rFont val="Arial"/>
        <family val="2"/>
      </rPr>
      <t>n</t>
    </r>
  </si>
  <si>
    <t>Kofi_von</t>
  </si>
  <si>
    <t>Position</t>
  </si>
  <si>
    <t>Kofinazierung durch</t>
  </si>
  <si>
    <t>Kofi_Abk</t>
  </si>
  <si>
    <t>Kofi SGB II</t>
  </si>
  <si>
    <t>Kofi SGB III</t>
  </si>
  <si>
    <t>SGB II / FAV</t>
  </si>
  <si>
    <t>THK / Land HB</t>
  </si>
  <si>
    <t>Pauschale / Tag</t>
  </si>
  <si>
    <t>Ausweisung der jeweiligen Tage für die vier unterschiedlichen Kofi-Möglichkeiten</t>
  </si>
  <si>
    <t>Aufgrund der Pauschale wird dann die Kofi-Summe aus Tage mal Pauschale berechnet</t>
  </si>
  <si>
    <t>A 2.1.2 - flankierende Unterstützung</t>
  </si>
  <si>
    <t>neu</t>
  </si>
  <si>
    <t>ALG_II_AB</t>
  </si>
  <si>
    <t>ALG_II_C1</t>
  </si>
  <si>
    <t>Neue Tabelle mit den Kofi Optionen der einzelnen TN-UHG Optionen - Spaltenüberschriften jeweils als Name definiert</t>
  </si>
  <si>
    <t>Spaltenüberschriften als Name Kofi_Abk_tbl definiert</t>
  </si>
  <si>
    <t>Grund siehe Monatsverwendungsnachweis</t>
  </si>
  <si>
    <t xml:space="preserve">Gültigkeitsregel für Spalte B Kofinazierung durch </t>
  </si>
  <si>
    <t>=WAHL(VERGLEICH($O$6;Kofi_Abk_tbl;0);ALG_II_AB;FAV;THK;ALG_II_C1)</t>
  </si>
  <si>
    <t>dadurch werden nur die unter den Überschriften der Tabelle liegenden Werte als Eingabe angeboten</t>
  </si>
  <si>
    <t>bitte auswählen</t>
  </si>
  <si>
    <t>Refinanzierung SGB II (C 1.2.1.2)</t>
  </si>
  <si>
    <t>Refinazierung SGB III (C 1.2.1.1)</t>
  </si>
  <si>
    <t>Fehler bei Bezug zu Drop-Down</t>
  </si>
  <si>
    <t>hier war statt J der Buchstabe I angegeben</t>
  </si>
  <si>
    <r>
      <t>WENNFEHLER(SVERWEIS(Monatsverwendungsnachweis!Y12;'</t>
    </r>
    <r>
      <rPr>
        <sz val="10"/>
        <color rgb="FFFF0000"/>
        <rFont val="Arial"/>
        <family val="2"/>
      </rPr>
      <t>Drop Down'!$F$17:$J$21</t>
    </r>
    <r>
      <rPr>
        <sz val="10"/>
        <rFont val="Arial"/>
        <family val="2"/>
      </rPr>
      <t>;Monatsverwendungsnachweis!$R$6;FALSCH);"")</t>
    </r>
  </si>
  <si>
    <t>deswegen wurden THK in der Statistik nicht dargestellt</t>
  </si>
  <si>
    <t>Intervention mit Anwesenheit TN</t>
  </si>
  <si>
    <t>BelegVon</t>
  </si>
  <si>
    <t>BelegNummer</t>
  </si>
  <si>
    <t>BelegDatum</t>
  </si>
  <si>
    <t>DatumDerZahlung</t>
  </si>
  <si>
    <t>ZahlungsempfangenderEinzahlender</t>
  </si>
  <si>
    <t>GrundDerZahlung</t>
  </si>
  <si>
    <t>BetragDesBeleges</t>
  </si>
  <si>
    <t>RelevanterBetrag</t>
  </si>
  <si>
    <t>Bemerkung</t>
  </si>
  <si>
    <t>KorrekturBuchung</t>
  </si>
  <si>
    <t>Jobcenter</t>
  </si>
  <si>
    <t>Agentur für Arbeit</t>
  </si>
  <si>
    <t>Senator für Justiz</t>
  </si>
  <si>
    <t>Pos_Refi_1</t>
  </si>
  <si>
    <t>Einzahler_Refi_1</t>
  </si>
  <si>
    <t>Pos_Refi_2</t>
  </si>
  <si>
    <t>Einzahler_Refi_2</t>
  </si>
  <si>
    <t>Position_MKP</t>
  </si>
  <si>
    <t>Zahlungsempf_MKP</t>
  </si>
  <si>
    <t>Abk_MKP</t>
  </si>
  <si>
    <t>Dezember</t>
  </si>
  <si>
    <t>Position_UHG</t>
  </si>
  <si>
    <t>Zahlungsempf_UHG</t>
  </si>
  <si>
    <t>Teilnehmer/in</t>
  </si>
  <si>
    <t>UHG</t>
  </si>
  <si>
    <t>Anteil_Refi_1</t>
  </si>
  <si>
    <t>Anteil_Refi_2</t>
  </si>
  <si>
    <t>Status</t>
  </si>
  <si>
    <t>AZ</t>
  </si>
  <si>
    <t>JC</t>
  </si>
  <si>
    <t>AA</t>
  </si>
  <si>
    <t>Land HB</t>
  </si>
  <si>
    <t>TN_ALG_AB</t>
  </si>
  <si>
    <t>TN_SVB</t>
  </si>
  <si>
    <t>TN_ALG_C1</t>
  </si>
  <si>
    <t>TN_HK</t>
  </si>
  <si>
    <t>Kofi
durch</t>
  </si>
  <si>
    <t>JC/Träger</t>
  </si>
  <si>
    <t>Refinanzierung Träger (C 1.2.4)</t>
  </si>
  <si>
    <t>Kofi TN-ALG AA (B 1.3.3.2)</t>
  </si>
  <si>
    <t>Kofi TN-ALG JC  (B1.3.2.2.3)</t>
  </si>
  <si>
    <t>Ue25</t>
  </si>
  <si>
    <t>B1.4.8</t>
  </si>
  <si>
    <t>B1.3.2.2.3</t>
  </si>
  <si>
    <t>B1.3.3.2</t>
  </si>
  <si>
    <t>B1.3.2.1</t>
  </si>
  <si>
    <t>B1.3.4</t>
  </si>
  <si>
    <t>C1.2.1.2</t>
  </si>
  <si>
    <t>C1.2.1.1</t>
  </si>
  <si>
    <t>C1.2.2_11</t>
  </si>
  <si>
    <t>C1.2.4</t>
  </si>
  <si>
    <t>Summe Ue25</t>
  </si>
  <si>
    <t>Testräger</t>
  </si>
  <si>
    <t>LfdNrOriginalbelegZuKorrektur</t>
  </si>
  <si>
    <t>Flankierung</t>
  </si>
  <si>
    <t>Flank./ Anleit.</t>
  </si>
  <si>
    <t>Flank.</t>
  </si>
  <si>
    <t>Faktor I notwendig</t>
  </si>
  <si>
    <t>I</t>
  </si>
  <si>
    <t>Anwesenheit TN</t>
  </si>
  <si>
    <t>anwesend</t>
  </si>
  <si>
    <t>Tage Kofi TN-ALG SGB II</t>
  </si>
  <si>
    <t>Tage Gesamt</t>
  </si>
  <si>
    <t>Tage Kofi TN-ALG AA</t>
  </si>
  <si>
    <r>
      <rPr>
        <b/>
        <sz val="8"/>
        <rFont val="Arial"/>
        <family val="2"/>
      </rPr>
      <t>W</t>
    </r>
    <r>
      <rPr>
        <sz val="8"/>
        <rFont val="Arial"/>
        <family val="2"/>
      </rPr>
      <t>ochenende, Feiertage</t>
    </r>
  </si>
  <si>
    <t>zusätzlich zu Status A nun noch Aussage zur Intervention möglich</t>
  </si>
  <si>
    <t>Da es keinen eigenen Personalschlüssel für Anleitung mehr gibt wurde hier der Wert fest auf kV gesetzt (U5)</t>
  </si>
  <si>
    <t>Stundenformat in Stunden:Minuten umgewandelt</t>
  </si>
  <si>
    <t>Auswahl Alter Änderung U65 in Ue25</t>
  </si>
  <si>
    <t>Intervention m. Anwesenheit</t>
  </si>
  <si>
    <t>Änderung Zählung Tage … neue Spalten anwesend und Intervention mit Anwesenheit</t>
  </si>
  <si>
    <t>orangene Markierung, wenn einer der Werte 0 -&gt; Hinweis</t>
  </si>
  <si>
    <t>Verschiedenen Namen vergeben zur besseren Lesbarkeit Funktionen</t>
  </si>
  <si>
    <t>Neue Spalte B zur Angabe der Kofi/Refinanzierung -&gt; Auswahl abhängig von Intervention -&gt; Name Kofi_Abk_tbl</t>
  </si>
  <si>
    <t>Kofinanzierung des Bundes/Landes</t>
  </si>
  <si>
    <t>Löschung Funktion A im Vormonat da MKP nur abhänig von Teilnahme an Maßnahme keinen Konsequenzen für Träger</t>
  </si>
  <si>
    <t>Einheit wird nun bei FG5 eingeblendet -&gt; Übernahme in csv</t>
  </si>
  <si>
    <t>Aufgrund der Aufteilung der Koffninazierung wurde die Summe der Kofinazierungnicht korrekt gebildet neue Formel</t>
  </si>
  <si>
    <t>Vollkommen neue Ermittlung der Pauschale</t>
  </si>
  <si>
    <t>Einführung neuer Faktor "Faktor I notwendig" für die Intervention A 2.1.2 … nur hier ist ein I für die Auslösung einer MKP notwendig</t>
  </si>
  <si>
    <t>Entweder ein Tag im Maßnahme -&gt; alle Interventionen ohne A 2.1.2 oder mindestens 1 x I für A 2.1.2</t>
  </si>
  <si>
    <t>UHG_Refi_1_csv</t>
  </si>
  <si>
    <t>UHG_Refi_2_csv</t>
  </si>
  <si>
    <t>MKP_csv</t>
  </si>
  <si>
    <t>UHG_csv</t>
  </si>
  <si>
    <t>Belegpositionen_csv</t>
  </si>
  <si>
    <t>Dient als Grundlage der Erzeugung der csv-Datei</t>
  </si>
  <si>
    <t>Hier werden die Einträge für die MKP generiert</t>
  </si>
  <si>
    <t>Hier werden die Werte für das UHG generiert</t>
  </si>
  <si>
    <t>Hier werden die Werte für die Refi 1 des UHG generiert. Steuerung über DropDown Tabelle mit Namen Positionen. In den meisten Fällen nur Refi 1 außer SVB</t>
  </si>
  <si>
    <t>Hier werden die Werte für die Refi 2 des UHG generiert. Steuerung über DropDown Tabelle mit Namen Positionen. In den meisten Fällen nur Refi 1 außer SVB</t>
  </si>
  <si>
    <t xml:space="preserve">Alle Werte, die in den andren Tabellenreitern mit Endung csv generiert werden, werden hier im Abstand von jeweils 150 Zeilen übernommen. Der letzte Wert würde bei voller Ausnutzung der Anzahl der verfügbaren Zeilen bei Zeile 601 stehen </t>
  </si>
  <si>
    <t>Neu laut Vereinbarung gelten Wochenenden und Feiertage nicht mehr für die Auslösung UHG</t>
  </si>
  <si>
    <t>Neue Steuertabelle Positionen, um die csv Dateien mit den  Werten zu füllen, die in Blatt Monatsverwendungsnachweis vorhanden sind.</t>
  </si>
  <si>
    <t>UHG_Refi_1_csv!H152</t>
  </si>
  <si>
    <t>UHG_Refi_2_csv!H152</t>
  </si>
  <si>
    <t>hier wird der Wert aus den csv Blättern verwendet, weil es sonst ein Rundungsproblem gibt</t>
  </si>
  <si>
    <t>Ergänzung um SummeWenn unter der Tabelle, um die jeweilige Summe der Belege zu ermittleln. Andere Lösung Anzahl mal Pauschale führte bei SVB (Teilung 70/30) zu Rundungsfehlern</t>
  </si>
  <si>
    <t>Werte werden dann in Pauschale Summen bei Refinanzierung angezeigt</t>
  </si>
  <si>
    <t>Ergänzung um Summe unter der Tabelle, um die jeweilige Summe der Belege zu ermittleln. Andere Lösung Anzahl mal Pauschale führte bei SVB (Teilung 70/30) zu Rundungsfehlern</t>
  </si>
  <si>
    <t>o_Kofi</t>
  </si>
  <si>
    <t xml:space="preserve">Kofi </t>
  </si>
  <si>
    <t>Monatsnachweis SEK - Auslösung Tage UHG</t>
  </si>
  <si>
    <t>Neue Anforderung für A2.1.2 -&gt; Es soll die Möglichkeit geschaffen werden, TN zu erfassen, für die keine Kofinazierung existiert, obwohl grundsätzlich für das Projekt eine Kofinzierung bewilligt wurde.</t>
  </si>
  <si>
    <t>Lösung: Einführung des Kürzels o_Kofi</t>
  </si>
  <si>
    <t>Drop_Down</t>
  </si>
  <si>
    <t>Sollte eine andere Abkürzung gewüscht sein , kann diese hier eingefügt werden.</t>
  </si>
  <si>
    <t>Hier (lila)  wird der Name String_o_Kofi definiert, und dann in den anderen Zusammenhängen weiter verwendet.</t>
  </si>
  <si>
    <t xml:space="preserve">Kofi von </t>
  </si>
  <si>
    <t>Das Statitikblatt enthält die Funktion der Berechnung der Tage für TN-UHG. Hier wurde eine zusätzliche Bedingung eingefügt, dass bei String_o_Kofi eine Null eingetragen wird</t>
  </si>
  <si>
    <r>
      <t>WENNFEHLER(WENN(</t>
    </r>
    <r>
      <rPr>
        <b/>
        <sz val="10"/>
        <color rgb="FFFF0000"/>
        <rFont val="Arial"/>
        <family val="2"/>
      </rPr>
      <t>$B10=String_o_Kofi;""</t>
    </r>
    <r>
      <rPr>
        <sz val="10"/>
        <rFont val="Arial"/>
        <family val="2"/>
      </rPr>
      <t>;SVERWEIS(Monatsverwendungsnachweis!Y12;Status_Ausloesung;Monatsverwendungsnachweis!$R$6;FALSCH));"")</t>
    </r>
  </si>
  <si>
    <t>WENN(Ermittlung_Pauschale!M4=0;"";WENNFEHLER(SVERWEIS(Monatsverwendungsnachweis!B14;Positionen;2;FALSCH);""))</t>
  </si>
  <si>
    <t>Da in der Tabelle Positionen die Werte zur Auffüllung der Belegliste um die fehlenden Einträge, die nicht in dem Reiter Monatsverwendungsnachweis vorhanden hinterlegt sind</t>
  </si>
  <si>
    <t>musste auch hier eine Ergänzung der Werte für o_kofi erfolgen. Sonst hätte die Funktion in MKP_csv für o_Kofi = unbekannter String keinen Werte geliefert</t>
  </si>
  <si>
    <t>Die vorher vorhanden Fragezeichen wurden durch o_Kofi ersetzt</t>
  </si>
  <si>
    <t>Arbeitsname o_Kofi</t>
  </si>
  <si>
    <t>Einfügen eines Kommentars bei Kofi durch</t>
  </si>
  <si>
    <t>Verwendetet Abkürzungen für die Kofinazierung:</t>
  </si>
  <si>
    <t>ohne Kofinanzierung -&gt; o_Kofi</t>
  </si>
  <si>
    <t>Jobcenter -&gt;JC</t>
  </si>
  <si>
    <t>Agentur für Arbeit -&gt; AA</t>
  </si>
  <si>
    <t>Jobcenter + Träger -&gt; JC/Träger</t>
  </si>
  <si>
    <t>Senator für Justiz -&gt; Land HB</t>
  </si>
  <si>
    <t>Bedingte Formatierung für Zeilen o_Kofi in hellgrau</t>
  </si>
  <si>
    <t>ZE</t>
  </si>
  <si>
    <t>Neue Version der Belegpositionen_csv</t>
  </si>
  <si>
    <t>Refi_1 und Refi_2 werden nur noch als Summe der jeweiligen Werte ausgegeben</t>
  </si>
  <si>
    <t>Das spart im bei der Prüfung ggf. etliche Arbeiten bei der Sachbearbeitung</t>
  </si>
  <si>
    <t>Refi_UHG_1 / 1 / 18 / JC</t>
  </si>
  <si>
    <t>0 x TN_HK a 23,00€ x 100%</t>
  </si>
  <si>
    <t>Refi_UHG_1 / 1 / 18 / AA</t>
  </si>
  <si>
    <t>Refi_UHG_1 / 1 / 18 / JC/Träger</t>
  </si>
  <si>
    <t>0 x TN_HK a 23,00€ x 70%</t>
  </si>
  <si>
    <t>Refi_UHG_1 / 1 / 18 / Land HB</t>
  </si>
  <si>
    <t>471 x TN_HK a 23,00€ x 100%</t>
  </si>
  <si>
    <t>Refi_UHG_2 / 1 / 18 / JC</t>
  </si>
  <si>
    <t>0 x TN_HK a 23,00€ x 0%</t>
  </si>
  <si>
    <t>Refi_UHG_2 / 1 / 18 / AA</t>
  </si>
  <si>
    <t>Refi_UHG_2 / 1 / 18 / JC/Träger</t>
  </si>
  <si>
    <t>0 x TN_HK a 23,00€ x 30%</t>
  </si>
  <si>
    <t>Refi_UHG_2 / 1 / 18 / Land HB</t>
  </si>
  <si>
    <t>471 x TN_HK a 23,00€ x 0%</t>
  </si>
  <si>
    <t/>
  </si>
  <si>
    <t>Arbeitsname 200</t>
  </si>
  <si>
    <t>Die Dateiversion soll das Datum vom 01.01.2018 erhalten.</t>
  </si>
  <si>
    <t>Es werden ca. 200 TN erwartet -&gt; Verlängerung aller relevanten Listen von 150 auf 200.</t>
  </si>
  <si>
    <t>Ermittlung_Kofi</t>
  </si>
  <si>
    <t xml:space="preserve">Schalter für generelles Einschalten oder Ausschalten der Kofi wieder aktiviert -&gt; Kofi-Bescheid holt sich den Wert aus $P$6 und setzt auf 0 oder 1 </t>
  </si>
  <si>
    <t xml:space="preserve">Dies wird dann verwendet um die Summe U25/U65 ggf. auf Null zu setzen </t>
  </si>
  <si>
    <t>Förderung</t>
  </si>
  <si>
    <t>Arbeitsname 300</t>
  </si>
  <si>
    <t>Es werden ca. 300 TN erwartet -&gt; Verlängerung aller relevanten Listen von 200 auf 300.</t>
  </si>
  <si>
    <t>Änderung der Abkürzung für die Maßnahmekostenpauschale</t>
  </si>
  <si>
    <t>Keine Kappung des Betrages aufgrund der maximalen Platzzahl -&gt; nur Hinweis auf Überschreitung</t>
  </si>
  <si>
    <t xml:space="preserve">In der Spalte Bemerkung wurde bei den Summen trotz O€ eine O eingetragen -&gt; Importfehler -&gt; Funktion wenn Position = leer keine Bemerkung </t>
  </si>
  <si>
    <t>V9_1</t>
  </si>
  <si>
    <t>überarbeitet 10.08.2018</t>
  </si>
  <si>
    <t>Die SEK-Sätze werden in den Interventionen der BAP-Unterfonds B nicht ausgelöst,</t>
  </si>
  <si>
    <t>• im Eintrittsmonat, wenn der Projekteintritt nach dem 16. des Monats erfolgt und</t>
  </si>
  <si>
    <t>• im Austrittsmonat, wenn der Projektaustritt vor dem 4. des Monats erfolgt.</t>
  </si>
  <si>
    <t>Regelung gilt seit 01.01.2018 muss nachgepflegt werden</t>
  </si>
  <si>
    <t>Monatsverwendungnachweis</t>
  </si>
  <si>
    <t>Faktor Austritt</t>
  </si>
  <si>
    <t>Faktor Eintritt</t>
  </si>
  <si>
    <t>Regeln zur bedingten Formatierung der nicht zum Monat gehörenden Tage ergänzt (wie Vorversion) Tag(BB$11)&lt;4</t>
  </si>
  <si>
    <t>Spalte BK bildet den Faktor Eintritt zur Ermittlung Auslösung Pauschale wenn Éintritt nach 16. erfolgt</t>
  </si>
  <si>
    <t>Spalte BL bildet den Faktor Austritt zur Ermittlung Auslösung Pauschale wenn Austritt vor 4. erfolgt</t>
  </si>
  <si>
    <t>WENN(BH12&lt;$M$8;0;1)</t>
  </si>
  <si>
    <t>WENN(F12&gt;$P$8;0;1)</t>
  </si>
  <si>
    <t>B_Interv</t>
  </si>
  <si>
    <t xml:space="preserve">Neue Spalte B_Interv Namensdefinition Matirx erweitert inklusive Spalte Spalte B_Interv </t>
  </si>
  <si>
    <t>FExFA</t>
  </si>
  <si>
    <t>Spalte BM bildet das Produkt aus Faktor Eintritt X Faktor Austritt FExFA</t>
  </si>
  <si>
    <t>Faktor B_Interv</t>
  </si>
  <si>
    <t>Faktor FExFA</t>
  </si>
  <si>
    <t>Zwei Spalten ergänzt</t>
  </si>
  <si>
    <t>SVERWEIS(Monatsverwendungsnachweis!$K$5;Matrix;9;FALSCH)</t>
  </si>
  <si>
    <t>Monatsverwendungsnachweis!BM12</t>
  </si>
  <si>
    <t>holt den Fator B_Interv aus der MATRIX</t>
  </si>
  <si>
    <t>holt den Faktor FExFA aus der Spalte BM12 im Reiter Monatsverwendungsnachweis</t>
  </si>
  <si>
    <t>Neue Verformelung von Auslösung Pauschale WENN(L2=0;WENN(K2=1;H2;J2);J2*M2)</t>
  </si>
  <si>
    <t>Bedingte Formatierung für alle Faktorenspalten 0 rot 1 grün</t>
  </si>
  <si>
    <t>Regeln bedingte Formatierung Spalte R angepasst. War bisher abhängig von Eintrag in Spalte E Vorname nun abhängig von Eintrag Spalte D</t>
  </si>
  <si>
    <t>Lösung:</t>
  </si>
  <si>
    <t>neue Felder M8 und P8 bilden die Kriterien für den jeweiligen Monat</t>
  </si>
  <si>
    <t>zusätzliche Optimierung:</t>
  </si>
  <si>
    <t>Anpassung Fusszeilen in den sichtbaren Reitern, Versionen/Drop-Down</t>
  </si>
  <si>
    <t>V9_2</t>
  </si>
  <si>
    <t>überarbeitet 20.11.2018</t>
  </si>
  <si>
    <t>SVERWEIS(E7;'Drop Down'!N2:O13;2;FALSCH)</t>
  </si>
  <si>
    <t>Fehler in der Zelle D7 Wert war =O12 und zog den Monatswert für Dezember nicht.</t>
  </si>
  <si>
    <t>B 1.2.2 - LAZLO Tyo b 2 a</t>
  </si>
  <si>
    <t>B 1.2.2 - LAZLO Tyo b 2 b</t>
  </si>
  <si>
    <t>V10_1</t>
  </si>
  <si>
    <t>überarbeitet 17.12.2018</t>
  </si>
  <si>
    <t>Entfernen der Eingabemöglichkeit männlich/weiblich und Migrationshintergrund</t>
  </si>
  <si>
    <t>Entfernen der Auswertung männlich/weiblich und Migrationshintergrund</t>
  </si>
  <si>
    <t xml:space="preserve">Ergänzung weiterer Interventionen </t>
  </si>
  <si>
    <t>WENNFEHLER(SVERWEIS(H3;Pauschale_Jahr;SVERWEIS(Monatsverwendungsnachweis!$F$7;Jahr_Spalte_Matrix;2;FALSCH);FALSCH);"")</t>
  </si>
  <si>
    <t>Das Feld Pauschale erhält einen dynamichen Wert, der von der im Blatt Monatsverwendungsnaxchweis ausgewählten Jahreszahl abhängig ist</t>
  </si>
  <si>
    <t>Dazu wurde außerdem der neuen Name TN_UHG_Jahr eingeführt - Dick umrandeteter Bereich in der Tabelle unten.</t>
  </si>
  <si>
    <t>Der Name Pauschale_Jahr bezieht sich auf die unten stehende Tabelle und den dick eingerahmten Bereich …</t>
  </si>
  <si>
    <t>Arbeitsauftrag:</t>
  </si>
  <si>
    <t>Entfernen der zwei Eingabemöglichkeiten männlich/weiblich und Migrationshintergrund</t>
  </si>
  <si>
    <t>Vorbereitung der neuen Pauschalen für das Jahr 2019 -&gt;  Änderungen orange markiert</t>
  </si>
  <si>
    <t>Mit den unten eingeführten Änderungen können nun für die jeweiligen Jahre die Pauschalen eingegeben werden … es ist keine neue Programmierung notwendig.</t>
  </si>
  <si>
    <t>Version 10_2</t>
  </si>
  <si>
    <t>Alle Tabellenblätter</t>
  </si>
  <si>
    <t>Änderung Logos und Beschriftung SWAH --&gt; SWAE</t>
  </si>
  <si>
    <t>Löschen der Einträge Spalte M (Damit funktioniert die Funktion EXPORTIEREN DATEITYP ÄNDERN)</t>
  </si>
  <si>
    <t>Version 11_1</t>
  </si>
  <si>
    <t>Änderung Spalte H</t>
  </si>
  <si>
    <t>WENN(A3="";"";WENN(Monatsverwendungsnachweis!$P$6="ja";SVERWEIS(Monatsverwendungsnachweis!$O$6;Wert_UHG;3;FALSCH);0)*Ermittlung_Kofi!Q4)</t>
  </si>
  <si>
    <t>alt</t>
  </si>
  <si>
    <t>WENN(A2="";"";RUNDEN(WENN(Monatsverwendungsnachweis!$P$6="ja";SVERWEIS(Monatsverwendungsnachweis!$O$6;Wert_UHG;3;FALSCH);0)*Ermittlung_Kofi!Q3*SVERWEIS(Monatsverwendungsnachweis!B12;Positionen;8;FALSCH);2))</t>
  </si>
  <si>
    <t>Damit wird der Wert der SEK Pauschale für das jeweilige TN-UHG des betreffenden Jahres aus dem Blatt Pauschale Summe zur Berechnung verwendet.</t>
  </si>
  <si>
    <t>Deswegen musste das Jahr des Bescheides erfasst und in die Berechnung mit einbezogen werden.</t>
  </si>
  <si>
    <t>Kofinanzierung im Bescheid ausgewiesenen?</t>
  </si>
  <si>
    <t>Tabelle (Name TN-UHG_Jahr) um zwei Spalten erweitert … nun bis 2022</t>
  </si>
  <si>
    <t>Tabelle mit Jahren verkürzt bis 2022</t>
  </si>
  <si>
    <t>Senatorin für Justiz</t>
  </si>
  <si>
    <r>
      <t>Senator</t>
    </r>
    <r>
      <rPr>
        <sz val="10"/>
        <color rgb="FFFF0000"/>
        <rFont val="Arial"/>
        <family val="2"/>
      </rPr>
      <t>in</t>
    </r>
    <r>
      <rPr>
        <sz val="10"/>
        <rFont val="Arial"/>
        <family val="2"/>
      </rPr>
      <t xml:space="preserve"> für Justiz als Mittelgeber/in Kofi</t>
    </r>
  </si>
  <si>
    <t>Schriftgröße der meisten eingeblendeten zusätzlichen Informationen wie z.B. F6 auf  5 gesetzt</t>
  </si>
  <si>
    <t>Die Anwendung von erhöhten Pauschalen ist nicht vom Jahr der Abrechnung, sondern vom Jahr des (Änderungs-)Bescheides abhängig</t>
  </si>
  <si>
    <t>WENN(A2="";"";WENN(Monatsverwendungsnachweis!$P$6="ja";'Pauschale Summen'!$G$26;0)*Ermittlung_Kofi!Q3)</t>
  </si>
  <si>
    <t>WENN(A2="";"";RUNDEN(WENN(Monatsverwendungsnachweis!$P$6="ja";'Pauschale Summen'!$G$26;0)*Ermittlung_Kofi!Q3*SVERWEIS(Monatsverwendungsnachweis!B12;Positionen;8;FALSCH);2))</t>
  </si>
  <si>
    <t xml:space="preserve">Tabelle Name Matrix --&gt; Einträge in Spalte Pauschale D2 :D11 werden anders gebildet </t>
  </si>
  <si>
    <t>Damit wird nicht mehr das Abrechnungsdatum sondern das Datum des Bescheides zur Grundlage der Abrechnung gemacht.</t>
  </si>
  <si>
    <t>Jahr d. Anwendung relevante SEK-Pauschalen</t>
  </si>
  <si>
    <t>Jahrsdropdown für Jahr der Anwendung der Pauschalen (z.B. Bescheid) in E8 neu</t>
  </si>
  <si>
    <t>H8--&gt; Darstellung Parameter Wert der angewendeten Pauschale --&gt; wird ermittelt über --&gt; WENNFEHLER(SVERWEIS(Monatsverwendungsnachweis!K5;Matrix;4;FALSCH);0)</t>
  </si>
  <si>
    <t>J8 --&gt; Darstellung Parameter Wert des angewendeten UHG --&gt; wird ermittelt über --&gt; =WENN(P6="ja";SVERWEIS(Monatsverwendungsnachweis!O6;TN_UHG_Jahr;SVERWEIS(Monatsverwendungsnachweis!$F$5;Jahr_Spalte_Matrix;2;FALSCH);FALSCH);0)</t>
  </si>
  <si>
    <t>Höhe der Pauschale pro Monat wird nun ermittelt aus --&gt; Monatsverwendungsnachweis!H8</t>
  </si>
  <si>
    <t>Pauschale / Tag wir nun ermittelt aus --&gt; Monatsverwendungsnachweis!J8</t>
  </si>
  <si>
    <r>
      <t xml:space="preserve">Nachweis für </t>
    </r>
    <r>
      <rPr>
        <b/>
        <sz val="10"/>
        <rFont val="Arial"/>
        <family val="2"/>
      </rPr>
      <t>Monat/Jahr</t>
    </r>
  </si>
  <si>
    <r>
      <t xml:space="preserve">Max. </t>
    </r>
    <r>
      <rPr>
        <b/>
        <sz val="10"/>
        <rFont val="Arial"/>
        <family val="2"/>
      </rPr>
      <t xml:space="preserve">Platzzahl </t>
    </r>
    <r>
      <rPr>
        <sz val="10"/>
        <rFont val="Arial"/>
        <family val="2"/>
      </rPr>
      <t>laut Bescheid</t>
    </r>
  </si>
  <si>
    <t>Aktenzeichen</t>
  </si>
  <si>
    <r>
      <rPr>
        <b/>
        <sz val="10"/>
        <rFont val="Arial"/>
        <family val="2"/>
      </rPr>
      <t>Projektbezeichnung</t>
    </r>
    <r>
      <rPr>
        <sz val="10"/>
        <rFont val="Arial"/>
        <family val="2"/>
      </rPr>
      <t xml:space="preserve"> laut Bescheid</t>
    </r>
  </si>
  <si>
    <r>
      <t xml:space="preserve">Name </t>
    </r>
    <r>
      <rPr>
        <b/>
        <sz val="10"/>
        <rFont val="Arial"/>
        <family val="2"/>
      </rPr>
      <t>Träger</t>
    </r>
  </si>
  <si>
    <t>Stunden Vollzeit</t>
  </si>
  <si>
    <r>
      <t>(</t>
    </r>
    <r>
      <rPr>
        <b/>
        <sz val="9"/>
        <rFont val="Arial"/>
        <family val="2"/>
      </rPr>
      <t>Fester Prozentsatz</t>
    </r>
    <r>
      <rPr>
        <sz val="9"/>
        <rFont val="Arial"/>
        <family val="2"/>
      </rPr>
      <t xml:space="preserve"> der wöchentlichen Arbeitszeit für den Einsatz im Projekt vereinbart)</t>
    </r>
  </si>
  <si>
    <r>
      <t>(</t>
    </r>
    <r>
      <rPr>
        <b/>
        <sz val="9"/>
        <rFont val="Arial"/>
        <family val="2"/>
      </rPr>
      <t>Kein fester Prozentsatz</t>
    </r>
    <r>
      <rPr>
        <sz val="9"/>
        <rFont val="Arial"/>
        <family val="2"/>
      </rPr>
      <t xml:space="preserve"> der wöchentlichen Arbeitszeit für den Einsatz im Projekt vereinbart)</t>
    </r>
  </si>
  <si>
    <r>
      <t>WENNFEHLER(SVERWEIS(H3;Pauschale_Jahr;SVERWEIS(Monatsverwendungsnachweis!</t>
    </r>
    <r>
      <rPr>
        <b/>
        <sz val="10"/>
        <color rgb="FFFF0000"/>
        <rFont val="Arial"/>
        <family val="2"/>
      </rPr>
      <t>$E$8</t>
    </r>
    <r>
      <rPr>
        <sz val="10"/>
        <rFont val="Arial"/>
        <family val="2"/>
      </rPr>
      <t>;Jahr_Spalte_Matrix;2;FALSCH);FALSCH);"")</t>
    </r>
  </si>
  <si>
    <t>Laut (Ä-)Bescheid gelten für das Projekt seit</t>
  </si>
  <si>
    <t xml:space="preserve">  folgende SEK-Pauschalen:</t>
  </si>
  <si>
    <t>Version 11_2</t>
  </si>
  <si>
    <t>Fehler bei UHG_Refi_2_csv</t>
  </si>
  <si>
    <t xml:space="preserve">als </t>
  </si>
  <si>
    <r>
      <t>WENN(A2="";"";RUNDEN(WENN(Monatsverwendungsnachweis!$P$6="ja";'Pauschale Summen'</t>
    </r>
    <r>
      <rPr>
        <b/>
        <sz val="10"/>
        <color rgb="FFFF0000"/>
        <rFont val="Arial"/>
        <family val="2"/>
      </rPr>
      <t>!G26;0</t>
    </r>
    <r>
      <rPr>
        <sz val="10"/>
        <rFont val="Arial"/>
      </rPr>
      <t>)*Ermittlung_Kofi!Q3*SVERWEIS(Monatsverwendungsnachweis!B13;Positionen;11;FALSCH);2))</t>
    </r>
  </si>
  <si>
    <t>Bezug zu Wert Pauschale falsch</t>
  </si>
  <si>
    <t>H2:H301</t>
  </si>
  <si>
    <t>WENN(A2="";"";RUNDEN(WENN(Monatsverwendungsnachweis!$P$6="ja";'Pauschale Summen'!$G$26;0)*Ermittlung_Kofi!Q3*SVERWEIS(Monatsverwendungsnachweis!B13;Positionen;11;FALSCH);2))</t>
  </si>
  <si>
    <t>C</t>
  </si>
  <si>
    <r>
      <t>Fernbetreuung (</t>
    </r>
    <r>
      <rPr>
        <b/>
        <sz val="10"/>
        <rFont val="Arial"/>
        <family val="2"/>
      </rPr>
      <t>C</t>
    </r>
    <r>
      <rPr>
        <sz val="10"/>
        <rFont val="Arial"/>
      </rPr>
      <t>orona-Pandemie)</t>
    </r>
  </si>
  <si>
    <r>
      <rPr>
        <b/>
        <sz val="9"/>
        <rFont val="Arial"/>
        <family val="2"/>
      </rPr>
      <t>U</t>
    </r>
    <r>
      <rPr>
        <sz val="9"/>
        <rFont val="Arial"/>
        <family val="2"/>
      </rPr>
      <t>rlaub</t>
    </r>
  </si>
  <si>
    <r>
      <rPr>
        <b/>
        <sz val="9"/>
        <rFont val="Arial"/>
        <family val="2"/>
      </rPr>
      <t>A</t>
    </r>
    <r>
      <rPr>
        <sz val="9"/>
        <rFont val="Arial"/>
        <family val="2"/>
      </rPr>
      <t xml:space="preserve">nwesenheit TN an dem jeweiligen Tag </t>
    </r>
  </si>
  <si>
    <t>ja</t>
  </si>
  <si>
    <t>UHG Tag</t>
  </si>
  <si>
    <t>UHG Monat</t>
  </si>
  <si>
    <t>Fernbetreuung</t>
  </si>
  <si>
    <t>I oder C im Vormonat</t>
  </si>
  <si>
    <t>nein</t>
  </si>
  <si>
    <t>I_oder_C</t>
  </si>
  <si>
    <t>Intervention o. Anwesenheit</t>
  </si>
  <si>
    <t>UHG-Tag</t>
  </si>
  <si>
    <t>UHG-Monat</t>
  </si>
  <si>
    <t>Wochen-
ende</t>
  </si>
  <si>
    <t>Monate Kofi TN-ALG SGB II</t>
  </si>
  <si>
    <t>Monate Gesamt</t>
  </si>
  <si>
    <t>Pauschale / Monat</t>
  </si>
  <si>
    <t>Monate Kofi TN-ALG AA</t>
  </si>
  <si>
    <t>Faktor Kofi-Bescheid 1/0</t>
  </si>
  <si>
    <t>Kofi SGB II Monate</t>
  </si>
  <si>
    <t>Kofi SGB III
 Monate</t>
  </si>
  <si>
    <t>THK / Land HB
Monate</t>
  </si>
  <si>
    <t>SGB II / FAV
Monate</t>
  </si>
  <si>
    <t>Summe Monate</t>
  </si>
  <si>
    <t>Kofi SGB II
Tage</t>
  </si>
  <si>
    <t>Kofi SGB III
Tage</t>
  </si>
  <si>
    <t>SGB II / FAV
Tage</t>
  </si>
  <si>
    <t>THK / Land HB
Tage</t>
  </si>
  <si>
    <t>Summe Tage</t>
  </si>
  <si>
    <t>Tage Monat</t>
  </si>
  <si>
    <t>Monate U25/U65</t>
  </si>
  <si>
    <t>Summe Tage "angebrochene Monate"</t>
  </si>
  <si>
    <t>Faktor I_oder_C
Vormonat</t>
  </si>
  <si>
    <t>Prüfung
Faktoren</t>
  </si>
  <si>
    <t>TN-MILO</t>
  </si>
  <si>
    <t>TN_MILO</t>
  </si>
  <si>
    <t>Faktor
Auslösung
Pauschale</t>
  </si>
  <si>
    <t>1. Prüfung</t>
  </si>
  <si>
    <t>Ist o_Kofi eingegeben, dann alles auf Null setzen</t>
  </si>
  <si>
    <t xml:space="preserve">2. Prüfung </t>
  </si>
  <si>
    <t xml:space="preserve">3. Prüfung </t>
  </si>
  <si>
    <t>Ist der Faktor Auslösung Pauschale Ja? Wenn Ja dann 1, wenn Nein dann 0</t>
  </si>
  <si>
    <t>Ist Kofi ausgewiesen? Wenn Ja dann 1, wenn Nein dann 0 als Faktor setzen</t>
  </si>
  <si>
    <t xml:space="preserve">Ergebnis der Prüfung </t>
  </si>
  <si>
    <t>Nachschlagen in Tabelle für die Kürzel bei Drop-Down</t>
  </si>
  <si>
    <t xml:space="preserve">4. Prüfung </t>
  </si>
  <si>
    <t>Ergebnis der Prüfung 2 mit Faktor Prüfung 3 und Faktor Prüfung 4 malnehmen</t>
  </si>
  <si>
    <t>Prüfschritte:</t>
  </si>
  <si>
    <t>WENNFEHLER(WENN($B10=String_o_Kofi;0;SVERWEIS(Monatsverwendungsnachweis!Y13;Status_Ausloesung;Monatsverwendungsnachweis!$R$6;FALSCH)*$AF$6*Ermittlung_Pauschale!$N2);"")</t>
  </si>
  <si>
    <t>Nachschlagen in Drop-Down, ob ein I zwingend notwendig für die Auslösung der Pauschale (bei A 2.1.2 ist dies der Fall)</t>
  </si>
  <si>
    <t xml:space="preserve">Nachschlagen in Drop-Down, ob die 4/16er Regelung zu berücksichtigen ist </t>
  </si>
  <si>
    <t>• im Eintrittsmonat, wenn der Projekteintritt nach dem 16. des Monats erfolgt, und</t>
  </si>
  <si>
    <t>Übertrag der auf dem Blatt Monatsverwendungsnachweis erfolgten Prüfung Faktor Eintritt und Faktor Austritt</t>
  </si>
  <si>
    <t>Verrechnung der vorhandenen Fakoren als Formel</t>
  </si>
  <si>
    <t>Aufgrund der neuen Regelungen zum 01.05.2020 ist die Auslösung einer Pauschale notwendig für die Auslösung des TN-UHG</t>
  </si>
  <si>
    <t>Prüfung ob für eine Kofinazierung TN-UHG alle Faktoren eingehalten werden</t>
  </si>
  <si>
    <t>Tage aus dem Reiter Statistik für U25</t>
  </si>
  <si>
    <t>Tage aus dem Reiter Statistik für Ue25</t>
  </si>
  <si>
    <t>Faktor I_oder_C Vormonat</t>
  </si>
  <si>
    <t>Eine Betreuung in Gruppen ist hierbei möglich, sofern dies zielführend ist.</t>
  </si>
  <si>
    <t>Bei Betreuungs-/Anleitungslücken von mehr als zwei Monaten ist eine Kontinuität fraglich; hier muss eine nachvollziehbare Begründung der zeitlichen Lücke vorgelegt werden</t>
  </si>
  <si>
    <t>Eine Kontinuität ist grundsätzlich gegeben, wenn mindestens eine dokumentierte Intervention in einem Zwei-Monatszeitraum erfolgt.</t>
  </si>
  <si>
    <t xml:space="preserve">Darüber hinaus müssen TN-Akten vorliegen, aus denen eine kontinuierliche, zielgerichtete Betreuung (bzw. Betreuung und Anleitung) hervorgeht. </t>
  </si>
  <si>
    <t>Wieder eingeführtes A im Vormonat … nur dass diesmal Pauschale und TN-UHG davon abhängig ist</t>
  </si>
  <si>
    <t>Ausnahme ist hier A 2.1.2</t>
  </si>
  <si>
    <t xml:space="preserve">Bei der Intervention A.2.1.2. muss auch in den auf das Erstgespräch folgenden Monaten mindestens eine flankierende Unterstützung </t>
  </si>
  <si>
    <t>durch das jeweilige Fachpersonal pro TN und Monat erfolgen und in der TN-Akte dokumentiert sein, um den SEK-Satz für Flankierung auszulösen.</t>
  </si>
  <si>
    <t>Faktor I_oder_C
akt. Monat</t>
  </si>
  <si>
    <t>Prüfung I_oder_C</t>
  </si>
  <si>
    <t>Da kein Zugriff auf den vorherigen MVN möglich ist, wird der Träger in Spalte I MVN aufgefordert diese Angabe zu erfassen.</t>
  </si>
  <si>
    <t>Faktor I_oder_C akt. Monat</t>
  </si>
  <si>
    <t xml:space="preserve">Es muss nun auch bei anderen Interventionen I nachgewiesen werden. </t>
  </si>
  <si>
    <t xml:space="preserve">Es reicht nicht mehr der reine Eintritt in die Maßnahme für die Auslösung der Pauschale. </t>
  </si>
  <si>
    <t>Wenn entweder I oder C  im Vormonat oder im aktuellen Monat gegeben ist wird hier durch Formel einen 1 ausgegeben</t>
  </si>
  <si>
    <t xml:space="preserve">Hier werden Bedingungen aus den BAP-Informationsblättern als Faktoren dargestellt, die den Status 0 oder 1  annehmen können. </t>
  </si>
  <si>
    <t>Deswegen wird der Faktor Auslös. Pauschale auf das Blatt Statistik übertragen und dort für die Darstellung der zu berücksichtigen Tage verwendet.</t>
  </si>
  <si>
    <t>Auslösung 
Pauschale</t>
  </si>
  <si>
    <t>A_Interv</t>
  </si>
  <si>
    <t>Faktor A-Interv
Drop-Down</t>
  </si>
  <si>
    <t>Faktor B_Interv
Drop-Down</t>
  </si>
  <si>
    <t>Faktor FExFA
Zusatzfaktor B-Interv</t>
  </si>
  <si>
    <t>egal</t>
  </si>
  <si>
    <t>Faktor A_Interv</t>
  </si>
  <si>
    <t>Also Faktor I_oder_C für alle Interventionen</t>
  </si>
  <si>
    <t>Faktor Auslösung Pauschale</t>
  </si>
  <si>
    <t xml:space="preserve">Faktor Auslösung Pauschale </t>
  </si>
  <si>
    <t>Wird aus Ermittlung Pauschale übernommen</t>
  </si>
  <si>
    <t>Summe Tage angebrochene Monate</t>
  </si>
  <si>
    <t>TN insgesamt</t>
  </si>
  <si>
    <t>Ermittlung der TN, für die angebrochene Monate abgerechnetet werden</t>
  </si>
  <si>
    <t>Faktor o_Kofi</t>
  </si>
  <si>
    <t>Summe "ganze Monate"</t>
  </si>
  <si>
    <t>Summe "angebr. Monate" + "ganze Monate"</t>
  </si>
  <si>
    <t>Neu ist die Zerlegung in Monate und Tage</t>
  </si>
  <si>
    <t>ohne Zuordnung - TN - UHG Fonds A und B</t>
  </si>
  <si>
    <t>Monatsnachweis  (SEK)  Unterhaltsgeld TN in Form von Arbeitslosengeld I und II (SEK-Satz „TN-ALG“)</t>
  </si>
  <si>
    <t>Monatsnachweis Standardeinheitskosten (SEK)  Unterhaltsgeld von Teilnehmenden in Form von Arbeitslosengeld I und II (SEK-Satz „TN-ALG“)</t>
  </si>
  <si>
    <r>
      <rPr>
        <b/>
        <sz val="9"/>
        <rFont val="Arial"/>
        <family val="2"/>
      </rPr>
      <t>I</t>
    </r>
    <r>
      <rPr>
        <sz val="9"/>
        <rFont val="Arial"/>
        <family val="2"/>
      </rPr>
      <t xml:space="preserve">ntervention TN anwesend  </t>
    </r>
  </si>
  <si>
    <t>ganzer  Monat</t>
  </si>
  <si>
    <t>TN "angebr. Monate" SGB II</t>
  </si>
  <si>
    <t>TN "angebr. Monate" AA</t>
  </si>
  <si>
    <t>TN "ganze Monate" SGB II</t>
  </si>
  <si>
    <t>TN "ganze Monate" AA</t>
  </si>
  <si>
    <t>Wird bereits in dem Reiter Statistik berücksichtigt. Wenn er Nein also 0 ist, kommen an dieser Stelle keinen Tage mehr an.</t>
  </si>
  <si>
    <t>ganzer Monat</t>
  </si>
  <si>
    <t>Hier wir über einen Vergleich der Tage des Monats und Tages Max, die sich aus Eintritt und Austritt bestimmen</t>
  </si>
  <si>
    <t>ermitttelt, ob es sich um einen ganzen Abrechnungsmonat für den TN handelt</t>
  </si>
  <si>
    <t>WENN(O3*L3=1;1;0)</t>
  </si>
  <si>
    <t xml:space="preserve">Wenn ein ganzer Monat vorliegt, und die Prüfung der Faktoren in L3 positiv ausfallen </t>
  </si>
  <si>
    <t>wird hier dann ein ganzer Monat als 1 ausgegeben.</t>
  </si>
  <si>
    <t>Je nach Fall wird hier dann ein Monat oder bei angebrochene Moante die Tage ausgegeben</t>
  </si>
  <si>
    <t>Neu hier im Prototypen ist die Entscheidung über die Kofi abhängi von den Faktoren.</t>
  </si>
  <si>
    <t xml:space="preserve">Es kann auch über I_oder_C und  I_oder_C  im Vormonat einen ganzer Monat Kofi auslöst werden, </t>
  </si>
  <si>
    <t>auch wenn nur I oder C erfasst wurde …</t>
  </si>
  <si>
    <t>(Die Eingabe der Kürzel I oder C ist verpflichtend)</t>
  </si>
  <si>
    <t>Monate</t>
  </si>
  <si>
    <t>TeilnehmerInnen "aktive Teilnahme"</t>
  </si>
  <si>
    <t>TeilnehmerInnen ohne "aktive Teilnahme"</t>
  </si>
  <si>
    <t>(Die Eingabe der folgenden Kürzel ist optional)</t>
  </si>
  <si>
    <t>"Aktive Teilnahmen"</t>
  </si>
  <si>
    <t>bitte füllen Sie nur die farbig unterlegten Felder in den Tabellenblättern aus!</t>
  </si>
  <si>
    <t>Faktor dauerhaft auf 1 gesetzt keinen Anwendung in diesem Zusammenhang</t>
  </si>
  <si>
    <t>Version nur UHG</t>
  </si>
  <si>
    <t>Dokumentation aufgrund von Zeitmangel nicht erfolgt</t>
  </si>
  <si>
    <t>Faktor
 aktueller Monat</t>
  </si>
  <si>
    <t>Version 3_2</t>
  </si>
  <si>
    <t>WENN(D13="";0;WENN(BI13&lt;0;0;BI13))</t>
  </si>
  <si>
    <t xml:space="preserve">In einem Projekt sollen die TN auch nach dem Austritt in der Liste geführt werden. </t>
  </si>
  <si>
    <t xml:space="preserve">Das hatte die Auswirkung, dass bei im Vormonat ausgetretenen TN bei der Eintragung Ja für I oder C im Vormonat negative Tage und negative Werte in der Belegliste erschienen sind. </t>
  </si>
  <si>
    <t>Folgenden Änderungen wurde vorgenommen:</t>
  </si>
  <si>
    <t>WENN(Monatsverwendungsnachweis!BI13&lt;=0;0;1)</t>
  </si>
  <si>
    <t>Aufgrund der Ermittlung Tage Max wird bei negativen Tagen hier der Wert auf 0 gesetzt</t>
  </si>
  <si>
    <t>Prüfung Faktoren</t>
  </si>
  <si>
    <t>K3*I3*J3*L3</t>
  </si>
  <si>
    <t>Neuer Faktor Aktueller Monat in K</t>
  </si>
  <si>
    <t>K wird nun mit den anderen Faktoren multipliziert.</t>
  </si>
  <si>
    <t>Damit erfogt eine sicherer Ausschluss, dass negative Werte in die Berechnung der Tage oder Monate mit einfließen</t>
  </si>
  <si>
    <t>Änderung der Darstellung Tage MAX</t>
  </si>
  <si>
    <t>Wenn die in Spalte BI (Tage MAX) ermittelten Tage kleiner Null sind wird in der Tabelle in Spalte J jetzt ein Nullwert ausgegeben.</t>
  </si>
  <si>
    <t>Um zu kennzeichnen, dass ein TN bereits im Vormonat oder davor ausgeschieden ist, wird eine Bedingte Formatierung gewählt.</t>
  </si>
  <si>
    <t>Die Schrift wird dann auf fett + kursiv gesetzt.</t>
  </si>
  <si>
    <t>Version 3_3</t>
  </si>
  <si>
    <t>Erweiterung der Formularfunktionen auf das Jahr 2023</t>
  </si>
  <si>
    <t>Erweiterung der Dropdownliste für das Datum auf 2023. Werte für die Pauschalen für alle Jahre auf des Jahr 2020 festgesetzt.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</si>
</sst>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0.00\ &quot;€&quot;;[Red]\-#,##0.00\ &quot;€&quot;"/>
    <numFmt numFmtId="44" formatCode="_-* #,##0.00\ &quot;€&quot;_-;\-* #,##0.00\ &quot;€&quot;_-;_-* &quot;-&quot;??\ &quot;€&quot;_-;_-@_-"/>
    <numFmt numFmtId="164" formatCode="#,##0.00\ &quot;€&quot;"/>
    <numFmt numFmtId="165" formatCode="0.0"/>
    <numFmt numFmtId="166" formatCode="mmm/\ yy"/>
    <numFmt numFmtId="167" formatCode="mmmm\ yy"/>
    <numFmt numFmtId="168" formatCode="[$-407]mmm/\ yy;@"/>
    <numFmt numFmtId="169" formatCode="dd/mm/yy;@"/>
    <numFmt numFmtId="170" formatCode="dd"/>
    <numFmt numFmtId="171" formatCode="ddd"/>
    <numFmt numFmtId="172" formatCode="d/m/yy;@"/>
    <numFmt numFmtId="173" formatCode="&quot;1:&quot;\ 0.00"/>
    <numFmt numFmtId="174" formatCode="&quot;1: &quot;#.00"/>
    <numFmt numFmtId="175" formatCode="[hh]:mm"/>
    <numFmt numFmtId="176" formatCode="&quot;1: &quot;##.00"/>
    <numFmt numFmtId="177" formatCode="_(&quot;$&quot;* #,##0.00_);_(&quot;$&quot;* \(#,##0.00\);_(&quot;$&quot;* &quot;-&quot;??_);_(@_)"/>
  </numFmts>
  <fonts count="42" x14ac:knownFonts="1">
    <font>
      <sz val="10"/>
      <name val="Arial"/>
    </font>
    <font>
      <sz val="10"/>
      <color theme="1"/>
      <name val="Arial"/>
      <family val="2"/>
    </font>
    <font>
      <sz val="10"/>
      <name val="Arial"/>
      <family val="2"/>
    </font>
    <font>
      <b/>
      <sz val="10"/>
      <name val="Arial"/>
      <family val="2"/>
    </font>
    <font>
      <b/>
      <sz val="8"/>
      <name val="Arial"/>
      <family val="2"/>
    </font>
    <font>
      <b/>
      <sz val="9"/>
      <name val="Arial"/>
      <family val="2"/>
    </font>
    <font>
      <sz val="9"/>
      <name val="Arial"/>
      <family val="2"/>
    </font>
    <font>
      <sz val="10"/>
      <color indexed="8"/>
      <name val="Arial"/>
      <family val="2"/>
    </font>
    <font>
      <sz val="9"/>
      <color indexed="8"/>
      <name val="Arial"/>
      <family val="2"/>
    </font>
    <font>
      <sz val="8"/>
      <name val="Arial"/>
      <family val="2"/>
    </font>
    <font>
      <b/>
      <sz val="8"/>
      <color indexed="8"/>
      <name val="Arial"/>
      <family val="2"/>
    </font>
    <font>
      <sz val="10"/>
      <name val="Arial"/>
      <family val="2"/>
    </font>
    <font>
      <b/>
      <sz val="11"/>
      <name val="Arial"/>
      <family val="2"/>
    </font>
    <font>
      <i/>
      <sz val="10"/>
      <name val="Arial"/>
      <family val="2"/>
    </font>
    <font>
      <sz val="10"/>
      <name val="Arial"/>
      <family val="2"/>
    </font>
    <font>
      <sz val="12"/>
      <name val="Arial"/>
      <family val="2"/>
    </font>
    <font>
      <b/>
      <sz val="12"/>
      <name val="Arial"/>
      <family val="2"/>
    </font>
    <font>
      <sz val="10"/>
      <color theme="0" tint="-0.14999847407452621"/>
      <name val="Arial"/>
      <family val="2"/>
    </font>
    <font>
      <sz val="8"/>
      <color indexed="8"/>
      <name val="Arial"/>
      <family val="2"/>
    </font>
    <font>
      <sz val="8"/>
      <color theme="0" tint="-0.249977111117893"/>
      <name val="Arial"/>
      <family val="2"/>
    </font>
    <font>
      <b/>
      <sz val="7.5"/>
      <name val="Arial"/>
      <family val="2"/>
    </font>
    <font>
      <sz val="9"/>
      <color indexed="81"/>
      <name val="Tahoma"/>
      <family val="2"/>
    </font>
    <font>
      <b/>
      <sz val="9"/>
      <color indexed="81"/>
      <name val="Tahoma"/>
      <family val="2"/>
    </font>
    <font>
      <b/>
      <sz val="8"/>
      <color theme="0" tint="-0.14999847407452621"/>
      <name val="Arial"/>
      <family val="2"/>
    </font>
    <font>
      <sz val="9"/>
      <color theme="0" tint="-0.14999847407452621"/>
      <name val="Arial"/>
      <family val="2"/>
    </font>
    <font>
      <b/>
      <i/>
      <sz val="10"/>
      <name val="Arial"/>
      <family val="2"/>
    </font>
    <font>
      <b/>
      <i/>
      <sz val="10"/>
      <color theme="6" tint="-0.499984740745262"/>
      <name val="Arial"/>
      <family val="2"/>
    </font>
    <font>
      <sz val="10"/>
      <color rgb="FFFF0000"/>
      <name val="Arial"/>
      <family val="2"/>
    </font>
    <font>
      <sz val="11"/>
      <color theme="1"/>
      <name val="Calibri"/>
      <family val="2"/>
      <scheme val="minor"/>
    </font>
    <font>
      <b/>
      <sz val="11"/>
      <color theme="1"/>
      <name val="Arial"/>
      <family val="2"/>
    </font>
    <font>
      <sz val="11"/>
      <color theme="1"/>
      <name val="Arial"/>
      <family val="2"/>
    </font>
    <font>
      <sz val="6"/>
      <color theme="0" tint="-0.14999847407452621"/>
      <name val="Arial"/>
      <family val="2"/>
    </font>
    <font>
      <b/>
      <sz val="10"/>
      <color rgb="FFFF0000"/>
      <name val="Arial"/>
      <family val="2"/>
    </font>
    <font>
      <sz val="11"/>
      <color theme="0" tint="-0.14999847407452621"/>
      <name val="Arial"/>
      <family val="2"/>
    </font>
    <font>
      <b/>
      <sz val="10"/>
      <color theme="0" tint="-4.9989318521683403E-2"/>
      <name val="Arial"/>
      <family val="2"/>
    </font>
    <font>
      <sz val="8"/>
      <color theme="0" tint="-0.14999847407452621"/>
      <name val="Arial"/>
      <family val="2"/>
    </font>
    <font>
      <sz val="5"/>
      <color theme="0" tint="-0.249977111117893"/>
      <name val="Arial"/>
      <family val="2"/>
    </font>
    <font>
      <sz val="6"/>
      <color theme="0" tint="-0.249977111117893"/>
      <name val="Arial"/>
      <family val="2"/>
    </font>
    <font>
      <sz val="8"/>
      <color theme="0" tint="-0.34998626667073579"/>
      <name val="Arial"/>
      <family val="2"/>
    </font>
    <font>
      <b/>
      <sz val="10"/>
      <color theme="0"/>
      <name val="Arial"/>
      <family val="2"/>
    </font>
    <font>
      <i/>
      <sz val="10"/>
      <color theme="0"/>
      <name val="Arial"/>
      <family val="2"/>
    </font>
    <font>
      <sz val="10"/>
      <color theme="0"/>
      <name val="Arial"/>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DCDB"/>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CC00"/>
        <bgColor indexed="64"/>
      </patternFill>
    </fill>
  </fills>
  <borders count="51">
    <border>
      <left/>
      <right/>
      <top/>
      <bottom/>
      <diagonal/>
    </border>
    <border>
      <left style="thin">
        <color indexed="22"/>
      </left>
      <right style="thin">
        <color indexed="22"/>
      </right>
      <top style="thin">
        <color indexed="64"/>
      </top>
      <bottom/>
      <diagonal/>
    </border>
    <border>
      <left style="thin">
        <color indexed="22"/>
      </left>
      <right style="thin">
        <color indexed="22"/>
      </right>
      <top/>
      <bottom style="thin">
        <color indexed="64"/>
      </bottom>
      <diagonal/>
    </border>
    <border>
      <left/>
      <right style="thin">
        <color indexed="22"/>
      </right>
      <top style="thin">
        <color indexed="64"/>
      </top>
      <bottom/>
      <diagonal/>
    </border>
    <border>
      <left/>
      <right style="thin">
        <color indexed="22"/>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22"/>
      </left>
      <right/>
      <top style="thin">
        <color indexed="64"/>
      </top>
      <bottom/>
      <diagonal/>
    </border>
    <border>
      <left style="thin">
        <color indexed="22"/>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22"/>
      </left>
      <right style="medium">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s>
  <cellStyleXfs count="437">
    <xf numFmtId="0" fontId="0"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8" fillId="0" borderId="0"/>
    <xf numFmtId="44"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cellStyleXfs>
  <cellXfs count="938">
    <xf numFmtId="0" fontId="0" fillId="0" borderId="0" xfId="0"/>
    <xf numFmtId="0" fontId="6" fillId="2" borderId="0" xfId="0" applyFont="1" applyFill="1" applyBorder="1" applyAlignment="1" applyProtection="1">
      <alignment horizontal="center"/>
    </xf>
    <xf numFmtId="0" fontId="0" fillId="2" borderId="0" xfId="0" applyFill="1" applyProtection="1"/>
    <xf numFmtId="0" fontId="0" fillId="2" borderId="0" xfId="0" applyFill="1" applyBorder="1" applyAlignment="1" applyProtection="1">
      <alignment horizontal="center"/>
    </xf>
    <xf numFmtId="0" fontId="5" fillId="2" borderId="0" xfId="0" applyFont="1" applyFill="1" applyBorder="1" applyAlignment="1" applyProtection="1">
      <alignment horizontal="center"/>
    </xf>
    <xf numFmtId="1" fontId="0" fillId="2" borderId="0" xfId="0" applyNumberFormat="1" applyFill="1" applyBorder="1" applyAlignment="1" applyProtection="1">
      <alignment horizontal="center"/>
    </xf>
    <xf numFmtId="0" fontId="0" fillId="2" borderId="0" xfId="0" applyFill="1" applyAlignment="1" applyProtection="1">
      <alignment horizontal="center"/>
    </xf>
    <xf numFmtId="0" fontId="0" fillId="2" borderId="0" xfId="0" applyFill="1" applyBorder="1" applyProtection="1"/>
    <xf numFmtId="0" fontId="0" fillId="2" borderId="0" xfId="0" applyFill="1" applyBorder="1" applyAlignment="1" applyProtection="1">
      <alignment horizontal="left"/>
    </xf>
    <xf numFmtId="0" fontId="6" fillId="2" borderId="0" xfId="0" applyFont="1" applyFill="1" applyBorder="1" applyProtection="1"/>
    <xf numFmtId="0" fontId="0" fillId="0" borderId="0" xfId="0" applyProtection="1"/>
    <xf numFmtId="0" fontId="0" fillId="2" borderId="1" xfId="0" applyFill="1" applyBorder="1" applyAlignment="1" applyProtection="1">
      <alignment horizontal="left"/>
    </xf>
    <xf numFmtId="0" fontId="0" fillId="0" borderId="0" xfId="0" applyBorder="1" applyAlignment="1" applyProtection="1">
      <alignment vertical="center"/>
    </xf>
    <xf numFmtId="0" fontId="6" fillId="2" borderId="0" xfId="0" applyFont="1" applyFill="1" applyAlignment="1" applyProtection="1">
      <alignment horizontal="center"/>
    </xf>
    <xf numFmtId="0" fontId="9" fillId="2" borderId="0" xfId="0" applyFont="1" applyFill="1" applyBorder="1" applyAlignment="1" applyProtection="1">
      <alignment horizontal="center"/>
    </xf>
    <xf numFmtId="0" fontId="9" fillId="2" borderId="0" xfId="0" applyFont="1" applyFill="1" applyProtection="1"/>
    <xf numFmtId="165" fontId="6" fillId="2" borderId="0" xfId="0" applyNumberFormat="1" applyFont="1" applyFill="1" applyBorder="1" applyAlignment="1" applyProtection="1">
      <alignment horizontal="center"/>
    </xf>
    <xf numFmtId="0" fontId="9" fillId="2" borderId="0" xfId="0" applyFont="1" applyFill="1" applyBorder="1" applyProtection="1"/>
    <xf numFmtId="0" fontId="6" fillId="2" borderId="0" xfId="0" applyFont="1" applyFill="1" applyBorder="1" applyAlignment="1" applyProtection="1">
      <alignment horizontal="left"/>
    </xf>
    <xf numFmtId="0" fontId="0" fillId="0" borderId="0" xfId="0" applyAlignment="1" applyProtection="1">
      <alignment horizontal="center"/>
    </xf>
    <xf numFmtId="0" fontId="9" fillId="2" borderId="0" xfId="0" applyFont="1" applyFill="1" applyBorder="1" applyAlignment="1" applyProtection="1">
      <alignment vertical="center"/>
    </xf>
    <xf numFmtId="0" fontId="6" fillId="2" borderId="0" xfId="0" applyFont="1" applyFill="1" applyBorder="1" applyAlignment="1" applyProtection="1"/>
    <xf numFmtId="0" fontId="0" fillId="2" borderId="3" xfId="0" applyFill="1" applyBorder="1" applyAlignment="1" applyProtection="1">
      <alignment horizontal="left"/>
    </xf>
    <xf numFmtId="0" fontId="0" fillId="0" borderId="0" xfId="0" applyFill="1" applyProtection="1"/>
    <xf numFmtId="0" fontId="4" fillId="2" borderId="4" xfId="0" applyFont="1" applyFill="1" applyBorder="1" applyAlignment="1" applyProtection="1">
      <alignment horizontal="left" wrapText="1"/>
    </xf>
    <xf numFmtId="0" fontId="4" fillId="2" borderId="2" xfId="0" applyFont="1" applyFill="1" applyBorder="1" applyAlignment="1" applyProtection="1">
      <alignment horizontal="center" wrapText="1"/>
    </xf>
    <xf numFmtId="0" fontId="10" fillId="2" borderId="2" xfId="0" applyFont="1" applyFill="1" applyBorder="1" applyAlignment="1" applyProtection="1">
      <alignment horizontal="center" wrapText="1"/>
    </xf>
    <xf numFmtId="0" fontId="4" fillId="0" borderId="0" xfId="0" applyFont="1" applyAlignment="1" applyProtection="1">
      <alignment wrapText="1"/>
    </xf>
    <xf numFmtId="0" fontId="6" fillId="0" borderId="0" xfId="0" applyFont="1" applyAlignment="1" applyProtection="1">
      <alignment vertical="center"/>
    </xf>
    <xf numFmtId="0" fontId="0" fillId="0" borderId="0" xfId="0" applyBorder="1" applyProtection="1"/>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alignment horizontal="left"/>
    </xf>
    <xf numFmtId="0" fontId="7" fillId="0" borderId="0" xfId="0" applyFont="1" applyProtection="1"/>
    <xf numFmtId="0" fontId="6" fillId="0" borderId="0" xfId="0" applyFont="1" applyProtection="1"/>
    <xf numFmtId="165" fontId="6" fillId="0" borderId="0" xfId="0" applyNumberFormat="1" applyFont="1" applyAlignment="1" applyProtection="1">
      <alignment horizontal="center"/>
    </xf>
    <xf numFmtId="0" fontId="6" fillId="0" borderId="0" xfId="0" applyFont="1" applyAlignment="1" applyProtection="1">
      <alignment horizontal="center"/>
    </xf>
    <xf numFmtId="0" fontId="9" fillId="0" borderId="0" xfId="0" applyFont="1" applyBorder="1" applyAlignment="1" applyProtection="1">
      <alignment horizontal="center"/>
    </xf>
    <xf numFmtId="0" fontId="5" fillId="0" borderId="0" xfId="0" applyFont="1" applyBorder="1" applyAlignment="1" applyProtection="1">
      <alignment horizontal="center"/>
    </xf>
    <xf numFmtId="1"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0" applyFont="1" applyProtection="1"/>
    <xf numFmtId="0" fontId="3" fillId="2" borderId="0" xfId="0" applyFont="1" applyFill="1" applyAlignment="1" applyProtection="1">
      <alignment horizontal="left"/>
    </xf>
    <xf numFmtId="0" fontId="3" fillId="2" borderId="0" xfId="0" applyFont="1" applyFill="1" applyBorder="1" applyAlignment="1" applyProtection="1">
      <alignment horizontal="center"/>
    </xf>
    <xf numFmtId="0" fontId="11" fillId="2" borderId="0" xfId="0" applyFont="1" applyFill="1" applyAlignment="1" applyProtection="1">
      <alignment horizontal="left"/>
    </xf>
    <xf numFmtId="0" fontId="7" fillId="2" borderId="0" xfId="0" applyFont="1" applyFill="1" applyProtection="1"/>
    <xf numFmtId="165" fontId="7" fillId="2" borderId="0" xfId="0" applyNumberFormat="1" applyFont="1" applyFill="1" applyAlignment="1" applyProtection="1">
      <alignment horizontal="center"/>
    </xf>
    <xf numFmtId="0" fontId="6" fillId="2" borderId="0" xfId="0" applyFont="1" applyFill="1" applyProtection="1"/>
    <xf numFmtId="0" fontId="4" fillId="0" borderId="5" xfId="0" applyFont="1" applyBorder="1" applyAlignment="1" applyProtection="1">
      <alignment horizontal="left" wrapText="1"/>
    </xf>
    <xf numFmtId="0" fontId="10" fillId="0" borderId="5" xfId="0" applyFont="1" applyBorder="1" applyAlignment="1" applyProtection="1">
      <alignment horizontal="left" wrapText="1"/>
    </xf>
    <xf numFmtId="0" fontId="4" fillId="0" borderId="5" xfId="0" applyFont="1" applyBorder="1" applyAlignment="1" applyProtection="1">
      <alignment horizontal="center" wrapText="1"/>
    </xf>
    <xf numFmtId="0" fontId="4" fillId="0" borderId="5" xfId="0" applyFont="1" applyBorder="1" applyAlignment="1" applyProtection="1">
      <alignment wrapText="1"/>
    </xf>
    <xf numFmtId="165" fontId="0" fillId="0" borderId="0" xfId="0" applyNumberFormat="1" applyAlignment="1" applyProtection="1">
      <alignment horizontal="center"/>
    </xf>
    <xf numFmtId="0" fontId="11" fillId="2" borderId="0" xfId="0" applyFont="1" applyFill="1" applyProtection="1"/>
    <xf numFmtId="0" fontId="3" fillId="2" borderId="0" xfId="0" applyFont="1" applyFill="1" applyAlignment="1" applyProtection="1">
      <alignment horizontal="center" shrinkToFit="1"/>
    </xf>
    <xf numFmtId="0" fontId="0" fillId="2" borderId="0" xfId="0" applyFill="1" applyAlignment="1" applyProtection="1">
      <alignment shrinkToFit="1"/>
    </xf>
    <xf numFmtId="0" fontId="11" fillId="2" borderId="0" xfId="0" applyFont="1" applyFill="1" applyAlignment="1" applyProtection="1"/>
    <xf numFmtId="1" fontId="4" fillId="2" borderId="2" xfId="0" applyNumberFormat="1" applyFont="1" applyFill="1" applyBorder="1" applyAlignment="1" applyProtection="1">
      <alignment horizontal="center" textRotation="90" wrapText="1"/>
    </xf>
    <xf numFmtId="0" fontId="0" fillId="2" borderId="0" xfId="0" applyFill="1" applyAlignment="1" applyProtection="1"/>
    <xf numFmtId="0" fontId="0" fillId="3" borderId="0" xfId="0" applyFill="1" applyAlignment="1" applyProtection="1">
      <alignment shrinkToFit="1"/>
    </xf>
    <xf numFmtId="0" fontId="0" fillId="3" borderId="0" xfId="0" applyFill="1" applyProtection="1"/>
    <xf numFmtId="0" fontId="0" fillId="0" borderId="0" xfId="0" applyFill="1" applyAlignment="1" applyProtection="1"/>
    <xf numFmtId="0" fontId="0" fillId="3" borderId="0" xfId="0" applyFill="1" applyAlignment="1" applyProtection="1"/>
    <xf numFmtId="165" fontId="0" fillId="3" borderId="0" xfId="0" applyNumberFormat="1" applyFill="1" applyAlignment="1" applyProtection="1">
      <alignment horizontal="center"/>
    </xf>
    <xf numFmtId="0" fontId="11" fillId="3" borderId="0" xfId="0" applyFont="1" applyFill="1" applyProtection="1"/>
    <xf numFmtId="0" fontId="9" fillId="3" borderId="0" xfId="0" applyFont="1" applyFill="1" applyProtection="1"/>
    <xf numFmtId="0" fontId="0" fillId="3" borderId="0" xfId="0" applyFill="1" applyAlignment="1" applyProtection="1">
      <alignment horizontal="center"/>
    </xf>
    <xf numFmtId="0" fontId="6" fillId="0" borderId="7" xfId="0" applyFont="1" applyFill="1" applyBorder="1" applyAlignment="1" applyProtection="1">
      <alignment horizontal="left" vertical="center"/>
    </xf>
    <xf numFmtId="1" fontId="6" fillId="0" borderId="7" xfId="0" applyNumberFormat="1" applyFont="1" applyFill="1" applyBorder="1" applyAlignment="1" applyProtection="1">
      <alignment horizontal="center" vertical="center" shrinkToFit="1"/>
    </xf>
    <xf numFmtId="1" fontId="6" fillId="0" borderId="7"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left" vertical="center" shrinkToFit="1"/>
    </xf>
    <xf numFmtId="0" fontId="9" fillId="0" borderId="0" xfId="0" applyFont="1" applyFill="1" applyAlignment="1" applyProtection="1">
      <alignment horizontal="left"/>
    </xf>
    <xf numFmtId="49" fontId="9" fillId="0" borderId="0" xfId="0" applyNumberFormat="1" applyFont="1" applyFill="1" applyAlignment="1" applyProtection="1">
      <alignment horizontal="left" shrinkToFit="1"/>
    </xf>
    <xf numFmtId="1" fontId="9" fillId="0" borderId="0" xfId="0" applyNumberFormat="1" applyFont="1" applyFill="1" applyAlignment="1" applyProtection="1">
      <alignment shrinkToFit="1"/>
    </xf>
    <xf numFmtId="1" fontId="9" fillId="0" borderId="8" xfId="0" applyNumberFormat="1" applyFont="1" applyFill="1" applyBorder="1" applyAlignment="1" applyProtection="1">
      <alignment shrinkToFit="1"/>
    </xf>
    <xf numFmtId="0" fontId="11" fillId="3" borderId="0" xfId="0" applyFont="1" applyFill="1" applyBorder="1" applyProtection="1"/>
    <xf numFmtId="0" fontId="0" fillId="3" borderId="0" xfId="0" applyFill="1"/>
    <xf numFmtId="0" fontId="3" fillId="3" borderId="0" xfId="0" applyFont="1" applyFill="1"/>
    <xf numFmtId="0" fontId="11" fillId="3" borderId="0" xfId="0" applyFont="1" applyFill="1"/>
    <xf numFmtId="10" fontId="0" fillId="3" borderId="0" xfId="0" applyNumberFormat="1" applyFill="1"/>
    <xf numFmtId="0" fontId="0" fillId="3" borderId="5" xfId="0" applyFill="1" applyBorder="1"/>
    <xf numFmtId="0" fontId="11" fillId="3" borderId="0" xfId="0" applyFont="1" applyFill="1" applyBorder="1"/>
    <xf numFmtId="0" fontId="0" fillId="3" borderId="0" xfId="0" applyFill="1" applyBorder="1"/>
    <xf numFmtId="0" fontId="9" fillId="0" borderId="0" xfId="0" applyFont="1" applyFill="1" applyBorder="1" applyAlignment="1" applyProtection="1">
      <alignment horizontal="left"/>
    </xf>
    <xf numFmtId="49" fontId="9" fillId="0" borderId="0" xfId="0" applyNumberFormat="1" applyFont="1" applyFill="1" applyBorder="1" applyAlignment="1" applyProtection="1">
      <alignment horizontal="left" shrinkToFit="1"/>
    </xf>
    <xf numFmtId="44" fontId="0" fillId="3" borderId="0" xfId="0" applyNumberFormat="1" applyFill="1" applyBorder="1" applyAlignment="1">
      <alignment shrinkToFit="1"/>
    </xf>
    <xf numFmtId="0" fontId="0" fillId="3" borderId="0" xfId="0" applyFill="1" applyBorder="1" applyAlignment="1">
      <alignment shrinkToFit="1"/>
    </xf>
    <xf numFmtId="10" fontId="0" fillId="0" borderId="0" xfId="0" applyNumberFormat="1" applyAlignment="1" applyProtection="1">
      <alignment horizontal="center"/>
    </xf>
    <xf numFmtId="0" fontId="0" fillId="0" borderId="0" xfId="0" applyBorder="1"/>
    <xf numFmtId="0" fontId="8" fillId="2" borderId="0" xfId="0" applyFont="1" applyFill="1" applyBorder="1" applyAlignment="1" applyProtection="1">
      <alignment horizontal="center"/>
    </xf>
    <xf numFmtId="0" fontId="0" fillId="3" borderId="0" xfId="0" applyFill="1" applyBorder="1" applyAlignment="1"/>
    <xf numFmtId="0" fontId="11" fillId="3" borderId="0" xfId="0" applyFont="1" applyFill="1" applyBorder="1" applyAlignment="1" applyProtection="1"/>
    <xf numFmtId="0" fontId="3" fillId="0" borderId="0" xfId="0" applyFont="1"/>
    <xf numFmtId="0" fontId="0" fillId="0" borderId="11" xfId="0" applyBorder="1" applyAlignment="1" applyProtection="1"/>
    <xf numFmtId="0" fontId="0" fillId="2" borderId="0" xfId="0" applyFill="1" applyBorder="1" applyAlignment="1" applyProtection="1"/>
    <xf numFmtId="170" fontId="4" fillId="0" borderId="2" xfId="0" applyNumberFormat="1" applyFont="1" applyFill="1" applyBorder="1" applyAlignment="1" applyProtection="1">
      <alignment horizontal="center" wrapText="1"/>
    </xf>
    <xf numFmtId="171" fontId="0" fillId="0" borderId="11" xfId="0" applyNumberFormat="1" applyBorder="1" applyAlignment="1" applyProtection="1"/>
    <xf numFmtId="0" fontId="6" fillId="0" borderId="0" xfId="0" applyFont="1" applyFill="1" applyBorder="1" applyAlignment="1" applyProtection="1"/>
    <xf numFmtId="167" fontId="6" fillId="0" borderId="0" xfId="0" applyNumberFormat="1" applyFont="1" applyFill="1" applyBorder="1" applyAlignment="1" applyProtection="1"/>
    <xf numFmtId="169" fontId="0" fillId="0" borderId="0" xfId="0" applyNumberFormat="1" applyFill="1" applyBorder="1" applyAlignment="1" applyProtection="1"/>
    <xf numFmtId="169" fontId="0" fillId="5" borderId="5" xfId="0" applyNumberFormat="1" applyFill="1" applyBorder="1" applyAlignment="1" applyProtection="1">
      <alignment horizontal="center"/>
    </xf>
    <xf numFmtId="0" fontId="11" fillId="3" borderId="0" xfId="0" applyFont="1" applyFill="1" applyBorder="1" applyAlignment="1" applyProtection="1">
      <alignment horizontal="left"/>
    </xf>
    <xf numFmtId="166" fontId="11" fillId="0" borderId="0" xfId="0" applyNumberFormat="1" applyFont="1" applyFill="1" applyBorder="1" applyAlignment="1" applyProtection="1"/>
    <xf numFmtId="0" fontId="3" fillId="2" borderId="0" xfId="0" applyFont="1" applyFill="1" applyProtection="1"/>
    <xf numFmtId="0" fontId="15" fillId="2" borderId="0" xfId="0" applyFont="1" applyFill="1" applyProtection="1"/>
    <xf numFmtId="0" fontId="3" fillId="2" borderId="0" xfId="0" applyFont="1" applyFill="1" applyAlignment="1" applyProtection="1"/>
    <xf numFmtId="0" fontId="3" fillId="3" borderId="0" xfId="0" applyFont="1" applyFill="1" applyAlignment="1" applyProtection="1"/>
    <xf numFmtId="0" fontId="3" fillId="2" borderId="0" xfId="0" applyFont="1" applyFill="1" applyBorder="1" applyProtection="1"/>
    <xf numFmtId="0" fontId="0" fillId="2" borderId="5" xfId="0" applyFill="1" applyBorder="1" applyAlignment="1" applyProtection="1"/>
    <xf numFmtId="0" fontId="11" fillId="2" borderId="5" xfId="0" applyFont="1" applyFill="1" applyBorder="1" applyAlignment="1" applyProtection="1">
      <alignment horizontal="left"/>
    </xf>
    <xf numFmtId="164" fontId="12" fillId="3" borderId="0" xfId="0" applyNumberFormat="1" applyFont="1" applyFill="1" applyBorder="1" applyAlignment="1" applyProtection="1">
      <alignment horizontal="center" shrinkToFit="1"/>
    </xf>
    <xf numFmtId="1" fontId="3" fillId="5" borderId="11" xfId="0" applyNumberFormat="1" applyFont="1" applyFill="1" applyBorder="1" applyAlignment="1" applyProtection="1"/>
    <xf numFmtId="1" fontId="3" fillId="2" borderId="5" xfId="0" applyNumberFormat="1"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15" fillId="2" borderId="0" xfId="0" applyFont="1" applyFill="1" applyAlignment="1" applyProtection="1"/>
    <xf numFmtId="0" fontId="16" fillId="2" borderId="0" xfId="0" applyFont="1" applyFill="1" applyAlignment="1" applyProtection="1"/>
    <xf numFmtId="0" fontId="16" fillId="2" borderId="5" xfId="0" applyFont="1" applyFill="1" applyBorder="1" applyAlignment="1" applyProtection="1"/>
    <xf numFmtId="0" fontId="15" fillId="2" borderId="5" xfId="0" applyFont="1" applyFill="1" applyBorder="1" applyAlignment="1" applyProtection="1"/>
    <xf numFmtId="10" fontId="0" fillId="3" borderId="0" xfId="6" applyNumberFormat="1" applyFont="1" applyFill="1"/>
    <xf numFmtId="0" fontId="3" fillId="3" borderId="0" xfId="0" applyFont="1" applyFill="1" applyBorder="1" applyAlignment="1" applyProtection="1"/>
    <xf numFmtId="0" fontId="2" fillId="0" borderId="0" xfId="0" applyFont="1"/>
    <xf numFmtId="0" fontId="2" fillId="0" borderId="7" xfId="0" applyFont="1" applyBorder="1" applyAlignment="1">
      <alignment horizontal="center"/>
    </xf>
    <xf numFmtId="0" fontId="5" fillId="2" borderId="0" xfId="0" applyFont="1" applyFill="1" applyAlignment="1" applyProtection="1">
      <alignment horizontal="left"/>
    </xf>
    <xf numFmtId="0" fontId="2" fillId="6" borderId="7" xfId="0" applyFont="1" applyFill="1" applyBorder="1" applyAlignment="1">
      <alignment horizontal="center"/>
    </xf>
    <xf numFmtId="172" fontId="9" fillId="0" borderId="0" xfId="0" applyNumberFormat="1" applyFont="1" applyFill="1" applyAlignment="1" applyProtection="1">
      <alignment horizontal="center" shrinkToFit="1"/>
    </xf>
    <xf numFmtId="0" fontId="3" fillId="2" borderId="0" xfId="0" applyNumberFormat="1" applyFont="1" applyFill="1" applyBorder="1" applyAlignment="1" applyProtection="1">
      <alignment horizontal="left"/>
    </xf>
    <xf numFmtId="0" fontId="7" fillId="2" borderId="0" xfId="0" applyNumberFormat="1" applyFont="1" applyFill="1" applyProtection="1"/>
    <xf numFmtId="0" fontId="4" fillId="0" borderId="5" xfId="0" applyNumberFormat="1" applyFont="1" applyBorder="1" applyAlignment="1" applyProtection="1">
      <alignment horizontal="center" wrapText="1"/>
    </xf>
    <xf numFmtId="0" fontId="9" fillId="0" borderId="0" xfId="0" applyNumberFormat="1" applyFont="1" applyFill="1" applyAlignment="1" applyProtection="1">
      <alignment horizontal="center" shrinkToFit="1"/>
    </xf>
    <xf numFmtId="0" fontId="0" fillId="0" borderId="0" xfId="0" applyNumberFormat="1" applyProtection="1"/>
    <xf numFmtId="49" fontId="0" fillId="2" borderId="0" xfId="0" applyNumberFormat="1" applyFill="1" applyAlignment="1" applyProtection="1">
      <alignment horizontal="center"/>
    </xf>
    <xf numFmtId="49" fontId="0" fillId="0" borderId="0" xfId="0" applyNumberFormat="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9" fillId="0" borderId="5" xfId="0" applyFont="1" applyBorder="1" applyAlignment="1" applyProtection="1">
      <alignment textRotation="90"/>
    </xf>
    <xf numFmtId="49" fontId="2"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pplyProtection="1">
      <alignment horizontal="center"/>
    </xf>
    <xf numFmtId="44" fontId="2" fillId="0" borderId="0" xfId="0" applyNumberFormat="1" applyFont="1"/>
    <xf numFmtId="0" fontId="2" fillId="0" borderId="7" xfId="0" applyFont="1" applyBorder="1" applyAlignment="1" applyProtection="1">
      <alignment horizontal="center" textRotation="45" wrapText="1"/>
    </xf>
    <xf numFmtId="0" fontId="7" fillId="0" borderId="7" xfId="0" applyFont="1" applyBorder="1" applyAlignment="1" applyProtection="1">
      <alignment horizontal="center" textRotation="45" wrapText="1"/>
    </xf>
    <xf numFmtId="0" fontId="2" fillId="0" borderId="7" xfId="0" applyNumberFormat="1" applyFont="1" applyBorder="1" applyAlignment="1" applyProtection="1">
      <alignment horizontal="center" textRotation="45" wrapText="1"/>
    </xf>
    <xf numFmtId="0" fontId="2" fillId="0" borderId="7" xfId="0" applyFont="1" applyBorder="1" applyAlignment="1" applyProtection="1">
      <alignment horizontal="center" textRotation="45"/>
    </xf>
    <xf numFmtId="49" fontId="2" fillId="0" borderId="7" xfId="0" applyNumberFormat="1" applyFont="1" applyBorder="1" applyAlignment="1">
      <alignment horizontal="center"/>
    </xf>
    <xf numFmtId="14" fontId="2" fillId="0" borderId="7" xfId="0" applyNumberFormat="1" applyFont="1" applyBorder="1" applyAlignment="1">
      <alignment horizontal="center"/>
    </xf>
    <xf numFmtId="1" fontId="2" fillId="0" borderId="7" xfId="0" applyNumberFormat="1" applyFont="1" applyBorder="1" applyAlignment="1">
      <alignment horizontal="center"/>
    </xf>
    <xf numFmtId="1" fontId="0" fillId="2" borderId="0" xfId="0" applyNumberFormat="1" applyFill="1" applyAlignment="1" applyProtection="1"/>
    <xf numFmtId="0" fontId="2" fillId="2" borderId="0" xfId="0" applyFont="1" applyFill="1" applyAlignment="1" applyProtection="1"/>
    <xf numFmtId="0" fontId="16" fillId="2" borderId="0" xfId="0" applyFont="1" applyFill="1" applyAlignment="1" applyProtection="1">
      <alignment horizontal="left"/>
    </xf>
    <xf numFmtId="0" fontId="3" fillId="0" borderId="0" xfId="0" applyFont="1" applyAlignment="1"/>
    <xf numFmtId="0" fontId="0" fillId="0" borderId="0" xfId="0" applyAlignment="1"/>
    <xf numFmtId="0" fontId="11" fillId="0" borderId="0" xfId="0" applyFont="1" applyAlignment="1"/>
    <xf numFmtId="0" fontId="2" fillId="0" borderId="0" xfId="0" applyFont="1" applyAlignment="1"/>
    <xf numFmtId="0" fontId="0" fillId="0" borderId="0" xfId="0" applyFont="1" applyAlignment="1"/>
    <xf numFmtId="0" fontId="2" fillId="0" borderId="0" xfId="0" applyFont="1" applyBorder="1" applyAlignment="1" applyProtection="1">
      <alignment horizontal="left"/>
    </xf>
    <xf numFmtId="0" fontId="2" fillId="0" borderId="0" xfId="0" applyFont="1" applyFill="1" applyBorder="1" applyAlignment="1" applyProtection="1">
      <alignment horizontal="left"/>
    </xf>
    <xf numFmtId="0" fontId="3" fillId="0" borderId="0" xfId="0" applyFont="1" applyFill="1" applyBorder="1" applyAlignment="1" applyProtection="1">
      <alignment horizontal="left"/>
    </xf>
    <xf numFmtId="0" fontId="3" fillId="3" borderId="6" xfId="0" applyFont="1" applyFill="1" applyBorder="1" applyAlignment="1" applyProtection="1"/>
    <xf numFmtId="0" fontId="0" fillId="2" borderId="0" xfId="0" applyFill="1" applyBorder="1" applyAlignment="1" applyProtection="1">
      <alignment horizontal="left"/>
    </xf>
    <xf numFmtId="0" fontId="9" fillId="2" borderId="0" xfId="0" applyFont="1" applyFill="1" applyAlignment="1" applyProtection="1">
      <alignment horizontal="left"/>
    </xf>
    <xf numFmtId="0" fontId="11" fillId="2" borderId="0" xfId="0" applyFont="1" applyFill="1" applyAlignment="1" applyProtection="1">
      <alignment horizontal="left"/>
    </xf>
    <xf numFmtId="0" fontId="18" fillId="2" borderId="0" xfId="0" applyFont="1" applyFill="1" applyProtection="1"/>
    <xf numFmtId="0" fontId="18" fillId="2" borderId="0" xfId="0" applyNumberFormat="1" applyFont="1" applyFill="1" applyProtection="1"/>
    <xf numFmtId="165" fontId="18" fillId="2" borderId="0" xfId="0" applyNumberFormat="1" applyFont="1" applyFill="1" applyAlignment="1" applyProtection="1">
      <alignment horizontal="center"/>
    </xf>
    <xf numFmtId="171" fontId="18" fillId="2" borderId="0" xfId="0" applyNumberFormat="1" applyFont="1" applyFill="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14" fontId="0" fillId="0" borderId="0" xfId="0" applyNumberFormat="1" applyAlignment="1"/>
    <xf numFmtId="44" fontId="2" fillId="0" borderId="7" xfId="0" applyNumberFormat="1" applyFont="1" applyFill="1" applyBorder="1" applyAlignment="1" applyProtection="1">
      <alignment horizontal="center" textRotation="45" wrapText="1"/>
    </xf>
    <xf numFmtId="0" fontId="20" fillId="2" borderId="2" xfId="0" applyFont="1" applyFill="1" applyBorder="1" applyAlignment="1" applyProtection="1">
      <alignment horizontal="center" textRotation="90" wrapText="1"/>
    </xf>
    <xf numFmtId="1" fontId="0" fillId="2" borderId="0" xfId="0" applyNumberFormat="1" applyFill="1" applyProtection="1"/>
    <xf numFmtId="1" fontId="6" fillId="2" borderId="0" xfId="0" applyNumberFormat="1" applyFont="1" applyFill="1" applyBorder="1" applyAlignment="1" applyProtection="1">
      <alignment horizontal="center"/>
    </xf>
    <xf numFmtId="1" fontId="4" fillId="2" borderId="1" xfId="0" applyNumberFormat="1" applyFont="1" applyFill="1" applyBorder="1" applyAlignment="1" applyProtection="1">
      <alignment horizontal="center" textRotation="90" wrapText="1"/>
    </xf>
    <xf numFmtId="1" fontId="6" fillId="0" borderId="0" xfId="0" applyNumberFormat="1" applyFont="1" applyProtection="1"/>
    <xf numFmtId="1" fontId="4" fillId="2" borderId="2" xfId="0" applyNumberFormat="1" applyFont="1" applyFill="1" applyBorder="1" applyAlignment="1" applyProtection="1">
      <alignment horizontal="center" textRotation="90" shrinkToFit="1"/>
    </xf>
    <xf numFmtId="0" fontId="17" fillId="0" borderId="0" xfId="0" applyFont="1" applyProtection="1"/>
    <xf numFmtId="0" fontId="17" fillId="0" borderId="0" xfId="0" applyFont="1" applyFill="1" applyProtection="1"/>
    <xf numFmtId="14" fontId="24" fillId="0" borderId="0" xfId="0" applyNumberFormat="1" applyFont="1" applyAlignment="1" applyProtection="1">
      <alignment vertical="center"/>
    </xf>
    <xf numFmtId="1" fontId="24" fillId="0" borderId="0" xfId="0" applyNumberFormat="1" applyFont="1" applyAlignment="1" applyProtection="1">
      <alignment vertical="center"/>
    </xf>
    <xf numFmtId="1" fontId="6" fillId="0" borderId="7" xfId="0" applyNumberFormat="1" applyFont="1" applyBorder="1" applyAlignment="1" applyProtection="1">
      <alignment horizontal="center" shrinkToFit="1"/>
    </xf>
    <xf numFmtId="0" fontId="2" fillId="0" borderId="7" xfId="0" applyNumberFormat="1" applyFont="1" applyBorder="1" applyAlignment="1">
      <alignment horizontal="center"/>
    </xf>
    <xf numFmtId="0" fontId="2" fillId="0" borderId="0" xfId="0" applyNumberFormat="1" applyFont="1"/>
    <xf numFmtId="49" fontId="2" fillId="0" borderId="7" xfId="0" applyNumberFormat="1" applyFont="1" applyBorder="1" applyAlignment="1">
      <alignment horizontal="center"/>
    </xf>
    <xf numFmtId="0" fontId="0" fillId="0" borderId="0" xfId="0" applyAlignment="1"/>
    <xf numFmtId="164" fontId="2" fillId="0" borderId="7" xfId="0" applyNumberFormat="1" applyFont="1" applyBorder="1"/>
    <xf numFmtId="164" fontId="2" fillId="0" borderId="7" xfId="0" applyNumberFormat="1" applyFont="1" applyBorder="1" applyAlignment="1"/>
    <xf numFmtId="0" fontId="0" fillId="7" borderId="0" xfId="0" applyFill="1" applyAlignment="1"/>
    <xf numFmtId="1" fontId="2" fillId="0" borderId="0" xfId="0" applyNumberFormat="1" applyFont="1" applyBorder="1" applyAlignment="1">
      <alignment horizontal="center"/>
    </xf>
    <xf numFmtId="0" fontId="2" fillId="0" borderId="0" xfId="0" quotePrefix="1" applyFont="1" applyAlignment="1"/>
    <xf numFmtId="0" fontId="11" fillId="2" borderId="0" xfId="0" applyFont="1" applyFill="1" applyAlignment="1" applyProtection="1">
      <alignment horizontal="left"/>
    </xf>
    <xf numFmtId="1" fontId="0" fillId="0" borderId="0" xfId="0" quotePrefix="1" applyNumberFormat="1" applyAlignment="1"/>
    <xf numFmtId="0" fontId="0" fillId="6" borderId="7"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0" borderId="0" xfId="0" applyAlignment="1">
      <alignment wrapText="1"/>
    </xf>
    <xf numFmtId="0" fontId="0" fillId="0" borderId="0" xfId="0" applyBorder="1" applyAlignment="1">
      <alignment wrapText="1"/>
    </xf>
    <xf numFmtId="164" fontId="2" fillId="6" borderId="7" xfId="2" applyNumberFormat="1" applyFont="1" applyFill="1" applyBorder="1" applyAlignment="1">
      <alignment horizontal="right"/>
    </xf>
    <xf numFmtId="0" fontId="11" fillId="0" borderId="0" xfId="0" applyFont="1" applyFill="1" applyBorder="1" applyAlignment="1" applyProtection="1"/>
    <xf numFmtId="0" fontId="11" fillId="0" borderId="0" xfId="0" applyFont="1" applyFill="1" applyAlignment="1" applyProtection="1"/>
    <xf numFmtId="0" fontId="11" fillId="3" borderId="0" xfId="0" applyFont="1" applyFill="1" applyAlignment="1" applyProtection="1"/>
    <xf numFmtId="0" fontId="2" fillId="3" borderId="0" xfId="0" applyFont="1" applyFill="1" applyBorder="1" applyProtection="1"/>
    <xf numFmtId="0" fontId="3" fillId="3" borderId="0" xfId="0" applyFont="1" applyFill="1" applyBorder="1" applyProtection="1"/>
    <xf numFmtId="0" fontId="0" fillId="2" borderId="0" xfId="0" applyFill="1" applyAlignment="1" applyProtection="1">
      <alignment vertical="center"/>
    </xf>
    <xf numFmtId="0" fontId="0" fillId="3" borderId="0" xfId="0" applyFill="1" applyBorder="1" applyAlignment="1" applyProtection="1">
      <alignment shrinkToFit="1"/>
    </xf>
    <xf numFmtId="0" fontId="0" fillId="3" borderId="0" xfId="0" applyFill="1" applyAlignment="1" applyProtection="1">
      <alignment vertical="center" shrinkToFit="1"/>
    </xf>
    <xf numFmtId="0" fontId="0" fillId="3" borderId="0" xfId="0" applyFill="1" applyAlignment="1" applyProtection="1">
      <alignment vertical="center"/>
    </xf>
    <xf numFmtId="0" fontId="3" fillId="5" borderId="7"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11" fillId="3" borderId="5" xfId="0" applyFont="1" applyFill="1" applyBorder="1" applyProtection="1"/>
    <xf numFmtId="0" fontId="0" fillId="3" borderId="5" xfId="0" applyFill="1" applyBorder="1" applyAlignment="1" applyProtection="1">
      <alignment shrinkToFit="1"/>
    </xf>
    <xf numFmtId="0" fontId="2" fillId="0" borderId="8" xfId="0" applyFont="1" applyFill="1" applyBorder="1" applyAlignment="1">
      <alignment horizontal="center"/>
    </xf>
    <xf numFmtId="0" fontId="0" fillId="6" borderId="7" xfId="0" applyFill="1" applyBorder="1" applyAlignment="1">
      <alignment horizontal="center" vertical="center"/>
    </xf>
    <xf numFmtId="0" fontId="2" fillId="0" borderId="0" xfId="0" applyFont="1" applyFill="1" applyBorder="1" applyAlignment="1">
      <alignment horizontal="center"/>
    </xf>
    <xf numFmtId="0" fontId="3" fillId="0" borderId="7" xfId="0" applyFont="1" applyBorder="1" applyAlignment="1" applyProtection="1">
      <alignment horizontal="right" indent="1"/>
    </xf>
    <xf numFmtId="0" fontId="2" fillId="0" borderId="0" xfId="0" applyFont="1" applyProtection="1"/>
    <xf numFmtId="0" fontId="3" fillId="5" borderId="7" xfId="0" applyFont="1" applyFill="1" applyBorder="1" applyAlignment="1" applyProtection="1">
      <alignment horizontal="right" indent="1"/>
    </xf>
    <xf numFmtId="0" fontId="0" fillId="2" borderId="5" xfId="0" applyFill="1" applyBorder="1" applyProtection="1"/>
    <xf numFmtId="0" fontId="3" fillId="0" borderId="0" xfId="0" applyFont="1" applyFill="1" applyBorder="1" applyAlignment="1" applyProtection="1">
      <alignment vertical="center" shrinkToFit="1"/>
    </xf>
    <xf numFmtId="0" fontId="2" fillId="3" borderId="0" xfId="0" applyFont="1" applyFill="1" applyAlignment="1" applyProtection="1">
      <alignment shrinkToFit="1"/>
    </xf>
    <xf numFmtId="0" fontId="2" fillId="2" borderId="0" xfId="0" applyFont="1" applyFill="1" applyProtection="1"/>
    <xf numFmtId="0" fontId="2" fillId="3" borderId="0" xfId="0" applyFont="1" applyFill="1" applyProtection="1"/>
    <xf numFmtId="0" fontId="2" fillId="0" borderId="0" xfId="0" applyFont="1" applyBorder="1" applyAlignment="1" applyProtection="1">
      <alignment horizontal="right" indent="1"/>
    </xf>
    <xf numFmtId="0" fontId="13" fillId="3" borderId="0" xfId="0" applyFont="1" applyFill="1" applyAlignment="1" applyProtection="1"/>
    <xf numFmtId="0" fontId="16" fillId="0" borderId="0" xfId="0" applyFont="1" applyProtection="1"/>
    <xf numFmtId="0" fontId="3" fillId="0" borderId="0" xfId="0" applyFont="1" applyProtection="1"/>
    <xf numFmtId="0" fontId="3" fillId="5" borderId="7" xfId="0" applyFont="1" applyFill="1" applyBorder="1" applyAlignment="1" applyProtection="1">
      <alignment horizontal="center"/>
    </xf>
    <xf numFmtId="2" fontId="3" fillId="5" borderId="7" xfId="0" applyNumberFormat="1" applyFont="1" applyFill="1" applyBorder="1" applyAlignment="1" applyProtection="1">
      <alignment horizontal="right" indent="1"/>
    </xf>
    <xf numFmtId="0" fontId="0" fillId="0" borderId="0" xfId="0" applyBorder="1" applyAlignment="1" applyProtection="1">
      <alignment horizontal="right" indent="1"/>
    </xf>
    <xf numFmtId="0" fontId="2" fillId="0" borderId="0" xfId="0" applyFont="1" applyFill="1" applyBorder="1" applyAlignment="1" applyProtection="1">
      <alignment horizontal="right" indent="1"/>
    </xf>
    <xf numFmtId="0" fontId="13" fillId="0" borderId="0" xfId="0" applyFont="1" applyFill="1" applyAlignment="1" applyProtection="1">
      <alignment horizontal="center"/>
    </xf>
    <xf numFmtId="0" fontId="13" fillId="0" borderId="0" xfId="0" applyFont="1" applyFill="1" applyAlignment="1" applyProtection="1"/>
    <xf numFmtId="0" fontId="0" fillId="0" borderId="0" xfId="0" applyFill="1" applyBorder="1" applyAlignment="1" applyProtection="1">
      <alignment horizontal="center" vertical="center"/>
    </xf>
    <xf numFmtId="0" fontId="3" fillId="5" borderId="8" xfId="0" applyFont="1" applyFill="1" applyBorder="1" applyAlignment="1" applyProtection="1">
      <alignment horizontal="right" indent="1"/>
    </xf>
    <xf numFmtId="173" fontId="3" fillId="5" borderId="7" xfId="0" applyNumberFormat="1" applyFont="1" applyFill="1" applyBorder="1" applyAlignment="1" applyProtection="1">
      <alignment horizontal="right" indent="1" shrinkToFit="1"/>
    </xf>
    <xf numFmtId="173" fontId="3" fillId="5" borderId="7" xfId="0" applyNumberFormat="1" applyFont="1" applyFill="1" applyBorder="1" applyAlignment="1" applyProtection="1">
      <alignment horizontal="right" indent="1"/>
    </xf>
    <xf numFmtId="0" fontId="2" fillId="2" borderId="0" xfId="0" applyFont="1" applyFill="1" applyBorder="1" applyProtection="1"/>
    <xf numFmtId="0" fontId="2" fillId="3" borderId="0" xfId="0" applyFont="1" applyFill="1" applyBorder="1" applyAlignment="1" applyProtection="1">
      <alignment shrinkToFit="1"/>
    </xf>
    <xf numFmtId="0" fontId="0" fillId="0" borderId="5" xfId="0" applyBorder="1" applyProtection="1"/>
    <xf numFmtId="0" fontId="3" fillId="0" borderId="5" xfId="0" applyFont="1" applyFill="1" applyBorder="1" applyAlignment="1" applyProtection="1">
      <alignment horizontal="right" indent="1"/>
    </xf>
    <xf numFmtId="0" fontId="3" fillId="0" borderId="5" xfId="0" applyFont="1" applyBorder="1" applyAlignment="1" applyProtection="1">
      <alignment horizontal="right" indent="1"/>
    </xf>
    <xf numFmtId="0" fontId="2" fillId="6" borderId="7" xfId="0" applyFont="1" applyFill="1" applyBorder="1" applyAlignment="1">
      <alignment horizontal="center" vertical="center"/>
    </xf>
    <xf numFmtId="0" fontId="3" fillId="0" borderId="0" xfId="0" applyFont="1" applyFill="1" applyBorder="1" applyAlignment="1" applyProtection="1"/>
    <xf numFmtId="0" fontId="3" fillId="0" borderId="0" xfId="0" applyFont="1" applyFill="1" applyAlignment="1" applyProtection="1"/>
    <xf numFmtId="0" fontId="9" fillId="2" borderId="0" xfId="0" applyFont="1" applyFill="1" applyBorder="1" applyAlignment="1" applyProtection="1"/>
    <xf numFmtId="0" fontId="17" fillId="0" borderId="0" xfId="0" applyFont="1" applyAlignment="1" applyProtection="1"/>
    <xf numFmtId="0" fontId="0" fillId="0" borderId="0" xfId="0" applyAlignment="1" applyProtection="1"/>
    <xf numFmtId="0" fontId="2" fillId="2" borderId="0" xfId="0" applyFont="1" applyFill="1" applyAlignment="1" applyProtection="1">
      <alignment horizontal="center"/>
    </xf>
    <xf numFmtId="0" fontId="2" fillId="0" borderId="0" xfId="0" applyFont="1" applyAlignment="1" applyProtection="1">
      <alignment horizontal="right" indent="2"/>
    </xf>
    <xf numFmtId="0" fontId="2" fillId="0" borderId="0" xfId="0" applyFont="1" applyFill="1" applyBorder="1" applyAlignment="1">
      <alignment horizontal="left"/>
    </xf>
    <xf numFmtId="0" fontId="25" fillId="0" borderId="0" xfId="0" applyFont="1" applyAlignment="1"/>
    <xf numFmtId="0" fontId="2" fillId="3" borderId="0" xfId="0" applyFont="1" applyFill="1"/>
    <xf numFmtId="0" fontId="2" fillId="3" borderId="0" xfId="0" applyFont="1" applyFill="1" applyAlignment="1">
      <alignment horizontal="right" indent="1"/>
    </xf>
    <xf numFmtId="0" fontId="3" fillId="3" borderId="0" xfId="0" applyFont="1" applyFill="1" applyAlignment="1">
      <alignment horizontal="left" indent="1"/>
    </xf>
    <xf numFmtId="0" fontId="3" fillId="3" borderId="0" xfId="0" applyFont="1" applyFill="1" applyAlignment="1">
      <alignment horizontal="right" indent="1"/>
    </xf>
    <xf numFmtId="10" fontId="0" fillId="5" borderId="11" xfId="0" applyNumberFormat="1" applyFill="1" applyBorder="1" applyAlignment="1">
      <alignment horizontal="right" indent="1"/>
    </xf>
    <xf numFmtId="0" fontId="0" fillId="5" borderId="15" xfId="0" applyNumberFormat="1" applyFill="1" applyBorder="1" applyAlignment="1">
      <alignment horizontal="right" indent="1"/>
    </xf>
    <xf numFmtId="0" fontId="0" fillId="5" borderId="9" xfId="0" applyNumberFormat="1" applyFill="1" applyBorder="1" applyAlignment="1">
      <alignment horizontal="right" indent="1"/>
    </xf>
    <xf numFmtId="1" fontId="0" fillId="5" borderId="5" xfId="0" applyNumberFormat="1" applyFill="1" applyBorder="1" applyAlignment="1">
      <alignment horizontal="right" indent="1"/>
    </xf>
    <xf numFmtId="10" fontId="0" fillId="5" borderId="14" xfId="0" applyNumberFormat="1" applyFill="1" applyBorder="1" applyAlignment="1">
      <alignment horizontal="right" indent="1"/>
    </xf>
    <xf numFmtId="169" fontId="2" fillId="0" borderId="0" xfId="0" applyNumberFormat="1" applyFont="1" applyFill="1" applyBorder="1" applyAlignment="1" applyProtection="1">
      <alignment horizontal="center"/>
    </xf>
    <xf numFmtId="0" fontId="2" fillId="0" borderId="0" xfId="0" applyFont="1" applyFill="1" applyAlignment="1" applyProtection="1"/>
    <xf numFmtId="169" fontId="3" fillId="5" borderId="5" xfId="0" applyNumberFormat="1" applyFont="1" applyFill="1" applyBorder="1" applyAlignment="1" applyProtection="1">
      <alignment horizontal="left" indent="1"/>
    </xf>
    <xf numFmtId="0" fontId="2" fillId="3" borderId="5" xfId="0" applyFont="1" applyFill="1" applyBorder="1"/>
    <xf numFmtId="0" fontId="2" fillId="0" borderId="0" xfId="0" applyFont="1" applyFill="1" applyAlignment="1" applyProtection="1">
      <alignment shrinkToFit="1"/>
    </xf>
    <xf numFmtId="0" fontId="25" fillId="0" borderId="0" xfId="0" applyFont="1" applyFill="1" applyAlignment="1" applyProtection="1"/>
    <xf numFmtId="1" fontId="3" fillId="5" borderId="5" xfId="0" applyNumberFormat="1" applyFont="1" applyFill="1" applyBorder="1" applyAlignment="1" applyProtection="1">
      <alignment horizontal="left" indent="1"/>
    </xf>
    <xf numFmtId="174" fontId="3" fillId="3" borderId="0" xfId="0" applyNumberFormat="1" applyFont="1" applyFill="1" applyAlignment="1" applyProtection="1">
      <alignment horizontal="right" indent="2" shrinkToFit="1"/>
    </xf>
    <xf numFmtId="0" fontId="3" fillId="0" borderId="0" xfId="0" applyFont="1" applyAlignment="1">
      <alignment horizontal="left" indent="1"/>
    </xf>
    <xf numFmtId="1" fontId="3" fillId="0" borderId="0" xfId="0" applyNumberFormat="1" applyFont="1" applyFill="1" applyBorder="1" applyAlignment="1" applyProtection="1">
      <alignment horizontal="left" indent="1"/>
    </xf>
    <xf numFmtId="0" fontId="3" fillId="0" borderId="0" xfId="0" applyNumberFormat="1" applyFont="1" applyFill="1" applyBorder="1" applyAlignment="1" applyProtection="1"/>
    <xf numFmtId="0" fontId="9" fillId="2" borderId="11" xfId="0" applyFont="1" applyFill="1" applyBorder="1" applyAlignment="1" applyProtection="1"/>
    <xf numFmtId="0" fontId="6" fillId="2" borderId="5" xfId="0" applyFont="1" applyFill="1" applyBorder="1" applyAlignment="1" applyProtection="1">
      <alignment horizontal="left"/>
    </xf>
    <xf numFmtId="0" fontId="3" fillId="5" borderId="11" xfId="0" applyNumberFormat="1" applyFont="1" applyFill="1" applyBorder="1" applyAlignment="1" applyProtection="1">
      <alignment horizontal="left" indent="1"/>
    </xf>
    <xf numFmtId="166" fontId="3" fillId="5" borderId="5" xfId="0" applyNumberFormat="1" applyFont="1" applyFill="1" applyBorder="1" applyAlignment="1" applyProtection="1">
      <alignment horizontal="left" indent="1"/>
    </xf>
    <xf numFmtId="1" fontId="3" fillId="5" borderId="11" xfId="0" applyNumberFormat="1" applyFont="1" applyFill="1" applyBorder="1" applyAlignment="1" applyProtection="1">
      <alignment horizontal="left" indent="1"/>
    </xf>
    <xf numFmtId="2" fontId="0" fillId="5" borderId="7" xfId="0" applyNumberFormat="1" applyFill="1" applyBorder="1" applyAlignment="1" applyProtection="1">
      <alignment horizontal="right" indent="1"/>
    </xf>
    <xf numFmtId="2" fontId="3" fillId="5" borderId="10" xfId="0" applyNumberFormat="1" applyFont="1" applyFill="1" applyBorder="1" applyAlignment="1" applyProtection="1">
      <alignment horizontal="right" indent="1"/>
    </xf>
    <xf numFmtId="0" fontId="0" fillId="5" borderId="23" xfId="0" applyFill="1" applyBorder="1" applyAlignment="1" applyProtection="1">
      <alignment horizontal="center" vertical="center"/>
    </xf>
    <xf numFmtId="0" fontId="9" fillId="0" borderId="5" xfId="0" applyFont="1" applyBorder="1" applyProtection="1"/>
    <xf numFmtId="174" fontId="3" fillId="5" borderId="0" xfId="0" applyNumberFormat="1" applyFont="1" applyFill="1" applyAlignment="1" applyProtection="1">
      <alignment horizontal="right" indent="2" shrinkToFit="1"/>
    </xf>
    <xf numFmtId="0" fontId="3" fillId="0" borderId="0" xfId="0" applyFont="1" applyAlignment="1" applyProtection="1">
      <alignment horizontal="left" indent="1"/>
    </xf>
    <xf numFmtId="0" fontId="0" fillId="2" borderId="0" xfId="0" applyFill="1" applyBorder="1" applyAlignment="1" applyProtection="1">
      <alignment horizontal="left" indent="1"/>
    </xf>
    <xf numFmtId="0" fontId="2" fillId="3" borderId="0" xfId="0" applyFont="1" applyFill="1" applyAlignment="1" applyProtection="1">
      <alignment horizontal="left" indent="1"/>
    </xf>
    <xf numFmtId="0" fontId="11" fillId="3" borderId="0" xfId="0" applyFont="1" applyFill="1" applyAlignment="1" applyProtection="1">
      <alignment horizontal="left" indent="1"/>
    </xf>
    <xf numFmtId="0" fontId="11" fillId="2" borderId="0" xfId="0" applyFont="1" applyFill="1" applyAlignment="1" applyProtection="1">
      <alignment horizontal="left" indent="1"/>
    </xf>
    <xf numFmtId="169" fontId="11" fillId="3" borderId="0" xfId="0" applyNumberFormat="1" applyFont="1" applyFill="1" applyBorder="1" applyAlignment="1" applyProtection="1">
      <alignment horizontal="left" indent="1"/>
    </xf>
    <xf numFmtId="0" fontId="11" fillId="3" borderId="0" xfId="0" applyFont="1" applyFill="1" applyBorder="1" applyAlignment="1" applyProtection="1">
      <alignment vertical="center"/>
    </xf>
    <xf numFmtId="14" fontId="24" fillId="0" borderId="0" xfId="0" applyNumberFormat="1" applyFont="1" applyAlignment="1" applyProtection="1">
      <alignment vertical="center"/>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3" fillId="0" borderId="0" xfId="0" applyFont="1" applyBorder="1" applyAlignment="1">
      <alignment horizontal="left"/>
    </xf>
    <xf numFmtId="0" fontId="2" fillId="0" borderId="7" xfId="0" applyFont="1" applyBorder="1" applyAlignment="1" applyProtection="1">
      <alignment horizontal="center" wrapText="1"/>
    </xf>
    <xf numFmtId="0" fontId="7" fillId="0" borderId="7" xfId="0" applyFont="1" applyBorder="1" applyAlignment="1" applyProtection="1">
      <alignment horizontal="center" wrapText="1"/>
    </xf>
    <xf numFmtId="0" fontId="2" fillId="0" borderId="7" xfId="0" applyNumberFormat="1" applyFont="1" applyBorder="1" applyAlignment="1" applyProtection="1">
      <alignment horizontal="center" wrapText="1"/>
    </xf>
    <xf numFmtId="0" fontId="2" fillId="0" borderId="7" xfId="0" applyFont="1" applyBorder="1" applyAlignment="1" applyProtection="1">
      <alignment horizontal="center"/>
    </xf>
    <xf numFmtId="0" fontId="2" fillId="9" borderId="7" xfId="0" applyFont="1" applyFill="1" applyBorder="1"/>
    <xf numFmtId="0" fontId="2" fillId="9" borderId="7" xfId="0" applyFont="1" applyFill="1" applyBorder="1" applyAlignment="1">
      <alignment horizontal="center"/>
    </xf>
    <xf numFmtId="0" fontId="0" fillId="9" borderId="7" xfId="0" applyFill="1" applyBorder="1" applyAlignment="1">
      <alignment horizontal="center"/>
    </xf>
    <xf numFmtId="0" fontId="0" fillId="9" borderId="7" xfId="0" applyFill="1" applyBorder="1"/>
    <xf numFmtId="0" fontId="2" fillId="0" borderId="0" xfId="0" applyFont="1" applyFill="1" applyBorder="1" applyAlignment="1"/>
    <xf numFmtId="0" fontId="0" fillId="0" borderId="0" xfId="0" applyFill="1" applyBorder="1" applyAlignment="1"/>
    <xf numFmtId="0" fontId="0" fillId="0" borderId="0" xfId="0" applyBorder="1" applyAlignment="1"/>
    <xf numFmtId="0" fontId="3" fillId="3" borderId="0" xfId="0" quotePrefix="1" applyFont="1" applyFill="1" applyBorder="1" applyAlignment="1" applyProtection="1">
      <alignment horizontal="left" indent="1"/>
    </xf>
    <xf numFmtId="0" fontId="2" fillId="3" borderId="5" xfId="0" quotePrefix="1" applyFont="1" applyFill="1" applyBorder="1" applyAlignment="1" applyProtection="1">
      <alignment horizontal="left" indent="1"/>
    </xf>
    <xf numFmtId="0" fontId="11" fillId="3" borderId="5" xfId="0" quotePrefix="1" applyFont="1" applyFill="1" applyBorder="1" applyAlignment="1" applyProtection="1">
      <alignment horizontal="left" indent="1"/>
    </xf>
    <xf numFmtId="164" fontId="12" fillId="3" borderId="5" xfId="0" applyNumberFormat="1" applyFont="1" applyFill="1" applyBorder="1" applyAlignment="1" applyProtection="1">
      <alignment horizontal="center" shrinkToFit="1"/>
    </xf>
    <xf numFmtId="164" fontId="3" fillId="0" borderId="5" xfId="2" applyNumberFormat="1" applyFont="1" applyFill="1" applyBorder="1" applyAlignment="1" applyProtection="1">
      <alignment horizontal="right"/>
    </xf>
    <xf numFmtId="0" fontId="2" fillId="2" borderId="5" xfId="0" applyFont="1" applyFill="1" applyBorder="1" applyAlignment="1" applyProtection="1"/>
    <xf numFmtId="164" fontId="3" fillId="0" borderId="5" xfId="0" applyNumberFormat="1" applyFont="1" applyFill="1" applyBorder="1" applyAlignment="1" applyProtection="1">
      <alignment horizontal="right"/>
    </xf>
    <xf numFmtId="1" fontId="0" fillId="2" borderId="5" xfId="0" applyNumberFormat="1" applyFill="1" applyBorder="1" applyAlignment="1" applyProtection="1"/>
    <xf numFmtId="0" fontId="3" fillId="8" borderId="5" xfId="0" applyFont="1" applyFill="1" applyBorder="1" applyAlignment="1" applyProtection="1">
      <alignment horizontal="left" indent="1"/>
      <protection locked="0"/>
    </xf>
    <xf numFmtId="1" fontId="3" fillId="8" borderId="11" xfId="0" applyNumberFormat="1" applyFont="1" applyFill="1" applyBorder="1" applyAlignment="1" applyProtection="1">
      <alignment horizontal="center"/>
      <protection locked="0"/>
    </xf>
    <xf numFmtId="169" fontId="6" fillId="8" borderId="7" xfId="0" applyNumberFormat="1" applyFont="1" applyFill="1" applyBorder="1" applyAlignment="1" applyProtection="1">
      <alignment horizontal="center" vertical="center" shrinkToFit="1"/>
      <protection locked="0"/>
    </xf>
    <xf numFmtId="0" fontId="9" fillId="8" borderId="7" xfId="0" applyFont="1" applyFill="1" applyBorder="1" applyAlignment="1" applyProtection="1">
      <alignment horizontal="center" vertical="center" shrinkToFit="1"/>
      <protection locked="0"/>
    </xf>
    <xf numFmtId="0" fontId="0" fillId="8" borderId="7" xfId="0" applyFill="1" applyBorder="1" applyAlignment="1" applyProtection="1">
      <alignment horizontal="left" indent="1"/>
      <protection locked="0"/>
    </xf>
    <xf numFmtId="175" fontId="0" fillId="8" borderId="7" xfId="0" applyNumberFormat="1" applyFill="1" applyBorder="1" applyAlignment="1" applyProtection="1">
      <alignment horizontal="right" indent="1"/>
      <protection locked="0"/>
    </xf>
    <xf numFmtId="0" fontId="0" fillId="8" borderId="7" xfId="0" applyFill="1" applyBorder="1" applyAlignment="1" applyProtection="1">
      <alignment horizontal="right" indent="1"/>
      <protection locked="0"/>
    </xf>
    <xf numFmtId="0" fontId="2" fillId="8" borderId="7" xfId="0" applyFont="1" applyFill="1" applyBorder="1" applyAlignment="1" applyProtection="1">
      <alignment horizontal="right" indent="1"/>
      <protection locked="0"/>
    </xf>
    <xf numFmtId="0" fontId="0" fillId="8" borderId="23" xfId="0" applyFill="1" applyBorder="1" applyAlignment="1" applyProtection="1">
      <alignment horizontal="left" indent="1"/>
      <protection locked="0"/>
    </xf>
    <xf numFmtId="0" fontId="0" fillId="8" borderId="23" xfId="0" applyFill="1" applyBorder="1" applyAlignment="1" applyProtection="1">
      <alignment horizontal="right" indent="1"/>
      <protection locked="0"/>
    </xf>
    <xf numFmtId="0" fontId="4" fillId="2" borderId="2" xfId="0" applyFont="1" applyFill="1" applyBorder="1" applyAlignment="1" applyProtection="1">
      <alignment horizontal="center" textRotation="90" wrapText="1"/>
    </xf>
    <xf numFmtId="0" fontId="29" fillId="5" borderId="27" xfId="10" applyNumberFormat="1" applyFont="1" applyFill="1" applyBorder="1" applyAlignment="1">
      <alignment horizontal="left" vertical="center" wrapText="1" indent="1"/>
    </xf>
    <xf numFmtId="0" fontId="29" fillId="5" borderId="28" xfId="10" applyNumberFormat="1" applyFont="1" applyFill="1" applyBorder="1" applyAlignment="1">
      <alignment horizontal="center" vertical="center" wrapText="1"/>
    </xf>
    <xf numFmtId="14" fontId="29" fillId="5" borderId="28" xfId="10" applyNumberFormat="1" applyFont="1" applyFill="1" applyBorder="1" applyAlignment="1">
      <alignment horizontal="center" vertical="center" wrapText="1"/>
    </xf>
    <xf numFmtId="0" fontId="29" fillId="5" borderId="29" xfId="10" applyNumberFormat="1" applyFont="1" applyFill="1" applyBorder="1" applyAlignment="1">
      <alignment horizontal="center" vertical="center" wrapText="1"/>
    </xf>
    <xf numFmtId="0" fontId="30" fillId="0" borderId="0" xfId="10" applyFont="1" applyAlignment="1">
      <alignment horizontal="center" vertical="center"/>
    </xf>
    <xf numFmtId="0" fontId="30" fillId="5" borderId="10" xfId="10" applyNumberFormat="1" applyFont="1" applyFill="1" applyBorder="1" applyAlignment="1">
      <alignment horizontal="left" vertical="center" wrapText="1" indent="1"/>
    </xf>
    <xf numFmtId="0" fontId="30" fillId="5" borderId="10" xfId="10" applyNumberFormat="1" applyFont="1" applyFill="1" applyBorder="1" applyAlignment="1">
      <alignment horizontal="center" vertical="center" wrapText="1"/>
    </xf>
    <xf numFmtId="14" fontId="30" fillId="5" borderId="10" xfId="10" applyNumberFormat="1" applyFont="1" applyFill="1" applyBorder="1" applyAlignment="1">
      <alignment horizontal="center" vertical="center" wrapText="1"/>
    </xf>
    <xf numFmtId="0" fontId="30" fillId="0" borderId="0" xfId="10" applyFont="1" applyAlignment="1">
      <alignment horizontal="center" vertical="center" wrapText="1"/>
    </xf>
    <xf numFmtId="0" fontId="30" fillId="0" borderId="0" xfId="10" applyFont="1" applyAlignment="1">
      <alignment horizontal="left" vertical="center" indent="1"/>
    </xf>
    <xf numFmtId="14" fontId="30" fillId="0" borderId="0" xfId="10" applyNumberFormat="1" applyFont="1" applyAlignment="1">
      <alignment horizontal="center" vertical="center"/>
    </xf>
    <xf numFmtId="2" fontId="30" fillId="0" borderId="0" xfId="10" applyNumberFormat="1" applyFont="1" applyAlignment="1">
      <alignment horizontal="center" vertical="center"/>
    </xf>
    <xf numFmtId="0" fontId="30" fillId="0" borderId="0" xfId="10" applyFont="1" applyAlignment="1">
      <alignment horizontal="left" vertical="center" wrapText="1" indent="1"/>
    </xf>
    <xf numFmtId="44" fontId="30" fillId="0" borderId="0" xfId="11" applyFont="1" applyAlignment="1">
      <alignment horizontal="center" vertical="center"/>
    </xf>
    <xf numFmtId="0" fontId="2" fillId="3"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2" fillId="0" borderId="0" xfId="0" applyFont="1" applyFill="1" applyBorder="1" applyAlignment="1">
      <alignment horizontal="center" wrapText="1"/>
    </xf>
    <xf numFmtId="0" fontId="2" fillId="0" borderId="0" xfId="0" applyFont="1" applyFill="1" applyBorder="1"/>
    <xf numFmtId="44" fontId="0" fillId="0" borderId="0" xfId="2" applyFont="1" applyFill="1" applyBorder="1"/>
    <xf numFmtId="1" fontId="0" fillId="0" borderId="0" xfId="0" applyNumberFormat="1" applyFill="1" applyBorder="1" applyAlignment="1">
      <alignment wrapText="1"/>
    </xf>
    <xf numFmtId="0" fontId="11" fillId="6" borderId="30" xfId="3" applyFont="1" applyFill="1" applyBorder="1"/>
    <xf numFmtId="0" fontId="11" fillId="6" borderId="31" xfId="3" applyFont="1" applyFill="1" applyBorder="1"/>
    <xf numFmtId="0" fontId="11" fillId="6" borderId="32" xfId="3" applyFont="1" applyFill="1" applyBorder="1"/>
    <xf numFmtId="0" fontId="2" fillId="0" borderId="7" xfId="0" applyNumberFormat="1" applyFont="1" applyFill="1" applyBorder="1" applyAlignment="1">
      <alignment horizontal="center"/>
    </xf>
    <xf numFmtId="0" fontId="0" fillId="0" borderId="7" xfId="2" applyNumberFormat="1" applyFont="1" applyFill="1" applyBorder="1" applyAlignment="1">
      <alignment horizontal="center"/>
    </xf>
    <xf numFmtId="0" fontId="2" fillId="9" borderId="14" xfId="0" applyFont="1" applyFill="1" applyBorder="1" applyAlignment="1">
      <alignment horizontal="center"/>
    </xf>
    <xf numFmtId="0" fontId="0" fillId="9" borderId="14" xfId="0" applyFill="1" applyBorder="1" applyAlignment="1">
      <alignment horizontal="center"/>
    </xf>
    <xf numFmtId="0" fontId="2" fillId="9" borderId="33" xfId="0" applyFont="1" applyFill="1" applyBorder="1"/>
    <xf numFmtId="0" fontId="0" fillId="9" borderId="33" xfId="0" applyFill="1" applyBorder="1"/>
    <xf numFmtId="0" fontId="2" fillId="9" borderId="17" xfId="0" applyFont="1" applyFill="1" applyBorder="1"/>
    <xf numFmtId="0" fontId="2" fillId="9" borderId="18" xfId="0" applyFont="1" applyFill="1" applyBorder="1"/>
    <xf numFmtId="0" fontId="0" fillId="9" borderId="18" xfId="0" applyFill="1" applyBorder="1"/>
    <xf numFmtId="0" fontId="0" fillId="9" borderId="19" xfId="0" applyFill="1" applyBorder="1"/>
    <xf numFmtId="0" fontId="2" fillId="9" borderId="20" xfId="0" applyFont="1" applyFill="1" applyBorder="1"/>
    <xf numFmtId="0" fontId="0" fillId="9" borderId="21" xfId="0" applyFill="1" applyBorder="1"/>
    <xf numFmtId="0" fontId="2" fillId="9" borderId="22" xfId="0" applyFont="1" applyFill="1" applyBorder="1"/>
    <xf numFmtId="0" fontId="2" fillId="9" borderId="23" xfId="0" applyFont="1" applyFill="1" applyBorder="1"/>
    <xf numFmtId="0" fontId="0" fillId="9" borderId="23" xfId="0" applyFill="1" applyBorder="1"/>
    <xf numFmtId="0" fontId="0" fillId="9" borderId="24" xfId="0" applyFill="1" applyBorder="1"/>
    <xf numFmtId="0" fontId="2" fillId="0" borderId="33" xfId="0" applyFont="1" applyBorder="1"/>
    <xf numFmtId="0" fontId="2" fillId="0" borderId="33" xfId="0" applyFont="1" applyBorder="1" applyAlignment="1">
      <alignment horizontal="center"/>
    </xf>
    <xf numFmtId="0" fontId="2" fillId="6" borderId="20" xfId="0" applyFont="1" applyFill="1" applyBorder="1"/>
    <xf numFmtId="0" fontId="0" fillId="0" borderId="7" xfId="0" applyBorder="1" applyAlignment="1">
      <alignment horizontal="center"/>
    </xf>
    <xf numFmtId="0" fontId="29" fillId="5" borderId="28" xfId="10" applyNumberFormat="1" applyFont="1" applyFill="1" applyBorder="1" applyAlignment="1">
      <alignment horizontal="left" vertical="center" wrapText="1" indent="1"/>
    </xf>
    <xf numFmtId="2" fontId="30" fillId="0" borderId="0" xfId="10" applyNumberFormat="1" applyFont="1" applyAlignment="1">
      <alignment horizontal="right" vertical="center" indent="1"/>
    </xf>
    <xf numFmtId="2" fontId="30" fillId="0" borderId="0" xfId="11" applyNumberFormat="1" applyFont="1" applyAlignment="1">
      <alignment horizontal="right" vertical="center" indent="1"/>
    </xf>
    <xf numFmtId="0" fontId="30" fillId="0" borderId="0" xfId="10" applyFont="1" applyAlignment="1">
      <alignment horizontal="right" vertical="center" indent="1"/>
    </xf>
    <xf numFmtId="0" fontId="0" fillId="9" borderId="30" xfId="0" applyFill="1" applyBorder="1" applyAlignment="1">
      <alignment horizontal="center"/>
    </xf>
    <xf numFmtId="0" fontId="2" fillId="9" borderId="31" xfId="0" applyFont="1" applyFill="1" applyBorder="1" applyAlignment="1">
      <alignment horizontal="center"/>
    </xf>
    <xf numFmtId="0" fontId="2" fillId="9" borderId="32" xfId="0" applyFont="1" applyFill="1" applyBorder="1" applyAlignment="1">
      <alignment horizontal="center"/>
    </xf>
    <xf numFmtId="0" fontId="2" fillId="9" borderId="30" xfId="0" applyFont="1" applyFill="1" applyBorder="1" applyAlignment="1">
      <alignment horizontal="center"/>
    </xf>
    <xf numFmtId="0" fontId="0" fillId="9" borderId="32" xfId="0" applyFill="1" applyBorder="1" applyAlignment="1">
      <alignment horizontal="center"/>
    </xf>
    <xf numFmtId="0" fontId="2" fillId="6" borderId="30" xfId="0" applyFont="1" applyFill="1" applyBorder="1" applyAlignment="1">
      <alignment horizontal="center"/>
    </xf>
    <xf numFmtId="0" fontId="2" fillId="6" borderId="32" xfId="0" applyFont="1" applyFill="1" applyBorder="1" applyAlignment="1">
      <alignment horizontal="center"/>
    </xf>
    <xf numFmtId="0" fontId="2" fillId="6" borderId="15" xfId="0" applyFont="1" applyFill="1" applyBorder="1"/>
    <xf numFmtId="0" fontId="2" fillId="6" borderId="15" xfId="0" applyFont="1" applyFill="1" applyBorder="1" applyAlignment="1">
      <alignment horizontal="center"/>
    </xf>
    <xf numFmtId="0" fontId="2" fillId="8" borderId="30" xfId="0" applyFont="1" applyFill="1" applyBorder="1"/>
    <xf numFmtId="0" fontId="2" fillId="6" borderId="31" xfId="0" applyFont="1" applyFill="1" applyBorder="1"/>
    <xf numFmtId="0" fontId="0" fillId="6" borderId="32" xfId="0" applyFill="1" applyBorder="1"/>
    <xf numFmtId="0" fontId="2" fillId="9" borderId="27" xfId="0" applyFont="1" applyFill="1" applyBorder="1" applyAlignment="1">
      <alignment horizontal="center"/>
    </xf>
    <xf numFmtId="0" fontId="2" fillId="9" borderId="28" xfId="0" applyFont="1" applyFill="1" applyBorder="1"/>
    <xf numFmtId="0" fontId="2" fillId="9" borderId="29" xfId="0" applyFont="1" applyFill="1" applyBorder="1"/>
    <xf numFmtId="0" fontId="2" fillId="0" borderId="33" xfId="0" applyFont="1" applyFill="1" applyBorder="1" applyAlignment="1">
      <alignment horizontal="center"/>
    </xf>
    <xf numFmtId="0" fontId="2" fillId="8" borderId="25" xfId="0" applyFont="1" applyFill="1" applyBorder="1"/>
    <xf numFmtId="0" fontId="2" fillId="8" borderId="18" xfId="0" applyFont="1" applyFill="1" applyBorder="1" applyAlignment="1">
      <alignment horizontal="center"/>
    </xf>
    <xf numFmtId="164" fontId="2" fillId="8" borderId="18" xfId="2" applyNumberFormat="1" applyFont="1" applyFill="1" applyBorder="1" applyAlignment="1">
      <alignment horizontal="right"/>
    </xf>
    <xf numFmtId="0" fontId="0" fillId="8" borderId="18" xfId="0" applyFill="1" applyBorder="1" applyAlignment="1">
      <alignment horizontal="center" vertical="center"/>
    </xf>
    <xf numFmtId="0" fontId="0" fillId="6" borderId="26" xfId="0" applyFill="1" applyBorder="1"/>
    <xf numFmtId="164" fontId="0" fillId="6" borderId="23" xfId="2" applyNumberFormat="1" applyFont="1" applyFill="1" applyBorder="1" applyAlignment="1">
      <alignment horizontal="right"/>
    </xf>
    <xf numFmtId="0" fontId="0" fillId="6" borderId="23" xfId="0" applyFill="1" applyBorder="1" applyAlignment="1">
      <alignment horizontal="center" vertical="center"/>
    </xf>
    <xf numFmtId="0" fontId="11" fillId="6" borderId="30" xfId="3" applyFill="1" applyBorder="1"/>
    <xf numFmtId="0" fontId="11" fillId="6" borderId="31" xfId="3" applyFill="1" applyBorder="1"/>
    <xf numFmtId="0" fontId="11" fillId="6" borderId="32" xfId="3" applyFill="1" applyBorder="1"/>
    <xf numFmtId="0" fontId="6" fillId="2" borderId="14"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6" borderId="15" xfId="0" applyFill="1" applyBorder="1" applyAlignment="1" applyProtection="1">
      <alignment horizontal="center" vertical="center" wrapText="1"/>
    </xf>
    <xf numFmtId="0" fontId="0" fillId="6" borderId="31" xfId="0" applyFill="1" applyBorder="1" applyAlignment="1" applyProtection="1">
      <alignment horizontal="center" vertical="center" wrapText="1"/>
    </xf>
    <xf numFmtId="0" fontId="0" fillId="6" borderId="32" xfId="0" applyFill="1" applyBorder="1" applyAlignment="1" applyProtection="1">
      <alignment horizontal="center" vertical="center" wrapText="1"/>
    </xf>
    <xf numFmtId="0" fontId="0" fillId="2" borderId="1" xfId="0" applyFill="1" applyBorder="1" applyAlignment="1" applyProtection="1">
      <alignment horizontal="center"/>
    </xf>
    <xf numFmtId="49" fontId="6" fillId="8" borderId="7"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horizontal="center" wrapText="1"/>
    </xf>
    <xf numFmtId="0" fontId="0" fillId="2" borderId="1" xfId="0" applyNumberFormat="1" applyFill="1" applyBorder="1" applyAlignment="1" applyProtection="1">
      <alignment horizontal="center"/>
    </xf>
    <xf numFmtId="0" fontId="6" fillId="8" borderId="7" xfId="0" applyNumberFormat="1" applyFont="1" applyFill="1" applyBorder="1" applyAlignment="1" applyProtection="1">
      <alignment horizontal="center" vertical="center" shrinkToFit="1"/>
      <protection locked="0"/>
    </xf>
    <xf numFmtId="0" fontId="0" fillId="0" borderId="0" xfId="0" applyNumberFormat="1" applyAlignment="1" applyProtection="1">
      <alignment horizontal="center"/>
    </xf>
    <xf numFmtId="0" fontId="0" fillId="0" borderId="7" xfId="0" applyFill="1" applyBorder="1" applyAlignment="1">
      <alignment horizontal="center"/>
    </xf>
    <xf numFmtId="0" fontId="2" fillId="6" borderId="18" xfId="0" applyFont="1" applyFill="1" applyBorder="1" applyAlignment="1">
      <alignment horizontal="center"/>
    </xf>
    <xf numFmtId="0" fontId="2" fillId="6" borderId="23" xfId="0" applyFont="1" applyFill="1" applyBorder="1" applyAlignment="1">
      <alignment horizontal="center"/>
    </xf>
    <xf numFmtId="0" fontId="0" fillId="3" borderId="0" xfId="0" applyFill="1" applyBorder="1" applyAlignment="1" applyProtection="1"/>
    <xf numFmtId="0" fontId="0" fillId="2" borderId="0" xfId="0" applyFill="1" applyBorder="1" applyAlignment="1" applyProtection="1">
      <alignment vertical="top"/>
    </xf>
    <xf numFmtId="0" fontId="0" fillId="3" borderId="6" xfId="0" applyFill="1" applyBorder="1" applyAlignment="1" applyProtection="1"/>
    <xf numFmtId="0" fontId="0" fillId="2" borderId="6" xfId="0" applyFill="1" applyBorder="1" applyAlignment="1" applyProtection="1"/>
    <xf numFmtId="164" fontId="3" fillId="0" borderId="0" xfId="0" applyNumberFormat="1" applyFont="1" applyFill="1" applyBorder="1" applyAlignment="1" applyProtection="1">
      <alignment horizontal="right"/>
    </xf>
    <xf numFmtId="0" fontId="2" fillId="2" borderId="0" xfId="0" applyFont="1" applyFill="1" applyBorder="1" applyAlignment="1" applyProtection="1">
      <alignment vertical="center"/>
    </xf>
    <xf numFmtId="0" fontId="0" fillId="2" borderId="0" xfId="0" applyFill="1" applyBorder="1" applyAlignment="1" applyProtection="1">
      <alignment vertical="center"/>
    </xf>
    <xf numFmtId="0" fontId="29" fillId="5" borderId="28" xfId="10" applyNumberFormat="1" applyFont="1" applyFill="1" applyBorder="1" applyAlignment="1">
      <alignment horizontal="left" vertical="center" wrapText="1" indent="2"/>
    </xf>
    <xf numFmtId="0" fontId="30" fillId="5" borderId="10" xfId="10" applyNumberFormat="1" applyFont="1" applyFill="1" applyBorder="1" applyAlignment="1">
      <alignment horizontal="left" vertical="center" wrapText="1" indent="2"/>
    </xf>
    <xf numFmtId="0" fontId="30" fillId="0" borderId="0" xfId="10" applyFont="1" applyAlignment="1">
      <alignment horizontal="left" vertical="center" indent="2"/>
    </xf>
    <xf numFmtId="0" fontId="2" fillId="0" borderId="33" xfId="0" applyFont="1" applyBorder="1" applyAlignment="1">
      <alignment horizontal="center" wrapText="1"/>
    </xf>
    <xf numFmtId="0" fontId="0" fillId="0" borderId="33" xfId="0" applyBorder="1" applyAlignment="1">
      <alignment wrapText="1"/>
    </xf>
    <xf numFmtId="0" fontId="0" fillId="6" borderId="18"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37"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0" fontId="0" fillId="7" borderId="24" xfId="0" applyFill="1" applyBorder="1" applyAlignment="1" applyProtection="1">
      <alignment horizontal="center" vertical="center" wrapText="1"/>
    </xf>
    <xf numFmtId="1" fontId="0" fillId="0" borderId="7" xfId="0" applyNumberFormat="1" applyFill="1" applyBorder="1" applyProtection="1"/>
    <xf numFmtId="0" fontId="0" fillId="0" borderId="6" xfId="0" applyBorder="1" applyProtection="1"/>
    <xf numFmtId="0" fontId="0" fillId="0" borderId="6" xfId="0" applyFill="1" applyBorder="1" applyProtection="1"/>
    <xf numFmtId="0" fontId="3" fillId="0" borderId="6" xfId="0" applyFont="1" applyFill="1" applyBorder="1" applyAlignment="1" applyProtection="1">
      <alignment horizontal="left" vertical="center"/>
    </xf>
    <xf numFmtId="0" fontId="3" fillId="0" borderId="6" xfId="0" applyFont="1" applyFill="1" applyBorder="1" applyAlignment="1" applyProtection="1">
      <alignment horizontal="center" vertical="center"/>
    </xf>
    <xf numFmtId="0" fontId="3" fillId="0" borderId="6" xfId="0" applyFont="1" applyFill="1" applyBorder="1" applyProtection="1"/>
    <xf numFmtId="0" fontId="0" fillId="0" borderId="16" xfId="0" applyBorder="1" applyProtection="1"/>
    <xf numFmtId="0" fontId="29" fillId="5" borderId="27" xfId="10" applyNumberFormat="1" applyFont="1" applyFill="1" applyBorder="1" applyAlignment="1">
      <alignment vertical="center" wrapText="1"/>
    </xf>
    <xf numFmtId="0" fontId="29" fillId="5" borderId="28" xfId="10" applyNumberFormat="1" applyFont="1" applyFill="1" applyBorder="1" applyAlignment="1">
      <alignment vertical="center" wrapText="1"/>
    </xf>
    <xf numFmtId="14" fontId="29" fillId="5" borderId="28" xfId="10" applyNumberFormat="1" applyFont="1" applyFill="1" applyBorder="1" applyAlignment="1">
      <alignment vertical="center" wrapText="1"/>
    </xf>
    <xf numFmtId="2" fontId="29" fillId="5" borderId="28" xfId="10" applyNumberFormat="1" applyFont="1" applyFill="1" applyBorder="1" applyAlignment="1">
      <alignment vertical="center" wrapText="1"/>
    </xf>
    <xf numFmtId="0" fontId="29" fillId="5" borderId="29" xfId="10" applyNumberFormat="1" applyFont="1" applyFill="1" applyBorder="1" applyAlignment="1">
      <alignment vertical="center" wrapText="1"/>
    </xf>
    <xf numFmtId="0" fontId="30" fillId="0" borderId="0" xfId="10" applyFont="1" applyAlignment="1">
      <alignment vertical="center" wrapText="1"/>
    </xf>
    <xf numFmtId="164" fontId="29" fillId="5" borderId="28" xfId="10" applyNumberFormat="1" applyFont="1" applyFill="1" applyBorder="1" applyAlignment="1">
      <alignment horizontal="center" vertical="center" wrapText="1"/>
    </xf>
    <xf numFmtId="164" fontId="30" fillId="5" borderId="10" xfId="10" applyNumberFormat="1" applyFont="1" applyFill="1" applyBorder="1" applyAlignment="1">
      <alignment horizontal="center" vertical="center" wrapText="1"/>
    </xf>
    <xf numFmtId="164" fontId="30" fillId="0" borderId="0" xfId="10" applyNumberFormat="1" applyFont="1" applyAlignment="1">
      <alignment horizontal="center" vertical="center"/>
    </xf>
    <xf numFmtId="164" fontId="30" fillId="0" borderId="0" xfId="11" applyNumberFormat="1" applyFont="1" applyAlignment="1">
      <alignment horizontal="center" vertical="center"/>
    </xf>
    <xf numFmtId="164" fontId="29" fillId="5" borderId="28" xfId="10" applyNumberFormat="1" applyFont="1" applyFill="1" applyBorder="1" applyAlignment="1">
      <alignment horizontal="right" vertical="center" wrapText="1" indent="1"/>
    </xf>
    <xf numFmtId="164" fontId="30" fillId="5" borderId="10" xfId="10" applyNumberFormat="1" applyFont="1" applyFill="1" applyBorder="1" applyAlignment="1">
      <alignment horizontal="right" vertical="center" wrapText="1" indent="1"/>
    </xf>
    <xf numFmtId="164" fontId="30" fillId="0" borderId="0" xfId="10" applyNumberFormat="1" applyFont="1" applyAlignment="1">
      <alignment horizontal="right" vertical="center" indent="1"/>
    </xf>
    <xf numFmtId="164" fontId="30" fillId="0" borderId="0" xfId="11" applyNumberFormat="1" applyFont="1" applyAlignment="1">
      <alignment horizontal="right" vertical="center" indent="1"/>
    </xf>
    <xf numFmtId="0" fontId="6" fillId="0" borderId="7" xfId="0" applyNumberFormat="1" applyFont="1" applyFill="1" applyBorder="1" applyAlignment="1" applyProtection="1">
      <alignment horizontal="center" vertical="center" shrinkToFit="1"/>
    </xf>
    <xf numFmtId="0" fontId="2" fillId="6" borderId="30" xfId="0" applyFont="1" applyFill="1" applyBorder="1" applyAlignment="1" applyProtection="1">
      <alignment horizontal="center" vertical="center" wrapText="1"/>
    </xf>
    <xf numFmtId="0" fontId="2" fillId="6" borderId="31" xfId="0" applyFont="1" applyFill="1" applyBorder="1" applyAlignment="1" applyProtection="1">
      <alignment horizontal="center" vertical="center" wrapText="1"/>
    </xf>
    <xf numFmtId="0" fontId="29" fillId="5" borderId="40" xfId="10" applyNumberFormat="1" applyFont="1" applyFill="1" applyBorder="1" applyAlignment="1">
      <alignment vertical="center" wrapText="1"/>
    </xf>
    <xf numFmtId="0" fontId="2" fillId="3" borderId="0" xfId="0" quotePrefix="1" applyFont="1" applyFill="1" applyBorder="1" applyAlignment="1" applyProtection="1">
      <alignment horizontal="left" indent="1"/>
    </xf>
    <xf numFmtId="0" fontId="3" fillId="2" borderId="0" xfId="0" applyFont="1" applyFill="1" applyAlignment="1" applyProtection="1">
      <alignment horizontal="center" vertical="center"/>
    </xf>
    <xf numFmtId="0" fontId="6" fillId="2"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3" fillId="2" borderId="0" xfId="0" applyFont="1" applyFill="1" applyBorder="1" applyAlignment="1" applyProtection="1"/>
    <xf numFmtId="0" fontId="3" fillId="2" borderId="0" xfId="0" applyFont="1" applyFill="1" applyBorder="1" applyAlignment="1" applyProtection="1">
      <alignment horizontal="center" vertical="center"/>
    </xf>
    <xf numFmtId="1" fontId="2" fillId="0" borderId="7" xfId="0" applyNumberFormat="1" applyFont="1" applyFill="1" applyBorder="1" applyAlignment="1">
      <alignment horizontal="center"/>
    </xf>
    <xf numFmtId="0" fontId="2"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2" fillId="7" borderId="30" xfId="0" applyFont="1" applyFill="1" applyBorder="1" applyAlignment="1" applyProtection="1">
      <alignment horizontal="center" vertical="center" wrapText="1"/>
    </xf>
    <xf numFmtId="0" fontId="0" fillId="7" borderId="25" xfId="0" applyFill="1" applyBorder="1" applyAlignment="1" applyProtection="1">
      <alignment horizontal="center" vertical="center" wrapText="1"/>
    </xf>
    <xf numFmtId="0" fontId="0" fillId="7" borderId="18" xfId="0" applyFill="1" applyBorder="1" applyAlignment="1" applyProtection="1">
      <alignment horizontal="center" vertical="center" wrapText="1"/>
    </xf>
    <xf numFmtId="0" fontId="0" fillId="7" borderId="19" xfId="0"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2" fillId="0" borderId="12" xfId="0" applyFont="1" applyBorder="1"/>
    <xf numFmtId="0" fontId="2" fillId="8" borderId="19" xfId="0" applyFont="1" applyFill="1" applyBorder="1" applyAlignment="1">
      <alignment horizontal="center"/>
    </xf>
    <xf numFmtId="0" fontId="2" fillId="6" borderId="21" xfId="0" applyFont="1" applyFill="1" applyBorder="1" applyAlignment="1">
      <alignment horizontal="center"/>
    </xf>
    <xf numFmtId="0" fontId="2" fillId="0" borderId="0" xfId="0" applyFont="1" applyFill="1" applyBorder="1" applyAlignment="1" applyProtection="1">
      <alignment horizontal="left" vertical="center"/>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left"/>
    </xf>
    <xf numFmtId="0" fontId="0" fillId="9" borderId="41" xfId="0" applyFill="1" applyBorder="1" applyAlignment="1">
      <alignment horizontal="center"/>
    </xf>
    <xf numFmtId="0" fontId="0" fillId="10" borderId="41" xfId="0" applyFill="1" applyBorder="1" applyAlignment="1">
      <alignment horizontal="center"/>
    </xf>
    <xf numFmtId="14" fontId="3" fillId="0" borderId="0" xfId="0" applyNumberFormat="1" applyFont="1" applyAlignment="1"/>
    <xf numFmtId="0" fontId="2" fillId="6" borderId="33" xfId="0" applyFont="1" applyFill="1" applyBorder="1"/>
    <xf numFmtId="0" fontId="0" fillId="6" borderId="33" xfId="0" applyFill="1" applyBorder="1"/>
    <xf numFmtId="0" fontId="2" fillId="6" borderId="14" xfId="0" applyFont="1" applyFill="1" applyBorder="1" applyAlignment="1">
      <alignment horizontal="center"/>
    </xf>
    <xf numFmtId="0" fontId="2" fillId="6" borderId="17" xfId="0" applyFont="1" applyFill="1" applyBorder="1"/>
    <xf numFmtId="0" fontId="2" fillId="6" borderId="18" xfId="0" applyFont="1" applyFill="1" applyBorder="1"/>
    <xf numFmtId="0" fontId="0" fillId="6" borderId="18" xfId="0" applyFill="1" applyBorder="1"/>
    <xf numFmtId="0" fontId="0" fillId="6" borderId="19" xfId="0" applyFill="1" applyBorder="1"/>
    <xf numFmtId="0" fontId="0" fillId="6" borderId="14" xfId="0" applyFill="1" applyBorder="1" applyAlignment="1">
      <alignment horizontal="center"/>
    </xf>
    <xf numFmtId="0" fontId="2" fillId="6" borderId="7" xfId="0" applyFont="1" applyFill="1" applyBorder="1"/>
    <xf numFmtId="0" fontId="0" fillId="6" borderId="7" xfId="0" applyFill="1" applyBorder="1"/>
    <xf numFmtId="0" fontId="0" fillId="6" borderId="21" xfId="0" applyFill="1" applyBorder="1"/>
    <xf numFmtId="0" fontId="2" fillId="6" borderId="22" xfId="0" applyFont="1" applyFill="1" applyBorder="1"/>
    <xf numFmtId="0" fontId="2" fillId="6" borderId="23" xfId="0" applyFont="1" applyFill="1" applyBorder="1"/>
    <xf numFmtId="0" fontId="0" fillId="6" borderId="23" xfId="0" applyFill="1" applyBorder="1"/>
    <xf numFmtId="0" fontId="0" fillId="6" borderId="24" xfId="0" applyFill="1" applyBorder="1"/>
    <xf numFmtId="0" fontId="2" fillId="8" borderId="14" xfId="0" applyFont="1" applyFill="1" applyBorder="1" applyAlignment="1">
      <alignment horizontal="center"/>
    </xf>
    <xf numFmtId="0" fontId="2" fillId="8" borderId="20" xfId="0" applyFont="1" applyFill="1" applyBorder="1"/>
    <xf numFmtId="0" fontId="2" fillId="8" borderId="7" xfId="0" applyFont="1" applyFill="1" applyBorder="1"/>
    <xf numFmtId="0" fontId="0" fillId="8" borderId="7" xfId="0" applyFill="1" applyBorder="1"/>
    <xf numFmtId="0" fontId="0" fillId="8" borderId="21" xfId="0" applyFill="1" applyBorder="1"/>
    <xf numFmtId="0" fontId="0"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left"/>
    </xf>
    <xf numFmtId="0" fontId="30" fillId="12" borderId="7" xfId="10" applyFont="1" applyFill="1" applyBorder="1" applyAlignment="1">
      <alignment horizontal="left" vertical="center" indent="1"/>
    </xf>
    <xf numFmtId="14" fontId="30" fillId="12" borderId="7" xfId="10" applyNumberFormat="1" applyFont="1" applyFill="1" applyBorder="1" applyAlignment="1">
      <alignment horizontal="center" vertical="center"/>
    </xf>
    <xf numFmtId="0" fontId="30" fillId="12" borderId="7" xfId="10" applyFont="1" applyFill="1" applyBorder="1" applyAlignment="1">
      <alignment horizontal="center" vertical="center"/>
    </xf>
    <xf numFmtId="164" fontId="30" fillId="12" borderId="7" xfId="10" applyNumberFormat="1" applyFont="1" applyFill="1" applyBorder="1" applyAlignment="1">
      <alignment horizontal="right" vertical="center" indent="1"/>
    </xf>
    <xf numFmtId="0" fontId="30" fillId="13" borderId="17" xfId="10" applyFont="1" applyFill="1" applyBorder="1" applyAlignment="1">
      <alignment horizontal="left" vertical="center" indent="1"/>
    </xf>
    <xf numFmtId="0" fontId="30" fillId="13" borderId="18" xfId="10" applyFont="1" applyFill="1" applyBorder="1" applyAlignment="1">
      <alignment horizontal="center" vertical="center" wrapText="1"/>
    </xf>
    <xf numFmtId="0" fontId="30" fillId="13" borderId="18" xfId="10" applyFont="1" applyFill="1" applyBorder="1" applyAlignment="1">
      <alignment horizontal="left" vertical="center" indent="1"/>
    </xf>
    <xf numFmtId="14" fontId="30" fillId="13" borderId="18" xfId="10" applyNumberFormat="1" applyFont="1" applyFill="1" applyBorder="1" applyAlignment="1">
      <alignment horizontal="center" vertical="center"/>
    </xf>
    <xf numFmtId="164" fontId="30" fillId="13" borderId="18" xfId="10" applyNumberFormat="1" applyFont="1" applyFill="1" applyBorder="1" applyAlignment="1">
      <alignment horizontal="right" vertical="center" indent="1"/>
    </xf>
    <xf numFmtId="164" fontId="30" fillId="13" borderId="18" xfId="11" applyNumberFormat="1" applyFont="1" applyFill="1" applyBorder="1" applyAlignment="1">
      <alignment horizontal="right" vertical="center" indent="1"/>
    </xf>
    <xf numFmtId="44" fontId="30" fillId="13" borderId="18" xfId="11" applyFont="1" applyFill="1" applyBorder="1" applyAlignment="1">
      <alignment horizontal="center" vertical="center"/>
    </xf>
    <xf numFmtId="164" fontId="30" fillId="13" borderId="7" xfId="10" applyNumberFormat="1" applyFont="1" applyFill="1" applyBorder="1" applyAlignment="1">
      <alignment horizontal="right" vertical="center" indent="1"/>
    </xf>
    <xf numFmtId="164" fontId="30" fillId="13" borderId="7" xfId="11" applyNumberFormat="1" applyFont="1" applyFill="1" applyBorder="1" applyAlignment="1">
      <alignment horizontal="right" vertical="center" indent="1"/>
    </xf>
    <xf numFmtId="44" fontId="30" fillId="13" borderId="7" xfId="11" applyFont="1" applyFill="1" applyBorder="1" applyAlignment="1">
      <alignment horizontal="center" vertical="center"/>
    </xf>
    <xf numFmtId="164" fontId="30" fillId="13" borderId="23" xfId="10" applyNumberFormat="1" applyFont="1" applyFill="1" applyBorder="1" applyAlignment="1">
      <alignment horizontal="right" vertical="center" indent="1"/>
    </xf>
    <xf numFmtId="164" fontId="30" fillId="13" borderId="23" xfId="11" applyNumberFormat="1" applyFont="1" applyFill="1" applyBorder="1" applyAlignment="1">
      <alignment horizontal="right" vertical="center" indent="1"/>
    </xf>
    <xf numFmtId="44" fontId="30" fillId="13" borderId="23" xfId="11" applyFont="1" applyFill="1" applyBorder="1" applyAlignment="1">
      <alignment horizontal="center" vertical="center"/>
    </xf>
    <xf numFmtId="0" fontId="30" fillId="13" borderId="18" xfId="10" applyFont="1" applyFill="1" applyBorder="1" applyAlignment="1">
      <alignment horizontal="center" vertical="center"/>
    </xf>
    <xf numFmtId="0" fontId="30" fillId="13" borderId="19" xfId="10" applyFont="1" applyFill="1" applyBorder="1" applyAlignment="1">
      <alignment horizontal="left" vertical="center" indent="1"/>
    </xf>
    <xf numFmtId="0" fontId="30" fillId="13" borderId="20" xfId="10" applyFont="1" applyFill="1" applyBorder="1" applyAlignment="1">
      <alignment horizontal="left" vertical="center" indent="1"/>
    </xf>
    <xf numFmtId="0" fontId="30" fillId="13" borderId="7" xfId="10" applyFont="1" applyFill="1" applyBorder="1" applyAlignment="1">
      <alignment horizontal="center" vertical="center" wrapText="1"/>
    </xf>
    <xf numFmtId="0" fontId="30" fillId="13" borderId="7" xfId="10" applyFont="1" applyFill="1" applyBorder="1" applyAlignment="1">
      <alignment horizontal="left" vertical="center" indent="1"/>
    </xf>
    <xf numFmtId="14" fontId="30" fillId="13" borderId="7" xfId="10" applyNumberFormat="1" applyFont="1" applyFill="1" applyBorder="1" applyAlignment="1">
      <alignment horizontal="center" vertical="center"/>
    </xf>
    <xf numFmtId="0" fontId="30" fillId="13" borderId="7" xfId="10" applyFont="1" applyFill="1" applyBorder="1" applyAlignment="1">
      <alignment horizontal="center" vertical="center"/>
    </xf>
    <xf numFmtId="0" fontId="30" fillId="13" borderId="21" xfId="10" applyFont="1" applyFill="1" applyBorder="1" applyAlignment="1">
      <alignment horizontal="left" vertical="center" indent="1"/>
    </xf>
    <xf numFmtId="0" fontId="30" fillId="13" borderId="22" xfId="10" applyFont="1" applyFill="1" applyBorder="1" applyAlignment="1">
      <alignment horizontal="left" vertical="center" indent="1"/>
    </xf>
    <xf numFmtId="0" fontId="30" fillId="13" borderId="23" xfId="10" applyFont="1" applyFill="1" applyBorder="1" applyAlignment="1">
      <alignment horizontal="center" vertical="center" wrapText="1"/>
    </xf>
    <xf numFmtId="0" fontId="30" fillId="13" borderId="23" xfId="10" applyFont="1" applyFill="1" applyBorder="1" applyAlignment="1">
      <alignment horizontal="left" vertical="center" indent="1"/>
    </xf>
    <xf numFmtId="14" fontId="30" fillId="13" borderId="23" xfId="10" applyNumberFormat="1" applyFont="1" applyFill="1" applyBorder="1" applyAlignment="1">
      <alignment horizontal="center" vertical="center"/>
    </xf>
    <xf numFmtId="0" fontId="30" fillId="13" borderId="23" xfId="10" applyFont="1" applyFill="1" applyBorder="1" applyAlignment="1">
      <alignment horizontal="center" vertical="center"/>
    </xf>
    <xf numFmtId="0" fontId="30" fillId="13" borderId="24" xfId="10" applyFont="1" applyFill="1" applyBorder="1" applyAlignment="1">
      <alignment horizontal="left" vertical="center" indent="1"/>
    </xf>
    <xf numFmtId="0" fontId="30" fillId="5" borderId="13" xfId="10" applyNumberFormat="1" applyFont="1" applyFill="1" applyBorder="1" applyAlignment="1">
      <alignment horizontal="center" vertical="center" wrapText="1"/>
    </xf>
    <xf numFmtId="49" fontId="30" fillId="13" borderId="30" xfId="10" applyNumberFormat="1" applyFont="1" applyFill="1" applyBorder="1" applyAlignment="1">
      <alignment horizontal="left" vertical="center" wrapText="1" indent="1"/>
    </xf>
    <xf numFmtId="49" fontId="30" fillId="13" borderId="31" xfId="10" applyNumberFormat="1" applyFont="1" applyFill="1" applyBorder="1" applyAlignment="1">
      <alignment horizontal="left" vertical="center" wrapText="1" indent="1"/>
    </xf>
    <xf numFmtId="0" fontId="30" fillId="14" borderId="20" xfId="10" applyNumberFormat="1" applyFont="1" applyFill="1" applyBorder="1" applyAlignment="1">
      <alignment horizontal="left" vertical="center" wrapText="1" indent="1"/>
    </xf>
    <xf numFmtId="0" fontId="30" fillId="14" borderId="7" xfId="10" applyNumberFormat="1" applyFont="1" applyFill="1" applyBorder="1" applyAlignment="1">
      <alignment horizontal="left" vertical="center" wrapText="1" indent="1"/>
    </xf>
    <xf numFmtId="14" fontId="30" fillId="14" borderId="7" xfId="10" applyNumberFormat="1" applyFont="1" applyFill="1" applyBorder="1" applyAlignment="1">
      <alignment horizontal="left" vertical="center" wrapText="1" indent="1"/>
    </xf>
    <xf numFmtId="8" fontId="30" fillId="14" borderId="7" xfId="10" applyNumberFormat="1" applyFont="1" applyFill="1" applyBorder="1" applyAlignment="1">
      <alignment horizontal="left" vertical="center" wrapText="1" indent="1"/>
    </xf>
    <xf numFmtId="0" fontId="30" fillId="14" borderId="21" xfId="10" applyNumberFormat="1" applyFont="1" applyFill="1" applyBorder="1" applyAlignment="1">
      <alignment horizontal="left" vertical="center" wrapText="1" indent="1"/>
    </xf>
    <xf numFmtId="0" fontId="33" fillId="0" borderId="0" xfId="10" applyFont="1" applyAlignment="1">
      <alignment horizontal="center" vertical="center"/>
    </xf>
    <xf numFmtId="49" fontId="30" fillId="12" borderId="30" xfId="10" applyNumberFormat="1" applyFont="1" applyFill="1" applyBorder="1" applyAlignment="1">
      <alignment horizontal="left" vertical="center" wrapText="1" indent="1"/>
    </xf>
    <xf numFmtId="49" fontId="30" fillId="12" borderId="31" xfId="10" applyNumberFormat="1" applyFont="1" applyFill="1" applyBorder="1" applyAlignment="1">
      <alignment horizontal="left" vertical="center" wrapText="1" indent="1"/>
    </xf>
    <xf numFmtId="0" fontId="30" fillId="12" borderId="20" xfId="10" applyFont="1" applyFill="1" applyBorder="1" applyAlignment="1">
      <alignment horizontal="left" vertical="center" indent="1"/>
    </xf>
    <xf numFmtId="0" fontId="30" fillId="12" borderId="7" xfId="10" applyFont="1" applyFill="1" applyBorder="1" applyAlignment="1">
      <alignment horizontal="center" vertical="center" wrapText="1"/>
    </xf>
    <xf numFmtId="164" fontId="30" fillId="12" borderId="7" xfId="11" applyNumberFormat="1" applyFont="1" applyFill="1" applyBorder="1" applyAlignment="1">
      <alignment horizontal="right" vertical="center" indent="1"/>
    </xf>
    <xf numFmtId="44" fontId="30" fillId="12" borderId="7" xfId="11" applyFont="1" applyFill="1" applyBorder="1" applyAlignment="1">
      <alignment horizontal="center" vertical="center"/>
    </xf>
    <xf numFmtId="0" fontId="30" fillId="12" borderId="21" xfId="10" applyFont="1" applyFill="1" applyBorder="1" applyAlignment="1">
      <alignment horizontal="left" vertical="center" indent="1"/>
    </xf>
    <xf numFmtId="0" fontId="30" fillId="11" borderId="20" xfId="10" applyNumberFormat="1" applyFont="1" applyFill="1" applyBorder="1" applyAlignment="1">
      <alignment horizontal="left" vertical="center" wrapText="1" indent="1"/>
    </xf>
    <xf numFmtId="0" fontId="30" fillId="11" borderId="7" xfId="10" applyNumberFormat="1" applyFont="1" applyFill="1" applyBorder="1" applyAlignment="1">
      <alignment horizontal="left" vertical="center" wrapText="1" indent="1"/>
    </xf>
    <xf numFmtId="14" fontId="30" fillId="11" borderId="7" xfId="10" applyNumberFormat="1" applyFont="1" applyFill="1" applyBorder="1" applyAlignment="1">
      <alignment horizontal="left" vertical="center" wrapText="1" indent="1"/>
    </xf>
    <xf numFmtId="0" fontId="30" fillId="11" borderId="21" xfId="10" applyNumberFormat="1" applyFont="1" applyFill="1" applyBorder="1" applyAlignment="1">
      <alignment horizontal="left" vertical="center" wrapText="1" indent="1"/>
    </xf>
    <xf numFmtId="0" fontId="30" fillId="12" borderId="20" xfId="10" applyNumberFormat="1" applyFont="1" applyFill="1" applyBorder="1" applyAlignment="1">
      <alignment horizontal="left" vertical="center" wrapText="1" indent="1"/>
    </xf>
    <xf numFmtId="0" fontId="30" fillId="12" borderId="7" xfId="10" applyNumberFormat="1" applyFont="1" applyFill="1" applyBorder="1" applyAlignment="1">
      <alignment horizontal="left" vertical="center" wrapText="1" indent="1"/>
    </xf>
    <xf numFmtId="14" fontId="30" fillId="12" borderId="7" xfId="10" applyNumberFormat="1" applyFont="1" applyFill="1" applyBorder="1" applyAlignment="1">
      <alignment horizontal="left" vertical="center" wrapText="1" indent="1"/>
    </xf>
    <xf numFmtId="0" fontId="30" fillId="12" borderId="21" xfId="10" applyNumberFormat="1" applyFont="1" applyFill="1" applyBorder="1" applyAlignment="1">
      <alignment horizontal="left" vertical="center" wrapText="1" indent="1"/>
    </xf>
    <xf numFmtId="0" fontId="30" fillId="0" borderId="17" xfId="10" applyFont="1" applyFill="1" applyBorder="1" applyAlignment="1">
      <alignment horizontal="left" vertical="center" indent="1"/>
    </xf>
    <xf numFmtId="0" fontId="30" fillId="0" borderId="18" xfId="10" applyFont="1" applyFill="1" applyBorder="1" applyAlignment="1">
      <alignment horizontal="center" vertical="center" wrapText="1"/>
    </xf>
    <xf numFmtId="0" fontId="30" fillId="0" borderId="18" xfId="10" applyFont="1" applyFill="1" applyBorder="1" applyAlignment="1">
      <alignment horizontal="left" vertical="center" indent="1"/>
    </xf>
    <xf numFmtId="14" fontId="30" fillId="0" borderId="18" xfId="10" applyNumberFormat="1" applyFont="1" applyFill="1" applyBorder="1" applyAlignment="1">
      <alignment horizontal="center" vertical="center"/>
    </xf>
    <xf numFmtId="164" fontId="30" fillId="0" borderId="18" xfId="10" applyNumberFormat="1" applyFont="1" applyFill="1" applyBorder="1" applyAlignment="1">
      <alignment horizontal="right" vertical="center" indent="1"/>
    </xf>
    <xf numFmtId="164" fontId="30" fillId="0" borderId="18" xfId="11" applyNumberFormat="1" applyFont="1" applyFill="1" applyBorder="1" applyAlignment="1">
      <alignment horizontal="right" vertical="center" indent="1"/>
    </xf>
    <xf numFmtId="44" fontId="30" fillId="0" borderId="18" xfId="11" applyFont="1" applyFill="1" applyBorder="1" applyAlignment="1">
      <alignment horizontal="center" vertical="center"/>
    </xf>
    <xf numFmtId="0" fontId="30" fillId="0" borderId="18" xfId="10" applyFont="1" applyFill="1" applyBorder="1" applyAlignment="1">
      <alignment horizontal="center" vertical="center"/>
    </xf>
    <xf numFmtId="0" fontId="30" fillId="0" borderId="19" xfId="10" applyFont="1" applyFill="1" applyBorder="1" applyAlignment="1">
      <alignment horizontal="left" vertical="center" indent="1"/>
    </xf>
    <xf numFmtId="0" fontId="30" fillId="0" borderId="20" xfId="10" applyFont="1" applyFill="1" applyBorder="1" applyAlignment="1">
      <alignment horizontal="left" vertical="center" indent="1"/>
    </xf>
    <xf numFmtId="0" fontId="30" fillId="0" borderId="7" xfId="10" applyFont="1" applyFill="1" applyBorder="1" applyAlignment="1">
      <alignment horizontal="center" vertical="center" wrapText="1"/>
    </xf>
    <xf numFmtId="0" fontId="30" fillId="0" borderId="7" xfId="10" applyFont="1" applyFill="1" applyBorder="1" applyAlignment="1">
      <alignment horizontal="left" vertical="center" indent="1"/>
    </xf>
    <xf numFmtId="14" fontId="30" fillId="0" borderId="7" xfId="10" applyNumberFormat="1" applyFont="1" applyFill="1" applyBorder="1" applyAlignment="1">
      <alignment horizontal="center" vertical="center"/>
    </xf>
    <xf numFmtId="164" fontId="30" fillId="0" borderId="7" xfId="10" applyNumberFormat="1" applyFont="1" applyFill="1" applyBorder="1" applyAlignment="1">
      <alignment horizontal="right" vertical="center" indent="1"/>
    </xf>
    <xf numFmtId="164" fontId="30" fillId="0" borderId="7" xfId="11" applyNumberFormat="1" applyFont="1" applyFill="1" applyBorder="1" applyAlignment="1">
      <alignment horizontal="right" vertical="center" indent="1"/>
    </xf>
    <xf numFmtId="44" fontId="30" fillId="0" borderId="7" xfId="11" applyFont="1" applyFill="1" applyBorder="1" applyAlignment="1">
      <alignment horizontal="center" vertical="center"/>
    </xf>
    <xf numFmtId="0" fontId="30" fillId="0" borderId="7" xfId="10" applyFont="1" applyFill="1" applyBorder="1" applyAlignment="1">
      <alignment horizontal="center" vertical="center"/>
    </xf>
    <xf numFmtId="0" fontId="30" fillId="0" borderId="21" xfId="10" applyFont="1" applyFill="1" applyBorder="1" applyAlignment="1">
      <alignment horizontal="left" vertical="center" indent="1"/>
    </xf>
    <xf numFmtId="0" fontId="30" fillId="0" borderId="22" xfId="10" applyFont="1" applyFill="1" applyBorder="1" applyAlignment="1">
      <alignment horizontal="left" vertical="center" indent="1"/>
    </xf>
    <xf numFmtId="0" fontId="30" fillId="0" borderId="23" xfId="10" applyFont="1" applyFill="1" applyBorder="1" applyAlignment="1">
      <alignment horizontal="center" vertical="center" wrapText="1"/>
    </xf>
    <xf numFmtId="0" fontId="30" fillId="0" borderId="23" xfId="10" applyFont="1" applyFill="1" applyBorder="1" applyAlignment="1">
      <alignment horizontal="left" vertical="center" indent="1"/>
    </xf>
    <xf numFmtId="14" fontId="30" fillId="0" borderId="23" xfId="10" applyNumberFormat="1" applyFont="1" applyFill="1" applyBorder="1" applyAlignment="1">
      <alignment horizontal="center" vertical="center"/>
    </xf>
    <xf numFmtId="164" fontId="30" fillId="0" borderId="23" xfId="10" applyNumberFormat="1" applyFont="1" applyFill="1" applyBorder="1" applyAlignment="1">
      <alignment horizontal="right" vertical="center" indent="1"/>
    </xf>
    <xf numFmtId="164" fontId="30" fillId="0" borderId="23" xfId="11" applyNumberFormat="1" applyFont="1" applyFill="1" applyBorder="1" applyAlignment="1">
      <alignment horizontal="right" vertical="center" indent="1"/>
    </xf>
    <xf numFmtId="44" fontId="30" fillId="0" borderId="23" xfId="11" applyFont="1" applyFill="1" applyBorder="1" applyAlignment="1">
      <alignment horizontal="center" vertical="center"/>
    </xf>
    <xf numFmtId="0" fontId="30" fillId="0" borderId="23" xfId="10" applyFont="1" applyFill="1" applyBorder="1" applyAlignment="1">
      <alignment horizontal="center" vertical="center"/>
    </xf>
    <xf numFmtId="0" fontId="30" fillId="0" borderId="24" xfId="10" applyFont="1" applyFill="1" applyBorder="1" applyAlignment="1">
      <alignment horizontal="left" vertical="center" indent="1"/>
    </xf>
    <xf numFmtId="164" fontId="30" fillId="11" borderId="7" xfId="10" applyNumberFormat="1" applyFont="1" applyFill="1" applyBorder="1" applyAlignment="1">
      <alignment horizontal="left" vertical="center" wrapText="1" indent="1"/>
    </xf>
    <xf numFmtId="164" fontId="30" fillId="12" borderId="7" xfId="10" applyNumberFormat="1" applyFont="1" applyFill="1" applyBorder="1" applyAlignment="1">
      <alignment horizontal="left" vertical="center" wrapText="1" indent="1"/>
    </xf>
    <xf numFmtId="1" fontId="3" fillId="3" borderId="0" xfId="0" applyNumberFormat="1" applyFont="1" applyFill="1" applyBorder="1" applyAlignment="1" applyProtection="1">
      <alignment horizontal="center"/>
      <protection locked="0"/>
    </xf>
    <xf numFmtId="0" fontId="2" fillId="0" borderId="7" xfId="0" applyFont="1" applyFill="1" applyBorder="1" applyAlignment="1" applyProtection="1">
      <alignment horizontal="center" wrapText="1"/>
    </xf>
    <xf numFmtId="0" fontId="2" fillId="0" borderId="7" xfId="0" applyFont="1" applyFill="1" applyBorder="1" applyAlignment="1">
      <alignment horizontal="center"/>
    </xf>
    <xf numFmtId="0" fontId="2" fillId="0" borderId="0" xfId="0" applyFont="1" applyFill="1" applyAlignment="1">
      <alignment horizontal="center"/>
    </xf>
    <xf numFmtId="0" fontId="30" fillId="12" borderId="22" xfId="10" applyNumberFormat="1" applyFont="1" applyFill="1" applyBorder="1" applyAlignment="1">
      <alignment horizontal="left" vertical="center" wrapText="1" indent="1"/>
    </xf>
    <xf numFmtId="0" fontId="30" fillId="12" borderId="23" xfId="10" applyNumberFormat="1" applyFont="1" applyFill="1" applyBorder="1" applyAlignment="1">
      <alignment horizontal="left" vertical="center" wrapText="1" indent="1"/>
    </xf>
    <xf numFmtId="14" fontId="30" fillId="12" borderId="23" xfId="10" applyNumberFormat="1" applyFont="1" applyFill="1" applyBorder="1" applyAlignment="1">
      <alignment horizontal="left" vertical="center" wrapText="1" indent="1"/>
    </xf>
    <xf numFmtId="164" fontId="30" fillId="12" borderId="23" xfId="10" applyNumberFormat="1" applyFont="1" applyFill="1" applyBorder="1" applyAlignment="1">
      <alignment horizontal="left" vertical="center" wrapText="1" indent="1"/>
    </xf>
    <xf numFmtId="0" fontId="30" fillId="12" borderId="24" xfId="10" applyNumberFormat="1" applyFont="1" applyFill="1" applyBorder="1" applyAlignment="1">
      <alignment horizontal="left" vertical="center" wrapText="1" indent="1"/>
    </xf>
    <xf numFmtId="0" fontId="29" fillId="5" borderId="42" xfId="10" applyNumberFormat="1" applyFont="1" applyFill="1" applyBorder="1" applyAlignment="1">
      <alignment vertical="center" wrapText="1"/>
    </xf>
    <xf numFmtId="0" fontId="2" fillId="7" borderId="21" xfId="0" applyFont="1" applyFill="1" applyBorder="1" applyAlignment="1">
      <alignment horizontal="center"/>
    </xf>
    <xf numFmtId="0" fontId="3" fillId="0" borderId="0" xfId="0" applyFont="1" applyFill="1" applyBorder="1" applyAlignment="1"/>
    <xf numFmtId="1" fontId="34" fillId="0" borderId="0" xfId="0" applyNumberFormat="1" applyFont="1" applyFill="1" applyProtection="1"/>
    <xf numFmtId="0" fontId="30" fillId="13" borderId="18" xfId="11" applyNumberFormat="1" applyFont="1" applyFill="1" applyBorder="1" applyAlignment="1">
      <alignment horizontal="center" vertical="center"/>
    </xf>
    <xf numFmtId="0" fontId="30" fillId="13" borderId="7" xfId="11" applyNumberFormat="1" applyFont="1" applyFill="1" applyBorder="1" applyAlignment="1">
      <alignment horizontal="center" vertical="center"/>
    </xf>
    <xf numFmtId="0" fontId="30" fillId="13" borderId="23" xfId="11" applyNumberFormat="1" applyFont="1" applyFill="1" applyBorder="1" applyAlignment="1">
      <alignment horizontal="center" vertical="center"/>
    </xf>
    <xf numFmtId="0" fontId="24" fillId="0" borderId="0" xfId="0" applyFont="1" applyAlignment="1" applyProtection="1">
      <alignment vertical="center"/>
    </xf>
    <xf numFmtId="170" fontId="4" fillId="0" borderId="4" xfId="0" applyNumberFormat="1" applyFont="1" applyFill="1" applyBorder="1" applyAlignment="1" applyProtection="1">
      <alignment horizontal="center" wrapText="1"/>
    </xf>
    <xf numFmtId="170" fontId="4" fillId="0" borderId="44" xfId="0" applyNumberFormat="1" applyFont="1" applyFill="1" applyBorder="1" applyAlignment="1" applyProtection="1">
      <alignment horizontal="center" wrapText="1"/>
    </xf>
    <xf numFmtId="170" fontId="4" fillId="0" borderId="43" xfId="0" applyNumberFormat="1" applyFont="1" applyFill="1" applyBorder="1" applyAlignment="1" applyProtection="1">
      <alignment horizontal="center" wrapText="1"/>
    </xf>
    <xf numFmtId="0" fontId="2" fillId="8" borderId="34" xfId="0" applyFont="1" applyFill="1" applyBorder="1" applyAlignment="1">
      <alignment horizontal="center"/>
    </xf>
    <xf numFmtId="0" fontId="2" fillId="6" borderId="35" xfId="0" applyFont="1" applyFill="1" applyBorder="1" applyAlignment="1">
      <alignment horizontal="center"/>
    </xf>
    <xf numFmtId="0" fontId="2" fillId="6" borderId="36" xfId="0" applyFont="1" applyFill="1" applyBorder="1" applyAlignment="1">
      <alignment horizontal="center"/>
    </xf>
    <xf numFmtId="0" fontId="23" fillId="0" borderId="0" xfId="0" applyFont="1" applyAlignment="1" applyProtection="1">
      <alignment horizontal="center" wrapText="1"/>
    </xf>
    <xf numFmtId="0" fontId="2" fillId="0" borderId="0" xfId="0" applyFont="1" applyBorder="1" applyAlignment="1" applyProtection="1">
      <alignment horizontal="center" textRotation="45"/>
    </xf>
    <xf numFmtId="0" fontId="13" fillId="0" borderId="0" xfId="0" applyFont="1" applyAlignment="1"/>
    <xf numFmtId="164" fontId="0" fillId="0" borderId="7" xfId="0" applyNumberFormat="1" applyFill="1" applyBorder="1"/>
    <xf numFmtId="164" fontId="0" fillId="15" borderId="7" xfId="0" applyNumberFormat="1" applyFill="1" applyBorder="1"/>
    <xf numFmtId="0" fontId="0" fillId="0" borderId="0" xfId="0" applyAlignment="1">
      <alignment horizontal="center"/>
    </xf>
    <xf numFmtId="164" fontId="0" fillId="0" borderId="7" xfId="2" applyNumberFormat="1" applyFont="1" applyBorder="1" applyAlignment="1">
      <alignment horizontal="right"/>
    </xf>
    <xf numFmtId="164" fontId="2" fillId="0" borderId="7" xfId="2" applyNumberFormat="1" applyFont="1" applyFill="1" applyBorder="1" applyAlignment="1">
      <alignment horizontal="right"/>
    </xf>
    <xf numFmtId="164" fontId="0" fillId="0" borderId="14" xfId="2" applyNumberFormat="1" applyFont="1" applyBorder="1" applyAlignment="1">
      <alignment horizontal="right"/>
    </xf>
    <xf numFmtId="164" fontId="0" fillId="6" borderId="18" xfId="2" applyNumberFormat="1" applyFont="1" applyFill="1" applyBorder="1" applyAlignment="1">
      <alignment horizontal="center"/>
    </xf>
    <xf numFmtId="164" fontId="0" fillId="6" borderId="7" xfId="2" applyNumberFormat="1" applyFont="1" applyFill="1" applyBorder="1" applyAlignment="1">
      <alignment horizontal="center"/>
    </xf>
    <xf numFmtId="164" fontId="0" fillId="6" borderId="23" xfId="2" applyNumberFormat="1" applyFont="1" applyFill="1" applyBorder="1" applyAlignment="1">
      <alignment horizontal="center"/>
    </xf>
    <xf numFmtId="164" fontId="2" fillId="15" borderId="7" xfId="2" applyNumberFormat="1" applyFont="1" applyFill="1" applyBorder="1" applyAlignment="1">
      <alignment horizontal="center"/>
    </xf>
    <xf numFmtId="164" fontId="0" fillId="0" borderId="14" xfId="2" applyNumberFormat="1" applyFont="1" applyFill="1" applyBorder="1" applyAlignment="1">
      <alignment horizontal="right"/>
    </xf>
    <xf numFmtId="164" fontId="0" fillId="0" borderId="7" xfId="2" applyNumberFormat="1" applyFont="1" applyFill="1" applyBorder="1" applyAlignment="1">
      <alignment horizontal="right"/>
    </xf>
    <xf numFmtId="0" fontId="11" fillId="0" borderId="6" xfId="0" applyFont="1" applyFill="1" applyBorder="1" applyAlignment="1" applyProtection="1">
      <alignment horizontal="right"/>
    </xf>
    <xf numFmtId="0" fontId="11" fillId="0" borderId="0" xfId="0" applyFont="1" applyBorder="1" applyAlignment="1" applyProtection="1">
      <alignment horizontal="right"/>
    </xf>
    <xf numFmtId="49" fontId="11" fillId="5" borderId="5" xfId="0" applyNumberFormat="1" applyFont="1" applyFill="1" applyBorder="1" applyAlignment="1" applyProtection="1">
      <alignment horizontal="center"/>
    </xf>
    <xf numFmtId="49" fontId="9" fillId="5" borderId="8" xfId="0" applyNumberFormat="1" applyFont="1" applyFill="1" applyBorder="1" applyAlignment="1" applyProtection="1">
      <alignment horizontal="center"/>
    </xf>
    <xf numFmtId="164" fontId="0" fillId="0" borderId="14" xfId="0" applyNumberFormat="1" applyFill="1" applyBorder="1"/>
    <xf numFmtId="0" fontId="0" fillId="0" borderId="33" xfId="0" applyBorder="1"/>
    <xf numFmtId="0" fontId="3" fillId="0" borderId="33" xfId="0" applyFont="1" applyFill="1" applyBorder="1" applyAlignment="1">
      <alignment horizontal="center"/>
    </xf>
    <xf numFmtId="0" fontId="3" fillId="0" borderId="12" xfId="0" applyFont="1" applyFill="1" applyBorder="1" applyAlignment="1">
      <alignment horizontal="center"/>
    </xf>
    <xf numFmtId="0" fontId="3" fillId="0" borderId="17" xfId="0" applyFont="1" applyBorder="1"/>
    <xf numFmtId="164" fontId="2" fillId="0" borderId="18" xfId="2" applyNumberFormat="1" applyFont="1" applyFill="1" applyBorder="1" applyAlignment="1">
      <alignment horizontal="right"/>
    </xf>
    <xf numFmtId="164" fontId="2" fillId="0" borderId="45" xfId="2" applyNumberFormat="1" applyFont="1" applyFill="1" applyBorder="1" applyAlignment="1">
      <alignment horizontal="right"/>
    </xf>
    <xf numFmtId="164" fontId="2" fillId="0" borderId="19" xfId="2" applyNumberFormat="1" applyFont="1" applyFill="1" applyBorder="1" applyAlignment="1">
      <alignment horizontal="right"/>
    </xf>
    <xf numFmtId="0" fontId="3" fillId="0" borderId="20" xfId="0" applyFont="1" applyBorder="1"/>
    <xf numFmtId="164" fontId="0" fillId="0" borderId="21" xfId="0" applyNumberFormat="1" applyFill="1" applyBorder="1"/>
    <xf numFmtId="0" fontId="3" fillId="0" borderId="20" xfId="0" applyFont="1" applyFill="1" applyBorder="1" applyAlignment="1">
      <alignment horizontal="left"/>
    </xf>
    <xf numFmtId="164" fontId="0" fillId="0" borderId="21" xfId="2" applyNumberFormat="1" applyFont="1" applyBorder="1" applyAlignment="1">
      <alignment horizontal="right"/>
    </xf>
    <xf numFmtId="0" fontId="3" fillId="0" borderId="20" xfId="0" applyFont="1" applyFill="1" applyBorder="1" applyAlignment="1">
      <alignment horizontal="left" wrapText="1"/>
    </xf>
    <xf numFmtId="164" fontId="0" fillId="0" borderId="21" xfId="2" applyNumberFormat="1" applyFont="1" applyFill="1" applyBorder="1" applyAlignment="1">
      <alignment horizontal="right"/>
    </xf>
    <xf numFmtId="0" fontId="3" fillId="0" borderId="22" xfId="0" applyFont="1" applyFill="1" applyBorder="1" applyAlignment="1">
      <alignment horizontal="left" wrapText="1"/>
    </xf>
    <xf numFmtId="164" fontId="2" fillId="0" borderId="23" xfId="2" applyNumberFormat="1" applyFont="1" applyFill="1" applyBorder="1" applyAlignment="1">
      <alignment horizontal="right"/>
    </xf>
    <xf numFmtId="44" fontId="0" fillId="0" borderId="23" xfId="2" applyFont="1" applyBorder="1" applyAlignment="1">
      <alignment horizontal="right"/>
    </xf>
    <xf numFmtId="164" fontId="0" fillId="0" borderId="46" xfId="2" applyNumberFormat="1" applyFont="1" applyBorder="1" applyAlignment="1">
      <alignment horizontal="right"/>
    </xf>
    <xf numFmtId="164" fontId="0" fillId="0" borderId="24" xfId="2" applyNumberFormat="1" applyFont="1" applyBorder="1" applyAlignment="1">
      <alignment horizontal="right"/>
    </xf>
    <xf numFmtId="14" fontId="2" fillId="0" borderId="0" xfId="0" applyNumberFormat="1" applyFont="1" applyAlignment="1"/>
    <xf numFmtId="0" fontId="0" fillId="0" borderId="0" xfId="0" applyNumberFormat="1" applyFill="1" applyBorder="1" applyProtection="1"/>
    <xf numFmtId="0" fontId="0" fillId="0" borderId="6" xfId="0" applyNumberFormat="1" applyFill="1" applyBorder="1" applyProtection="1"/>
    <xf numFmtId="0" fontId="9" fillId="8" borderId="14" xfId="0" applyFont="1" applyFill="1" applyBorder="1" applyAlignment="1" applyProtection="1">
      <alignment horizontal="center" vertical="center" shrinkToFit="1"/>
      <protection locked="0"/>
    </xf>
    <xf numFmtId="164" fontId="0" fillId="15" borderId="14" xfId="0" applyNumberFormat="1" applyFill="1" applyBorder="1"/>
    <xf numFmtId="0" fontId="6" fillId="2" borderId="0" xfId="0" applyFont="1" applyFill="1" applyAlignment="1" applyProtection="1">
      <alignment horizontal="left"/>
    </xf>
    <xf numFmtId="0" fontId="37" fillId="2" borderId="0" xfId="0" applyFont="1" applyFill="1" applyAlignment="1" applyProtection="1">
      <alignment horizontal="center"/>
    </xf>
    <xf numFmtId="1" fontId="0" fillId="6" borderId="30" xfId="0" applyNumberFormat="1" applyFill="1" applyBorder="1"/>
    <xf numFmtId="1" fontId="0" fillId="6" borderId="31" xfId="0" applyNumberFormat="1" applyFill="1" applyBorder="1"/>
    <xf numFmtId="1" fontId="0" fillId="6" borderId="32" xfId="0" applyNumberFormat="1" applyFill="1" applyBorder="1"/>
    <xf numFmtId="0" fontId="0" fillId="6" borderId="30" xfId="0" applyFill="1" applyBorder="1"/>
    <xf numFmtId="0" fontId="0" fillId="6" borderId="31" xfId="0" applyFill="1" applyBorder="1"/>
    <xf numFmtId="0" fontId="31" fillId="2" borderId="0" xfId="0" applyFont="1" applyFill="1" applyAlignment="1" applyProtection="1">
      <alignment horizontal="center"/>
    </xf>
    <xf numFmtId="0" fontId="2" fillId="3" borderId="0" xfId="0" quotePrefix="1" applyFont="1" applyFill="1" applyBorder="1" applyAlignment="1" applyProtection="1"/>
    <xf numFmtId="0" fontId="11" fillId="3" borderId="0" xfId="0" quotePrefix="1" applyFont="1" applyFill="1" applyBorder="1" applyAlignment="1" applyProtection="1"/>
    <xf numFmtId="0" fontId="36" fillId="2" borderId="0" xfId="0" applyFont="1" applyFill="1" applyAlignment="1" applyProtection="1">
      <alignment shrinkToFit="1"/>
    </xf>
    <xf numFmtId="0" fontId="2" fillId="15" borderId="23" xfId="0" applyFont="1" applyFill="1" applyBorder="1"/>
    <xf numFmtId="0" fontId="3" fillId="5" borderId="11" xfId="0" applyNumberFormat="1" applyFont="1" applyFill="1" applyBorder="1" applyAlignment="1" applyProtection="1">
      <alignment horizontal="left" indent="1"/>
    </xf>
    <xf numFmtId="0" fontId="2" fillId="2" borderId="0" xfId="0" applyFont="1" applyFill="1" applyAlignment="1" applyProtection="1">
      <alignment horizontal="left" indent="1"/>
    </xf>
    <xf numFmtId="0" fontId="0" fillId="2" borderId="0" xfId="0" applyFill="1" applyAlignment="1" applyProtection="1">
      <alignment horizontal="left" indent="1"/>
    </xf>
    <xf numFmtId="0" fontId="0" fillId="2" borderId="0" xfId="0" applyNumberFormat="1" applyFill="1" applyAlignment="1" applyProtection="1">
      <alignment horizontal="left" indent="1"/>
    </xf>
    <xf numFmtId="0" fontId="0" fillId="2" borderId="0" xfId="0" applyNumberFormat="1" applyFill="1" applyBorder="1" applyAlignment="1" applyProtection="1">
      <alignment horizontal="left" indent="1"/>
    </xf>
    <xf numFmtId="0" fontId="17" fillId="2" borderId="0" xfId="0" applyFont="1" applyFill="1" applyBorder="1" applyAlignment="1" applyProtection="1">
      <alignment horizontal="right" indent="1"/>
    </xf>
    <xf numFmtId="0" fontId="2" fillId="2" borderId="0" xfId="0" applyFont="1" applyFill="1" applyBorder="1" applyAlignment="1" applyProtection="1">
      <alignment horizontal="left" indent="1"/>
    </xf>
    <xf numFmtId="0" fontId="0" fillId="5" borderId="47" xfId="0" applyFill="1" applyBorder="1" applyAlignment="1" applyProtection="1">
      <alignment horizontal="center" vertical="center"/>
    </xf>
    <xf numFmtId="0" fontId="0" fillId="8" borderId="47" xfId="0" applyFill="1" applyBorder="1" applyAlignment="1" applyProtection="1">
      <alignment horizontal="left" indent="1"/>
      <protection locked="0"/>
    </xf>
    <xf numFmtId="175" fontId="0" fillId="8" borderId="47" xfId="0" applyNumberFormat="1" applyFill="1" applyBorder="1" applyAlignment="1" applyProtection="1">
      <alignment horizontal="right" indent="1"/>
      <protection locked="0"/>
    </xf>
    <xf numFmtId="0" fontId="0" fillId="8" borderId="47" xfId="0" applyFill="1" applyBorder="1" applyAlignment="1" applyProtection="1">
      <alignment horizontal="right" indent="1"/>
      <protection locked="0"/>
    </xf>
    <xf numFmtId="2" fontId="0" fillId="5" borderId="47" xfId="0" applyNumberFormat="1" applyFill="1" applyBorder="1" applyAlignment="1" applyProtection="1">
      <alignment horizontal="right" indent="1"/>
    </xf>
    <xf numFmtId="0" fontId="0" fillId="0" borderId="0" xfId="0" applyFill="1" applyBorder="1" applyAlignment="1" applyProtection="1">
      <alignment horizontal="left" indent="1"/>
      <protection locked="0"/>
    </xf>
    <xf numFmtId="175" fontId="0" fillId="0" borderId="0" xfId="0" applyNumberFormat="1" applyFill="1" applyBorder="1" applyAlignment="1" applyProtection="1">
      <alignment horizontal="right" indent="1"/>
      <protection locked="0"/>
    </xf>
    <xf numFmtId="0" fontId="0" fillId="0" borderId="0" xfId="0" applyFill="1" applyBorder="1" applyAlignment="1" applyProtection="1">
      <alignment horizontal="right" indent="1"/>
      <protection locked="0"/>
    </xf>
    <xf numFmtId="2" fontId="0" fillId="0" borderId="0" xfId="0" applyNumberFormat="1" applyFill="1" applyBorder="1" applyAlignment="1" applyProtection="1">
      <alignment horizontal="right" indent="1"/>
    </xf>
    <xf numFmtId="175" fontId="0" fillId="5" borderId="47" xfId="0" applyNumberFormat="1" applyFill="1" applyBorder="1" applyAlignment="1" applyProtection="1">
      <alignment horizontal="right" indent="1"/>
    </xf>
    <xf numFmtId="175" fontId="0" fillId="5" borderId="7" xfId="0" applyNumberFormat="1" applyFill="1" applyBorder="1" applyAlignment="1" applyProtection="1">
      <alignment horizontal="right" indent="1"/>
    </xf>
    <xf numFmtId="175" fontId="0" fillId="5" borderId="23" xfId="0" applyNumberFormat="1" applyFill="1" applyBorder="1" applyAlignment="1" applyProtection="1">
      <alignment horizontal="right" indent="1"/>
    </xf>
    <xf numFmtId="2" fontId="0" fillId="8" borderId="47" xfId="0" applyNumberFormat="1" applyFill="1" applyBorder="1" applyAlignment="1" applyProtection="1">
      <alignment horizontal="right" indent="1"/>
      <protection locked="0"/>
    </xf>
    <xf numFmtId="2" fontId="0" fillId="8" borderId="7" xfId="0" applyNumberFormat="1" applyFill="1" applyBorder="1" applyAlignment="1" applyProtection="1">
      <alignment horizontal="right" indent="1"/>
      <protection locked="0"/>
    </xf>
    <xf numFmtId="2" fontId="0" fillId="8" borderId="23" xfId="0" applyNumberFormat="1" applyFill="1" applyBorder="1" applyAlignment="1" applyProtection="1">
      <alignment horizontal="right" indent="1"/>
      <protection locked="0"/>
    </xf>
    <xf numFmtId="0" fontId="6" fillId="0" borderId="0" xfId="0" applyFont="1" applyBorder="1" applyProtection="1"/>
    <xf numFmtId="0" fontId="0" fillId="0" borderId="0" xfId="0" applyAlignment="1" applyProtection="1">
      <alignment horizontal="left" indent="1"/>
    </xf>
    <xf numFmtId="0" fontId="31" fillId="2" borderId="0" xfId="0" applyFont="1" applyFill="1" applyBorder="1" applyAlignment="1" applyProtection="1">
      <alignment horizontal="center" wrapText="1"/>
    </xf>
    <xf numFmtId="0" fontId="2" fillId="8" borderId="47" xfId="0" applyFont="1" applyFill="1" applyBorder="1" applyAlignment="1" applyProtection="1">
      <alignment horizontal="left" indent="1"/>
      <protection locked="0"/>
    </xf>
    <xf numFmtId="0" fontId="2" fillId="8" borderId="47" xfId="0" applyFont="1" applyFill="1" applyBorder="1" applyAlignment="1" applyProtection="1">
      <alignment horizontal="right" indent="1"/>
      <protection locked="0"/>
    </xf>
    <xf numFmtId="0" fontId="2" fillId="8" borderId="7" xfId="0" applyFont="1" applyFill="1" applyBorder="1" applyAlignment="1" applyProtection="1">
      <alignment horizontal="left" indent="1"/>
      <protection locked="0"/>
    </xf>
    <xf numFmtId="0" fontId="0" fillId="2" borderId="0" xfId="0" applyFill="1" applyBorder="1" applyAlignment="1" applyProtection="1">
      <alignment horizontal="left" indent="1"/>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9" fillId="2" borderId="0" xfId="0" applyFont="1" applyFill="1" applyAlignment="1" applyProtection="1">
      <alignment vertical="center"/>
    </xf>
    <xf numFmtId="0" fontId="2" fillId="2" borderId="0" xfId="0" applyFont="1" applyFill="1" applyAlignment="1" applyProtection="1">
      <alignment vertical="center"/>
    </xf>
    <xf numFmtId="14" fontId="6" fillId="8" borderId="7" xfId="0" applyNumberFormat="1" applyFont="1" applyFill="1" applyBorder="1" applyAlignment="1" applyProtection="1">
      <alignment horizontal="center" vertical="center" shrinkToFit="1"/>
      <protection locked="0"/>
    </xf>
    <xf numFmtId="1" fontId="0" fillId="0" borderId="0" xfId="0" applyNumberFormat="1" applyFill="1" applyBorder="1"/>
    <xf numFmtId="0" fontId="0" fillId="0" borderId="0" xfId="0" applyFill="1" applyBorder="1"/>
    <xf numFmtId="164" fontId="0" fillId="0" borderId="18" xfId="2" applyNumberFormat="1" applyFont="1" applyFill="1" applyBorder="1" applyAlignment="1">
      <alignment horizontal="center"/>
    </xf>
    <xf numFmtId="164" fontId="0" fillId="0" borderId="7" xfId="2" applyNumberFormat="1" applyFont="1" applyFill="1" applyBorder="1" applyAlignment="1">
      <alignment horizontal="center"/>
    </xf>
    <xf numFmtId="164" fontId="0" fillId="0" borderId="23" xfId="2" applyNumberFormat="1" applyFont="1" applyFill="1" applyBorder="1" applyAlignment="1">
      <alignment horizontal="center"/>
    </xf>
    <xf numFmtId="0" fontId="2" fillId="0" borderId="31" xfId="0" applyFont="1" applyFill="1" applyBorder="1"/>
    <xf numFmtId="0" fontId="2" fillId="0" borderId="15" xfId="0" applyFont="1" applyFill="1" applyBorder="1" applyAlignment="1">
      <alignment horizontal="center"/>
    </xf>
    <xf numFmtId="0" fontId="2" fillId="0" borderId="7" xfId="0" applyFont="1" applyFill="1" applyBorder="1" applyAlignment="1">
      <alignment horizontal="center" vertical="center"/>
    </xf>
    <xf numFmtId="0" fontId="2" fillId="0" borderId="35" xfId="0" applyFont="1" applyFill="1" applyBorder="1" applyAlignment="1">
      <alignment horizontal="center"/>
    </xf>
    <xf numFmtId="0" fontId="2" fillId="0" borderId="32" xfId="0" applyFont="1" applyFill="1" applyBorder="1"/>
    <xf numFmtId="0" fontId="2" fillId="0" borderId="26" xfId="0" applyFont="1" applyFill="1" applyBorder="1"/>
    <xf numFmtId="0" fontId="2" fillId="0" borderId="23" xfId="0" applyFont="1" applyFill="1" applyBorder="1" applyAlignment="1">
      <alignment horizontal="center"/>
    </xf>
    <xf numFmtId="0" fontId="2" fillId="0" borderId="23" xfId="0" applyFont="1" applyFill="1" applyBorder="1" applyAlignment="1">
      <alignment horizontal="center" vertical="center"/>
    </xf>
    <xf numFmtId="0" fontId="2" fillId="0" borderId="36" xfId="0" applyFont="1" applyFill="1" applyBorder="1" applyAlignment="1">
      <alignment horizontal="center"/>
    </xf>
    <xf numFmtId="0" fontId="9" fillId="0" borderId="0" xfId="0" applyFont="1" applyFill="1" applyBorder="1" applyAlignment="1" applyProtection="1">
      <alignment vertical="center" wrapText="1"/>
    </xf>
    <xf numFmtId="0" fontId="9" fillId="0" borderId="0" xfId="0" applyFont="1" applyFill="1" applyAlignment="1" applyProtection="1">
      <alignment wrapText="1"/>
    </xf>
    <xf numFmtId="0" fontId="9" fillId="0" borderId="0" xfId="0" applyFont="1" applyFill="1" applyBorder="1" applyAlignment="1" applyProtection="1">
      <alignment wrapText="1"/>
    </xf>
    <xf numFmtId="0" fontId="2" fillId="6" borderId="41" xfId="0" applyFont="1"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2" xfId="0" applyFill="1" applyBorder="1" applyAlignment="1" applyProtection="1">
      <alignment horizontal="center" vertical="center" wrapText="1"/>
    </xf>
    <xf numFmtId="0" fontId="2" fillId="6" borderId="31" xfId="0" applyFont="1" applyFill="1" applyBorder="1" applyAlignment="1">
      <alignment horizontal="center"/>
    </xf>
    <xf numFmtId="49" fontId="6" fillId="8" borderId="7" xfId="0" applyNumberFormat="1" applyFont="1" applyFill="1" applyBorder="1" applyAlignment="1" applyProtection="1">
      <alignment horizontal="left" vertical="center" wrapText="1" indent="1" shrinkToFit="1"/>
      <protection locked="0"/>
    </xf>
    <xf numFmtId="0" fontId="3" fillId="16" borderId="0" xfId="0" applyFont="1" applyFill="1" applyBorder="1" applyAlignment="1" applyProtection="1">
      <alignment horizontal="center" vertical="center"/>
    </xf>
    <xf numFmtId="0" fontId="3" fillId="17" borderId="0" xfId="0" applyFont="1" applyFill="1" applyAlignment="1" applyProtection="1">
      <alignment horizontal="center"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0" fillId="2" borderId="0" xfId="0" applyFill="1" applyAlignment="1" applyProtection="1">
      <alignment horizontal="center" vertical="center"/>
    </xf>
    <xf numFmtId="0" fontId="5" fillId="3" borderId="0" xfId="0" applyFont="1" applyFill="1" applyBorder="1" applyAlignment="1" applyProtection="1">
      <alignment horizontal="center" vertical="center"/>
    </xf>
    <xf numFmtId="0" fontId="17"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center" textRotation="45"/>
    </xf>
    <xf numFmtId="0" fontId="2" fillId="0" borderId="7" xfId="0" applyNumberFormat="1" applyFont="1" applyFill="1" applyBorder="1" applyAlignment="1" applyProtection="1">
      <alignment horizontal="center" textRotation="45"/>
    </xf>
    <xf numFmtId="0" fontId="2" fillId="0" borderId="7" xfId="0" applyNumberFormat="1" applyFont="1" applyFill="1" applyBorder="1" applyAlignment="1" applyProtection="1">
      <alignment horizontal="center"/>
    </xf>
    <xf numFmtId="0" fontId="2" fillId="0" borderId="7" xfId="0" applyNumberFormat="1" applyFont="1" applyFill="1" applyBorder="1"/>
    <xf numFmtId="0" fontId="3" fillId="0" borderId="7" xfId="0" applyNumberFormat="1" applyFont="1" applyFill="1" applyBorder="1" applyAlignment="1" applyProtection="1">
      <alignment horizontal="left" indent="1"/>
    </xf>
    <xf numFmtId="1" fontId="2" fillId="0" borderId="10" xfId="0" applyNumberFormat="1" applyFont="1" applyBorder="1" applyAlignment="1"/>
    <xf numFmtId="0" fontId="2" fillId="0" borderId="10" xfId="0" applyFont="1" applyFill="1" applyBorder="1" applyAlignment="1">
      <alignment horizontal="center"/>
    </xf>
    <xf numFmtId="0" fontId="2" fillId="0" borderId="10" xfId="0" applyNumberFormat="1" applyFont="1" applyFill="1" applyBorder="1"/>
    <xf numFmtId="0" fontId="3" fillId="0" borderId="10" xfId="0" applyNumberFormat="1" applyFont="1" applyFill="1" applyBorder="1" applyAlignment="1" applyProtection="1">
      <alignment horizontal="left" wrapText="1" indent="1"/>
    </xf>
    <xf numFmtId="0" fontId="2" fillId="0" borderId="23" xfId="0" applyFont="1" applyBorder="1" applyAlignment="1">
      <alignment horizontal="center"/>
    </xf>
    <xf numFmtId="49" fontId="2" fillId="0" borderId="23" xfId="0" applyNumberFormat="1" applyFont="1" applyBorder="1" applyAlignment="1">
      <alignment horizontal="center"/>
    </xf>
    <xf numFmtId="14" fontId="2" fillId="0" borderId="23" xfId="0" applyNumberFormat="1" applyFont="1" applyBorder="1" applyAlignment="1">
      <alignment horizontal="center"/>
    </xf>
    <xf numFmtId="0" fontId="2" fillId="0" borderId="23" xfId="0" applyNumberFormat="1" applyFont="1" applyBorder="1" applyAlignment="1">
      <alignment horizontal="center"/>
    </xf>
    <xf numFmtId="1" fontId="2" fillId="0" borderId="23" xfId="0" applyNumberFormat="1" applyFont="1" applyFill="1" applyBorder="1" applyAlignment="1">
      <alignment horizontal="center"/>
    </xf>
    <xf numFmtId="0" fontId="2" fillId="15" borderId="7" xfId="0" applyFont="1" applyFill="1" applyBorder="1" applyAlignment="1" applyProtection="1">
      <alignment horizontal="center" textRotation="45" wrapText="1"/>
    </xf>
    <xf numFmtId="0" fontId="2" fillId="0" borderId="7" xfId="0" applyNumberFormat="1" applyFont="1" applyFill="1" applyBorder="1" applyAlignment="1" applyProtection="1">
      <alignment horizontal="left" textRotation="45" wrapText="1"/>
    </xf>
    <xf numFmtId="0" fontId="2" fillId="0" borderId="33" xfId="0" applyNumberFormat="1" applyFont="1" applyFill="1" applyBorder="1" applyAlignment="1" applyProtection="1">
      <alignment horizontal="center" wrapText="1"/>
    </xf>
    <xf numFmtId="0" fontId="2" fillId="0" borderId="33" xfId="0" applyNumberFormat="1" applyFont="1" applyFill="1" applyBorder="1" applyAlignment="1" applyProtection="1">
      <alignment horizontal="center"/>
    </xf>
    <xf numFmtId="0" fontId="2" fillId="0" borderId="17" xfId="0" applyNumberFormat="1" applyFont="1" applyFill="1" applyBorder="1" applyAlignment="1">
      <alignment horizontal="center"/>
    </xf>
    <xf numFmtId="0" fontId="2" fillId="0" borderId="18" xfId="0" applyNumberFormat="1" applyFont="1" applyFill="1" applyBorder="1" applyAlignment="1">
      <alignment horizontal="center"/>
    </xf>
    <xf numFmtId="0" fontId="2" fillId="0" borderId="19" xfId="0" applyNumberFormat="1" applyFont="1" applyFill="1" applyBorder="1" applyAlignment="1">
      <alignment horizontal="center"/>
    </xf>
    <xf numFmtId="0" fontId="2" fillId="0" borderId="11" xfId="0" applyNumberFormat="1" applyFont="1" applyFill="1" applyBorder="1" applyAlignment="1">
      <alignment horizontal="center"/>
    </xf>
    <xf numFmtId="0" fontId="2" fillId="0" borderId="20" xfId="0" applyNumberFormat="1" applyFont="1" applyFill="1" applyBorder="1" applyAlignment="1">
      <alignment horizontal="center"/>
    </xf>
    <xf numFmtId="0" fontId="2" fillId="0" borderId="21" xfId="0" applyNumberFormat="1" applyFont="1" applyFill="1" applyBorder="1" applyAlignment="1">
      <alignment horizontal="center"/>
    </xf>
    <xf numFmtId="0" fontId="2" fillId="0" borderId="22" xfId="0" applyNumberFormat="1" applyFont="1" applyFill="1" applyBorder="1" applyAlignment="1">
      <alignment horizontal="center"/>
    </xf>
    <xf numFmtId="0" fontId="2" fillId="0" borderId="23" xfId="0" applyNumberFormat="1" applyFont="1" applyFill="1" applyBorder="1" applyAlignment="1">
      <alignment horizontal="center"/>
    </xf>
    <xf numFmtId="0" fontId="2" fillId="0" borderId="24" xfId="0" applyNumberFormat="1" applyFont="1" applyFill="1" applyBorder="1" applyAlignment="1">
      <alignment horizontal="center"/>
    </xf>
    <xf numFmtId="0" fontId="2" fillId="0" borderId="48" xfId="0" applyNumberFormat="1" applyFont="1" applyFill="1" applyBorder="1" applyAlignment="1">
      <alignment horizontal="center"/>
    </xf>
    <xf numFmtId="0" fontId="0" fillId="2" borderId="5" xfId="0" applyFill="1" applyBorder="1" applyAlignment="1" applyProtection="1">
      <alignment vertical="center"/>
    </xf>
    <xf numFmtId="0" fontId="37" fillId="2" borderId="0" xfId="0" applyFont="1" applyFill="1" applyAlignment="1" applyProtection="1">
      <alignment horizontal="center" vertical="center" shrinkToFit="1"/>
    </xf>
    <xf numFmtId="0" fontId="2" fillId="0" borderId="8" xfId="0" applyNumberFormat="1" applyFont="1" applyFill="1" applyBorder="1" applyAlignment="1">
      <alignment horizontal="center"/>
    </xf>
    <xf numFmtId="0" fontId="3" fillId="0" borderId="10" xfId="0" applyNumberFormat="1" applyFont="1" applyFill="1" applyBorder="1" applyAlignment="1">
      <alignment horizontal="center"/>
    </xf>
    <xf numFmtId="0" fontId="2" fillId="0" borderId="10"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0" xfId="0" applyNumberFormat="1" applyFont="1" applyFill="1" applyAlignment="1">
      <alignment horizontal="center"/>
    </xf>
    <xf numFmtId="0" fontId="3" fillId="0" borderId="7" xfId="0" applyNumberFormat="1" applyFont="1" applyFill="1" applyBorder="1" applyAlignment="1" applyProtection="1">
      <alignment horizontal="left" wrapText="1" indent="1"/>
    </xf>
    <xf numFmtId="0" fontId="3" fillId="0" borderId="6" xfId="0" applyFont="1" applyFill="1" applyBorder="1" applyAlignment="1" applyProtection="1">
      <alignment horizontal="center"/>
    </xf>
    <xf numFmtId="168" fontId="3" fillId="8" borderId="15" xfId="0" applyNumberFormat="1" applyFont="1" applyFill="1" applyBorder="1" applyAlignment="1" applyProtection="1">
      <alignment horizontal="left" indent="1"/>
      <protection locked="0"/>
    </xf>
    <xf numFmtId="1" fontId="3" fillId="8" borderId="5" xfId="0" applyNumberFormat="1" applyFont="1" applyFill="1" applyBorder="1" applyAlignment="1" applyProtection="1">
      <alignment horizontal="left" vertical="center" indent="1"/>
      <protection locked="0"/>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2" fillId="8" borderId="30" xfId="0" applyFont="1" applyFill="1" applyBorder="1" applyAlignment="1">
      <alignment horizontal="center" vertical="center"/>
    </xf>
    <xf numFmtId="0" fontId="2" fillId="0" borderId="22" xfId="0" applyFont="1" applyFill="1" applyBorder="1"/>
    <xf numFmtId="164" fontId="5" fillId="0" borderId="0" xfId="2" applyNumberFormat="1" applyFont="1" applyFill="1" applyBorder="1" applyAlignment="1" applyProtection="1">
      <alignment horizontal="left" vertical="center"/>
    </xf>
    <xf numFmtId="0" fontId="0" fillId="2" borderId="6" xfId="0" applyFill="1" applyBorder="1" applyAlignment="1" applyProtection="1">
      <alignment horizontal="center"/>
    </xf>
    <xf numFmtId="0" fontId="19" fillId="2" borderId="0" xfId="0" applyFont="1" applyFill="1" applyAlignment="1" applyProtection="1">
      <alignment horizontal="center"/>
    </xf>
    <xf numFmtId="170" fontId="19" fillId="0" borderId="0" xfId="0" applyNumberFormat="1" applyFont="1" applyAlignment="1" applyProtection="1">
      <alignment horizontal="center" wrapText="1"/>
    </xf>
    <xf numFmtId="0" fontId="38" fillId="2" borderId="6" xfId="0" applyFont="1" applyFill="1" applyBorder="1" applyAlignment="1" applyProtection="1">
      <alignment horizontal="center"/>
    </xf>
    <xf numFmtId="0" fontId="13" fillId="0" borderId="0" xfId="0" applyFont="1"/>
    <xf numFmtId="1" fontId="2" fillId="0" borderId="47" xfId="0" applyNumberFormat="1" applyFont="1" applyBorder="1" applyAlignment="1">
      <alignment horizontal="center"/>
    </xf>
    <xf numFmtId="1" fontId="2" fillId="0" borderId="47" xfId="0" applyNumberFormat="1" applyFont="1" applyFill="1" applyBorder="1" applyAlignment="1">
      <alignment horizontal="center"/>
    </xf>
    <xf numFmtId="0" fontId="2" fillId="15" borderId="47" xfId="0" applyFont="1" applyFill="1" applyBorder="1" applyAlignment="1" applyProtection="1">
      <alignment horizontal="center" textRotation="45" wrapText="1"/>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3" fillId="0" borderId="31" xfId="0" applyFont="1" applyBorder="1" applyAlignment="1">
      <alignment horizontal="center" vertical="center"/>
    </xf>
    <xf numFmtId="0" fontId="3" fillId="0" borderId="11" xfId="0" applyFont="1" applyBorder="1" applyAlignment="1">
      <alignment horizontal="center" vertical="center" wrapText="1"/>
    </xf>
    <xf numFmtId="0" fontId="2" fillId="18" borderId="31" xfId="0" applyFont="1" applyFill="1" applyBorder="1"/>
    <xf numFmtId="0" fontId="2" fillId="10" borderId="31" xfId="0" applyFont="1" applyFill="1" applyBorder="1"/>
    <xf numFmtId="1" fontId="3" fillId="0" borderId="7"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0" fontId="3" fillId="0" borderId="11" xfId="0" applyFont="1" applyFill="1" applyBorder="1" applyAlignment="1">
      <alignment horizontal="center" vertical="center"/>
    </xf>
    <xf numFmtId="1" fontId="3" fillId="0" borderId="7" xfId="0" applyNumberFormat="1" applyFont="1" applyFill="1" applyBorder="1" applyAlignment="1">
      <alignment horizontal="center" vertical="center" wrapText="1"/>
    </xf>
    <xf numFmtId="0" fontId="2" fillId="18" borderId="7" xfId="0" applyFont="1" applyFill="1" applyBorder="1" applyAlignment="1" applyProtection="1">
      <alignment horizontal="center" textRotation="45" wrapText="1"/>
    </xf>
    <xf numFmtId="0" fontId="0" fillId="0" borderId="0" xfId="0" applyAlignment="1">
      <alignment vertical="center"/>
    </xf>
    <xf numFmtId="0" fontId="2" fillId="17" borderId="7" xfId="0" applyFont="1" applyFill="1" applyBorder="1" applyAlignment="1" applyProtection="1">
      <alignment horizontal="center" textRotation="45" wrapText="1"/>
    </xf>
    <xf numFmtId="0" fontId="2" fillId="12" borderId="7" xfId="0" applyFont="1" applyFill="1" applyBorder="1" applyAlignment="1" applyProtection="1">
      <alignment horizontal="center" textRotation="45" wrapText="1"/>
    </xf>
    <xf numFmtId="0" fontId="2" fillId="12" borderId="33" xfId="0" applyFont="1" applyFill="1" applyBorder="1"/>
    <xf numFmtId="0" fontId="2" fillId="17" borderId="33" xfId="0" applyFont="1" applyFill="1" applyBorder="1" applyAlignment="1">
      <alignment horizontal="center" wrapText="1"/>
    </xf>
    <xf numFmtId="0" fontId="2" fillId="12" borderId="7" xfId="0" applyFont="1" applyFill="1" applyBorder="1" applyAlignment="1" applyProtection="1">
      <alignment horizontal="center" textRotation="45"/>
    </xf>
    <xf numFmtId="0" fontId="2" fillId="17" borderId="7" xfId="0" applyFont="1" applyFill="1" applyBorder="1" applyAlignment="1" applyProtection="1">
      <alignment horizontal="center" textRotation="45"/>
    </xf>
    <xf numFmtId="0" fontId="2" fillId="15" borderId="7" xfId="0" applyFont="1" applyFill="1" applyBorder="1" applyAlignment="1" applyProtection="1">
      <alignment horizontal="center" textRotation="45"/>
    </xf>
    <xf numFmtId="0" fontId="2" fillId="0" borderId="7" xfId="0" applyFont="1" applyFill="1" applyBorder="1" applyAlignment="1" applyProtection="1">
      <alignment horizontal="left" textRotation="45" wrapText="1"/>
    </xf>
    <xf numFmtId="1" fontId="2" fillId="0" borderId="23" xfId="0" applyNumberFormat="1" applyFont="1" applyBorder="1" applyAlignment="1">
      <alignment horizontal="center"/>
    </xf>
    <xf numFmtId="0" fontId="2" fillId="0" borderId="7" xfId="0" applyFont="1" applyFill="1" applyBorder="1" applyAlignment="1" applyProtection="1">
      <alignment horizontal="center" textRotation="45" wrapText="1"/>
    </xf>
    <xf numFmtId="0" fontId="2" fillId="0" borderId="0" xfId="0" applyNumberFormat="1" applyFont="1" applyFill="1" applyBorder="1"/>
    <xf numFmtId="0" fontId="2" fillId="0" borderId="49" xfId="0" applyNumberFormat="1" applyFont="1" applyFill="1" applyBorder="1"/>
    <xf numFmtId="164" fontId="5" fillId="0" borderId="0" xfId="2" applyNumberFormat="1" applyFont="1" applyFill="1" applyBorder="1" applyAlignment="1" applyProtection="1">
      <alignment horizontal="center" vertical="center"/>
    </xf>
    <xf numFmtId="0" fontId="9" fillId="8" borderId="47" xfId="0" applyFont="1" applyFill="1" applyBorder="1" applyAlignment="1" applyProtection="1">
      <alignment horizontal="center" vertical="center" shrinkToFit="1"/>
      <protection locked="0"/>
    </xf>
    <xf numFmtId="0" fontId="9" fillId="8" borderId="50"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textRotation="45" wrapText="1"/>
    </xf>
    <xf numFmtId="0" fontId="2" fillId="0" borderId="47" xfId="0" applyFont="1" applyFill="1" applyBorder="1" applyAlignment="1" applyProtection="1">
      <alignment horizontal="center" wrapText="1"/>
    </xf>
    <xf numFmtId="0" fontId="2" fillId="0" borderId="47" xfId="0" applyFont="1" applyFill="1" applyBorder="1" applyAlignment="1" applyProtection="1">
      <alignment horizontal="left" textRotation="45" wrapText="1"/>
    </xf>
    <xf numFmtId="0" fontId="6" fillId="2" borderId="0" xfId="0" applyFont="1" applyFill="1" applyBorder="1" applyAlignment="1" applyProtection="1">
      <alignment horizontal="left" vertical="center" indent="1"/>
    </xf>
    <xf numFmtId="0" fontId="2" fillId="2" borderId="0" xfId="0" applyFont="1" applyFill="1" applyAlignment="1" applyProtection="1">
      <alignment horizontal="left" vertical="center" indent="1"/>
    </xf>
    <xf numFmtId="0" fontId="6" fillId="2" borderId="0" xfId="0" applyFont="1" applyFill="1" applyAlignment="1" applyProtection="1">
      <alignment horizontal="left" vertical="center" indent="1"/>
    </xf>
    <xf numFmtId="0" fontId="9" fillId="3" borderId="0" xfId="0" applyFont="1" applyFill="1" applyAlignment="1" applyProtection="1">
      <alignment horizontal="left" vertical="center" indent="1"/>
    </xf>
    <xf numFmtId="0" fontId="5" fillId="2" borderId="0" xfId="0" applyFont="1" applyFill="1" applyBorder="1" applyAlignment="1" applyProtection="1">
      <alignment horizontal="left" indent="1"/>
    </xf>
    <xf numFmtId="165" fontId="6" fillId="2" borderId="0" xfId="0" applyNumberFormat="1" applyFont="1" applyFill="1" applyAlignment="1" applyProtection="1">
      <alignment horizontal="center" vertical="center"/>
    </xf>
    <xf numFmtId="0" fontId="6"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1" fontId="0" fillId="2" borderId="0" xfId="0" applyNumberForma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17" fillId="2" borderId="0" xfId="0" applyFont="1" applyFill="1" applyAlignment="1" applyProtection="1">
      <alignment vertical="center"/>
    </xf>
    <xf numFmtId="0" fontId="2" fillId="0" borderId="5" xfId="0" applyNumberFormat="1" applyFont="1" applyFill="1" applyBorder="1" applyAlignment="1">
      <alignment horizontal="center"/>
    </xf>
    <xf numFmtId="0" fontId="3" fillId="0" borderId="7" xfId="0" applyNumberFormat="1" applyFont="1" applyFill="1" applyBorder="1" applyAlignment="1" applyProtection="1">
      <alignment horizontal="center" textRotation="45" wrapText="1"/>
    </xf>
    <xf numFmtId="0" fontId="3" fillId="0" borderId="7" xfId="0" applyNumberFormat="1" applyFont="1" applyFill="1" applyBorder="1" applyAlignment="1" applyProtection="1">
      <alignment horizontal="center" textRotation="45"/>
    </xf>
    <xf numFmtId="0" fontId="2" fillId="0" borderId="36" xfId="0" applyNumberFormat="1" applyFont="1" applyFill="1" applyBorder="1" applyAlignment="1">
      <alignment horizontal="center"/>
    </xf>
    <xf numFmtId="0" fontId="6" fillId="8" borderId="7" xfId="0" quotePrefix="1" applyNumberFormat="1" applyFont="1" applyFill="1" applyBorder="1" applyAlignment="1" applyProtection="1">
      <alignment horizontal="center" vertical="center" shrinkToFit="1"/>
      <protection locked="0"/>
    </xf>
    <xf numFmtId="0" fontId="30" fillId="13" borderId="10" xfId="10" applyFont="1" applyFill="1" applyBorder="1" applyAlignment="1">
      <alignment horizontal="left" vertical="center" indent="1"/>
    </xf>
    <xf numFmtId="0" fontId="30" fillId="5" borderId="23" xfId="10" applyNumberFormat="1" applyFont="1" applyFill="1" applyBorder="1" applyAlignment="1">
      <alignment horizontal="left" vertical="center" wrapText="1" indent="1"/>
    </xf>
    <xf numFmtId="0" fontId="30" fillId="0" borderId="10" xfId="10" applyFont="1" applyFill="1" applyBorder="1" applyAlignment="1">
      <alignment horizontal="left" vertical="center" indent="1"/>
    </xf>
    <xf numFmtId="0" fontId="40"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1" fillId="0" borderId="0" xfId="0" applyFont="1" applyFill="1" applyBorder="1" applyProtection="1"/>
    <xf numFmtId="0" fontId="39" fillId="0" borderId="0" xfId="0" applyFont="1" applyFill="1" applyBorder="1" applyAlignment="1" applyProtection="1">
      <alignment horizontal="center"/>
    </xf>
    <xf numFmtId="0" fontId="39" fillId="0" borderId="0" xfId="0" applyFont="1" applyFill="1" applyBorder="1" applyAlignment="1" applyProtection="1">
      <alignment horizontal="center"/>
      <protection locked="0"/>
    </xf>
    <xf numFmtId="0" fontId="4" fillId="0" borderId="0" xfId="0" applyFont="1" applyAlignment="1" applyProtection="1">
      <alignment horizontal="center" wrapText="1"/>
    </xf>
    <xf numFmtId="164" fontId="5" fillId="8" borderId="50" xfId="0" applyNumberFormat="1" applyFont="1" applyFill="1" applyBorder="1" applyAlignment="1" applyProtection="1">
      <alignment horizontal="center" vertical="center" shrinkToFit="1"/>
      <protection locked="0"/>
    </xf>
    <xf numFmtId="164" fontId="5" fillId="8" borderId="11" xfId="0" applyNumberFormat="1" applyFont="1" applyFill="1" applyBorder="1" applyAlignment="1" applyProtection="1">
      <alignment horizontal="center" vertical="center" shrinkToFit="1"/>
      <protection locked="0"/>
    </xf>
    <xf numFmtId="164" fontId="5" fillId="8" borderId="15" xfId="0"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right" vertical="center"/>
    </xf>
    <xf numFmtId="164" fontId="5" fillId="0" borderId="0" xfId="2" applyNumberFormat="1" applyFont="1" applyFill="1" applyBorder="1" applyAlignment="1" applyProtection="1">
      <alignment horizontal="center" vertical="center"/>
    </xf>
    <xf numFmtId="0" fontId="0" fillId="5" borderId="5" xfId="0" applyFill="1" applyBorder="1" applyAlignment="1" applyProtection="1">
      <alignment horizontal="left" indent="1"/>
    </xf>
    <xf numFmtId="0" fontId="6" fillId="5" borderId="11" xfId="0" applyNumberFormat="1" applyFont="1" applyFill="1" applyBorder="1" applyAlignment="1" applyProtection="1">
      <alignment horizontal="left" indent="1"/>
    </xf>
    <xf numFmtId="169" fontId="0" fillId="5" borderId="5" xfId="0" applyNumberFormat="1" applyFill="1" applyBorder="1" applyAlignment="1" applyProtection="1">
      <alignment horizontal="center"/>
    </xf>
    <xf numFmtId="0" fontId="3" fillId="8" borderId="5" xfId="0" applyFont="1" applyFill="1" applyBorder="1" applyAlignment="1" applyProtection="1">
      <alignment horizontal="center"/>
      <protection locked="0"/>
    </xf>
    <xf numFmtId="0" fontId="13" fillId="2" borderId="0" xfId="0" applyFont="1" applyFill="1" applyBorder="1" applyAlignment="1" applyProtection="1">
      <alignment horizontal="left"/>
    </xf>
    <xf numFmtId="0" fontId="2" fillId="2" borderId="0" xfId="0" applyFont="1" applyFill="1" applyBorder="1" applyAlignment="1" applyProtection="1">
      <alignment horizontal="left" indent="1"/>
    </xf>
    <xf numFmtId="0" fontId="0" fillId="2" borderId="0" xfId="0" applyFill="1" applyBorder="1" applyAlignment="1" applyProtection="1">
      <alignment horizontal="left" indent="1"/>
    </xf>
    <xf numFmtId="0" fontId="3" fillId="2" borderId="0" xfId="0" applyFont="1" applyFill="1" applyBorder="1" applyAlignment="1" applyProtection="1">
      <alignment horizontal="left" indent="1"/>
    </xf>
    <xf numFmtId="0" fontId="3" fillId="8" borderId="11" xfId="0" applyFont="1" applyFill="1" applyBorder="1" applyAlignment="1" applyProtection="1">
      <alignment horizontal="left" indent="1"/>
      <protection locked="0"/>
    </xf>
    <xf numFmtId="0" fontId="3" fillId="8" borderId="5" xfId="0" applyFont="1" applyFill="1" applyBorder="1" applyAlignment="1" applyProtection="1">
      <alignment horizontal="left" indent="1"/>
      <protection locked="0"/>
    </xf>
    <xf numFmtId="0" fontId="6" fillId="5" borderId="5" xfId="0" applyFont="1" applyFill="1" applyBorder="1" applyAlignment="1" applyProtection="1">
      <alignment horizontal="left" indent="1"/>
    </xf>
    <xf numFmtId="0" fontId="5" fillId="8" borderId="11" xfId="0" applyFont="1" applyFill="1" applyBorder="1" applyAlignment="1" applyProtection="1">
      <alignment horizontal="left" indent="1" shrinkToFit="1"/>
      <protection locked="0"/>
    </xf>
    <xf numFmtId="0" fontId="39" fillId="0" borderId="0" xfId="0" applyFont="1" applyFill="1" applyBorder="1" applyAlignment="1" applyProtection="1">
      <alignment horizontal="center"/>
    </xf>
    <xf numFmtId="0" fontId="3" fillId="8" borderId="11" xfId="0" quotePrefix="1" applyFont="1" applyFill="1" applyBorder="1" applyAlignment="1" applyProtection="1">
      <alignment horizontal="left" indent="1"/>
      <protection locked="0"/>
    </xf>
    <xf numFmtId="0" fontId="12" fillId="2" borderId="0" xfId="0" applyFont="1" applyFill="1" applyAlignment="1" applyProtection="1">
      <alignment horizontal="left" vertical="center"/>
    </xf>
    <xf numFmtId="164" fontId="5" fillId="8" borderId="7" xfId="0" applyNumberFormat="1"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xf>
    <xf numFmtId="169" fontId="5" fillId="5" borderId="5" xfId="0" applyNumberFormat="1" applyFont="1" applyFill="1" applyBorder="1" applyAlignment="1" applyProtection="1">
      <alignment horizontal="center"/>
    </xf>
    <xf numFmtId="0" fontId="4" fillId="0" borderId="1" xfId="0" applyFont="1" applyFill="1" applyBorder="1" applyAlignment="1" applyProtection="1">
      <alignment horizontal="center" textRotation="90" wrapText="1"/>
    </xf>
    <xf numFmtId="0" fontId="0" fillId="0" borderId="2" xfId="0" applyFill="1" applyBorder="1" applyAlignment="1"/>
    <xf numFmtId="0" fontId="6" fillId="2" borderId="0" xfId="0" applyFont="1" applyFill="1" applyBorder="1" applyAlignment="1" applyProtection="1">
      <alignment horizontal="left"/>
    </xf>
    <xf numFmtId="0" fontId="5" fillId="3" borderId="5" xfId="0" applyFont="1" applyFill="1" applyBorder="1" applyAlignment="1" applyProtection="1">
      <alignment horizontal="center"/>
    </xf>
    <xf numFmtId="0" fontId="4" fillId="2" borderId="1" xfId="0" applyFont="1" applyFill="1" applyBorder="1" applyAlignment="1" applyProtection="1">
      <alignment horizontal="center" textRotation="90" wrapText="1"/>
    </xf>
    <xf numFmtId="0" fontId="4" fillId="2" borderId="2" xfId="0" applyFont="1" applyFill="1" applyBorder="1" applyAlignment="1" applyProtection="1">
      <alignment horizontal="center" textRotation="90" wrapText="1"/>
    </xf>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41" fillId="0" borderId="0" xfId="0" applyFont="1" applyFill="1" applyBorder="1" applyAlignment="1" applyProtection="1">
      <alignment horizontal="center"/>
    </xf>
    <xf numFmtId="0" fontId="4" fillId="2" borderId="38" xfId="0" applyFont="1" applyFill="1" applyBorder="1" applyAlignment="1" applyProtection="1">
      <alignment horizontal="center" wrapText="1"/>
    </xf>
    <xf numFmtId="0" fontId="4" fillId="2" borderId="6" xfId="0" applyFont="1" applyFill="1" applyBorder="1" applyAlignment="1" applyProtection="1">
      <alignment horizontal="center" wrapText="1"/>
    </xf>
    <xf numFmtId="0" fontId="4" fillId="2" borderId="39" xfId="0" applyFont="1" applyFill="1" applyBorder="1" applyAlignment="1" applyProtection="1">
      <alignment horizontal="center" wrapText="1"/>
    </xf>
    <xf numFmtId="0" fontId="4" fillId="2" borderId="5" xfId="0" applyFont="1" applyFill="1" applyBorder="1" applyAlignment="1" applyProtection="1">
      <alignment horizontal="center" wrapText="1"/>
    </xf>
    <xf numFmtId="169" fontId="35" fillId="2" borderId="6" xfId="0" applyNumberFormat="1" applyFont="1" applyFill="1" applyBorder="1" applyAlignment="1" applyProtection="1">
      <alignment horizontal="center"/>
    </xf>
    <xf numFmtId="0" fontId="35" fillId="2" borderId="6" xfId="0" applyFont="1" applyFill="1" applyBorder="1" applyAlignment="1" applyProtection="1">
      <alignment horizontal="center"/>
    </xf>
    <xf numFmtId="164" fontId="5" fillId="5" borderId="0" xfId="2"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2" borderId="0" xfId="0" applyFont="1" applyFill="1" applyAlignment="1" applyProtection="1">
      <alignment horizontal="left"/>
    </xf>
    <xf numFmtId="0" fontId="9" fillId="2" borderId="0" xfId="0" applyFont="1" applyFill="1" applyAlignment="1" applyProtection="1">
      <alignment horizontal="left"/>
    </xf>
    <xf numFmtId="0" fontId="3" fillId="5" borderId="11" xfId="0" applyFont="1" applyFill="1" applyBorder="1" applyAlignment="1" applyProtection="1">
      <alignment horizontal="center"/>
    </xf>
    <xf numFmtId="0" fontId="3" fillId="5" borderId="5" xfId="0" applyNumberFormat="1" applyFont="1" applyFill="1" applyBorder="1" applyAlignment="1" applyProtection="1">
      <alignment horizontal="center"/>
    </xf>
    <xf numFmtId="0" fontId="3" fillId="5" borderId="5" xfId="0" applyFont="1" applyFill="1" applyBorder="1" applyAlignment="1" applyProtection="1">
      <alignment horizontal="center"/>
    </xf>
    <xf numFmtId="0" fontId="5" fillId="5" borderId="5" xfId="0" applyFont="1" applyFill="1" applyBorder="1" applyAlignment="1" applyProtection="1">
      <alignment horizontal="left"/>
    </xf>
    <xf numFmtId="0" fontId="3" fillId="5" borderId="5" xfId="0" applyFont="1" applyFill="1" applyBorder="1" applyAlignment="1" applyProtection="1">
      <alignment horizontal="left"/>
    </xf>
    <xf numFmtId="3" fontId="3" fillId="0" borderId="12"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0" xfId="0" applyFill="1" applyBorder="1" applyAlignment="1" applyProtection="1">
      <alignment horizontal="center"/>
    </xf>
    <xf numFmtId="0" fontId="11" fillId="0" borderId="6" xfId="0" applyFont="1" applyFill="1" applyBorder="1" applyAlignment="1" applyProtection="1">
      <alignment horizontal="right"/>
    </xf>
    <xf numFmtId="0" fontId="11" fillId="0" borderId="0" xfId="0" applyFont="1" applyBorder="1" applyAlignment="1" applyProtection="1">
      <alignment horizontal="right"/>
    </xf>
    <xf numFmtId="0" fontId="0" fillId="0" borderId="6" xfId="0" applyFill="1" applyBorder="1" applyAlignment="1" applyProtection="1">
      <alignment horizontal="center"/>
    </xf>
    <xf numFmtId="3" fontId="5" fillId="0" borderId="14" xfId="0" applyNumberFormat="1" applyFont="1" applyBorder="1" applyAlignment="1" applyProtection="1">
      <alignment horizontal="right"/>
    </xf>
    <xf numFmtId="3" fontId="5" fillId="0" borderId="15" xfId="0" applyNumberFormat="1" applyFont="1" applyBorder="1" applyAlignment="1" applyProtection="1">
      <alignment horizontal="right"/>
    </xf>
    <xf numFmtId="3" fontId="5" fillId="0" borderId="7" xfId="0" applyNumberFormat="1" applyFont="1" applyFill="1" applyBorder="1" applyAlignment="1" applyProtection="1">
      <alignment horizontal="right"/>
    </xf>
    <xf numFmtId="0" fontId="3" fillId="5" borderId="0" xfId="0" applyFont="1" applyFill="1" applyBorder="1" applyAlignment="1" applyProtection="1">
      <alignment horizontal="left" wrapText="1" indent="1"/>
    </xf>
    <xf numFmtId="0" fontId="0" fillId="4" borderId="0" xfId="0" applyFill="1" applyAlignment="1" applyProtection="1">
      <alignment horizontal="right" vertical="center" indent="1" shrinkToFit="1"/>
      <protection locked="0"/>
    </xf>
    <xf numFmtId="0" fontId="3" fillId="2" borderId="0" xfId="0" applyFont="1" applyFill="1" applyAlignment="1" applyProtection="1"/>
    <xf numFmtId="0" fontId="2" fillId="3" borderId="0" xfId="0" applyFont="1" applyFill="1" applyBorder="1" applyAlignment="1" applyProtection="1">
      <alignment vertical="top" wrapText="1"/>
    </xf>
    <xf numFmtId="164" fontId="3" fillId="5" borderId="5" xfId="0" applyNumberFormat="1" applyFont="1" applyFill="1" applyBorder="1" applyAlignment="1" applyProtection="1">
      <alignment horizontal="right"/>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3" fontId="3" fillId="5" borderId="5" xfId="0" applyNumberFormat="1" applyFont="1" applyFill="1" applyBorder="1" applyAlignment="1" applyProtection="1">
      <alignment horizontal="right" indent="1"/>
    </xf>
    <xf numFmtId="0" fontId="3" fillId="5" borderId="5" xfId="0" applyFont="1" applyFill="1" applyBorder="1" applyAlignment="1" applyProtection="1">
      <alignment horizontal="right" indent="1"/>
    </xf>
    <xf numFmtId="3" fontId="3" fillId="5" borderId="11" xfId="0" applyNumberFormat="1" applyFont="1" applyFill="1" applyBorder="1" applyAlignment="1" applyProtection="1">
      <alignment horizontal="right" indent="1"/>
    </xf>
    <xf numFmtId="0" fontId="2" fillId="3" borderId="0" xfId="0" applyFont="1" applyFill="1" applyAlignment="1" applyProtection="1">
      <alignment horizontal="left" indent="1"/>
    </xf>
    <xf numFmtId="0" fontId="11" fillId="3" borderId="0" xfId="0" applyFont="1" applyFill="1" applyAlignment="1" applyProtection="1">
      <alignment horizontal="left" indent="1"/>
    </xf>
    <xf numFmtId="1" fontId="3" fillId="5" borderId="5" xfId="0" applyNumberFormat="1" applyFont="1" applyFill="1" applyBorder="1" applyAlignment="1" applyProtection="1">
      <alignment horizontal="right" indent="1"/>
    </xf>
    <xf numFmtId="1" fontId="3" fillId="5" borderId="11" xfId="0" applyNumberFormat="1" applyFont="1" applyFill="1" applyBorder="1" applyAlignment="1" applyProtection="1">
      <alignment horizontal="right" indent="1"/>
    </xf>
    <xf numFmtId="0" fontId="0" fillId="2" borderId="5" xfId="0" applyFill="1" applyBorder="1" applyAlignment="1" applyProtection="1">
      <alignment horizontal="left" vertical="center" wrapText="1"/>
    </xf>
    <xf numFmtId="164" fontId="3" fillId="5" borderId="11" xfId="0" applyNumberFormat="1" applyFont="1" applyFill="1" applyBorder="1" applyAlignment="1" applyProtection="1">
      <alignment horizontal="right"/>
    </xf>
    <xf numFmtId="164" fontId="3" fillId="5" borderId="5" xfId="2" applyNumberFormat="1" applyFont="1" applyFill="1" applyBorder="1" applyAlignment="1" applyProtection="1">
      <alignment horizontal="right"/>
    </xf>
    <xf numFmtId="164" fontId="3" fillId="5" borderId="11" xfId="2" applyNumberFormat="1" applyFont="1" applyFill="1" applyBorder="1" applyAlignment="1" applyProtection="1">
      <alignment horizontal="right"/>
    </xf>
    <xf numFmtId="0" fontId="3" fillId="5" borderId="5" xfId="0" applyFont="1" applyFill="1" applyBorder="1" applyAlignment="1" applyProtection="1">
      <alignment horizontal="center" wrapText="1"/>
    </xf>
    <xf numFmtId="0" fontId="3" fillId="5" borderId="11" xfId="0" applyNumberFormat="1" applyFont="1" applyFill="1" applyBorder="1" applyAlignment="1" applyProtection="1">
      <alignment horizontal="center"/>
    </xf>
    <xf numFmtId="0" fontId="11" fillId="0" borderId="0" xfId="0" applyFont="1" applyFill="1" applyAlignment="1" applyProtection="1">
      <alignment horizontal="left" indent="1"/>
    </xf>
    <xf numFmtId="0" fontId="11" fillId="2" borderId="0" xfId="0" applyFont="1" applyFill="1" applyAlignment="1" applyProtection="1">
      <alignment horizontal="left" indent="1"/>
    </xf>
    <xf numFmtId="169" fontId="3" fillId="5" borderId="5" xfId="0" applyNumberFormat="1" applyFont="1" applyFill="1" applyBorder="1" applyAlignment="1" applyProtection="1">
      <alignment horizontal="center"/>
    </xf>
    <xf numFmtId="1" fontId="3" fillId="0" borderId="6" xfId="0" applyNumberFormat="1" applyFont="1" applyFill="1" applyBorder="1" applyAlignment="1" applyProtection="1">
      <alignment horizontal="right" indent="1"/>
    </xf>
    <xf numFmtId="0" fontId="11" fillId="0" borderId="0" xfId="0" applyFont="1" applyFill="1" applyBorder="1" applyAlignment="1" applyProtection="1">
      <alignment horizontal="left" indent="1"/>
    </xf>
    <xf numFmtId="0" fontId="2" fillId="0" borderId="0" xfId="0" applyFont="1" applyFill="1" applyBorder="1" applyAlignment="1" applyProtection="1">
      <alignment horizontal="left" indent="1"/>
    </xf>
    <xf numFmtId="176" fontId="3" fillId="5" borderId="5" xfId="0" applyNumberFormat="1" applyFont="1" applyFill="1" applyBorder="1" applyAlignment="1" applyProtection="1">
      <alignment horizontal="right" indent="1" shrinkToFit="1"/>
    </xf>
    <xf numFmtId="2" fontId="3" fillId="0" borderId="0" xfId="0" applyNumberFormat="1" applyFont="1" applyFill="1" applyBorder="1" applyAlignment="1" applyProtection="1">
      <alignment horizontal="center" vertical="center" shrinkToFit="1"/>
    </xf>
    <xf numFmtId="0" fontId="3" fillId="0" borderId="0" xfId="0" applyFont="1" applyFill="1" applyBorder="1" applyAlignment="1" applyProtection="1">
      <alignment horizontal="right" vertical="center" indent="1" shrinkToFit="1"/>
    </xf>
    <xf numFmtId="0" fontId="25" fillId="5" borderId="0" xfId="0" applyFont="1" applyFill="1" applyAlignment="1" applyProtection="1">
      <alignment horizontal="center"/>
    </xf>
    <xf numFmtId="0" fontId="25" fillId="5" borderId="0" xfId="0" applyFont="1" applyFill="1" applyAlignment="1" applyProtection="1">
      <alignment horizontal="center" vertical="center"/>
    </xf>
    <xf numFmtId="0" fontId="3" fillId="0" borderId="11" xfId="0" applyFont="1" applyBorder="1" applyAlignment="1" applyProtection="1">
      <alignment horizontal="right" indent="1"/>
    </xf>
    <xf numFmtId="173" fontId="3" fillId="5" borderId="5" xfId="0" applyNumberFormat="1" applyFont="1" applyFill="1" applyBorder="1" applyAlignment="1" applyProtection="1">
      <alignment horizontal="right" indent="1" shrinkToFit="1"/>
    </xf>
    <xf numFmtId="0" fontId="0" fillId="8" borderId="5" xfId="0" applyFill="1" applyBorder="1" applyAlignment="1" applyProtection="1">
      <alignment horizontal="center"/>
      <protection locked="0"/>
    </xf>
    <xf numFmtId="0" fontId="3" fillId="5" borderId="5" xfId="0" applyFont="1" applyFill="1" applyBorder="1" applyAlignment="1" applyProtection="1">
      <alignment horizontal="left" wrapText="1" indent="1"/>
    </xf>
    <xf numFmtId="0" fontId="3" fillId="5" borderId="11" xfId="0" applyNumberFormat="1" applyFont="1" applyFill="1" applyBorder="1" applyAlignment="1" applyProtection="1">
      <alignment horizontal="left" indent="1"/>
    </xf>
    <xf numFmtId="44" fontId="3" fillId="5" borderId="14" xfId="0" applyNumberFormat="1" applyFont="1" applyFill="1" applyBorder="1" applyAlignment="1">
      <alignment shrinkToFit="1"/>
    </xf>
    <xf numFmtId="0" fontId="3" fillId="5" borderId="15" xfId="0" applyFont="1" applyFill="1" applyBorder="1" applyAlignment="1">
      <alignment shrinkToFit="1"/>
    </xf>
    <xf numFmtId="0" fontId="0" fillId="3" borderId="0" xfId="0" applyFill="1" applyAlignment="1">
      <alignment shrinkToFit="1"/>
    </xf>
    <xf numFmtId="44" fontId="14" fillId="8" borderId="14" xfId="2" applyFont="1" applyFill="1" applyBorder="1" applyAlignment="1" applyProtection="1">
      <alignment shrinkToFit="1"/>
      <protection locked="0"/>
    </xf>
    <xf numFmtId="44" fontId="14" fillId="8" borderId="15" xfId="2" applyFont="1" applyFill="1" applyBorder="1" applyAlignment="1" applyProtection="1">
      <alignment shrinkToFit="1"/>
      <protection locked="0"/>
    </xf>
    <xf numFmtId="44" fontId="14" fillId="5" borderId="14" xfId="2" applyFont="1" applyFill="1" applyBorder="1" applyAlignment="1">
      <alignment shrinkToFit="1"/>
    </xf>
    <xf numFmtId="44" fontId="14" fillId="5" borderId="15" xfId="2" applyFont="1" applyFill="1" applyBorder="1" applyAlignment="1">
      <alignment shrinkToFit="1"/>
    </xf>
    <xf numFmtId="0" fontId="2" fillId="0" borderId="0" xfId="0" applyFont="1" applyAlignment="1">
      <alignment horizontal="left" wrapText="1"/>
    </xf>
  </cellXfs>
  <cellStyles count="437">
    <cellStyle name="Euro" xfId="1"/>
    <cellStyle name="Euro 2" xfId="4"/>
    <cellStyle name="Euro 2 2" xfId="8"/>
    <cellStyle name="Prozent" xfId="6" builtinId="5"/>
    <cellStyle name="Prozent 2" xfId="12"/>
    <cellStyle name="Prozent 2 2" xfId="13"/>
    <cellStyle name="Prozent 3" xfId="14"/>
    <cellStyle name="Standard" xfId="0" builtinId="0"/>
    <cellStyle name="Standard 2" xfId="3"/>
    <cellStyle name="Standard 2 10" xfId="15"/>
    <cellStyle name="Standard 2 10 2" xfId="16"/>
    <cellStyle name="Standard 2 11" xfId="17"/>
    <cellStyle name="Standard 2 11 2" xfId="18"/>
    <cellStyle name="Standard 2 12" xfId="19"/>
    <cellStyle name="Standard 2 13" xfId="20"/>
    <cellStyle name="Standard 2 14" xfId="21"/>
    <cellStyle name="Standard 2 2" xfId="7"/>
    <cellStyle name="Standard 2 2 10" xfId="22"/>
    <cellStyle name="Standard 2 2 11" xfId="23"/>
    <cellStyle name="Standard 2 2 2" xfId="24"/>
    <cellStyle name="Standard 2 2 2 2" xfId="25"/>
    <cellStyle name="Standard 2 2 2 2 2" xfId="26"/>
    <cellStyle name="Standard 2 2 2 2 2 2" xfId="27"/>
    <cellStyle name="Standard 2 2 2 2 2 2 2" xfId="28"/>
    <cellStyle name="Standard 2 2 2 2 2 2 3" xfId="29"/>
    <cellStyle name="Standard 2 2 2 2 2 3" xfId="30"/>
    <cellStyle name="Standard 2 2 2 2 2 4" xfId="31"/>
    <cellStyle name="Standard 2 2 2 2 2 5" xfId="32"/>
    <cellStyle name="Standard 2 2 2 2 3" xfId="33"/>
    <cellStyle name="Standard 2 2 2 2 3 2" xfId="34"/>
    <cellStyle name="Standard 2 2 2 2 3 2 2" xfId="35"/>
    <cellStyle name="Standard 2 2 2 2 3 3" xfId="36"/>
    <cellStyle name="Standard 2 2 2 2 3 4" xfId="37"/>
    <cellStyle name="Standard 2 2 2 2 3 5" xfId="38"/>
    <cellStyle name="Standard 2 2 2 2 4" xfId="39"/>
    <cellStyle name="Standard 2 2 2 2 4 2" xfId="40"/>
    <cellStyle name="Standard 2 2 2 2 4 3" xfId="41"/>
    <cellStyle name="Standard 2 2 2 2 5" xfId="42"/>
    <cellStyle name="Standard 2 2 2 2 5 2" xfId="43"/>
    <cellStyle name="Standard 2 2 2 2 6" xfId="44"/>
    <cellStyle name="Standard 2 2 2 2 7" xfId="45"/>
    <cellStyle name="Standard 2 2 2 2 8" xfId="46"/>
    <cellStyle name="Standard 2 2 2 3" xfId="47"/>
    <cellStyle name="Standard 2 2 2 3 2" xfId="48"/>
    <cellStyle name="Standard 2 2 2 3 2 2" xfId="49"/>
    <cellStyle name="Standard 2 2 2 3 2 3" xfId="50"/>
    <cellStyle name="Standard 2 2 2 3 3" xfId="51"/>
    <cellStyle name="Standard 2 2 2 3 4" xfId="52"/>
    <cellStyle name="Standard 2 2 2 3 5" xfId="53"/>
    <cellStyle name="Standard 2 2 2 4" xfId="54"/>
    <cellStyle name="Standard 2 2 2 4 2" xfId="55"/>
    <cellStyle name="Standard 2 2 2 4 2 2" xfId="56"/>
    <cellStyle name="Standard 2 2 2 4 3" xfId="57"/>
    <cellStyle name="Standard 2 2 2 4 4" xfId="58"/>
    <cellStyle name="Standard 2 2 2 4 5" xfId="59"/>
    <cellStyle name="Standard 2 2 2 5" xfId="60"/>
    <cellStyle name="Standard 2 2 2 5 2" xfId="61"/>
    <cellStyle name="Standard 2 2 2 5 3" xfId="62"/>
    <cellStyle name="Standard 2 2 2 6" xfId="63"/>
    <cellStyle name="Standard 2 2 2 6 2" xfId="64"/>
    <cellStyle name="Standard 2 2 2 7" xfId="65"/>
    <cellStyle name="Standard 2 2 2 8" xfId="66"/>
    <cellStyle name="Standard 2 2 2 9" xfId="67"/>
    <cellStyle name="Standard 2 2 3" xfId="68"/>
    <cellStyle name="Standard 2 2 3 2" xfId="69"/>
    <cellStyle name="Standard 2 2 3 2 2" xfId="70"/>
    <cellStyle name="Standard 2 2 3 2 2 2" xfId="71"/>
    <cellStyle name="Standard 2 2 3 2 2 3" xfId="72"/>
    <cellStyle name="Standard 2 2 3 2 3" xfId="73"/>
    <cellStyle name="Standard 2 2 3 2 4" xfId="74"/>
    <cellStyle name="Standard 2 2 3 2 5" xfId="75"/>
    <cellStyle name="Standard 2 2 3 3" xfId="76"/>
    <cellStyle name="Standard 2 2 3 3 2" xfId="77"/>
    <cellStyle name="Standard 2 2 3 3 2 2" xfId="78"/>
    <cellStyle name="Standard 2 2 3 3 3" xfId="79"/>
    <cellStyle name="Standard 2 2 3 3 4" xfId="80"/>
    <cellStyle name="Standard 2 2 3 3 5" xfId="81"/>
    <cellStyle name="Standard 2 2 3 4" xfId="82"/>
    <cellStyle name="Standard 2 2 3 4 2" xfId="83"/>
    <cellStyle name="Standard 2 2 3 4 3" xfId="84"/>
    <cellStyle name="Standard 2 2 3 5" xfId="85"/>
    <cellStyle name="Standard 2 2 3 5 2" xfId="86"/>
    <cellStyle name="Standard 2 2 3 6" xfId="87"/>
    <cellStyle name="Standard 2 2 3 7" xfId="88"/>
    <cellStyle name="Standard 2 2 3 8" xfId="89"/>
    <cellStyle name="Standard 2 2 4" xfId="90"/>
    <cellStyle name="Standard 2 2 4 2" xfId="91"/>
    <cellStyle name="Standard 2 2 4 2 2" xfId="92"/>
    <cellStyle name="Standard 2 2 4 2 3" xfId="93"/>
    <cellStyle name="Standard 2 2 4 3" xfId="94"/>
    <cellStyle name="Standard 2 2 4 3 2" xfId="95"/>
    <cellStyle name="Standard 2 2 4 4" xfId="96"/>
    <cellStyle name="Standard 2 2 4 5" xfId="97"/>
    <cellStyle name="Standard 2 2 4 6" xfId="98"/>
    <cellStyle name="Standard 2 2 5" xfId="99"/>
    <cellStyle name="Standard 2 2 5 2" xfId="100"/>
    <cellStyle name="Standard 2 2 5 2 2" xfId="101"/>
    <cellStyle name="Standard 2 2 5 3" xfId="102"/>
    <cellStyle name="Standard 2 2 5 4" xfId="103"/>
    <cellStyle name="Standard 2 2 5 5" xfId="104"/>
    <cellStyle name="Standard 2 2 6" xfId="105"/>
    <cellStyle name="Standard 2 2 6 2" xfId="106"/>
    <cellStyle name="Standard 2 2 6 2 2" xfId="107"/>
    <cellStyle name="Standard 2 2 6 2 3" xfId="108"/>
    <cellStyle name="Standard 2 2 6 3" xfId="109"/>
    <cellStyle name="Standard 2 2 6 4" xfId="110"/>
    <cellStyle name="Standard 2 2 6 5" xfId="111"/>
    <cellStyle name="Standard 2 2 7" xfId="112"/>
    <cellStyle name="Standard 2 2 7 2" xfId="113"/>
    <cellStyle name="Standard 2 2 8" xfId="114"/>
    <cellStyle name="Standard 2 2 8 2" xfId="115"/>
    <cellStyle name="Standard 2 2 9" xfId="116"/>
    <cellStyle name="Standard 2 3" xfId="117"/>
    <cellStyle name="Standard 2 3 2" xfId="118"/>
    <cellStyle name="Standard 2 3 2 2" xfId="119"/>
    <cellStyle name="Standard 2 3 2 2 2" xfId="120"/>
    <cellStyle name="Standard 2 3 2 2 2 2" xfId="121"/>
    <cellStyle name="Standard 2 3 2 2 3" xfId="122"/>
    <cellStyle name="Standard 2 3 2 2 4" xfId="123"/>
    <cellStyle name="Standard 2 3 2 3" xfId="124"/>
    <cellStyle name="Standard 2 3 2 3 2" xfId="125"/>
    <cellStyle name="Standard 2 3 2 3 2 2" xfId="126"/>
    <cellStyle name="Standard 2 3 2 3 3" xfId="127"/>
    <cellStyle name="Standard 2 3 2 3 4" xfId="128"/>
    <cellStyle name="Standard 2 3 2 4" xfId="129"/>
    <cellStyle name="Standard 2 3 2 4 2" xfId="130"/>
    <cellStyle name="Standard 2 3 2 5" xfId="131"/>
    <cellStyle name="Standard 2 3 2 5 2" xfId="132"/>
    <cellStyle name="Standard 2 3 2 6" xfId="133"/>
    <cellStyle name="Standard 2 3 2 7" xfId="134"/>
    <cellStyle name="Standard 2 3 2 8" xfId="135"/>
    <cellStyle name="Standard 2 3 3" xfId="136"/>
    <cellStyle name="Standard 2 3 3 2" xfId="137"/>
    <cellStyle name="Standard 2 3 3 2 2" xfId="138"/>
    <cellStyle name="Standard 2 3 3 3" xfId="139"/>
    <cellStyle name="Standard 2 3 3 4" xfId="140"/>
    <cellStyle name="Standard 2 3 4" xfId="141"/>
    <cellStyle name="Standard 2 3 4 2" xfId="142"/>
    <cellStyle name="Standard 2 3 4 2 2" xfId="143"/>
    <cellStyle name="Standard 2 3 4 3" xfId="144"/>
    <cellStyle name="Standard 2 3 4 4" xfId="145"/>
    <cellStyle name="Standard 2 3 5" xfId="146"/>
    <cellStyle name="Standard 2 3 5 2" xfId="147"/>
    <cellStyle name="Standard 2 3 6" xfId="148"/>
    <cellStyle name="Standard 2 3 6 2" xfId="149"/>
    <cellStyle name="Standard 2 3 7" xfId="150"/>
    <cellStyle name="Standard 2 3 8" xfId="151"/>
    <cellStyle name="Standard 2 3 9" xfId="152"/>
    <cellStyle name="Standard 2 4" xfId="153"/>
    <cellStyle name="Standard 2 4 2" xfId="154"/>
    <cellStyle name="Standard 2 4 2 2" xfId="155"/>
    <cellStyle name="Standard 2 4 2 2 2" xfId="156"/>
    <cellStyle name="Standard 2 4 2 3" xfId="157"/>
    <cellStyle name="Standard 2 4 2 4" xfId="158"/>
    <cellStyle name="Standard 2 4 3" xfId="159"/>
    <cellStyle name="Standard 2 4 3 2" xfId="160"/>
    <cellStyle name="Standard 2 4 4" xfId="161"/>
    <cellStyle name="Standard 2 4 5" xfId="162"/>
    <cellStyle name="Standard 2 4 6" xfId="163"/>
    <cellStyle name="Standard 2 5" xfId="164"/>
    <cellStyle name="Standard 2 5 2" xfId="165"/>
    <cellStyle name="Standard 2 5 2 2" xfId="166"/>
    <cellStyle name="Standard 2 5 2 2 2" xfId="167"/>
    <cellStyle name="Standard 2 5 2 2 3" xfId="168"/>
    <cellStyle name="Standard 2 5 2 3" xfId="169"/>
    <cellStyle name="Standard 2 5 2 4" xfId="170"/>
    <cellStyle name="Standard 2 5 2 5" xfId="171"/>
    <cellStyle name="Standard 2 5 3" xfId="172"/>
    <cellStyle name="Standard 2 5 3 2" xfId="173"/>
    <cellStyle name="Standard 2 5 3 2 2" xfId="174"/>
    <cellStyle name="Standard 2 5 3 3" xfId="175"/>
    <cellStyle name="Standard 2 5 3 4" xfId="176"/>
    <cellStyle name="Standard 2 5 3 5" xfId="177"/>
    <cellStyle name="Standard 2 5 4" xfId="178"/>
    <cellStyle name="Standard 2 5 4 2" xfId="179"/>
    <cellStyle name="Standard 2 5 4 3" xfId="180"/>
    <cellStyle name="Standard 2 5 5" xfId="181"/>
    <cellStyle name="Standard 2 5 5 2" xfId="182"/>
    <cellStyle name="Standard 2 5 6" xfId="183"/>
    <cellStyle name="Standard 2 5 7" xfId="184"/>
    <cellStyle name="Standard 2 5 8" xfId="185"/>
    <cellStyle name="Standard 2 6" xfId="186"/>
    <cellStyle name="Standard 2 6 2" xfId="187"/>
    <cellStyle name="Standard 2 6 2 2" xfId="188"/>
    <cellStyle name="Standard 2 6 2 2 2" xfId="189"/>
    <cellStyle name="Standard 2 6 2 3" xfId="190"/>
    <cellStyle name="Standard 2 6 2 4" xfId="191"/>
    <cellStyle name="Standard 2 6 2 5" xfId="192"/>
    <cellStyle name="Standard 2 6 3" xfId="193"/>
    <cellStyle name="Standard 2 6 3 2" xfId="194"/>
    <cellStyle name="Standard 2 6 4" xfId="195"/>
    <cellStyle name="Standard 2 6 4 2" xfId="196"/>
    <cellStyle name="Standard 2 6 5" xfId="197"/>
    <cellStyle name="Standard 2 6 6" xfId="198"/>
    <cellStyle name="Standard 2 6 7" xfId="199"/>
    <cellStyle name="Standard 2 7" xfId="200"/>
    <cellStyle name="Standard 2 7 2" xfId="201"/>
    <cellStyle name="Standard 2 7 2 2" xfId="202"/>
    <cellStyle name="Standard 2 7 3" xfId="203"/>
    <cellStyle name="Standard 2 7 4" xfId="204"/>
    <cellStyle name="Standard 2 7 5" xfId="205"/>
    <cellStyle name="Standard 2 8" xfId="206"/>
    <cellStyle name="Standard 2 8 2" xfId="207"/>
    <cellStyle name="Standard 2 8 2 2" xfId="208"/>
    <cellStyle name="Standard 2 8 3" xfId="209"/>
    <cellStyle name="Standard 2 8 4" xfId="210"/>
    <cellStyle name="Standard 2 8 5" xfId="211"/>
    <cellStyle name="Standard 2 9" xfId="212"/>
    <cellStyle name="Standard 2 9 2" xfId="213"/>
    <cellStyle name="Standard 2 9 2 2" xfId="214"/>
    <cellStyle name="Standard 2 9 3" xfId="215"/>
    <cellStyle name="Standard 2 9 4" xfId="216"/>
    <cellStyle name="Standard 3" xfId="10"/>
    <cellStyle name="Standard 3 10" xfId="217"/>
    <cellStyle name="Standard 3 11" xfId="218"/>
    <cellStyle name="Standard 3 2" xfId="219"/>
    <cellStyle name="Standard 3 2 2" xfId="220"/>
    <cellStyle name="Standard 3 2 2 2" xfId="221"/>
    <cellStyle name="Standard 3 2 2 2 2" xfId="222"/>
    <cellStyle name="Standard 3 2 2 2 2 2" xfId="223"/>
    <cellStyle name="Standard 3 2 2 2 2 3" xfId="224"/>
    <cellStyle name="Standard 3 2 2 2 3" xfId="225"/>
    <cellStyle name="Standard 3 2 2 2 4" xfId="226"/>
    <cellStyle name="Standard 3 2 2 2 5" xfId="227"/>
    <cellStyle name="Standard 3 2 2 3" xfId="228"/>
    <cellStyle name="Standard 3 2 2 3 2" xfId="229"/>
    <cellStyle name="Standard 3 2 2 3 2 2" xfId="230"/>
    <cellStyle name="Standard 3 2 2 3 3" xfId="231"/>
    <cellStyle name="Standard 3 2 2 3 4" xfId="232"/>
    <cellStyle name="Standard 3 2 2 3 5" xfId="233"/>
    <cellStyle name="Standard 3 2 2 4" xfId="234"/>
    <cellStyle name="Standard 3 2 2 4 2" xfId="235"/>
    <cellStyle name="Standard 3 2 2 4 3" xfId="236"/>
    <cellStyle name="Standard 3 2 2 5" xfId="237"/>
    <cellStyle name="Standard 3 2 2 5 2" xfId="238"/>
    <cellStyle name="Standard 3 2 2 6" xfId="239"/>
    <cellStyle name="Standard 3 2 2 7" xfId="240"/>
    <cellStyle name="Standard 3 2 2 8" xfId="241"/>
    <cellStyle name="Standard 3 2 3" xfId="242"/>
    <cellStyle name="Standard 3 2 3 2" xfId="243"/>
    <cellStyle name="Standard 3 2 3 2 2" xfId="244"/>
    <cellStyle name="Standard 3 2 3 2 3" xfId="245"/>
    <cellStyle name="Standard 3 2 3 3" xfId="246"/>
    <cellStyle name="Standard 3 2 3 4" xfId="247"/>
    <cellStyle name="Standard 3 2 3 5" xfId="248"/>
    <cellStyle name="Standard 3 2 4" xfId="249"/>
    <cellStyle name="Standard 3 2 4 2" xfId="250"/>
    <cellStyle name="Standard 3 2 4 2 2" xfId="251"/>
    <cellStyle name="Standard 3 2 4 3" xfId="252"/>
    <cellStyle name="Standard 3 2 4 4" xfId="253"/>
    <cellStyle name="Standard 3 2 4 5" xfId="254"/>
    <cellStyle name="Standard 3 2 5" xfId="255"/>
    <cellStyle name="Standard 3 2 5 2" xfId="256"/>
    <cellStyle name="Standard 3 2 5 3" xfId="257"/>
    <cellStyle name="Standard 3 2 6" xfId="258"/>
    <cellStyle name="Standard 3 2 6 2" xfId="259"/>
    <cellStyle name="Standard 3 2 7" xfId="260"/>
    <cellStyle name="Standard 3 2 8" xfId="261"/>
    <cellStyle name="Standard 3 2 9" xfId="262"/>
    <cellStyle name="Standard 3 3" xfId="263"/>
    <cellStyle name="Standard 3 3 2" xfId="264"/>
    <cellStyle name="Standard 3 3 2 2" xfId="265"/>
    <cellStyle name="Standard 3 3 2 2 2" xfId="266"/>
    <cellStyle name="Standard 3 3 2 2 3" xfId="267"/>
    <cellStyle name="Standard 3 3 2 3" xfId="268"/>
    <cellStyle name="Standard 3 3 2 4" xfId="269"/>
    <cellStyle name="Standard 3 3 2 5" xfId="270"/>
    <cellStyle name="Standard 3 3 3" xfId="271"/>
    <cellStyle name="Standard 3 3 3 2" xfId="272"/>
    <cellStyle name="Standard 3 3 3 2 2" xfId="273"/>
    <cellStyle name="Standard 3 3 3 3" xfId="274"/>
    <cellStyle name="Standard 3 3 3 4" xfId="275"/>
    <cellStyle name="Standard 3 3 3 5" xfId="276"/>
    <cellStyle name="Standard 3 3 4" xfId="277"/>
    <cellStyle name="Standard 3 3 4 2" xfId="278"/>
    <cellStyle name="Standard 3 3 4 3" xfId="279"/>
    <cellStyle name="Standard 3 3 5" xfId="280"/>
    <cellStyle name="Standard 3 3 5 2" xfId="281"/>
    <cellStyle name="Standard 3 3 6" xfId="282"/>
    <cellStyle name="Standard 3 3 7" xfId="283"/>
    <cellStyle name="Standard 3 3 8" xfId="284"/>
    <cellStyle name="Standard 3 4" xfId="285"/>
    <cellStyle name="Standard 3 4 2" xfId="286"/>
    <cellStyle name="Standard 3 4 2 2" xfId="287"/>
    <cellStyle name="Standard 3 4 2 2 2" xfId="288"/>
    <cellStyle name="Standard 3 4 2 3" xfId="289"/>
    <cellStyle name="Standard 3 4 2 4" xfId="290"/>
    <cellStyle name="Standard 3 4 2 5" xfId="291"/>
    <cellStyle name="Standard 3 4 3" xfId="292"/>
    <cellStyle name="Standard 3 4 3 2" xfId="293"/>
    <cellStyle name="Standard 3 4 4" xfId="294"/>
    <cellStyle name="Standard 3 4 5" xfId="295"/>
    <cellStyle name="Standard 3 4 6" xfId="296"/>
    <cellStyle name="Standard 3 5" xfId="297"/>
    <cellStyle name="Standard 3 5 2" xfId="298"/>
    <cellStyle name="Standard 3 5 2 2" xfId="299"/>
    <cellStyle name="Standard 3 5 3" xfId="300"/>
    <cellStyle name="Standard 3 5 4" xfId="301"/>
    <cellStyle name="Standard 3 5 5" xfId="302"/>
    <cellStyle name="Standard 3 6" xfId="303"/>
    <cellStyle name="Standard 3 6 2" xfId="304"/>
    <cellStyle name="Standard 3 6 2 2" xfId="305"/>
    <cellStyle name="Standard 3 6 3" xfId="306"/>
    <cellStyle name="Standard 3 6 4" xfId="307"/>
    <cellStyle name="Standard 3 6 5" xfId="308"/>
    <cellStyle name="Standard 3 7" xfId="309"/>
    <cellStyle name="Standard 3 7 2" xfId="310"/>
    <cellStyle name="Standard 3 8" xfId="311"/>
    <cellStyle name="Standard 3 8 2" xfId="312"/>
    <cellStyle name="Standard 3 9" xfId="313"/>
    <cellStyle name="Standard 4" xfId="314"/>
    <cellStyle name="Standard 4 2" xfId="315"/>
    <cellStyle name="Standard 5" xfId="316"/>
    <cellStyle name="Standard 5 2" xfId="317"/>
    <cellStyle name="Standard 6" xfId="318"/>
    <cellStyle name="Standard 6 2" xfId="319"/>
    <cellStyle name="Standard 6 2 2" xfId="320"/>
    <cellStyle name="Standard 6 2 2 2" xfId="321"/>
    <cellStyle name="Standard 6 2 2 3" xfId="322"/>
    <cellStyle name="Standard 6 2 3" xfId="323"/>
    <cellStyle name="Standard 6 2 4" xfId="324"/>
    <cellStyle name="Standard 6 2 5" xfId="325"/>
    <cellStyle name="Standard 6 3" xfId="326"/>
    <cellStyle name="Standard 6 3 2" xfId="327"/>
    <cellStyle name="Standard 6 3 2 2" xfId="328"/>
    <cellStyle name="Standard 6 3 3" xfId="329"/>
    <cellStyle name="Standard 6 3 4" xfId="330"/>
    <cellStyle name="Standard 6 3 5" xfId="331"/>
    <cellStyle name="Standard 6 4" xfId="332"/>
    <cellStyle name="Standard 6 4 2" xfId="333"/>
    <cellStyle name="Standard 6 5" xfId="334"/>
    <cellStyle name="Standard 6 5 2" xfId="335"/>
    <cellStyle name="Standard 6 6" xfId="336"/>
    <cellStyle name="Standard 6 7" xfId="337"/>
    <cellStyle name="Standard 6 8" xfId="338"/>
    <cellStyle name="Standard 7" xfId="339"/>
    <cellStyle name="Standard 7 2" xfId="340"/>
    <cellStyle name="Standard 7 2 2" xfId="341"/>
    <cellStyle name="Standard 7 3" xfId="342"/>
    <cellStyle name="Standard 7 3 2" xfId="343"/>
    <cellStyle name="Standard 7 4" xfId="344"/>
    <cellStyle name="Standard 7 5" xfId="345"/>
    <cellStyle name="Standard 7 6" xfId="346"/>
    <cellStyle name="Währung" xfId="2" builtinId="4"/>
    <cellStyle name="Währung 2" xfId="5"/>
    <cellStyle name="Währung 2 10" xfId="347"/>
    <cellStyle name="Währung 2 2" xfId="9"/>
    <cellStyle name="Währung 2 2 2" xfId="348"/>
    <cellStyle name="Währung 2 2 2 2" xfId="349"/>
    <cellStyle name="Währung 2 2 2 2 2" xfId="350"/>
    <cellStyle name="Währung 2 2 2 2 2 2" xfId="351"/>
    <cellStyle name="Währung 2 2 2 2 3" xfId="352"/>
    <cellStyle name="Währung 2 2 2 2 4" xfId="353"/>
    <cellStyle name="Währung 2 2 2 3" xfId="354"/>
    <cellStyle name="Währung 2 2 2 3 2" xfId="355"/>
    <cellStyle name="Währung 2 2 2 3 2 2" xfId="356"/>
    <cellStyle name="Währung 2 2 2 3 3" xfId="357"/>
    <cellStyle name="Währung 2 2 2 3 4" xfId="358"/>
    <cellStyle name="Währung 2 2 2 4" xfId="359"/>
    <cellStyle name="Währung 2 2 2 4 2" xfId="360"/>
    <cellStyle name="Währung 2 2 2 5" xfId="361"/>
    <cellStyle name="Währung 2 2 2 5 2" xfId="362"/>
    <cellStyle name="Währung 2 2 2 6" xfId="363"/>
    <cellStyle name="Währung 2 2 2 7" xfId="364"/>
    <cellStyle name="Währung 2 2 2 8" xfId="365"/>
    <cellStyle name="Währung 2 2 3" xfId="366"/>
    <cellStyle name="Währung 2 2 3 2" xfId="367"/>
    <cellStyle name="Währung 2 2 3 2 2" xfId="368"/>
    <cellStyle name="Währung 2 2 3 3" xfId="369"/>
    <cellStyle name="Währung 2 2 3 4" xfId="370"/>
    <cellStyle name="Währung 2 2 4" xfId="371"/>
    <cellStyle name="Währung 2 2 4 2" xfId="372"/>
    <cellStyle name="Währung 2 2 4 2 2" xfId="373"/>
    <cellStyle name="Währung 2 2 4 3" xfId="374"/>
    <cellStyle name="Währung 2 2 4 4" xfId="375"/>
    <cellStyle name="Währung 2 2 5" xfId="376"/>
    <cellStyle name="Währung 2 2 5 2" xfId="377"/>
    <cellStyle name="Währung 2 2 6" xfId="378"/>
    <cellStyle name="Währung 2 2 6 2" xfId="379"/>
    <cellStyle name="Währung 2 2 7" xfId="380"/>
    <cellStyle name="Währung 2 2 8" xfId="381"/>
    <cellStyle name="Währung 2 2 9" xfId="382"/>
    <cellStyle name="Währung 2 3" xfId="383"/>
    <cellStyle name="Währung 2 3 2" xfId="384"/>
    <cellStyle name="Währung 2 3 2 2" xfId="385"/>
    <cellStyle name="Währung 2 3 2 2 2" xfId="386"/>
    <cellStyle name="Währung 2 3 2 2 2 2" xfId="387"/>
    <cellStyle name="Währung 2 3 2 2 3" xfId="388"/>
    <cellStyle name="Währung 2 3 2 3" xfId="389"/>
    <cellStyle name="Währung 2 3 2 3 2" xfId="390"/>
    <cellStyle name="Währung 2 3 2 4" xfId="391"/>
    <cellStyle name="Währung 2 3 2 4 2" xfId="392"/>
    <cellStyle name="Währung 2 3 2 5" xfId="393"/>
    <cellStyle name="Währung 2 3 3" xfId="394"/>
    <cellStyle name="Währung 2 3 3 2" xfId="395"/>
    <cellStyle name="Währung 2 3 3 2 2" xfId="396"/>
    <cellStyle name="Währung 2 3 3 2 3" xfId="397"/>
    <cellStyle name="Währung 2 3 3 3" xfId="398"/>
    <cellStyle name="Währung 2 3 3 4" xfId="399"/>
    <cellStyle name="Währung 2 3 3 5" xfId="400"/>
    <cellStyle name="Währung 2 3 4" xfId="401"/>
    <cellStyle name="Währung 2 3 4 2" xfId="402"/>
    <cellStyle name="Währung 2 3 4 3" xfId="403"/>
    <cellStyle name="Währung 2 3 5" xfId="404"/>
    <cellStyle name="Währung 2 3 5 2" xfId="405"/>
    <cellStyle name="Währung 2 3 5 3" xfId="406"/>
    <cellStyle name="Währung 2 3 6" xfId="407"/>
    <cellStyle name="Währung 2 3 7" xfId="408"/>
    <cellStyle name="Währung 2 3 8" xfId="409"/>
    <cellStyle name="Währung 2 4" xfId="410"/>
    <cellStyle name="Währung 2 4 2" xfId="411"/>
    <cellStyle name="Währung 2 4 2 2" xfId="412"/>
    <cellStyle name="Währung 2 4 2 2 2" xfId="413"/>
    <cellStyle name="Währung 2 4 2 3" xfId="414"/>
    <cellStyle name="Währung 2 4 3" xfId="415"/>
    <cellStyle name="Währung 2 4 3 2" xfId="416"/>
    <cellStyle name="Währung 2 4 4" xfId="417"/>
    <cellStyle name="Währung 2 4 4 2" xfId="418"/>
    <cellStyle name="Währung 2 4 5" xfId="419"/>
    <cellStyle name="Währung 2 5" xfId="420"/>
    <cellStyle name="Währung 2 5 2" xfId="421"/>
    <cellStyle name="Währung 2 5 2 2" xfId="422"/>
    <cellStyle name="Währung 2 5 2 3" xfId="423"/>
    <cellStyle name="Währung 2 5 3" xfId="424"/>
    <cellStyle name="Währung 2 5 4" xfId="425"/>
    <cellStyle name="Währung 2 5 5" xfId="426"/>
    <cellStyle name="Währung 2 6" xfId="427"/>
    <cellStyle name="Währung 2 6 2" xfId="428"/>
    <cellStyle name="Währung 2 6 3" xfId="429"/>
    <cellStyle name="Währung 2 7" xfId="430"/>
    <cellStyle name="Währung 2 7 2" xfId="431"/>
    <cellStyle name="Währung 2 7 3" xfId="432"/>
    <cellStyle name="Währung 2 8" xfId="433"/>
    <cellStyle name="Währung 2 9" xfId="434"/>
    <cellStyle name="Währung 3" xfId="11"/>
    <cellStyle name="Währung 3 2" xfId="435"/>
    <cellStyle name="Währung 4" xfId="436"/>
  </cellStyles>
  <dxfs count="60">
    <dxf>
      <fill>
        <patternFill>
          <bgColor theme="6" tint="0.3999450666829432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ont>
        <b val="0"/>
        <i val="0"/>
        <condense val="0"/>
        <extend val="0"/>
      </font>
      <fill>
        <patternFill patternType="none">
          <bgColor indexed="65"/>
        </patternFill>
      </fill>
    </dxf>
    <dxf>
      <font>
        <b val="0"/>
        <i val="0"/>
        <condense val="0"/>
        <extend val="0"/>
      </font>
      <fill>
        <patternFill patternType="solid">
          <bgColor theme="6" tint="0.59996337778862885"/>
        </patternFill>
      </fill>
    </dxf>
    <dxf>
      <font>
        <b/>
        <i/>
        <color auto="1"/>
      </font>
      <fill>
        <patternFill patternType="solid">
          <bgColor rgb="FFFFFFCC"/>
        </patternFill>
      </fill>
    </dxf>
    <dxf>
      <font>
        <b/>
        <i/>
        <color auto="1"/>
      </font>
      <fill>
        <patternFill patternType="solid">
          <bgColor rgb="FFFFFFCC"/>
        </patternFill>
      </fill>
    </dxf>
    <dxf>
      <fill>
        <patternFill>
          <bgColor theme="6" tint="0.59996337778862885"/>
        </patternFill>
      </fill>
    </dxf>
    <dxf>
      <fill>
        <patternFill>
          <bgColor theme="7" tint="0.79998168889431442"/>
        </patternFill>
      </fill>
    </dxf>
    <dxf>
      <font>
        <b/>
        <i val="0"/>
      </font>
      <fill>
        <patternFill>
          <bgColor rgb="FFFFCC00"/>
        </patternFill>
      </fill>
    </dxf>
    <dxf>
      <font>
        <b val="0"/>
        <i/>
        <color auto="1"/>
      </font>
      <fill>
        <patternFill>
          <bgColor rgb="FFFF4B4B"/>
        </patternFill>
      </fill>
    </dxf>
    <dxf>
      <fill>
        <patternFill>
          <bgColor theme="0" tint="-0.499984740745262"/>
        </patternFill>
      </fill>
    </dxf>
    <dxf>
      <fill>
        <patternFill>
          <bgColor theme="0" tint="-0.499984740745262"/>
        </patternFill>
      </fill>
    </dxf>
    <dxf>
      <font>
        <b/>
        <i val="0"/>
      </font>
      <fill>
        <patternFill patternType="solid">
          <fgColor auto="1"/>
          <bgColor rgb="FFFFCC00"/>
        </patternFill>
      </fill>
      <border>
        <left style="thin">
          <color auto="1"/>
        </left>
        <right style="thin">
          <color auto="1"/>
        </right>
        <top style="thin">
          <color auto="1"/>
        </top>
        <bottom style="thin">
          <color auto="1"/>
        </bottom>
      </border>
    </dxf>
    <dxf>
      <font>
        <b/>
        <i val="0"/>
      </font>
      <fill>
        <patternFill patternType="solid">
          <fgColor auto="1"/>
          <bgColor rgb="FFFFCC00"/>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6" tint="0.39994506668294322"/>
        </patternFill>
      </fill>
    </dxf>
    <dxf>
      <fill>
        <patternFill>
          <bgColor theme="7" tint="0.79998168889431442"/>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00"/>
      <color rgb="FFF2DCDB"/>
      <color rgb="FFFFFF99"/>
      <color rgb="FFFF9900"/>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495</xdr:row>
      <xdr:rowOff>0</xdr:rowOff>
    </xdr:from>
    <xdr:to>
      <xdr:col>8</xdr:col>
      <xdr:colOff>65784</xdr:colOff>
      <xdr:row>509</xdr:row>
      <xdr:rowOff>123526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82134075"/>
          <a:ext cx="7133334" cy="2390476"/>
        </a:xfrm>
        <a:prstGeom prst="rect">
          <a:avLst/>
        </a:prstGeom>
      </xdr:spPr>
    </xdr:pic>
    <xdr:clientData/>
  </xdr:twoCellAnchor>
  <xdr:twoCellAnchor editAs="oneCell">
    <xdr:from>
      <xdr:col>1</xdr:col>
      <xdr:colOff>19050</xdr:colOff>
      <xdr:row>532</xdr:row>
      <xdr:rowOff>57150</xdr:rowOff>
    </xdr:from>
    <xdr:to>
      <xdr:col>8</xdr:col>
      <xdr:colOff>951618</xdr:colOff>
      <xdr:row>537</xdr:row>
      <xdr:rowOff>9430</xdr:rowOff>
    </xdr:to>
    <xdr:pic>
      <xdr:nvPicPr>
        <xdr:cNvPr id="3" name="Grafik 2"/>
        <xdr:cNvPicPr>
          <a:picLocks noChangeAspect="1"/>
        </xdr:cNvPicPr>
      </xdr:nvPicPr>
      <xdr:blipFill>
        <a:blip xmlns:r="http://schemas.openxmlformats.org/officeDocument/2006/relationships" r:embed="rId2"/>
        <a:stretch>
          <a:fillRect/>
        </a:stretch>
      </xdr:blipFill>
      <xdr:spPr>
        <a:xfrm>
          <a:off x="781050" y="89163525"/>
          <a:ext cx="7057143" cy="76190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CC"/>
    <pageSetUpPr fitToPage="1"/>
  </sheetPr>
  <dimension ref="A1:BM322"/>
  <sheetViews>
    <sheetView showGridLines="0" tabSelected="1" zoomScaleNormal="100" zoomScalePageLayoutView="90" workbookViewId="0">
      <selection activeCell="E3" sqref="E3:Q3"/>
    </sheetView>
  </sheetViews>
  <sheetFormatPr baseColWidth="10" defaultColWidth="11.44140625" defaultRowHeight="13.2" x14ac:dyDescent="0.25"/>
  <cols>
    <col min="1" max="1" width="3.6640625" style="32" customWidth="1"/>
    <col min="2" max="2" width="8.6640625" style="19" customWidth="1"/>
    <col min="3" max="3" width="12.33203125" style="406" customWidth="1"/>
    <col min="4" max="4" width="19.109375" style="10" customWidth="1"/>
    <col min="5" max="5" width="13.33203125" style="33" customWidth="1"/>
    <col min="6" max="6" width="9.6640625" style="34" customWidth="1"/>
    <col min="7" max="7" width="7.109375" style="36" customWidth="1"/>
    <col min="8" max="8" width="8.33203125" style="34" customWidth="1"/>
    <col min="9" max="9" width="6.6640625" style="34" customWidth="1"/>
    <col min="10" max="10" width="7.88671875" style="34" bestFit="1" customWidth="1"/>
    <col min="11" max="11" width="4.6640625" style="175" customWidth="1"/>
    <col min="12" max="15" width="4.6640625" style="19" customWidth="1"/>
    <col min="16" max="16" width="5.5546875" style="19" customWidth="1"/>
    <col min="17" max="18" width="4.6640625" style="19" customWidth="1"/>
    <col min="19" max="19" width="8.5546875" style="19" customWidth="1"/>
    <col min="20" max="20" width="7.5546875" style="19" customWidth="1"/>
    <col min="21" max="21" width="7.6640625" style="19" customWidth="1"/>
    <col min="22" max="22" width="3.88671875" style="35" customWidth="1"/>
    <col min="23" max="23" width="12.33203125" style="35" customWidth="1"/>
    <col min="24" max="24" width="15.109375" style="36" customWidth="1"/>
    <col min="25" max="25" width="3.5546875" style="36" customWidth="1"/>
    <col min="26" max="30" width="3.88671875" style="36" customWidth="1"/>
    <col min="31" max="31" width="3.88671875" style="37" customWidth="1"/>
    <col min="32" max="33" width="3.88671875" style="38" customWidth="1"/>
    <col min="34" max="34" width="3.88671875" style="39" customWidth="1"/>
    <col min="35" max="36" width="3.88671875" style="40" customWidth="1"/>
    <col min="37" max="55" width="3.88671875" style="41" customWidth="1"/>
    <col min="56" max="58" width="3.5546875" style="15" customWidth="1"/>
    <col min="59" max="61" width="11.44140625" style="177"/>
    <col min="62" max="63" width="11.44140625" style="10"/>
    <col min="64" max="64" width="12.44140625" style="10" bestFit="1" customWidth="1"/>
    <col min="65" max="65" width="12.88671875" style="10" customWidth="1"/>
    <col min="66" max="16384" width="11.44140625" style="10"/>
  </cols>
  <sheetData>
    <row r="1" spans="1:65" s="203" customFormat="1" ht="21" customHeight="1" x14ac:dyDescent="0.25">
      <c r="A1" s="855" t="s">
        <v>755</v>
      </c>
      <c r="B1" s="855"/>
      <c r="C1" s="855"/>
      <c r="D1" s="855"/>
      <c r="E1" s="855"/>
      <c r="F1" s="855"/>
      <c r="G1" s="855"/>
      <c r="H1" s="855"/>
      <c r="I1" s="855"/>
      <c r="J1" s="855"/>
      <c r="K1" s="855"/>
      <c r="L1" s="855"/>
      <c r="M1" s="855"/>
      <c r="N1" s="855"/>
      <c r="O1" s="855"/>
      <c r="P1" s="855"/>
      <c r="Q1" s="855"/>
      <c r="R1" s="855"/>
      <c r="S1" s="855"/>
      <c r="T1" s="855"/>
      <c r="V1" s="814"/>
      <c r="W1" s="814"/>
      <c r="X1" s="815"/>
      <c r="Y1" s="815"/>
      <c r="Z1" s="815"/>
      <c r="AA1" s="815"/>
      <c r="AB1" s="815"/>
      <c r="AC1" s="815"/>
      <c r="AD1" s="815"/>
      <c r="AE1" s="816"/>
      <c r="AF1" s="817"/>
      <c r="AG1" s="818" t="s">
        <v>37</v>
      </c>
      <c r="AH1" s="819"/>
      <c r="AJ1" s="820"/>
      <c r="AK1" s="820" t="s">
        <v>773</v>
      </c>
      <c r="AL1" s="20"/>
      <c r="AM1" s="20"/>
      <c r="AN1" s="20"/>
      <c r="AO1" s="20"/>
      <c r="AP1" s="20"/>
      <c r="AQ1" s="20"/>
      <c r="AR1" s="20"/>
      <c r="AS1" s="20"/>
      <c r="AT1" s="20"/>
      <c r="AU1" s="20"/>
      <c r="AV1" s="20"/>
      <c r="AW1" s="20"/>
      <c r="AX1" s="20"/>
      <c r="AY1" s="20"/>
      <c r="AZ1" s="20"/>
      <c r="BA1" s="20"/>
      <c r="BB1" s="20"/>
      <c r="BC1" s="20"/>
      <c r="BD1" s="693"/>
      <c r="BE1" s="693"/>
      <c r="BF1" s="693"/>
      <c r="BG1" s="821"/>
      <c r="BH1" s="821"/>
      <c r="BI1" s="821"/>
    </row>
    <row r="2" spans="1:65" s="2" customFormat="1" ht="15.75" customHeight="1" x14ac:dyDescent="0.25">
      <c r="A2" s="845" t="s">
        <v>779</v>
      </c>
      <c r="B2" s="845"/>
      <c r="C2" s="845"/>
      <c r="D2" s="845"/>
      <c r="E2" s="845"/>
      <c r="F2" s="845"/>
      <c r="G2" s="845"/>
      <c r="H2" s="845"/>
      <c r="I2" s="845"/>
      <c r="J2" s="845"/>
      <c r="K2" s="845"/>
      <c r="L2" s="845"/>
      <c r="M2" s="845"/>
      <c r="N2" s="845"/>
      <c r="O2" s="845"/>
      <c r="P2" s="845"/>
      <c r="Q2" s="845"/>
      <c r="R2" s="845"/>
      <c r="S2" s="853" t="s">
        <v>332</v>
      </c>
      <c r="T2" s="853"/>
      <c r="U2" s="853"/>
      <c r="V2" s="16"/>
      <c r="W2" s="16"/>
      <c r="X2" s="1"/>
      <c r="Y2" s="1"/>
      <c r="Z2" s="1"/>
      <c r="AA2" s="1"/>
      <c r="AB2" s="1"/>
      <c r="AC2" s="1"/>
      <c r="AJ2" s="719" t="s">
        <v>464</v>
      </c>
      <c r="AK2" s="809" t="s">
        <v>756</v>
      </c>
      <c r="AL2" s="20"/>
      <c r="AM2" s="20"/>
      <c r="AN2" s="20"/>
      <c r="AO2" s="20"/>
      <c r="AP2" s="20"/>
      <c r="AQ2" s="20"/>
      <c r="AR2" s="20"/>
      <c r="AS2" s="245"/>
      <c r="AT2" s="245"/>
      <c r="AU2" s="245"/>
      <c r="AV2" s="458"/>
      <c r="AW2" s="20"/>
      <c r="AX2" s="20"/>
      <c r="AY2" s="20"/>
      <c r="AZ2" s="20"/>
      <c r="BA2" s="20"/>
      <c r="BB2" s="20"/>
      <c r="BC2" s="20"/>
      <c r="BE2" s="17"/>
      <c r="BF2" s="17"/>
      <c r="BG2" s="177"/>
      <c r="BH2" s="177"/>
      <c r="BI2" s="177"/>
      <c r="BJ2" s="10"/>
    </row>
    <row r="3" spans="1:65" s="2" customFormat="1" ht="15.6" customHeight="1" x14ac:dyDescent="0.25">
      <c r="A3" s="846" t="s">
        <v>644</v>
      </c>
      <c r="B3" s="847"/>
      <c r="C3" s="847"/>
      <c r="D3" s="847"/>
      <c r="E3" s="850"/>
      <c r="F3" s="850"/>
      <c r="G3" s="850"/>
      <c r="H3" s="850"/>
      <c r="I3" s="850"/>
      <c r="J3" s="850"/>
      <c r="K3" s="850"/>
      <c r="L3" s="850"/>
      <c r="M3" s="850"/>
      <c r="N3" s="850"/>
      <c r="O3" s="850"/>
      <c r="P3" s="850"/>
      <c r="Q3" s="850"/>
      <c r="R3" s="75"/>
      <c r="S3" s="830"/>
      <c r="T3" s="831" t="s">
        <v>335</v>
      </c>
      <c r="U3" s="831" t="s">
        <v>334</v>
      </c>
      <c r="V3" s="97"/>
      <c r="W3" s="841">
        <f>E3</f>
        <v>0</v>
      </c>
      <c r="X3" s="841"/>
      <c r="Y3" s="841"/>
      <c r="Z3" s="841"/>
      <c r="AA3" s="841"/>
      <c r="AB3" s="841"/>
      <c r="AC3" s="841"/>
      <c r="AD3" s="841"/>
      <c r="AE3" s="841"/>
      <c r="AI3" s="4"/>
      <c r="AJ3" s="720" t="s">
        <v>658</v>
      </c>
      <c r="AK3" s="810" t="s">
        <v>659</v>
      </c>
      <c r="AL3" s="203"/>
      <c r="AM3" s="203"/>
      <c r="AN3" s="203"/>
      <c r="AO3" s="203"/>
      <c r="AP3" s="203"/>
      <c r="AQ3" s="203"/>
      <c r="AR3" s="203"/>
      <c r="AT3" s="15"/>
      <c r="AU3" s="15"/>
      <c r="AV3" s="458"/>
      <c r="AW3" s="20"/>
      <c r="AX3" s="20"/>
      <c r="AY3" s="20"/>
      <c r="BH3" s="693"/>
      <c r="BI3" s="15"/>
      <c r="BJ3" s="10"/>
    </row>
    <row r="4" spans="1:65" s="2" customFormat="1" ht="15.6" customHeight="1" x14ac:dyDescent="0.25">
      <c r="A4" s="846" t="s">
        <v>643</v>
      </c>
      <c r="B4" s="847"/>
      <c r="C4" s="847"/>
      <c r="D4" s="847"/>
      <c r="E4" s="849"/>
      <c r="F4" s="849"/>
      <c r="G4" s="849"/>
      <c r="H4" s="849"/>
      <c r="I4" s="849"/>
      <c r="J4" s="849"/>
      <c r="K4" s="849"/>
      <c r="L4" s="849"/>
      <c r="M4" s="849"/>
      <c r="N4" s="849"/>
      <c r="O4" s="849"/>
      <c r="P4" s="849"/>
      <c r="Q4" s="849"/>
      <c r="R4" s="119"/>
      <c r="S4" s="832" t="s">
        <v>462</v>
      </c>
      <c r="T4" s="833" t="str">
        <f>IFERROR(VLOOKUP(K5,Matrix,6,FALSE),"kV")</f>
        <v>kV</v>
      </c>
      <c r="U4" s="834" t="s">
        <v>330</v>
      </c>
      <c r="W4" s="842">
        <f>E4</f>
        <v>0</v>
      </c>
      <c r="X4" s="842"/>
      <c r="Y4" s="842"/>
      <c r="Z4" s="842"/>
      <c r="AA4" s="842"/>
      <c r="AB4" s="842"/>
      <c r="AC4" s="842"/>
      <c r="AD4" s="842"/>
      <c r="AE4" s="842"/>
      <c r="AI4" s="18"/>
      <c r="AK4" s="813" t="s">
        <v>777</v>
      </c>
      <c r="AL4" s="820"/>
      <c r="AM4" s="820"/>
      <c r="AN4" s="820"/>
      <c r="AO4" s="820"/>
      <c r="AP4" s="820"/>
      <c r="AQ4" s="820"/>
      <c r="AR4" s="820"/>
      <c r="AS4" s="820"/>
      <c r="AT4" s="820"/>
      <c r="AU4" s="820"/>
      <c r="AV4" s="820"/>
      <c r="AW4" s="820"/>
      <c r="AX4" s="820"/>
      <c r="AY4" s="20"/>
      <c r="BH4" s="20"/>
      <c r="BI4" s="20"/>
      <c r="BJ4" s="10"/>
    </row>
    <row r="5" spans="1:65" s="2" customFormat="1" ht="15.6" customHeight="1" x14ac:dyDescent="0.25">
      <c r="A5" s="848" t="s">
        <v>642</v>
      </c>
      <c r="B5" s="847"/>
      <c r="C5" s="847"/>
      <c r="D5" s="847"/>
      <c r="E5" s="854"/>
      <c r="F5" s="854"/>
      <c r="H5" s="2" t="s">
        <v>34</v>
      </c>
      <c r="K5" s="852" t="s">
        <v>753</v>
      </c>
      <c r="L5" s="852"/>
      <c r="M5" s="852"/>
      <c r="N5" s="852"/>
      <c r="O5" s="852"/>
      <c r="P5" s="852"/>
      <c r="Q5" s="852"/>
      <c r="R5" s="772">
        <f>VLOOKUP(K5,'Drop Down'!A2:J11,10,FALSE)</f>
        <v>0</v>
      </c>
      <c r="S5" s="832" t="s">
        <v>279</v>
      </c>
      <c r="T5" s="833" t="str">
        <f>IFERROR(VLOOKUP(K5,Matrix,5,FALSE),"kV")</f>
        <v>kV</v>
      </c>
      <c r="U5" s="833" t="s">
        <v>330</v>
      </c>
      <c r="W5" s="851">
        <f>E5</f>
        <v>0</v>
      </c>
      <c r="X5" s="851"/>
      <c r="Y5" s="851"/>
      <c r="Z5" s="851"/>
      <c r="AA5" s="851"/>
      <c r="AB5" s="851"/>
      <c r="AC5" s="851"/>
      <c r="AD5" s="851"/>
      <c r="AE5" s="851"/>
      <c r="AI5" s="21"/>
      <c r="AJ5" s="455" t="s">
        <v>20</v>
      </c>
      <c r="AK5" s="811" t="s">
        <v>661</v>
      </c>
      <c r="AL5" s="203"/>
      <c r="AM5" s="203"/>
      <c r="AN5" s="203"/>
      <c r="AO5" s="203"/>
      <c r="AP5" s="203"/>
      <c r="AQ5" s="693"/>
      <c r="AT5" s="20"/>
      <c r="AU5" s="20"/>
      <c r="AV5" s="20"/>
      <c r="AW5" s="20"/>
      <c r="AX5" s="20"/>
      <c r="AY5" s="20"/>
      <c r="BH5" s="20"/>
      <c r="BI5" s="20"/>
      <c r="BJ5" s="10"/>
    </row>
    <row r="6" spans="1:65" s="2" customFormat="1" ht="15.6" customHeight="1" x14ac:dyDescent="0.25">
      <c r="A6" s="846" t="s">
        <v>641</v>
      </c>
      <c r="B6" s="847"/>
      <c r="C6" s="847"/>
      <c r="D6" s="847"/>
      <c r="E6" s="312"/>
      <c r="F6" s="657"/>
      <c r="G6" s="686" t="str">
        <f>VLOOKUP(K5,Matrix,8,FALSE)</f>
        <v>?</v>
      </c>
      <c r="H6" s="650" t="s">
        <v>623</v>
      </c>
      <c r="K6" s="172"/>
      <c r="M6" s="1"/>
      <c r="N6" s="651"/>
      <c r="O6" s="660" t="str">
        <f>VLOOKUP(K5,Matrix,2,FALSE)</f>
        <v>TN_ALG_AB</v>
      </c>
      <c r="P6" s="844" t="s">
        <v>662</v>
      </c>
      <c r="Q6" s="844"/>
      <c r="R6" s="772">
        <f>VLOOKUP(O6,'Drop Down'!A25:D28,2,FALSE)</f>
        <v>2</v>
      </c>
      <c r="S6" s="832" t="s">
        <v>307</v>
      </c>
      <c r="T6" s="833" t="str">
        <f>IFERROR(VLOOKUP(K5,Matrix,7,FALSE),"kV")</f>
        <v>kV</v>
      </c>
      <c r="U6" s="834" t="s">
        <v>330</v>
      </c>
      <c r="V6" s="98"/>
      <c r="W6" s="98"/>
      <c r="X6" s="98"/>
      <c r="Y6" s="98"/>
      <c r="Z6" s="98"/>
      <c r="AA6" s="7"/>
      <c r="AB6" s="7"/>
      <c r="AC6" s="7"/>
      <c r="AD6" s="7"/>
      <c r="AE6" s="7"/>
      <c r="AI6" s="18"/>
      <c r="AJ6" s="459" t="s">
        <v>6</v>
      </c>
      <c r="AK6" s="809" t="s">
        <v>660</v>
      </c>
      <c r="AL6" s="693"/>
      <c r="AM6" s="693"/>
      <c r="AN6" s="693"/>
      <c r="AO6" s="693"/>
      <c r="AP6" s="693"/>
      <c r="AQ6" s="20"/>
      <c r="AT6" s="17"/>
      <c r="AU6" s="17"/>
      <c r="AV6" s="17"/>
      <c r="AW6" s="17"/>
      <c r="AX6" s="17"/>
      <c r="AY6" s="17"/>
      <c r="BH6" s="20"/>
      <c r="BI6" s="17"/>
      <c r="BJ6" s="10"/>
    </row>
    <row r="7" spans="1:65" s="2" customFormat="1" ht="15.6" customHeight="1" x14ac:dyDescent="0.25">
      <c r="A7" s="668" t="s">
        <v>640</v>
      </c>
      <c r="B7" s="283"/>
      <c r="C7" s="666"/>
      <c r="D7" s="667">
        <f>VLOOKUP(E7,'Drop Down'!N2:O13,2,FALSE)</f>
        <v>1</v>
      </c>
      <c r="E7" s="764" t="s">
        <v>44</v>
      </c>
      <c r="F7" s="313">
        <v>2023</v>
      </c>
      <c r="G7" s="584"/>
      <c r="H7" s="56" t="s">
        <v>30</v>
      </c>
      <c r="I7" s="56"/>
      <c r="K7" s="172"/>
      <c r="L7" s="7"/>
      <c r="M7" s="858">
        <f>IFERROR(DATE(F7,D7,1),"-")</f>
        <v>44927</v>
      </c>
      <c r="N7" s="858"/>
      <c r="O7" s="89" t="s">
        <v>1</v>
      </c>
      <c r="P7" s="858">
        <f>IFERROR(EOMONTH(M7,0),"-")</f>
        <v>44957</v>
      </c>
      <c r="Q7" s="858"/>
      <c r="S7" s="867" t="s">
        <v>333</v>
      </c>
      <c r="T7" s="867"/>
      <c r="U7" s="867"/>
      <c r="V7" s="7"/>
      <c r="W7" s="3" t="s">
        <v>22</v>
      </c>
      <c r="X7" s="100">
        <f>M7</f>
        <v>44927</v>
      </c>
      <c r="Y7" s="99"/>
      <c r="Z7" s="7" t="str">
        <f>O7</f>
        <v>bis</v>
      </c>
      <c r="AB7" s="843">
        <f>P7</f>
        <v>44957</v>
      </c>
      <c r="AC7" s="843"/>
      <c r="AD7" s="843"/>
      <c r="AE7" s="7"/>
      <c r="AG7" s="773">
        <f>(AB7-X7)+1</f>
        <v>31</v>
      </c>
      <c r="AH7" s="772" t="s">
        <v>12</v>
      </c>
      <c r="AJ7" s="459" t="s">
        <v>5</v>
      </c>
      <c r="AK7" s="809" t="s">
        <v>17</v>
      </c>
      <c r="AL7" s="20"/>
      <c r="AM7" s="20"/>
      <c r="AN7" s="20"/>
      <c r="AO7" s="20"/>
      <c r="AP7" s="20"/>
      <c r="AQ7" s="20"/>
      <c r="AY7" s="17"/>
      <c r="BH7" s="203"/>
      <c r="BJ7" s="10"/>
    </row>
    <row r="8" spans="1:65" s="58" customFormat="1" ht="15.6" customHeight="1" x14ac:dyDescent="0.25">
      <c r="A8" s="663"/>
      <c r="B8" s="664"/>
      <c r="C8" s="665"/>
      <c r="D8" s="664"/>
      <c r="M8" s="872">
        <f>M7+3</f>
        <v>44930</v>
      </c>
      <c r="N8" s="873"/>
      <c r="O8" s="248"/>
      <c r="P8" s="872">
        <f>M7+15</f>
        <v>44942</v>
      </c>
      <c r="Q8" s="873"/>
      <c r="AJ8" s="459" t="s">
        <v>7</v>
      </c>
      <c r="AK8" s="809" t="s">
        <v>18</v>
      </c>
      <c r="AL8" s="20"/>
      <c r="AM8" s="20"/>
      <c r="AN8" s="20"/>
      <c r="AO8" s="20"/>
      <c r="AP8" s="20"/>
      <c r="AQ8" s="20"/>
      <c r="AY8" s="245"/>
      <c r="AZ8" s="245"/>
      <c r="BA8" s="245"/>
      <c r="BB8" s="245"/>
      <c r="BC8" s="245"/>
      <c r="BE8" s="245"/>
      <c r="BF8" s="245"/>
      <c r="BG8" s="246"/>
      <c r="BH8" s="246"/>
      <c r="BI8" s="246"/>
      <c r="BJ8" s="247"/>
    </row>
    <row r="9" spans="1:65" s="203" customFormat="1" ht="15.6" customHeight="1" x14ac:dyDescent="0.25">
      <c r="A9" s="721" t="s">
        <v>649</v>
      </c>
      <c r="B9" s="722"/>
      <c r="C9" s="723"/>
      <c r="D9" s="694"/>
      <c r="E9" s="765">
        <v>2020</v>
      </c>
      <c r="F9" s="203" t="s">
        <v>650</v>
      </c>
      <c r="I9" s="724"/>
      <c r="J9" s="803"/>
      <c r="K9" s="875" t="s">
        <v>670</v>
      </c>
      <c r="L9" s="875"/>
      <c r="M9" s="874">
        <f>IF(P6="ja",VLOOKUP(Monatsverwendungsnachweis!O6,TN_UHG_Jahr_Tag,VLOOKUP(Monatsverwendungsnachweis!$E$9,Jahr_Spalte_Matrix,2,FALSE),FALSE),0)</f>
        <v>12.26</v>
      </c>
      <c r="N9" s="874"/>
      <c r="O9" s="875" t="s">
        <v>671</v>
      </c>
      <c r="P9" s="875"/>
      <c r="Q9" s="874">
        <f>IF(P6="ja",VLOOKUP(Monatsverwendungsnachweis!O6,TN_UHG_Jahr_Monat,VLOOKUP(Monatsverwendungsnachweis!$E$9,Jahr_Spalte_Matrix,2,FALSE),FALSE),0)</f>
        <v>368</v>
      </c>
      <c r="R9" s="874"/>
      <c r="S9" s="756">
        <f>VLOOKUP(E9,Jahr_Spalte_Matrix,2)</f>
        <v>5</v>
      </c>
      <c r="T9" s="839"/>
      <c r="U9" s="839"/>
      <c r="W9" s="770"/>
      <c r="X9" s="770"/>
      <c r="Y9" s="840"/>
      <c r="Z9" s="840"/>
      <c r="AA9" s="840"/>
      <c r="AJ9" s="455" t="s">
        <v>15</v>
      </c>
      <c r="AK9" s="812" t="s">
        <v>470</v>
      </c>
      <c r="AL9" s="20"/>
      <c r="AM9" s="20"/>
      <c r="AN9" s="20"/>
      <c r="AO9" s="20"/>
      <c r="AP9" s="20"/>
      <c r="AY9" s="20"/>
      <c r="AZ9" s="20"/>
      <c r="BA9" s="20"/>
      <c r="BB9" s="20"/>
      <c r="BC9" s="20"/>
      <c r="BE9" s="20"/>
      <c r="BF9" s="20"/>
      <c r="BG9" s="725"/>
      <c r="BH9" s="725"/>
      <c r="BI9" s="725"/>
      <c r="BJ9" s="726"/>
    </row>
    <row r="10" spans="1:65" s="2" customFormat="1" ht="22.5" customHeight="1" x14ac:dyDescent="0.25">
      <c r="A10" s="861" t="s">
        <v>188</v>
      </c>
      <c r="B10" s="861"/>
      <c r="C10" s="861"/>
      <c r="D10" s="861"/>
      <c r="E10" s="861"/>
      <c r="F10" s="861"/>
      <c r="G10" s="1"/>
      <c r="I10" s="1"/>
      <c r="J10" s="1"/>
      <c r="K10" s="173"/>
      <c r="L10" s="1"/>
      <c r="M10" s="862"/>
      <c r="N10" s="862"/>
      <c r="O10" s="1"/>
      <c r="P10" s="18"/>
      <c r="Q10" s="18"/>
      <c r="R10" s="273"/>
      <c r="S10" s="273"/>
      <c r="T10" s="273"/>
      <c r="U10" s="273"/>
      <c r="V10" s="857" t="s">
        <v>55</v>
      </c>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14"/>
      <c r="BE10" s="14"/>
      <c r="BF10" s="14"/>
      <c r="BG10" s="177"/>
      <c r="BH10" s="177"/>
      <c r="BI10" s="177"/>
      <c r="BJ10" s="10"/>
    </row>
    <row r="11" spans="1:65" s="23" customFormat="1" ht="17.25" customHeight="1" x14ac:dyDescent="0.25">
      <c r="A11" s="22"/>
      <c r="B11" s="401"/>
      <c r="C11" s="404"/>
      <c r="D11" s="11"/>
      <c r="E11" s="11"/>
      <c r="F11" s="11"/>
      <c r="G11" s="401"/>
      <c r="H11" s="865" t="s">
        <v>11</v>
      </c>
      <c r="I11" s="859" t="s">
        <v>666</v>
      </c>
      <c r="J11" s="174"/>
      <c r="K11" s="11"/>
      <c r="L11" s="11"/>
      <c r="M11" s="11"/>
      <c r="N11" s="11"/>
      <c r="O11" s="11"/>
      <c r="P11" s="863" t="s">
        <v>466</v>
      </c>
      <c r="Q11" s="863" t="s">
        <v>475</v>
      </c>
      <c r="R11" s="863" t="s">
        <v>669</v>
      </c>
      <c r="S11" s="868" t="s">
        <v>14</v>
      </c>
      <c r="T11" s="869"/>
      <c r="U11" s="869"/>
      <c r="V11" s="272"/>
      <c r="W11" s="93"/>
      <c r="X11" s="93"/>
      <c r="Y11" s="96">
        <f>WEEKDAY(Y12)</f>
        <v>1</v>
      </c>
      <c r="Z11" s="96">
        <f t="shared" ref="Z11:BC11" si="0">WEEKDAY(Z12)</f>
        <v>2</v>
      </c>
      <c r="AA11" s="96">
        <f t="shared" si="0"/>
        <v>3</v>
      </c>
      <c r="AB11" s="96">
        <f t="shared" si="0"/>
        <v>4</v>
      </c>
      <c r="AC11" s="96">
        <f t="shared" si="0"/>
        <v>5</v>
      </c>
      <c r="AD11" s="96">
        <f t="shared" si="0"/>
        <v>6</v>
      </c>
      <c r="AE11" s="96">
        <f t="shared" si="0"/>
        <v>7</v>
      </c>
      <c r="AF11" s="96">
        <f t="shared" si="0"/>
        <v>1</v>
      </c>
      <c r="AG11" s="96">
        <f t="shared" si="0"/>
        <v>2</v>
      </c>
      <c r="AH11" s="96">
        <f t="shared" si="0"/>
        <v>3</v>
      </c>
      <c r="AI11" s="96">
        <f t="shared" si="0"/>
        <v>4</v>
      </c>
      <c r="AJ11" s="96">
        <f t="shared" si="0"/>
        <v>5</v>
      </c>
      <c r="AK11" s="96">
        <f t="shared" si="0"/>
        <v>6</v>
      </c>
      <c r="AL11" s="96">
        <f t="shared" si="0"/>
        <v>7</v>
      </c>
      <c r="AM11" s="96">
        <f t="shared" si="0"/>
        <v>1</v>
      </c>
      <c r="AN11" s="96">
        <f t="shared" si="0"/>
        <v>2</v>
      </c>
      <c r="AO11" s="96">
        <f t="shared" si="0"/>
        <v>3</v>
      </c>
      <c r="AP11" s="96">
        <f t="shared" si="0"/>
        <v>4</v>
      </c>
      <c r="AQ11" s="96">
        <f t="shared" si="0"/>
        <v>5</v>
      </c>
      <c r="AR11" s="96">
        <f t="shared" si="0"/>
        <v>6</v>
      </c>
      <c r="AS11" s="96">
        <f t="shared" si="0"/>
        <v>7</v>
      </c>
      <c r="AT11" s="96">
        <f t="shared" si="0"/>
        <v>1</v>
      </c>
      <c r="AU11" s="96">
        <f t="shared" si="0"/>
        <v>2</v>
      </c>
      <c r="AV11" s="96">
        <f t="shared" si="0"/>
        <v>3</v>
      </c>
      <c r="AW11" s="96">
        <f t="shared" si="0"/>
        <v>4</v>
      </c>
      <c r="AX11" s="96">
        <f t="shared" si="0"/>
        <v>5</v>
      </c>
      <c r="AY11" s="96">
        <f t="shared" si="0"/>
        <v>6</v>
      </c>
      <c r="AZ11" s="96">
        <f t="shared" si="0"/>
        <v>7</v>
      </c>
      <c r="BA11" s="96">
        <f t="shared" si="0"/>
        <v>1</v>
      </c>
      <c r="BB11" s="96">
        <f t="shared" si="0"/>
        <v>2</v>
      </c>
      <c r="BC11" s="96">
        <f t="shared" si="0"/>
        <v>3</v>
      </c>
      <c r="BG11" s="178"/>
      <c r="BH11" s="178"/>
      <c r="BI11" s="178"/>
    </row>
    <row r="12" spans="1:65" s="27" customFormat="1" ht="51.75" customHeight="1" x14ac:dyDescent="0.2">
      <c r="A12" s="24" t="s">
        <v>2</v>
      </c>
      <c r="B12" s="25" t="s">
        <v>442</v>
      </c>
      <c r="C12" s="403" t="s">
        <v>434</v>
      </c>
      <c r="D12" s="25" t="s">
        <v>3</v>
      </c>
      <c r="E12" s="26" t="s">
        <v>4</v>
      </c>
      <c r="F12" s="25" t="s">
        <v>10</v>
      </c>
      <c r="G12" s="25" t="s">
        <v>94</v>
      </c>
      <c r="H12" s="866"/>
      <c r="I12" s="860"/>
      <c r="J12" s="176" t="s">
        <v>197</v>
      </c>
      <c r="K12" s="322" t="s">
        <v>196</v>
      </c>
      <c r="L12" s="322" t="s">
        <v>19</v>
      </c>
      <c r="M12" s="171" t="s">
        <v>187</v>
      </c>
      <c r="N12" s="322" t="s">
        <v>13</v>
      </c>
      <c r="O12" s="322" t="s">
        <v>672</v>
      </c>
      <c r="P12" s="864"/>
      <c r="Q12" s="864"/>
      <c r="R12" s="864"/>
      <c r="S12" s="870"/>
      <c r="T12" s="871"/>
      <c r="U12" s="871"/>
      <c r="V12" s="57" t="str">
        <f>A12</f>
        <v>lfd. Nr</v>
      </c>
      <c r="W12" s="25" t="str">
        <f>B12</f>
        <v>Kofi
durch</v>
      </c>
      <c r="X12" s="25" t="str">
        <f>D12</f>
        <v>Name</v>
      </c>
      <c r="Y12" s="602">
        <f>DATE($F$7,$D$7,COLUMN()-24)</f>
        <v>44927</v>
      </c>
      <c r="Z12" s="602">
        <f t="shared" ref="Z12:BC12" si="1">DATE($F$7,$D$7,COLUMN()-24)</f>
        <v>44928</v>
      </c>
      <c r="AA12" s="603">
        <f t="shared" si="1"/>
        <v>44929</v>
      </c>
      <c r="AB12" s="601">
        <f t="shared" si="1"/>
        <v>44930</v>
      </c>
      <c r="AC12" s="95">
        <f t="shared" si="1"/>
        <v>44931</v>
      </c>
      <c r="AD12" s="95">
        <f t="shared" si="1"/>
        <v>44932</v>
      </c>
      <c r="AE12" s="95">
        <f t="shared" si="1"/>
        <v>44933</v>
      </c>
      <c r="AF12" s="95">
        <f t="shared" si="1"/>
        <v>44934</v>
      </c>
      <c r="AG12" s="95">
        <f t="shared" si="1"/>
        <v>44935</v>
      </c>
      <c r="AH12" s="95">
        <f t="shared" si="1"/>
        <v>44936</v>
      </c>
      <c r="AI12" s="95">
        <f t="shared" si="1"/>
        <v>44937</v>
      </c>
      <c r="AJ12" s="95">
        <f t="shared" si="1"/>
        <v>44938</v>
      </c>
      <c r="AK12" s="95">
        <f t="shared" si="1"/>
        <v>44939</v>
      </c>
      <c r="AL12" s="95">
        <f t="shared" si="1"/>
        <v>44940</v>
      </c>
      <c r="AM12" s="95">
        <f t="shared" si="1"/>
        <v>44941</v>
      </c>
      <c r="AN12" s="603">
        <f t="shared" si="1"/>
        <v>44942</v>
      </c>
      <c r="AO12" s="601">
        <f t="shared" si="1"/>
        <v>44943</v>
      </c>
      <c r="AP12" s="95">
        <f t="shared" si="1"/>
        <v>44944</v>
      </c>
      <c r="AQ12" s="95">
        <f t="shared" si="1"/>
        <v>44945</v>
      </c>
      <c r="AR12" s="95">
        <f t="shared" si="1"/>
        <v>44946</v>
      </c>
      <c r="AS12" s="95">
        <f t="shared" si="1"/>
        <v>44947</v>
      </c>
      <c r="AT12" s="95">
        <f t="shared" si="1"/>
        <v>44948</v>
      </c>
      <c r="AU12" s="95">
        <f t="shared" si="1"/>
        <v>44949</v>
      </c>
      <c r="AV12" s="95">
        <f t="shared" si="1"/>
        <v>44950</v>
      </c>
      <c r="AW12" s="95">
        <f t="shared" si="1"/>
        <v>44951</v>
      </c>
      <c r="AX12" s="95">
        <f t="shared" si="1"/>
        <v>44952</v>
      </c>
      <c r="AY12" s="95">
        <f t="shared" si="1"/>
        <v>44953</v>
      </c>
      <c r="AZ12" s="95">
        <f t="shared" si="1"/>
        <v>44954</v>
      </c>
      <c r="BA12" s="95">
        <f>DATE($F$7,$D$7,COLUMN()-24)</f>
        <v>44955</v>
      </c>
      <c r="BB12" s="95">
        <f t="shared" si="1"/>
        <v>44956</v>
      </c>
      <c r="BC12" s="95">
        <f t="shared" si="1"/>
        <v>44957</v>
      </c>
      <c r="BG12" s="607" t="s">
        <v>193</v>
      </c>
      <c r="BH12" s="607" t="s">
        <v>194</v>
      </c>
      <c r="BI12" s="607" t="s">
        <v>195</v>
      </c>
      <c r="BJ12" s="835"/>
      <c r="BK12" s="607" t="s">
        <v>569</v>
      </c>
      <c r="BL12" s="607" t="s">
        <v>568</v>
      </c>
      <c r="BM12" s="607" t="s">
        <v>577</v>
      </c>
    </row>
    <row r="13" spans="1:65" s="28" customFormat="1" ht="12" customHeight="1" x14ac:dyDescent="0.25">
      <c r="A13" s="67">
        <v>1</v>
      </c>
      <c r="B13" s="402"/>
      <c r="C13" s="405"/>
      <c r="D13" s="718"/>
      <c r="E13" s="718"/>
      <c r="F13" s="314"/>
      <c r="G13" s="314"/>
      <c r="H13" s="314"/>
      <c r="I13" s="695"/>
      <c r="J13" s="68">
        <f>IF(D13="",0,IF(BI13&lt;0,0,BI13))</f>
        <v>0</v>
      </c>
      <c r="K13" s="68">
        <f>SUM(L13:P13)+ R13</f>
        <v>0</v>
      </c>
      <c r="L13" s="68">
        <f>COUNTIF($Y13:$BC13,"U")</f>
        <v>0</v>
      </c>
      <c r="M13" s="68">
        <f>COUNTIF(Y13:BC13,"E")</f>
        <v>0</v>
      </c>
      <c r="N13" s="68">
        <f>COUNTIF(Y13:BC13,"F")</f>
        <v>0</v>
      </c>
      <c r="O13" s="68">
        <f>COUNTIF(Y13:BC13,"W")</f>
        <v>0</v>
      </c>
      <c r="P13" s="68">
        <f>COUNTIF(Y13:BC13,"A")+COUNTIF(Y13:BC13,"I")</f>
        <v>0</v>
      </c>
      <c r="Q13" s="68">
        <f>COUNTIF(Y13:BC13,"I")</f>
        <v>0</v>
      </c>
      <c r="R13" s="68">
        <f>COUNTIF(Y13:BC13,"C")</f>
        <v>0</v>
      </c>
      <c r="S13" s="856"/>
      <c r="T13" s="856"/>
      <c r="U13" s="856"/>
      <c r="V13" s="69">
        <f t="shared" ref="V13:V76" si="2">A13</f>
        <v>1</v>
      </c>
      <c r="W13" s="450" t="str">
        <f t="shared" ref="W13:W76" si="3">IF(B13&lt;&gt;"",B13,"")</f>
        <v/>
      </c>
      <c r="X13" s="70" t="str">
        <f t="shared" ref="X13:X76" si="4">IF(D13&lt;&gt;"",D13,"")</f>
        <v/>
      </c>
      <c r="Y13" s="315"/>
      <c r="Z13" s="315"/>
      <c r="AA13" s="648"/>
      <c r="AB13" s="648"/>
      <c r="AC13" s="315"/>
      <c r="AD13" s="315"/>
      <c r="AE13" s="315"/>
      <c r="AF13" s="315"/>
      <c r="AG13" s="315"/>
      <c r="AH13" s="315"/>
      <c r="AI13" s="315"/>
      <c r="AJ13" s="315"/>
      <c r="AK13" s="315"/>
      <c r="AL13" s="315"/>
      <c r="AM13" s="315"/>
      <c r="AN13" s="315"/>
      <c r="AO13" s="315"/>
      <c r="AP13" s="315"/>
      <c r="AQ13" s="804"/>
      <c r="AR13" s="804"/>
      <c r="AS13" s="804"/>
      <c r="AT13" s="804"/>
      <c r="AU13" s="804"/>
      <c r="AV13" s="804"/>
      <c r="AW13" s="315"/>
      <c r="AX13" s="315"/>
      <c r="AY13" s="315"/>
      <c r="AZ13" s="315"/>
      <c r="BA13" s="315"/>
      <c r="BB13" s="315"/>
      <c r="BC13" s="315"/>
      <c r="BG13" s="179">
        <f t="shared" ref="BG13:BG76" si="5">IF(F13&gt;=$M$7,F13,$M$7)</f>
        <v>44927</v>
      </c>
      <c r="BH13" s="179">
        <f t="shared" ref="BH13:BH76" si="6">IF(H13="",$P$7,IF(H13&gt;$P$7,$P$7,IF(H13=$P$7,$P$7,H13)))</f>
        <v>44957</v>
      </c>
      <c r="BI13" s="180">
        <f>BH13-BG13+1</f>
        <v>31</v>
      </c>
      <c r="BK13" s="600">
        <f t="shared" ref="BK13:BK76" si="7">IF(F13&gt;$P$8,0,1)</f>
        <v>1</v>
      </c>
      <c r="BL13" s="600">
        <f>IF(BH13&lt;$M$8,0,1)</f>
        <v>1</v>
      </c>
      <c r="BM13" s="600">
        <f>BK13*BL13</f>
        <v>1</v>
      </c>
    </row>
    <row r="14" spans="1:65" s="28" customFormat="1" ht="12" x14ac:dyDescent="0.25">
      <c r="A14" s="67" t="str">
        <f>IF(AND(A13&lt;&gt;"",D14&lt;&gt;""),A13+1,"")</f>
        <v/>
      </c>
      <c r="B14" s="402"/>
      <c r="C14" s="405"/>
      <c r="D14" s="718"/>
      <c r="E14" s="718"/>
      <c r="F14" s="314"/>
      <c r="G14" s="314"/>
      <c r="H14" s="314"/>
      <c r="I14" s="695"/>
      <c r="J14" s="68">
        <f t="shared" ref="J14:J77" si="8">IF(D14="",0,IF(BI14&lt;0,0,BI14))</f>
        <v>0</v>
      </c>
      <c r="K14" s="68">
        <f t="shared" ref="K14:K77" si="9">SUM(L14:P14)+ R14</f>
        <v>0</v>
      </c>
      <c r="L14" s="68">
        <f t="shared" ref="L14:L42" si="10">COUNTIF(Y14:BC14,"U")</f>
        <v>0</v>
      </c>
      <c r="M14" s="68">
        <f t="shared" ref="M14:M42" si="11">COUNTIF(Y14:BC14,"E")</f>
        <v>0</v>
      </c>
      <c r="N14" s="68">
        <f t="shared" ref="N14:N42" si="12">COUNTIF(Y14:BC14,"F")</f>
        <v>0</v>
      </c>
      <c r="O14" s="68">
        <f t="shared" ref="O14:O42" si="13">COUNTIF(Y14:BC14,"W")</f>
        <v>0</v>
      </c>
      <c r="P14" s="68">
        <f t="shared" ref="P14:P77" si="14">COUNTIF(Y14:BC14,"A")+COUNTIF(Y14:BC14,"I")</f>
        <v>0</v>
      </c>
      <c r="Q14" s="68">
        <f t="shared" ref="Q14:Q77" si="15">COUNTIF(Y14:BC14,"I")</f>
        <v>0</v>
      </c>
      <c r="R14" s="68">
        <f t="shared" ref="R14:R77" si="16">COUNTIF(Y14:BC14,"C")</f>
        <v>0</v>
      </c>
      <c r="S14" s="856"/>
      <c r="T14" s="856"/>
      <c r="U14" s="856"/>
      <c r="V14" s="69" t="str">
        <f t="shared" si="2"/>
        <v/>
      </c>
      <c r="W14" s="450" t="str">
        <f t="shared" si="3"/>
        <v/>
      </c>
      <c r="X14" s="70" t="str">
        <f t="shared" si="4"/>
        <v/>
      </c>
      <c r="Y14" s="315"/>
      <c r="Z14" s="315"/>
      <c r="AA14" s="648"/>
      <c r="AB14" s="648"/>
      <c r="AC14" s="315"/>
      <c r="AD14" s="315"/>
      <c r="AE14" s="315"/>
      <c r="AF14" s="315"/>
      <c r="AG14" s="315"/>
      <c r="AH14" s="315"/>
      <c r="AI14" s="315"/>
      <c r="AJ14" s="315"/>
      <c r="AK14" s="315"/>
      <c r="AL14" s="315"/>
      <c r="AM14" s="315"/>
      <c r="AN14" s="315"/>
      <c r="AO14" s="315"/>
      <c r="AP14" s="315"/>
      <c r="AQ14" s="804"/>
      <c r="AR14" s="804"/>
      <c r="AS14" s="804"/>
      <c r="AT14" s="804"/>
      <c r="AU14" s="804"/>
      <c r="AV14" s="804"/>
      <c r="AW14" s="315"/>
      <c r="AX14" s="315"/>
      <c r="AY14" s="315"/>
      <c r="AZ14" s="315"/>
      <c r="BA14" s="315"/>
      <c r="BB14" s="315"/>
      <c r="BC14" s="315"/>
      <c r="BG14" s="179">
        <f t="shared" si="5"/>
        <v>44927</v>
      </c>
      <c r="BH14" s="289">
        <f t="shared" si="6"/>
        <v>44957</v>
      </c>
      <c r="BI14" s="180">
        <f t="shared" ref="BI14:BI77" si="17">BH14-BG14+1</f>
        <v>31</v>
      </c>
      <c r="BK14" s="600">
        <f t="shared" si="7"/>
        <v>1</v>
      </c>
      <c r="BL14" s="600">
        <f t="shared" ref="BL14:BL77" si="18">IF(BH14&lt;$M$8,0,1)</f>
        <v>1</v>
      </c>
      <c r="BM14" s="600">
        <f t="shared" ref="BM14:BM77" si="19">BK14*BL14</f>
        <v>1</v>
      </c>
    </row>
    <row r="15" spans="1:65" s="28" customFormat="1" ht="12" x14ac:dyDescent="0.25">
      <c r="A15" s="67" t="str">
        <f t="shared" ref="A15:A78" si="20">IF(AND(A14&lt;&gt;"",D15&lt;&gt;""),A14+1,"")</f>
        <v/>
      </c>
      <c r="B15" s="402"/>
      <c r="C15" s="405"/>
      <c r="D15" s="718"/>
      <c r="E15" s="718"/>
      <c r="F15" s="314"/>
      <c r="G15" s="314"/>
      <c r="H15" s="314"/>
      <c r="I15" s="695"/>
      <c r="J15" s="68">
        <f t="shared" si="8"/>
        <v>0</v>
      </c>
      <c r="K15" s="68">
        <f t="shared" si="9"/>
        <v>0</v>
      </c>
      <c r="L15" s="68">
        <f t="shared" si="10"/>
        <v>0</v>
      </c>
      <c r="M15" s="68">
        <f t="shared" si="11"/>
        <v>0</v>
      </c>
      <c r="N15" s="68">
        <f t="shared" si="12"/>
        <v>0</v>
      </c>
      <c r="O15" s="68">
        <f t="shared" si="13"/>
        <v>0</v>
      </c>
      <c r="P15" s="68">
        <f t="shared" si="14"/>
        <v>0</v>
      </c>
      <c r="Q15" s="68">
        <f t="shared" si="15"/>
        <v>0</v>
      </c>
      <c r="R15" s="68">
        <f t="shared" si="16"/>
        <v>0</v>
      </c>
      <c r="S15" s="856"/>
      <c r="T15" s="856"/>
      <c r="U15" s="856"/>
      <c r="V15" s="69" t="str">
        <f t="shared" si="2"/>
        <v/>
      </c>
      <c r="W15" s="450" t="str">
        <f t="shared" si="3"/>
        <v/>
      </c>
      <c r="X15" s="70" t="str">
        <f t="shared" si="4"/>
        <v/>
      </c>
      <c r="Y15" s="315"/>
      <c r="Z15" s="315"/>
      <c r="AA15" s="648"/>
      <c r="AB15" s="648"/>
      <c r="AC15" s="315"/>
      <c r="AD15" s="315"/>
      <c r="AE15" s="315"/>
      <c r="AF15" s="315"/>
      <c r="AG15" s="315"/>
      <c r="AH15" s="315"/>
      <c r="AI15" s="315"/>
      <c r="AJ15" s="315"/>
      <c r="AK15" s="315"/>
      <c r="AL15" s="315"/>
      <c r="AM15" s="315"/>
      <c r="AN15" s="315"/>
      <c r="AO15" s="315"/>
      <c r="AP15" s="315"/>
      <c r="AQ15" s="804"/>
      <c r="AR15" s="804"/>
      <c r="AS15" s="804"/>
      <c r="AT15" s="804"/>
      <c r="AU15" s="804"/>
      <c r="AV15" s="804"/>
      <c r="AW15" s="315"/>
      <c r="AX15" s="315"/>
      <c r="AY15" s="315"/>
      <c r="AZ15" s="315"/>
      <c r="BA15" s="315"/>
      <c r="BB15" s="315"/>
      <c r="BC15" s="315"/>
      <c r="BG15" s="179">
        <f t="shared" si="5"/>
        <v>44927</v>
      </c>
      <c r="BH15" s="289">
        <f t="shared" si="6"/>
        <v>44957</v>
      </c>
      <c r="BI15" s="180">
        <f t="shared" si="17"/>
        <v>31</v>
      </c>
      <c r="BK15" s="600">
        <f t="shared" si="7"/>
        <v>1</v>
      </c>
      <c r="BL15" s="600">
        <f t="shared" si="18"/>
        <v>1</v>
      </c>
      <c r="BM15" s="600">
        <f t="shared" si="19"/>
        <v>1</v>
      </c>
    </row>
    <row r="16" spans="1:65" s="28" customFormat="1" ht="12" x14ac:dyDescent="0.25">
      <c r="A16" s="67" t="str">
        <f t="shared" si="20"/>
        <v/>
      </c>
      <c r="B16" s="402"/>
      <c r="C16" s="405"/>
      <c r="D16" s="718"/>
      <c r="E16" s="718"/>
      <c r="F16" s="314"/>
      <c r="G16" s="314"/>
      <c r="H16" s="314"/>
      <c r="I16" s="695"/>
      <c r="J16" s="68">
        <f t="shared" si="8"/>
        <v>0</v>
      </c>
      <c r="K16" s="68">
        <f t="shared" si="9"/>
        <v>0</v>
      </c>
      <c r="L16" s="68">
        <f t="shared" si="10"/>
        <v>0</v>
      </c>
      <c r="M16" s="68">
        <f t="shared" si="11"/>
        <v>0</v>
      </c>
      <c r="N16" s="68">
        <f t="shared" si="12"/>
        <v>0</v>
      </c>
      <c r="O16" s="68">
        <f t="shared" si="13"/>
        <v>0</v>
      </c>
      <c r="P16" s="68">
        <f t="shared" si="14"/>
        <v>0</v>
      </c>
      <c r="Q16" s="68">
        <f t="shared" si="15"/>
        <v>0</v>
      </c>
      <c r="R16" s="68">
        <f t="shared" si="16"/>
        <v>0</v>
      </c>
      <c r="S16" s="856"/>
      <c r="T16" s="856"/>
      <c r="U16" s="856"/>
      <c r="V16" s="69" t="str">
        <f t="shared" si="2"/>
        <v/>
      </c>
      <c r="W16" s="450" t="str">
        <f t="shared" si="3"/>
        <v/>
      </c>
      <c r="X16" s="70" t="str">
        <f t="shared" si="4"/>
        <v/>
      </c>
      <c r="Y16" s="315"/>
      <c r="Z16" s="315"/>
      <c r="AA16" s="648"/>
      <c r="AB16" s="648"/>
      <c r="AC16" s="315"/>
      <c r="AD16" s="315"/>
      <c r="AE16" s="315"/>
      <c r="AF16" s="315"/>
      <c r="AG16" s="315"/>
      <c r="AH16" s="315"/>
      <c r="AI16" s="315"/>
      <c r="AJ16" s="315"/>
      <c r="AK16" s="315"/>
      <c r="AL16" s="315"/>
      <c r="AM16" s="315"/>
      <c r="AN16" s="315"/>
      <c r="AO16" s="315"/>
      <c r="AP16" s="315"/>
      <c r="AQ16" s="804"/>
      <c r="AR16" s="804"/>
      <c r="AS16" s="804"/>
      <c r="AT16" s="804"/>
      <c r="AU16" s="804"/>
      <c r="AV16" s="804"/>
      <c r="AW16" s="315"/>
      <c r="AX16" s="315"/>
      <c r="AY16" s="315"/>
      <c r="AZ16" s="315"/>
      <c r="BA16" s="315"/>
      <c r="BB16" s="315"/>
      <c r="BC16" s="315"/>
      <c r="BG16" s="179">
        <f t="shared" si="5"/>
        <v>44927</v>
      </c>
      <c r="BH16" s="289">
        <f t="shared" si="6"/>
        <v>44957</v>
      </c>
      <c r="BI16" s="180">
        <f t="shared" si="17"/>
        <v>31</v>
      </c>
      <c r="BK16" s="600">
        <f t="shared" si="7"/>
        <v>1</v>
      </c>
      <c r="BL16" s="600">
        <f t="shared" si="18"/>
        <v>1</v>
      </c>
      <c r="BM16" s="600">
        <f t="shared" si="19"/>
        <v>1</v>
      </c>
    </row>
    <row r="17" spans="1:65" s="28" customFormat="1" ht="12" x14ac:dyDescent="0.25">
      <c r="A17" s="67" t="str">
        <f t="shared" si="20"/>
        <v/>
      </c>
      <c r="B17" s="402"/>
      <c r="C17" s="405"/>
      <c r="D17" s="718"/>
      <c r="E17" s="718"/>
      <c r="F17" s="314"/>
      <c r="G17" s="314"/>
      <c r="H17" s="314"/>
      <c r="I17" s="695"/>
      <c r="J17" s="68">
        <f t="shared" si="8"/>
        <v>0</v>
      </c>
      <c r="K17" s="68">
        <f t="shared" si="9"/>
        <v>0</v>
      </c>
      <c r="L17" s="68">
        <f t="shared" si="10"/>
        <v>0</v>
      </c>
      <c r="M17" s="68">
        <f t="shared" si="11"/>
        <v>0</v>
      </c>
      <c r="N17" s="68">
        <f t="shared" si="12"/>
        <v>0</v>
      </c>
      <c r="O17" s="68">
        <f t="shared" si="13"/>
        <v>0</v>
      </c>
      <c r="P17" s="68">
        <f t="shared" si="14"/>
        <v>0</v>
      </c>
      <c r="Q17" s="68">
        <f t="shared" si="15"/>
        <v>0</v>
      </c>
      <c r="R17" s="68">
        <f t="shared" si="16"/>
        <v>0</v>
      </c>
      <c r="S17" s="856"/>
      <c r="T17" s="856"/>
      <c r="U17" s="856"/>
      <c r="V17" s="69" t="str">
        <f t="shared" si="2"/>
        <v/>
      </c>
      <c r="W17" s="450" t="str">
        <f t="shared" si="3"/>
        <v/>
      </c>
      <c r="X17" s="70" t="str">
        <f t="shared" si="4"/>
        <v/>
      </c>
      <c r="Y17" s="315"/>
      <c r="Z17" s="315"/>
      <c r="AA17" s="648"/>
      <c r="AB17" s="648"/>
      <c r="AC17" s="315"/>
      <c r="AD17" s="315"/>
      <c r="AE17" s="315"/>
      <c r="AF17" s="315"/>
      <c r="AG17" s="315"/>
      <c r="AH17" s="315"/>
      <c r="AI17" s="315"/>
      <c r="AJ17" s="315"/>
      <c r="AK17" s="315"/>
      <c r="AL17" s="315"/>
      <c r="AM17" s="315"/>
      <c r="AN17" s="315"/>
      <c r="AO17" s="315"/>
      <c r="AP17" s="315"/>
      <c r="AQ17" s="804"/>
      <c r="AR17" s="804"/>
      <c r="AS17" s="804"/>
      <c r="AT17" s="804"/>
      <c r="AU17" s="804"/>
      <c r="AV17" s="804"/>
      <c r="AW17" s="315"/>
      <c r="AX17" s="315"/>
      <c r="AY17" s="315"/>
      <c r="AZ17" s="315"/>
      <c r="BA17" s="315"/>
      <c r="BB17" s="315"/>
      <c r="BC17" s="315"/>
      <c r="BG17" s="179">
        <f t="shared" si="5"/>
        <v>44927</v>
      </c>
      <c r="BH17" s="289">
        <f t="shared" si="6"/>
        <v>44957</v>
      </c>
      <c r="BI17" s="180">
        <f t="shared" si="17"/>
        <v>31</v>
      </c>
      <c r="BK17" s="600">
        <f t="shared" si="7"/>
        <v>1</v>
      </c>
      <c r="BL17" s="600">
        <f t="shared" si="18"/>
        <v>1</v>
      </c>
      <c r="BM17" s="600">
        <f t="shared" si="19"/>
        <v>1</v>
      </c>
    </row>
    <row r="18" spans="1:65" s="28" customFormat="1" ht="12" x14ac:dyDescent="0.25">
      <c r="A18" s="67" t="str">
        <f t="shared" si="20"/>
        <v/>
      </c>
      <c r="B18" s="402"/>
      <c r="C18" s="405"/>
      <c r="D18" s="718"/>
      <c r="E18" s="718"/>
      <c r="F18" s="314"/>
      <c r="G18" s="826"/>
      <c r="H18" s="314"/>
      <c r="I18" s="826"/>
      <c r="J18" s="68">
        <f t="shared" si="8"/>
        <v>0</v>
      </c>
      <c r="K18" s="68">
        <f t="shared" si="9"/>
        <v>0</v>
      </c>
      <c r="L18" s="68">
        <f t="shared" si="10"/>
        <v>0</v>
      </c>
      <c r="M18" s="68">
        <f t="shared" si="11"/>
        <v>0</v>
      </c>
      <c r="N18" s="68">
        <f t="shared" si="12"/>
        <v>0</v>
      </c>
      <c r="O18" s="68">
        <f t="shared" si="13"/>
        <v>0</v>
      </c>
      <c r="P18" s="68">
        <f t="shared" si="14"/>
        <v>0</v>
      </c>
      <c r="Q18" s="68">
        <f t="shared" si="15"/>
        <v>0</v>
      </c>
      <c r="R18" s="68">
        <f t="shared" si="16"/>
        <v>0</v>
      </c>
      <c r="S18" s="856"/>
      <c r="T18" s="856"/>
      <c r="U18" s="856"/>
      <c r="V18" s="69" t="str">
        <f t="shared" si="2"/>
        <v/>
      </c>
      <c r="W18" s="450" t="str">
        <f t="shared" si="3"/>
        <v/>
      </c>
      <c r="X18" s="70" t="str">
        <f t="shared" si="4"/>
        <v/>
      </c>
      <c r="Y18" s="315"/>
      <c r="Z18" s="315"/>
      <c r="AA18" s="648"/>
      <c r="AB18" s="648"/>
      <c r="AC18" s="315"/>
      <c r="AD18" s="315"/>
      <c r="AE18" s="315"/>
      <c r="AF18" s="315"/>
      <c r="AG18" s="315"/>
      <c r="AH18" s="315"/>
      <c r="AI18" s="315"/>
      <c r="AJ18" s="315"/>
      <c r="AK18" s="315"/>
      <c r="AL18" s="315"/>
      <c r="AM18" s="315"/>
      <c r="AN18" s="315"/>
      <c r="AO18" s="315"/>
      <c r="AP18" s="315"/>
      <c r="AQ18" s="804"/>
      <c r="AR18" s="804"/>
      <c r="AS18" s="804"/>
      <c r="AT18" s="804"/>
      <c r="AU18" s="804"/>
      <c r="AV18" s="804"/>
      <c r="AW18" s="315"/>
      <c r="AX18" s="315"/>
      <c r="AY18" s="315"/>
      <c r="AZ18" s="315"/>
      <c r="BA18" s="315"/>
      <c r="BB18" s="315"/>
      <c r="BC18" s="315"/>
      <c r="BG18" s="179">
        <f t="shared" si="5"/>
        <v>44927</v>
      </c>
      <c r="BH18" s="289">
        <f t="shared" si="6"/>
        <v>44957</v>
      </c>
      <c r="BI18" s="180">
        <f t="shared" si="17"/>
        <v>31</v>
      </c>
      <c r="BK18" s="600">
        <f t="shared" si="7"/>
        <v>1</v>
      </c>
      <c r="BL18" s="600">
        <f t="shared" si="18"/>
        <v>1</v>
      </c>
      <c r="BM18" s="600">
        <f t="shared" si="19"/>
        <v>1</v>
      </c>
    </row>
    <row r="19" spans="1:65" s="28" customFormat="1" ht="12" x14ac:dyDescent="0.25">
      <c r="A19" s="67" t="str">
        <f t="shared" si="20"/>
        <v/>
      </c>
      <c r="B19" s="402"/>
      <c r="C19" s="405"/>
      <c r="D19" s="718"/>
      <c r="E19" s="718"/>
      <c r="F19" s="314"/>
      <c r="G19" s="826"/>
      <c r="H19" s="314"/>
      <c r="I19" s="826"/>
      <c r="J19" s="68">
        <f t="shared" si="8"/>
        <v>0</v>
      </c>
      <c r="K19" s="68">
        <f t="shared" si="9"/>
        <v>0</v>
      </c>
      <c r="L19" s="68">
        <f t="shared" si="10"/>
        <v>0</v>
      </c>
      <c r="M19" s="68">
        <f t="shared" si="11"/>
        <v>0</v>
      </c>
      <c r="N19" s="68">
        <f t="shared" si="12"/>
        <v>0</v>
      </c>
      <c r="O19" s="68">
        <f t="shared" si="13"/>
        <v>0</v>
      </c>
      <c r="P19" s="68">
        <f t="shared" si="14"/>
        <v>0</v>
      </c>
      <c r="Q19" s="68">
        <f t="shared" si="15"/>
        <v>0</v>
      </c>
      <c r="R19" s="68">
        <f t="shared" si="16"/>
        <v>0</v>
      </c>
      <c r="S19" s="856"/>
      <c r="T19" s="856"/>
      <c r="U19" s="856"/>
      <c r="V19" s="69" t="str">
        <f t="shared" si="2"/>
        <v/>
      </c>
      <c r="W19" s="450" t="str">
        <f t="shared" si="3"/>
        <v/>
      </c>
      <c r="X19" s="70" t="str">
        <f t="shared" si="4"/>
        <v/>
      </c>
      <c r="Y19" s="315"/>
      <c r="Z19" s="315"/>
      <c r="AA19" s="648"/>
      <c r="AB19" s="648"/>
      <c r="AC19" s="315"/>
      <c r="AD19" s="315"/>
      <c r="AE19" s="315"/>
      <c r="AF19" s="315"/>
      <c r="AG19" s="315"/>
      <c r="AH19" s="315"/>
      <c r="AI19" s="315"/>
      <c r="AJ19" s="315"/>
      <c r="AK19" s="315"/>
      <c r="AL19" s="315"/>
      <c r="AM19" s="315"/>
      <c r="AN19" s="315"/>
      <c r="AO19" s="315"/>
      <c r="AP19" s="315"/>
      <c r="AQ19" s="804"/>
      <c r="AR19" s="804"/>
      <c r="AS19" s="804"/>
      <c r="AT19" s="804"/>
      <c r="AU19" s="804"/>
      <c r="AV19" s="804"/>
      <c r="AW19" s="315"/>
      <c r="AX19" s="315"/>
      <c r="AY19" s="315"/>
      <c r="AZ19" s="315"/>
      <c r="BA19" s="315"/>
      <c r="BB19" s="315"/>
      <c r="BC19" s="315"/>
      <c r="BG19" s="179">
        <f t="shared" si="5"/>
        <v>44927</v>
      </c>
      <c r="BH19" s="289">
        <f t="shared" si="6"/>
        <v>44957</v>
      </c>
      <c r="BI19" s="180">
        <f t="shared" si="17"/>
        <v>31</v>
      </c>
      <c r="BK19" s="600">
        <f t="shared" si="7"/>
        <v>1</v>
      </c>
      <c r="BL19" s="600">
        <f t="shared" si="18"/>
        <v>1</v>
      </c>
      <c r="BM19" s="600">
        <f t="shared" si="19"/>
        <v>1</v>
      </c>
    </row>
    <row r="20" spans="1:65" s="28" customFormat="1" ht="12" x14ac:dyDescent="0.25">
      <c r="A20" s="67" t="str">
        <f t="shared" si="20"/>
        <v/>
      </c>
      <c r="B20" s="402"/>
      <c r="C20" s="405"/>
      <c r="D20" s="718"/>
      <c r="E20" s="718"/>
      <c r="F20" s="314"/>
      <c r="G20" s="314"/>
      <c r="H20" s="314"/>
      <c r="I20" s="695"/>
      <c r="J20" s="68">
        <f t="shared" si="8"/>
        <v>0</v>
      </c>
      <c r="K20" s="68">
        <f t="shared" si="9"/>
        <v>0</v>
      </c>
      <c r="L20" s="68">
        <f t="shared" si="10"/>
        <v>0</v>
      </c>
      <c r="M20" s="68">
        <f t="shared" si="11"/>
        <v>0</v>
      </c>
      <c r="N20" s="68">
        <f t="shared" si="12"/>
        <v>0</v>
      </c>
      <c r="O20" s="68">
        <f t="shared" si="13"/>
        <v>0</v>
      </c>
      <c r="P20" s="68">
        <f t="shared" si="14"/>
        <v>0</v>
      </c>
      <c r="Q20" s="68">
        <f t="shared" si="15"/>
        <v>0</v>
      </c>
      <c r="R20" s="68">
        <f t="shared" si="16"/>
        <v>0</v>
      </c>
      <c r="S20" s="856"/>
      <c r="T20" s="856"/>
      <c r="U20" s="856"/>
      <c r="V20" s="69" t="str">
        <f t="shared" si="2"/>
        <v/>
      </c>
      <c r="W20" s="450" t="str">
        <f t="shared" si="3"/>
        <v/>
      </c>
      <c r="X20" s="70" t="str">
        <f t="shared" si="4"/>
        <v/>
      </c>
      <c r="Y20" s="315"/>
      <c r="Z20" s="315"/>
      <c r="AA20" s="648"/>
      <c r="AB20" s="648"/>
      <c r="AC20" s="315"/>
      <c r="AD20" s="315"/>
      <c r="AE20" s="315"/>
      <c r="AF20" s="315"/>
      <c r="AG20" s="315"/>
      <c r="AH20" s="315"/>
      <c r="AI20" s="315"/>
      <c r="AJ20" s="315"/>
      <c r="AK20" s="315"/>
      <c r="AL20" s="315"/>
      <c r="AM20" s="315"/>
      <c r="AN20" s="315"/>
      <c r="AO20" s="315"/>
      <c r="AP20" s="315"/>
      <c r="AQ20" s="804"/>
      <c r="AR20" s="804"/>
      <c r="AS20" s="804"/>
      <c r="AT20" s="804"/>
      <c r="AU20" s="804"/>
      <c r="AV20" s="804"/>
      <c r="AW20" s="315"/>
      <c r="AX20" s="315"/>
      <c r="AY20" s="315"/>
      <c r="AZ20" s="315"/>
      <c r="BA20" s="315"/>
      <c r="BB20" s="315"/>
      <c r="BC20" s="315"/>
      <c r="BG20" s="179">
        <f t="shared" si="5"/>
        <v>44927</v>
      </c>
      <c r="BH20" s="289">
        <f t="shared" si="6"/>
        <v>44957</v>
      </c>
      <c r="BI20" s="180">
        <f t="shared" si="17"/>
        <v>31</v>
      </c>
      <c r="BK20" s="600">
        <f t="shared" si="7"/>
        <v>1</v>
      </c>
      <c r="BL20" s="600">
        <f t="shared" si="18"/>
        <v>1</v>
      </c>
      <c r="BM20" s="600">
        <f t="shared" si="19"/>
        <v>1</v>
      </c>
    </row>
    <row r="21" spans="1:65" s="28" customFormat="1" ht="12" x14ac:dyDescent="0.25">
      <c r="A21" s="67" t="str">
        <f t="shared" si="20"/>
        <v/>
      </c>
      <c r="B21" s="402"/>
      <c r="C21" s="405"/>
      <c r="D21" s="718"/>
      <c r="E21" s="718"/>
      <c r="F21" s="314"/>
      <c r="G21" s="314"/>
      <c r="H21" s="314"/>
      <c r="I21" s="695"/>
      <c r="J21" s="68">
        <f t="shared" si="8"/>
        <v>0</v>
      </c>
      <c r="K21" s="68">
        <f t="shared" si="9"/>
        <v>0</v>
      </c>
      <c r="L21" s="68">
        <f t="shared" si="10"/>
        <v>0</v>
      </c>
      <c r="M21" s="68">
        <f t="shared" si="11"/>
        <v>0</v>
      </c>
      <c r="N21" s="68">
        <f t="shared" si="12"/>
        <v>0</v>
      </c>
      <c r="O21" s="68">
        <f t="shared" si="13"/>
        <v>0</v>
      </c>
      <c r="P21" s="68">
        <f t="shared" si="14"/>
        <v>0</v>
      </c>
      <c r="Q21" s="68">
        <f t="shared" si="15"/>
        <v>0</v>
      </c>
      <c r="R21" s="68">
        <f t="shared" si="16"/>
        <v>0</v>
      </c>
      <c r="S21" s="856"/>
      <c r="T21" s="856"/>
      <c r="U21" s="856"/>
      <c r="V21" s="69" t="str">
        <f t="shared" si="2"/>
        <v/>
      </c>
      <c r="W21" s="450" t="str">
        <f t="shared" si="3"/>
        <v/>
      </c>
      <c r="X21" s="70" t="str">
        <f t="shared" si="4"/>
        <v/>
      </c>
      <c r="Y21" s="315"/>
      <c r="Z21" s="315"/>
      <c r="AA21" s="648"/>
      <c r="AB21" s="648"/>
      <c r="AC21" s="315"/>
      <c r="AD21" s="315"/>
      <c r="AE21" s="315"/>
      <c r="AF21" s="315"/>
      <c r="AG21" s="315"/>
      <c r="AH21" s="315"/>
      <c r="AI21" s="315"/>
      <c r="AJ21" s="315"/>
      <c r="AK21" s="315"/>
      <c r="AL21" s="315"/>
      <c r="AM21" s="315"/>
      <c r="AN21" s="315"/>
      <c r="AO21" s="315"/>
      <c r="AP21" s="315"/>
      <c r="AQ21" s="804"/>
      <c r="AR21" s="804"/>
      <c r="AS21" s="804"/>
      <c r="AT21" s="804"/>
      <c r="AU21" s="804"/>
      <c r="AV21" s="804"/>
      <c r="AW21" s="315"/>
      <c r="AX21" s="315"/>
      <c r="AY21" s="315"/>
      <c r="AZ21" s="315"/>
      <c r="BA21" s="315"/>
      <c r="BB21" s="315"/>
      <c r="BC21" s="315"/>
      <c r="BG21" s="179">
        <f t="shared" si="5"/>
        <v>44927</v>
      </c>
      <c r="BH21" s="289">
        <f t="shared" si="6"/>
        <v>44957</v>
      </c>
      <c r="BI21" s="180">
        <f t="shared" si="17"/>
        <v>31</v>
      </c>
      <c r="BK21" s="600">
        <f t="shared" si="7"/>
        <v>1</v>
      </c>
      <c r="BL21" s="600">
        <f t="shared" si="18"/>
        <v>1</v>
      </c>
      <c r="BM21" s="600">
        <f t="shared" si="19"/>
        <v>1</v>
      </c>
    </row>
    <row r="22" spans="1:65" s="28" customFormat="1" ht="12" x14ac:dyDescent="0.25">
      <c r="A22" s="67" t="str">
        <f>IF(AND(A21&lt;&gt;"",D22&lt;&gt;""),A21+1,"")</f>
        <v/>
      </c>
      <c r="B22" s="402"/>
      <c r="C22" s="405"/>
      <c r="D22" s="718"/>
      <c r="E22" s="718"/>
      <c r="F22" s="314"/>
      <c r="G22" s="314"/>
      <c r="H22" s="314"/>
      <c r="I22" s="695"/>
      <c r="J22" s="68">
        <f t="shared" si="8"/>
        <v>0</v>
      </c>
      <c r="K22" s="68">
        <f t="shared" si="9"/>
        <v>0</v>
      </c>
      <c r="L22" s="68">
        <f t="shared" si="10"/>
        <v>0</v>
      </c>
      <c r="M22" s="68">
        <f t="shared" si="11"/>
        <v>0</v>
      </c>
      <c r="N22" s="68">
        <f t="shared" si="12"/>
        <v>0</v>
      </c>
      <c r="O22" s="68">
        <f t="shared" si="13"/>
        <v>0</v>
      </c>
      <c r="P22" s="68">
        <f t="shared" si="14"/>
        <v>0</v>
      </c>
      <c r="Q22" s="68">
        <f t="shared" si="15"/>
        <v>0</v>
      </c>
      <c r="R22" s="68">
        <f t="shared" si="16"/>
        <v>0</v>
      </c>
      <c r="S22" s="856"/>
      <c r="T22" s="856"/>
      <c r="U22" s="856"/>
      <c r="V22" s="69" t="str">
        <f t="shared" si="2"/>
        <v/>
      </c>
      <c r="W22" s="450" t="str">
        <f t="shared" si="3"/>
        <v/>
      </c>
      <c r="X22" s="70" t="str">
        <f t="shared" si="4"/>
        <v/>
      </c>
      <c r="Y22" s="315"/>
      <c r="Z22" s="315"/>
      <c r="AA22" s="648"/>
      <c r="AB22" s="648"/>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G22" s="179">
        <f t="shared" si="5"/>
        <v>44927</v>
      </c>
      <c r="BH22" s="289">
        <f t="shared" si="6"/>
        <v>44957</v>
      </c>
      <c r="BI22" s="180">
        <f t="shared" si="17"/>
        <v>31</v>
      </c>
      <c r="BK22" s="600">
        <f t="shared" si="7"/>
        <v>1</v>
      </c>
      <c r="BL22" s="600">
        <f t="shared" si="18"/>
        <v>1</v>
      </c>
      <c r="BM22" s="600">
        <f t="shared" si="19"/>
        <v>1</v>
      </c>
    </row>
    <row r="23" spans="1:65" s="28" customFormat="1" ht="12" x14ac:dyDescent="0.25">
      <c r="A23" s="67" t="str">
        <f>IF(AND(A22&lt;&gt;"",D23&lt;&gt;""),A22+1,"")</f>
        <v/>
      </c>
      <c r="B23" s="402"/>
      <c r="C23" s="405"/>
      <c r="D23" s="718"/>
      <c r="E23" s="718"/>
      <c r="F23" s="314"/>
      <c r="G23" s="314"/>
      <c r="H23" s="314"/>
      <c r="I23" s="695"/>
      <c r="J23" s="68">
        <f t="shared" si="8"/>
        <v>0</v>
      </c>
      <c r="K23" s="68">
        <f t="shared" si="9"/>
        <v>0</v>
      </c>
      <c r="L23" s="68">
        <f t="shared" si="10"/>
        <v>0</v>
      </c>
      <c r="M23" s="68">
        <f t="shared" si="11"/>
        <v>0</v>
      </c>
      <c r="N23" s="68">
        <f t="shared" si="12"/>
        <v>0</v>
      </c>
      <c r="O23" s="68">
        <f t="shared" si="13"/>
        <v>0</v>
      </c>
      <c r="P23" s="68">
        <f t="shared" si="14"/>
        <v>0</v>
      </c>
      <c r="Q23" s="68">
        <f t="shared" si="15"/>
        <v>0</v>
      </c>
      <c r="R23" s="68">
        <f t="shared" si="16"/>
        <v>0</v>
      </c>
      <c r="S23" s="856"/>
      <c r="T23" s="856"/>
      <c r="U23" s="856"/>
      <c r="V23" s="69" t="str">
        <f t="shared" si="2"/>
        <v/>
      </c>
      <c r="W23" s="450" t="str">
        <f t="shared" si="3"/>
        <v/>
      </c>
      <c r="X23" s="70" t="str">
        <f t="shared" si="4"/>
        <v/>
      </c>
      <c r="Y23" s="315"/>
      <c r="Z23" s="315"/>
      <c r="AA23" s="648"/>
      <c r="AB23" s="648"/>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G23" s="179">
        <f t="shared" si="5"/>
        <v>44927</v>
      </c>
      <c r="BH23" s="289">
        <f t="shared" si="6"/>
        <v>44957</v>
      </c>
      <c r="BI23" s="180">
        <f t="shared" si="17"/>
        <v>31</v>
      </c>
      <c r="BK23" s="600">
        <f t="shared" si="7"/>
        <v>1</v>
      </c>
      <c r="BL23" s="600">
        <f t="shared" si="18"/>
        <v>1</v>
      </c>
      <c r="BM23" s="600">
        <f t="shared" si="19"/>
        <v>1</v>
      </c>
    </row>
    <row r="24" spans="1:65" s="28" customFormat="1" ht="12" x14ac:dyDescent="0.25">
      <c r="A24" s="67" t="str">
        <f>IF(AND(A23&lt;&gt;"",D24&lt;&gt;""),A23+1,"")</f>
        <v/>
      </c>
      <c r="B24" s="402"/>
      <c r="C24" s="405"/>
      <c r="D24" s="718"/>
      <c r="E24" s="718"/>
      <c r="F24" s="314"/>
      <c r="G24" s="314"/>
      <c r="H24" s="314"/>
      <c r="I24" s="695"/>
      <c r="J24" s="68">
        <f t="shared" si="8"/>
        <v>0</v>
      </c>
      <c r="K24" s="68">
        <f t="shared" si="9"/>
        <v>0</v>
      </c>
      <c r="L24" s="68">
        <f t="shared" si="10"/>
        <v>0</v>
      </c>
      <c r="M24" s="68">
        <f t="shared" si="11"/>
        <v>0</v>
      </c>
      <c r="N24" s="68">
        <f t="shared" si="12"/>
        <v>0</v>
      </c>
      <c r="O24" s="68">
        <f t="shared" si="13"/>
        <v>0</v>
      </c>
      <c r="P24" s="68">
        <f t="shared" si="14"/>
        <v>0</v>
      </c>
      <c r="Q24" s="68">
        <f t="shared" si="15"/>
        <v>0</v>
      </c>
      <c r="R24" s="68">
        <f t="shared" si="16"/>
        <v>0</v>
      </c>
      <c r="S24" s="856"/>
      <c r="T24" s="856"/>
      <c r="U24" s="856"/>
      <c r="V24" s="69" t="str">
        <f t="shared" si="2"/>
        <v/>
      </c>
      <c r="W24" s="450" t="str">
        <f t="shared" si="3"/>
        <v/>
      </c>
      <c r="X24" s="70" t="str">
        <f t="shared" si="4"/>
        <v/>
      </c>
      <c r="Y24" s="315"/>
      <c r="Z24" s="315"/>
      <c r="AA24" s="648"/>
      <c r="AB24" s="648"/>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G24" s="179">
        <f t="shared" si="5"/>
        <v>44927</v>
      </c>
      <c r="BH24" s="289">
        <f t="shared" si="6"/>
        <v>44957</v>
      </c>
      <c r="BI24" s="180">
        <f t="shared" si="17"/>
        <v>31</v>
      </c>
      <c r="BK24" s="600">
        <f t="shared" si="7"/>
        <v>1</v>
      </c>
      <c r="BL24" s="600">
        <f t="shared" si="18"/>
        <v>1</v>
      </c>
      <c r="BM24" s="600">
        <f t="shared" si="19"/>
        <v>1</v>
      </c>
    </row>
    <row r="25" spans="1:65" s="28" customFormat="1" ht="12" x14ac:dyDescent="0.25">
      <c r="A25" s="67" t="str">
        <f>IF(AND(A24&lt;&gt;"",D25&lt;&gt;""),A24+1,"")</f>
        <v/>
      </c>
      <c r="B25" s="402"/>
      <c r="C25" s="405"/>
      <c r="D25" s="718"/>
      <c r="E25" s="718"/>
      <c r="F25" s="314"/>
      <c r="G25" s="314"/>
      <c r="H25" s="314"/>
      <c r="I25" s="695"/>
      <c r="J25" s="68">
        <f t="shared" si="8"/>
        <v>0</v>
      </c>
      <c r="K25" s="68">
        <f t="shared" si="9"/>
        <v>0</v>
      </c>
      <c r="L25" s="68">
        <f t="shared" si="10"/>
        <v>0</v>
      </c>
      <c r="M25" s="68">
        <f t="shared" si="11"/>
        <v>0</v>
      </c>
      <c r="N25" s="68">
        <f t="shared" si="12"/>
        <v>0</v>
      </c>
      <c r="O25" s="68">
        <f t="shared" si="13"/>
        <v>0</v>
      </c>
      <c r="P25" s="68">
        <f t="shared" si="14"/>
        <v>0</v>
      </c>
      <c r="Q25" s="68">
        <f t="shared" si="15"/>
        <v>0</v>
      </c>
      <c r="R25" s="68">
        <f t="shared" si="16"/>
        <v>0</v>
      </c>
      <c r="S25" s="856"/>
      <c r="T25" s="856"/>
      <c r="U25" s="856"/>
      <c r="V25" s="69" t="str">
        <f t="shared" si="2"/>
        <v/>
      </c>
      <c r="W25" s="450" t="str">
        <f t="shared" si="3"/>
        <v/>
      </c>
      <c r="X25" s="70" t="str">
        <f t="shared" si="4"/>
        <v/>
      </c>
      <c r="Y25" s="315"/>
      <c r="Z25" s="315"/>
      <c r="AA25" s="648"/>
      <c r="AB25" s="648"/>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G25" s="179">
        <f t="shared" si="5"/>
        <v>44927</v>
      </c>
      <c r="BH25" s="289">
        <f t="shared" si="6"/>
        <v>44957</v>
      </c>
      <c r="BI25" s="180">
        <f t="shared" si="17"/>
        <v>31</v>
      </c>
      <c r="BK25" s="600">
        <f t="shared" si="7"/>
        <v>1</v>
      </c>
      <c r="BL25" s="600">
        <f t="shared" si="18"/>
        <v>1</v>
      </c>
      <c r="BM25" s="600">
        <f t="shared" si="19"/>
        <v>1</v>
      </c>
    </row>
    <row r="26" spans="1:65" s="28" customFormat="1" ht="12" x14ac:dyDescent="0.25">
      <c r="A26" s="67" t="str">
        <f t="shared" si="20"/>
        <v/>
      </c>
      <c r="B26" s="402"/>
      <c r="C26" s="405"/>
      <c r="D26" s="718"/>
      <c r="E26" s="718"/>
      <c r="F26" s="314"/>
      <c r="G26" s="314"/>
      <c r="H26" s="314"/>
      <c r="I26" s="695"/>
      <c r="J26" s="68">
        <f t="shared" si="8"/>
        <v>0</v>
      </c>
      <c r="K26" s="68">
        <f t="shared" si="9"/>
        <v>0</v>
      </c>
      <c r="L26" s="68">
        <f t="shared" si="10"/>
        <v>0</v>
      </c>
      <c r="M26" s="68">
        <f t="shared" si="11"/>
        <v>0</v>
      </c>
      <c r="N26" s="68">
        <f t="shared" si="12"/>
        <v>0</v>
      </c>
      <c r="O26" s="68">
        <f t="shared" si="13"/>
        <v>0</v>
      </c>
      <c r="P26" s="68">
        <f t="shared" si="14"/>
        <v>0</v>
      </c>
      <c r="Q26" s="68">
        <f t="shared" si="15"/>
        <v>0</v>
      </c>
      <c r="R26" s="68">
        <f t="shared" si="16"/>
        <v>0</v>
      </c>
      <c r="S26" s="856"/>
      <c r="T26" s="856"/>
      <c r="U26" s="856"/>
      <c r="V26" s="69" t="str">
        <f t="shared" si="2"/>
        <v/>
      </c>
      <c r="W26" s="450" t="str">
        <f t="shared" si="3"/>
        <v/>
      </c>
      <c r="X26" s="70" t="str">
        <f t="shared" si="4"/>
        <v/>
      </c>
      <c r="Y26" s="315"/>
      <c r="Z26" s="315"/>
      <c r="AA26" s="648"/>
      <c r="AB26" s="648"/>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G26" s="179">
        <f t="shared" si="5"/>
        <v>44927</v>
      </c>
      <c r="BH26" s="289">
        <f t="shared" si="6"/>
        <v>44957</v>
      </c>
      <c r="BI26" s="180">
        <f t="shared" si="17"/>
        <v>31</v>
      </c>
      <c r="BK26" s="600">
        <f t="shared" si="7"/>
        <v>1</v>
      </c>
      <c r="BL26" s="600">
        <f t="shared" si="18"/>
        <v>1</v>
      </c>
      <c r="BM26" s="600">
        <f t="shared" si="19"/>
        <v>1</v>
      </c>
    </row>
    <row r="27" spans="1:65" s="28" customFormat="1" ht="12" x14ac:dyDescent="0.25">
      <c r="A27" s="67" t="str">
        <f t="shared" si="20"/>
        <v/>
      </c>
      <c r="B27" s="402"/>
      <c r="C27" s="405"/>
      <c r="D27" s="718"/>
      <c r="E27" s="718"/>
      <c r="F27" s="314"/>
      <c r="G27" s="314"/>
      <c r="H27" s="314"/>
      <c r="I27" s="695"/>
      <c r="J27" s="68">
        <f t="shared" si="8"/>
        <v>0</v>
      </c>
      <c r="K27" s="68">
        <f t="shared" si="9"/>
        <v>0</v>
      </c>
      <c r="L27" s="68">
        <f t="shared" si="10"/>
        <v>0</v>
      </c>
      <c r="M27" s="68">
        <f t="shared" si="11"/>
        <v>0</v>
      </c>
      <c r="N27" s="68">
        <f t="shared" si="12"/>
        <v>0</v>
      </c>
      <c r="O27" s="68">
        <f t="shared" si="13"/>
        <v>0</v>
      </c>
      <c r="P27" s="68">
        <f t="shared" si="14"/>
        <v>0</v>
      </c>
      <c r="Q27" s="68">
        <f t="shared" si="15"/>
        <v>0</v>
      </c>
      <c r="R27" s="68">
        <f t="shared" si="16"/>
        <v>0</v>
      </c>
      <c r="S27" s="856"/>
      <c r="T27" s="856"/>
      <c r="U27" s="856"/>
      <c r="V27" s="69" t="str">
        <f t="shared" si="2"/>
        <v/>
      </c>
      <c r="W27" s="450" t="str">
        <f t="shared" si="3"/>
        <v/>
      </c>
      <c r="X27" s="70" t="str">
        <f t="shared" si="4"/>
        <v/>
      </c>
      <c r="Y27" s="315"/>
      <c r="Z27" s="315"/>
      <c r="AA27" s="648"/>
      <c r="AB27" s="648"/>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G27" s="179">
        <f t="shared" si="5"/>
        <v>44927</v>
      </c>
      <c r="BH27" s="289">
        <f t="shared" si="6"/>
        <v>44957</v>
      </c>
      <c r="BI27" s="180">
        <f t="shared" si="17"/>
        <v>31</v>
      </c>
      <c r="BK27" s="600">
        <f t="shared" si="7"/>
        <v>1</v>
      </c>
      <c r="BL27" s="600">
        <f t="shared" si="18"/>
        <v>1</v>
      </c>
      <c r="BM27" s="600">
        <f t="shared" si="19"/>
        <v>1</v>
      </c>
    </row>
    <row r="28" spans="1:65" s="28" customFormat="1" ht="12" x14ac:dyDescent="0.25">
      <c r="A28" s="67" t="str">
        <f t="shared" si="20"/>
        <v/>
      </c>
      <c r="B28" s="402"/>
      <c r="C28" s="405"/>
      <c r="D28" s="718"/>
      <c r="E28" s="718"/>
      <c r="F28" s="314"/>
      <c r="G28" s="314"/>
      <c r="H28" s="314"/>
      <c r="I28" s="695"/>
      <c r="J28" s="68">
        <f t="shared" si="8"/>
        <v>0</v>
      </c>
      <c r="K28" s="68">
        <f t="shared" si="9"/>
        <v>0</v>
      </c>
      <c r="L28" s="68">
        <f t="shared" si="10"/>
        <v>0</v>
      </c>
      <c r="M28" s="68">
        <f t="shared" si="11"/>
        <v>0</v>
      </c>
      <c r="N28" s="68">
        <f t="shared" si="12"/>
        <v>0</v>
      </c>
      <c r="O28" s="68">
        <f t="shared" si="13"/>
        <v>0</v>
      </c>
      <c r="P28" s="68">
        <f t="shared" si="14"/>
        <v>0</v>
      </c>
      <c r="Q28" s="68">
        <f t="shared" si="15"/>
        <v>0</v>
      </c>
      <c r="R28" s="68">
        <f t="shared" si="16"/>
        <v>0</v>
      </c>
      <c r="S28" s="856"/>
      <c r="T28" s="856"/>
      <c r="U28" s="856"/>
      <c r="V28" s="69" t="str">
        <f t="shared" si="2"/>
        <v/>
      </c>
      <c r="W28" s="450" t="str">
        <f t="shared" si="3"/>
        <v/>
      </c>
      <c r="X28" s="70" t="str">
        <f t="shared" si="4"/>
        <v/>
      </c>
      <c r="Y28" s="315"/>
      <c r="Z28" s="315"/>
      <c r="AA28" s="648"/>
      <c r="AB28" s="648"/>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G28" s="179">
        <f t="shared" si="5"/>
        <v>44927</v>
      </c>
      <c r="BH28" s="289">
        <f t="shared" si="6"/>
        <v>44957</v>
      </c>
      <c r="BI28" s="180">
        <f t="shared" si="17"/>
        <v>31</v>
      </c>
      <c r="BK28" s="600">
        <f t="shared" si="7"/>
        <v>1</v>
      </c>
      <c r="BL28" s="600">
        <f t="shared" si="18"/>
        <v>1</v>
      </c>
      <c r="BM28" s="600">
        <f t="shared" si="19"/>
        <v>1</v>
      </c>
    </row>
    <row r="29" spans="1:65" s="28" customFormat="1" ht="12" x14ac:dyDescent="0.25">
      <c r="A29" s="67" t="str">
        <f t="shared" si="20"/>
        <v/>
      </c>
      <c r="B29" s="402"/>
      <c r="C29" s="405"/>
      <c r="D29" s="718"/>
      <c r="E29" s="718"/>
      <c r="F29" s="314"/>
      <c r="G29" s="314"/>
      <c r="H29" s="314"/>
      <c r="I29" s="695"/>
      <c r="J29" s="68">
        <f t="shared" si="8"/>
        <v>0</v>
      </c>
      <c r="K29" s="68">
        <f t="shared" si="9"/>
        <v>0</v>
      </c>
      <c r="L29" s="68">
        <f t="shared" si="10"/>
        <v>0</v>
      </c>
      <c r="M29" s="68">
        <f t="shared" si="11"/>
        <v>0</v>
      </c>
      <c r="N29" s="68">
        <f t="shared" si="12"/>
        <v>0</v>
      </c>
      <c r="O29" s="68">
        <f t="shared" si="13"/>
        <v>0</v>
      </c>
      <c r="P29" s="68">
        <f t="shared" si="14"/>
        <v>0</v>
      </c>
      <c r="Q29" s="68">
        <f t="shared" si="15"/>
        <v>0</v>
      </c>
      <c r="R29" s="68">
        <f t="shared" si="16"/>
        <v>0</v>
      </c>
      <c r="S29" s="856"/>
      <c r="T29" s="856"/>
      <c r="U29" s="856"/>
      <c r="V29" s="69" t="str">
        <f t="shared" si="2"/>
        <v/>
      </c>
      <c r="W29" s="450" t="str">
        <f t="shared" si="3"/>
        <v/>
      </c>
      <c r="X29" s="70" t="str">
        <f t="shared" si="4"/>
        <v/>
      </c>
      <c r="Y29" s="315"/>
      <c r="Z29" s="315"/>
      <c r="AA29" s="648"/>
      <c r="AB29" s="648"/>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G29" s="179">
        <f t="shared" si="5"/>
        <v>44927</v>
      </c>
      <c r="BH29" s="289">
        <f t="shared" si="6"/>
        <v>44957</v>
      </c>
      <c r="BI29" s="180">
        <f t="shared" si="17"/>
        <v>31</v>
      </c>
      <c r="BK29" s="600">
        <f t="shared" si="7"/>
        <v>1</v>
      </c>
      <c r="BL29" s="600">
        <f t="shared" si="18"/>
        <v>1</v>
      </c>
      <c r="BM29" s="600">
        <f t="shared" si="19"/>
        <v>1</v>
      </c>
    </row>
    <row r="30" spans="1:65" s="28" customFormat="1" ht="12" x14ac:dyDescent="0.25">
      <c r="A30" s="67" t="str">
        <f t="shared" si="20"/>
        <v/>
      </c>
      <c r="B30" s="402"/>
      <c r="C30" s="405"/>
      <c r="D30" s="718"/>
      <c r="E30" s="718"/>
      <c r="F30" s="314"/>
      <c r="G30" s="314"/>
      <c r="H30" s="314"/>
      <c r="I30" s="695"/>
      <c r="J30" s="68">
        <f t="shared" si="8"/>
        <v>0</v>
      </c>
      <c r="K30" s="68">
        <f t="shared" si="9"/>
        <v>0</v>
      </c>
      <c r="L30" s="68">
        <f t="shared" si="10"/>
        <v>0</v>
      </c>
      <c r="M30" s="68">
        <f t="shared" si="11"/>
        <v>0</v>
      </c>
      <c r="N30" s="68">
        <f t="shared" si="12"/>
        <v>0</v>
      </c>
      <c r="O30" s="68">
        <f t="shared" si="13"/>
        <v>0</v>
      </c>
      <c r="P30" s="68">
        <f t="shared" si="14"/>
        <v>0</v>
      </c>
      <c r="Q30" s="68">
        <f t="shared" si="15"/>
        <v>0</v>
      </c>
      <c r="R30" s="68">
        <f t="shared" si="16"/>
        <v>0</v>
      </c>
      <c r="S30" s="856"/>
      <c r="T30" s="856"/>
      <c r="U30" s="856"/>
      <c r="V30" s="69" t="str">
        <f t="shared" si="2"/>
        <v/>
      </c>
      <c r="W30" s="450" t="str">
        <f t="shared" si="3"/>
        <v/>
      </c>
      <c r="X30" s="70" t="str">
        <f t="shared" si="4"/>
        <v/>
      </c>
      <c r="Y30" s="315"/>
      <c r="Z30" s="315"/>
      <c r="AA30" s="648"/>
      <c r="AB30" s="648"/>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G30" s="179">
        <f t="shared" si="5"/>
        <v>44927</v>
      </c>
      <c r="BH30" s="289">
        <f t="shared" si="6"/>
        <v>44957</v>
      </c>
      <c r="BI30" s="180">
        <f t="shared" si="17"/>
        <v>31</v>
      </c>
      <c r="BK30" s="600">
        <f t="shared" si="7"/>
        <v>1</v>
      </c>
      <c r="BL30" s="600">
        <f t="shared" si="18"/>
        <v>1</v>
      </c>
      <c r="BM30" s="600">
        <f t="shared" si="19"/>
        <v>1</v>
      </c>
    </row>
    <row r="31" spans="1:65" s="28" customFormat="1" ht="12" x14ac:dyDescent="0.25">
      <c r="A31" s="67" t="str">
        <f t="shared" si="20"/>
        <v/>
      </c>
      <c r="B31" s="402"/>
      <c r="C31" s="405"/>
      <c r="D31" s="718"/>
      <c r="E31" s="718"/>
      <c r="F31" s="314"/>
      <c r="G31" s="314"/>
      <c r="H31" s="314"/>
      <c r="I31" s="695"/>
      <c r="J31" s="68">
        <f t="shared" si="8"/>
        <v>0</v>
      </c>
      <c r="K31" s="68">
        <f t="shared" si="9"/>
        <v>0</v>
      </c>
      <c r="L31" s="68">
        <f t="shared" si="10"/>
        <v>0</v>
      </c>
      <c r="M31" s="68">
        <f t="shared" si="11"/>
        <v>0</v>
      </c>
      <c r="N31" s="68">
        <f t="shared" si="12"/>
        <v>0</v>
      </c>
      <c r="O31" s="68">
        <f t="shared" si="13"/>
        <v>0</v>
      </c>
      <c r="P31" s="68">
        <f t="shared" si="14"/>
        <v>0</v>
      </c>
      <c r="Q31" s="68">
        <f t="shared" si="15"/>
        <v>0</v>
      </c>
      <c r="R31" s="68">
        <f t="shared" si="16"/>
        <v>0</v>
      </c>
      <c r="S31" s="856"/>
      <c r="T31" s="856"/>
      <c r="U31" s="856"/>
      <c r="V31" s="69" t="str">
        <f t="shared" si="2"/>
        <v/>
      </c>
      <c r="W31" s="450" t="str">
        <f t="shared" si="3"/>
        <v/>
      </c>
      <c r="X31" s="70" t="str">
        <f t="shared" si="4"/>
        <v/>
      </c>
      <c r="Y31" s="315"/>
      <c r="Z31" s="315"/>
      <c r="AA31" s="648"/>
      <c r="AB31" s="648"/>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G31" s="179">
        <f t="shared" si="5"/>
        <v>44927</v>
      </c>
      <c r="BH31" s="289">
        <f t="shared" si="6"/>
        <v>44957</v>
      </c>
      <c r="BI31" s="180">
        <f t="shared" si="17"/>
        <v>31</v>
      </c>
      <c r="BK31" s="600">
        <f t="shared" si="7"/>
        <v>1</v>
      </c>
      <c r="BL31" s="600">
        <f t="shared" si="18"/>
        <v>1</v>
      </c>
      <c r="BM31" s="600">
        <f t="shared" si="19"/>
        <v>1</v>
      </c>
    </row>
    <row r="32" spans="1:65" s="28" customFormat="1" ht="12" x14ac:dyDescent="0.25">
      <c r="A32" s="67" t="str">
        <f t="shared" si="20"/>
        <v/>
      </c>
      <c r="B32" s="402"/>
      <c r="C32" s="405"/>
      <c r="D32" s="718"/>
      <c r="E32" s="718"/>
      <c r="F32" s="314"/>
      <c r="G32" s="314"/>
      <c r="H32" s="314"/>
      <c r="I32" s="695"/>
      <c r="J32" s="68">
        <f t="shared" si="8"/>
        <v>0</v>
      </c>
      <c r="K32" s="68">
        <f t="shared" si="9"/>
        <v>0</v>
      </c>
      <c r="L32" s="68">
        <f t="shared" si="10"/>
        <v>0</v>
      </c>
      <c r="M32" s="68">
        <f t="shared" si="11"/>
        <v>0</v>
      </c>
      <c r="N32" s="68">
        <f t="shared" si="12"/>
        <v>0</v>
      </c>
      <c r="O32" s="68">
        <f t="shared" si="13"/>
        <v>0</v>
      </c>
      <c r="P32" s="68">
        <f t="shared" si="14"/>
        <v>0</v>
      </c>
      <c r="Q32" s="68">
        <f t="shared" si="15"/>
        <v>0</v>
      </c>
      <c r="R32" s="68">
        <f t="shared" si="16"/>
        <v>0</v>
      </c>
      <c r="S32" s="856"/>
      <c r="T32" s="856"/>
      <c r="U32" s="856"/>
      <c r="V32" s="69" t="str">
        <f t="shared" si="2"/>
        <v/>
      </c>
      <c r="W32" s="450" t="str">
        <f t="shared" si="3"/>
        <v/>
      </c>
      <c r="X32" s="70" t="str">
        <f t="shared" si="4"/>
        <v/>
      </c>
      <c r="Y32" s="315"/>
      <c r="Z32" s="315"/>
      <c r="AA32" s="648"/>
      <c r="AB32" s="648"/>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G32" s="179">
        <f t="shared" si="5"/>
        <v>44927</v>
      </c>
      <c r="BH32" s="289">
        <f t="shared" si="6"/>
        <v>44957</v>
      </c>
      <c r="BI32" s="180">
        <f t="shared" si="17"/>
        <v>31</v>
      </c>
      <c r="BK32" s="600">
        <f t="shared" si="7"/>
        <v>1</v>
      </c>
      <c r="BL32" s="600">
        <f t="shared" si="18"/>
        <v>1</v>
      </c>
      <c r="BM32" s="600">
        <f t="shared" si="19"/>
        <v>1</v>
      </c>
    </row>
    <row r="33" spans="1:65" s="28" customFormat="1" ht="12" x14ac:dyDescent="0.25">
      <c r="A33" s="67" t="str">
        <f t="shared" si="20"/>
        <v/>
      </c>
      <c r="B33" s="402"/>
      <c r="C33" s="405"/>
      <c r="D33" s="718"/>
      <c r="E33" s="718"/>
      <c r="F33" s="314"/>
      <c r="G33" s="314"/>
      <c r="H33" s="314"/>
      <c r="I33" s="695"/>
      <c r="J33" s="68">
        <f t="shared" si="8"/>
        <v>0</v>
      </c>
      <c r="K33" s="68">
        <f t="shared" si="9"/>
        <v>0</v>
      </c>
      <c r="L33" s="68">
        <f t="shared" si="10"/>
        <v>0</v>
      </c>
      <c r="M33" s="68">
        <f t="shared" si="11"/>
        <v>0</v>
      </c>
      <c r="N33" s="68">
        <f t="shared" si="12"/>
        <v>0</v>
      </c>
      <c r="O33" s="68">
        <f t="shared" si="13"/>
        <v>0</v>
      </c>
      <c r="P33" s="68">
        <f t="shared" si="14"/>
        <v>0</v>
      </c>
      <c r="Q33" s="68">
        <f t="shared" si="15"/>
        <v>0</v>
      </c>
      <c r="R33" s="68">
        <f t="shared" si="16"/>
        <v>0</v>
      </c>
      <c r="S33" s="856"/>
      <c r="T33" s="856"/>
      <c r="U33" s="856"/>
      <c r="V33" s="69" t="str">
        <f t="shared" si="2"/>
        <v/>
      </c>
      <c r="W33" s="450" t="str">
        <f t="shared" si="3"/>
        <v/>
      </c>
      <c r="X33" s="70" t="str">
        <f t="shared" si="4"/>
        <v/>
      </c>
      <c r="Y33" s="315"/>
      <c r="Z33" s="315"/>
      <c r="AA33" s="648"/>
      <c r="AB33" s="648"/>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G33" s="179">
        <f t="shared" si="5"/>
        <v>44927</v>
      </c>
      <c r="BH33" s="289">
        <f t="shared" si="6"/>
        <v>44957</v>
      </c>
      <c r="BI33" s="180">
        <f t="shared" si="17"/>
        <v>31</v>
      </c>
      <c r="BK33" s="600">
        <f t="shared" si="7"/>
        <v>1</v>
      </c>
      <c r="BL33" s="600">
        <f t="shared" si="18"/>
        <v>1</v>
      </c>
      <c r="BM33" s="600">
        <f t="shared" si="19"/>
        <v>1</v>
      </c>
    </row>
    <row r="34" spans="1:65" s="28" customFormat="1" ht="12" x14ac:dyDescent="0.25">
      <c r="A34" s="67" t="str">
        <f t="shared" si="20"/>
        <v/>
      </c>
      <c r="B34" s="402"/>
      <c r="C34" s="405"/>
      <c r="D34" s="718"/>
      <c r="E34" s="718"/>
      <c r="F34" s="314"/>
      <c r="G34" s="314"/>
      <c r="H34" s="314"/>
      <c r="I34" s="695"/>
      <c r="J34" s="68">
        <f t="shared" si="8"/>
        <v>0</v>
      </c>
      <c r="K34" s="68">
        <f t="shared" si="9"/>
        <v>0</v>
      </c>
      <c r="L34" s="68">
        <f t="shared" si="10"/>
        <v>0</v>
      </c>
      <c r="M34" s="68">
        <f t="shared" si="11"/>
        <v>0</v>
      </c>
      <c r="N34" s="68">
        <f t="shared" si="12"/>
        <v>0</v>
      </c>
      <c r="O34" s="68">
        <f t="shared" si="13"/>
        <v>0</v>
      </c>
      <c r="P34" s="68">
        <f t="shared" si="14"/>
        <v>0</v>
      </c>
      <c r="Q34" s="68">
        <f t="shared" si="15"/>
        <v>0</v>
      </c>
      <c r="R34" s="68">
        <f t="shared" si="16"/>
        <v>0</v>
      </c>
      <c r="S34" s="856"/>
      <c r="T34" s="856"/>
      <c r="U34" s="856"/>
      <c r="V34" s="69" t="str">
        <f t="shared" si="2"/>
        <v/>
      </c>
      <c r="W34" s="450" t="str">
        <f t="shared" si="3"/>
        <v/>
      </c>
      <c r="X34" s="70" t="str">
        <f t="shared" si="4"/>
        <v/>
      </c>
      <c r="Y34" s="315"/>
      <c r="Z34" s="315"/>
      <c r="AA34" s="648"/>
      <c r="AB34" s="648"/>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G34" s="179">
        <f t="shared" si="5"/>
        <v>44927</v>
      </c>
      <c r="BH34" s="289">
        <f t="shared" si="6"/>
        <v>44957</v>
      </c>
      <c r="BI34" s="180">
        <f t="shared" si="17"/>
        <v>31</v>
      </c>
      <c r="BK34" s="600">
        <f t="shared" si="7"/>
        <v>1</v>
      </c>
      <c r="BL34" s="600">
        <f t="shared" si="18"/>
        <v>1</v>
      </c>
      <c r="BM34" s="600">
        <f t="shared" si="19"/>
        <v>1</v>
      </c>
    </row>
    <row r="35" spans="1:65" s="28" customFormat="1" ht="12" x14ac:dyDescent="0.25">
      <c r="A35" s="67" t="str">
        <f t="shared" si="20"/>
        <v/>
      </c>
      <c r="B35" s="402"/>
      <c r="C35" s="405"/>
      <c r="D35" s="718"/>
      <c r="E35" s="718"/>
      <c r="F35" s="314"/>
      <c r="G35" s="314"/>
      <c r="H35" s="314"/>
      <c r="I35" s="695"/>
      <c r="J35" s="68">
        <f t="shared" si="8"/>
        <v>0</v>
      </c>
      <c r="K35" s="68">
        <f t="shared" si="9"/>
        <v>0</v>
      </c>
      <c r="L35" s="68">
        <f t="shared" si="10"/>
        <v>0</v>
      </c>
      <c r="M35" s="68">
        <f t="shared" si="11"/>
        <v>0</v>
      </c>
      <c r="N35" s="68">
        <f t="shared" si="12"/>
        <v>0</v>
      </c>
      <c r="O35" s="68">
        <f t="shared" si="13"/>
        <v>0</v>
      </c>
      <c r="P35" s="68">
        <f t="shared" si="14"/>
        <v>0</v>
      </c>
      <c r="Q35" s="68">
        <f t="shared" si="15"/>
        <v>0</v>
      </c>
      <c r="R35" s="68">
        <f t="shared" si="16"/>
        <v>0</v>
      </c>
      <c r="S35" s="856"/>
      <c r="T35" s="856"/>
      <c r="U35" s="856"/>
      <c r="V35" s="69" t="str">
        <f t="shared" si="2"/>
        <v/>
      </c>
      <c r="W35" s="450" t="str">
        <f t="shared" si="3"/>
        <v/>
      </c>
      <c r="X35" s="70" t="str">
        <f t="shared" si="4"/>
        <v/>
      </c>
      <c r="Y35" s="315"/>
      <c r="Z35" s="315"/>
      <c r="AA35" s="648"/>
      <c r="AB35" s="648"/>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G35" s="179">
        <f t="shared" si="5"/>
        <v>44927</v>
      </c>
      <c r="BH35" s="289">
        <f t="shared" si="6"/>
        <v>44957</v>
      </c>
      <c r="BI35" s="180">
        <f t="shared" si="17"/>
        <v>31</v>
      </c>
      <c r="BK35" s="600">
        <f t="shared" si="7"/>
        <v>1</v>
      </c>
      <c r="BL35" s="600">
        <f t="shared" si="18"/>
        <v>1</v>
      </c>
      <c r="BM35" s="600">
        <f t="shared" si="19"/>
        <v>1</v>
      </c>
    </row>
    <row r="36" spans="1:65" s="28" customFormat="1" ht="12" x14ac:dyDescent="0.25">
      <c r="A36" s="67" t="str">
        <f t="shared" si="20"/>
        <v/>
      </c>
      <c r="B36" s="402"/>
      <c r="C36" s="405"/>
      <c r="D36" s="718"/>
      <c r="E36" s="718"/>
      <c r="F36" s="314"/>
      <c r="G36" s="314"/>
      <c r="H36" s="314"/>
      <c r="I36" s="695"/>
      <c r="J36" s="68">
        <f t="shared" si="8"/>
        <v>0</v>
      </c>
      <c r="K36" s="68">
        <f t="shared" si="9"/>
        <v>0</v>
      </c>
      <c r="L36" s="68">
        <f>COUNTIF(Y36:BC36,"U")</f>
        <v>0</v>
      </c>
      <c r="M36" s="68">
        <f>COUNTIF(Y36:BC36,"E")</f>
        <v>0</v>
      </c>
      <c r="N36" s="68">
        <f>COUNTIF(Y36:BC36,"F")</f>
        <v>0</v>
      </c>
      <c r="O36" s="68">
        <f>COUNTIF(Y36:BC36,"W")</f>
        <v>0</v>
      </c>
      <c r="P36" s="68">
        <f t="shared" si="14"/>
        <v>0</v>
      </c>
      <c r="Q36" s="68">
        <f t="shared" si="15"/>
        <v>0</v>
      </c>
      <c r="R36" s="68">
        <f t="shared" si="16"/>
        <v>0</v>
      </c>
      <c r="S36" s="856"/>
      <c r="T36" s="856"/>
      <c r="U36" s="856"/>
      <c r="V36" s="69" t="str">
        <f t="shared" si="2"/>
        <v/>
      </c>
      <c r="W36" s="450" t="str">
        <f t="shared" si="3"/>
        <v/>
      </c>
      <c r="X36" s="70" t="str">
        <f t="shared" si="4"/>
        <v/>
      </c>
      <c r="Y36" s="315"/>
      <c r="Z36" s="315"/>
      <c r="AA36" s="648"/>
      <c r="AB36" s="648"/>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G36" s="179">
        <f t="shared" si="5"/>
        <v>44927</v>
      </c>
      <c r="BH36" s="289">
        <f t="shared" si="6"/>
        <v>44957</v>
      </c>
      <c r="BI36" s="180">
        <f t="shared" si="17"/>
        <v>31</v>
      </c>
      <c r="BK36" s="600">
        <f t="shared" si="7"/>
        <v>1</v>
      </c>
      <c r="BL36" s="600">
        <f t="shared" si="18"/>
        <v>1</v>
      </c>
      <c r="BM36" s="600">
        <f t="shared" si="19"/>
        <v>1</v>
      </c>
    </row>
    <row r="37" spans="1:65" s="28" customFormat="1" ht="12" x14ac:dyDescent="0.25">
      <c r="A37" s="67" t="str">
        <f t="shared" si="20"/>
        <v/>
      </c>
      <c r="B37" s="402"/>
      <c r="C37" s="405"/>
      <c r="D37" s="718"/>
      <c r="E37" s="718"/>
      <c r="F37" s="314"/>
      <c r="G37" s="314"/>
      <c r="H37" s="314"/>
      <c r="I37" s="695"/>
      <c r="J37" s="68">
        <f t="shared" si="8"/>
        <v>0</v>
      </c>
      <c r="K37" s="68">
        <f t="shared" si="9"/>
        <v>0</v>
      </c>
      <c r="L37" s="68">
        <f>COUNTIF(Y37:BC37,"U")</f>
        <v>0</v>
      </c>
      <c r="M37" s="68">
        <f>COUNTIF(Y37:BC37,"E")</f>
        <v>0</v>
      </c>
      <c r="N37" s="68">
        <f>COUNTIF(Y37:BC37,"F")</f>
        <v>0</v>
      </c>
      <c r="O37" s="68">
        <f>COUNTIF(Y37:BC37,"W")</f>
        <v>0</v>
      </c>
      <c r="P37" s="68">
        <f t="shared" si="14"/>
        <v>0</v>
      </c>
      <c r="Q37" s="68">
        <f t="shared" si="15"/>
        <v>0</v>
      </c>
      <c r="R37" s="68">
        <f t="shared" si="16"/>
        <v>0</v>
      </c>
      <c r="S37" s="856"/>
      <c r="T37" s="856"/>
      <c r="U37" s="856"/>
      <c r="V37" s="69" t="str">
        <f t="shared" si="2"/>
        <v/>
      </c>
      <c r="W37" s="450" t="str">
        <f t="shared" si="3"/>
        <v/>
      </c>
      <c r="X37" s="70" t="str">
        <f t="shared" si="4"/>
        <v/>
      </c>
      <c r="Y37" s="315"/>
      <c r="Z37" s="315"/>
      <c r="AA37" s="648"/>
      <c r="AB37" s="648"/>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G37" s="179">
        <f t="shared" si="5"/>
        <v>44927</v>
      </c>
      <c r="BH37" s="289">
        <f t="shared" si="6"/>
        <v>44957</v>
      </c>
      <c r="BI37" s="180">
        <f t="shared" si="17"/>
        <v>31</v>
      </c>
      <c r="BK37" s="600">
        <f t="shared" si="7"/>
        <v>1</v>
      </c>
      <c r="BL37" s="600">
        <f t="shared" si="18"/>
        <v>1</v>
      </c>
      <c r="BM37" s="600">
        <f t="shared" si="19"/>
        <v>1</v>
      </c>
    </row>
    <row r="38" spans="1:65" s="28" customFormat="1" ht="12" x14ac:dyDescent="0.25">
      <c r="A38" s="67" t="str">
        <f t="shared" si="20"/>
        <v/>
      </c>
      <c r="B38" s="402"/>
      <c r="C38" s="405"/>
      <c r="D38" s="718"/>
      <c r="E38" s="718"/>
      <c r="F38" s="314"/>
      <c r="G38" s="314"/>
      <c r="H38" s="314"/>
      <c r="I38" s="695"/>
      <c r="J38" s="68">
        <f t="shared" si="8"/>
        <v>0</v>
      </c>
      <c r="K38" s="68">
        <f t="shared" si="9"/>
        <v>0</v>
      </c>
      <c r="L38" s="68">
        <f>COUNTIF(Y38:BC38,"U")</f>
        <v>0</v>
      </c>
      <c r="M38" s="68">
        <f>COUNTIF(Y38:BC38,"E")</f>
        <v>0</v>
      </c>
      <c r="N38" s="68">
        <f>COUNTIF(Y38:BC38,"F")</f>
        <v>0</v>
      </c>
      <c r="O38" s="68">
        <f>COUNTIF(Y38:BC38,"W")</f>
        <v>0</v>
      </c>
      <c r="P38" s="68">
        <f t="shared" si="14"/>
        <v>0</v>
      </c>
      <c r="Q38" s="68">
        <f t="shared" si="15"/>
        <v>0</v>
      </c>
      <c r="R38" s="68">
        <f t="shared" si="16"/>
        <v>0</v>
      </c>
      <c r="S38" s="856"/>
      <c r="T38" s="856"/>
      <c r="U38" s="856"/>
      <c r="V38" s="69" t="str">
        <f t="shared" si="2"/>
        <v/>
      </c>
      <c r="W38" s="450" t="str">
        <f t="shared" si="3"/>
        <v/>
      </c>
      <c r="X38" s="70" t="str">
        <f t="shared" si="4"/>
        <v/>
      </c>
      <c r="Y38" s="315"/>
      <c r="Z38" s="315"/>
      <c r="AA38" s="648"/>
      <c r="AB38" s="648"/>
      <c r="AC38" s="315"/>
      <c r="AD38" s="315"/>
      <c r="AE38" s="315"/>
      <c r="AF38" s="315"/>
      <c r="AG38" s="315"/>
      <c r="AH38" s="315"/>
      <c r="AI38" s="315"/>
      <c r="AJ38" s="315"/>
      <c r="AK38" s="315"/>
      <c r="AL38" s="315"/>
      <c r="AM38" s="315"/>
      <c r="AN38" s="315"/>
      <c r="AO38" s="315"/>
      <c r="AP38" s="315"/>
      <c r="AQ38" s="804"/>
      <c r="AR38" s="804"/>
      <c r="AS38" s="804"/>
      <c r="AT38" s="804"/>
      <c r="AU38" s="315"/>
      <c r="AV38" s="315"/>
      <c r="AW38" s="315"/>
      <c r="AX38" s="315"/>
      <c r="AY38" s="315"/>
      <c r="AZ38" s="315"/>
      <c r="BA38" s="315"/>
      <c r="BB38" s="315"/>
      <c r="BC38" s="315"/>
      <c r="BG38" s="179">
        <f t="shared" si="5"/>
        <v>44927</v>
      </c>
      <c r="BH38" s="289">
        <f t="shared" si="6"/>
        <v>44957</v>
      </c>
      <c r="BI38" s="180">
        <f t="shared" si="17"/>
        <v>31</v>
      </c>
      <c r="BK38" s="600">
        <f t="shared" si="7"/>
        <v>1</v>
      </c>
      <c r="BL38" s="600">
        <f t="shared" si="18"/>
        <v>1</v>
      </c>
      <c r="BM38" s="600">
        <f t="shared" si="19"/>
        <v>1</v>
      </c>
    </row>
    <row r="39" spans="1:65" s="28" customFormat="1" ht="12" x14ac:dyDescent="0.25">
      <c r="A39" s="67" t="str">
        <f t="shared" si="20"/>
        <v/>
      </c>
      <c r="B39" s="402"/>
      <c r="C39" s="405"/>
      <c r="D39" s="718"/>
      <c r="E39" s="718"/>
      <c r="F39" s="314"/>
      <c r="G39" s="314"/>
      <c r="H39" s="314"/>
      <c r="I39" s="695"/>
      <c r="J39" s="68">
        <f t="shared" si="8"/>
        <v>0</v>
      </c>
      <c r="K39" s="68">
        <f t="shared" si="9"/>
        <v>0</v>
      </c>
      <c r="L39" s="68">
        <f>COUNTIF(Y39:BC39,"U")</f>
        <v>0</v>
      </c>
      <c r="M39" s="68">
        <f>COUNTIF(Y39:BC39,"E")</f>
        <v>0</v>
      </c>
      <c r="N39" s="68">
        <f>COUNTIF(Y39:BC39,"F")</f>
        <v>0</v>
      </c>
      <c r="O39" s="68">
        <f>COUNTIF(Y39:BC39,"W")</f>
        <v>0</v>
      </c>
      <c r="P39" s="68">
        <f t="shared" si="14"/>
        <v>0</v>
      </c>
      <c r="Q39" s="68">
        <f t="shared" si="15"/>
        <v>0</v>
      </c>
      <c r="R39" s="68">
        <f t="shared" si="16"/>
        <v>0</v>
      </c>
      <c r="S39" s="856"/>
      <c r="T39" s="856"/>
      <c r="U39" s="856"/>
      <c r="V39" s="69" t="str">
        <f t="shared" si="2"/>
        <v/>
      </c>
      <c r="W39" s="450" t="str">
        <f t="shared" si="3"/>
        <v/>
      </c>
      <c r="X39" s="70" t="str">
        <f t="shared" si="4"/>
        <v/>
      </c>
      <c r="Y39" s="315"/>
      <c r="Z39" s="315"/>
      <c r="AA39" s="648"/>
      <c r="AB39" s="648"/>
      <c r="AC39" s="315"/>
      <c r="AD39" s="315"/>
      <c r="AE39" s="315"/>
      <c r="AF39" s="315"/>
      <c r="AG39" s="315"/>
      <c r="AH39" s="315"/>
      <c r="AI39" s="315"/>
      <c r="AJ39" s="315"/>
      <c r="AK39" s="315"/>
      <c r="AL39" s="315"/>
      <c r="AM39" s="315"/>
      <c r="AN39" s="315"/>
      <c r="AO39" s="315"/>
      <c r="AP39" s="315"/>
      <c r="AQ39" s="804"/>
      <c r="AR39" s="804"/>
      <c r="AS39" s="804"/>
      <c r="AT39" s="804"/>
      <c r="AU39" s="315"/>
      <c r="AV39" s="315"/>
      <c r="AW39" s="315"/>
      <c r="AX39" s="315"/>
      <c r="AY39" s="315"/>
      <c r="AZ39" s="315"/>
      <c r="BA39" s="315"/>
      <c r="BB39" s="315"/>
      <c r="BC39" s="315"/>
      <c r="BG39" s="179">
        <f t="shared" si="5"/>
        <v>44927</v>
      </c>
      <c r="BH39" s="289">
        <f t="shared" si="6"/>
        <v>44957</v>
      </c>
      <c r="BI39" s="180">
        <f t="shared" si="17"/>
        <v>31</v>
      </c>
      <c r="BK39" s="600">
        <f t="shared" si="7"/>
        <v>1</v>
      </c>
      <c r="BL39" s="600">
        <f t="shared" si="18"/>
        <v>1</v>
      </c>
      <c r="BM39" s="600">
        <f t="shared" si="19"/>
        <v>1</v>
      </c>
    </row>
    <row r="40" spans="1:65" s="28" customFormat="1" ht="12" x14ac:dyDescent="0.25">
      <c r="A40" s="67" t="str">
        <f t="shared" si="20"/>
        <v/>
      </c>
      <c r="B40" s="402"/>
      <c r="C40" s="405"/>
      <c r="D40" s="718"/>
      <c r="E40" s="718"/>
      <c r="F40" s="314"/>
      <c r="G40" s="314"/>
      <c r="H40" s="314"/>
      <c r="I40" s="695"/>
      <c r="J40" s="68">
        <f t="shared" si="8"/>
        <v>0</v>
      </c>
      <c r="K40" s="68">
        <f t="shared" si="9"/>
        <v>0</v>
      </c>
      <c r="L40" s="68">
        <f>COUNTIF(Y40:BC40,"U")</f>
        <v>0</v>
      </c>
      <c r="M40" s="68">
        <f>COUNTIF(Y40:BC40,"E")</f>
        <v>0</v>
      </c>
      <c r="N40" s="68">
        <f>COUNTIF(Y40:BC40,"F")</f>
        <v>0</v>
      </c>
      <c r="O40" s="68">
        <f>COUNTIF(Y40:BC40,"W")</f>
        <v>0</v>
      </c>
      <c r="P40" s="68">
        <f t="shared" si="14"/>
        <v>0</v>
      </c>
      <c r="Q40" s="68">
        <f t="shared" si="15"/>
        <v>0</v>
      </c>
      <c r="R40" s="68">
        <f t="shared" si="16"/>
        <v>0</v>
      </c>
      <c r="S40" s="856"/>
      <c r="T40" s="856"/>
      <c r="U40" s="856"/>
      <c r="V40" s="69" t="str">
        <f t="shared" si="2"/>
        <v/>
      </c>
      <c r="W40" s="450" t="str">
        <f t="shared" si="3"/>
        <v/>
      </c>
      <c r="X40" s="70" t="str">
        <f t="shared" si="4"/>
        <v/>
      </c>
      <c r="Y40" s="315"/>
      <c r="Z40" s="315"/>
      <c r="AA40" s="648"/>
      <c r="AB40" s="648"/>
      <c r="AC40" s="315"/>
      <c r="AD40" s="315"/>
      <c r="AE40" s="315"/>
      <c r="AF40" s="315"/>
      <c r="AG40" s="315"/>
      <c r="AH40" s="315"/>
      <c r="AI40" s="315"/>
      <c r="AJ40" s="315"/>
      <c r="AK40" s="315"/>
      <c r="AL40" s="315"/>
      <c r="AM40" s="315"/>
      <c r="AN40" s="315"/>
      <c r="AO40" s="315"/>
      <c r="AP40" s="315"/>
      <c r="AQ40" s="804"/>
      <c r="AR40" s="804"/>
      <c r="AS40" s="804"/>
      <c r="AT40" s="804"/>
      <c r="AU40" s="315"/>
      <c r="AV40" s="315"/>
      <c r="AW40" s="315"/>
      <c r="AX40" s="315"/>
      <c r="AY40" s="315"/>
      <c r="AZ40" s="315"/>
      <c r="BA40" s="315"/>
      <c r="BB40" s="315"/>
      <c r="BC40" s="315"/>
      <c r="BG40" s="179">
        <f t="shared" si="5"/>
        <v>44927</v>
      </c>
      <c r="BH40" s="289">
        <f t="shared" si="6"/>
        <v>44957</v>
      </c>
      <c r="BI40" s="180">
        <f t="shared" si="17"/>
        <v>31</v>
      </c>
      <c r="BK40" s="600">
        <f t="shared" si="7"/>
        <v>1</v>
      </c>
      <c r="BL40" s="600">
        <f t="shared" si="18"/>
        <v>1</v>
      </c>
      <c r="BM40" s="600">
        <f t="shared" si="19"/>
        <v>1</v>
      </c>
    </row>
    <row r="41" spans="1:65" s="28" customFormat="1" ht="12" x14ac:dyDescent="0.25">
      <c r="A41" s="67" t="str">
        <f t="shared" si="20"/>
        <v/>
      </c>
      <c r="B41" s="402"/>
      <c r="C41" s="405"/>
      <c r="D41" s="718"/>
      <c r="E41" s="718"/>
      <c r="F41" s="314"/>
      <c r="G41" s="314"/>
      <c r="H41" s="314"/>
      <c r="I41" s="695"/>
      <c r="J41" s="68">
        <f t="shared" si="8"/>
        <v>0</v>
      </c>
      <c r="K41" s="68">
        <f t="shared" si="9"/>
        <v>0</v>
      </c>
      <c r="L41" s="68">
        <f t="shared" si="10"/>
        <v>0</v>
      </c>
      <c r="M41" s="68">
        <f t="shared" si="11"/>
        <v>0</v>
      </c>
      <c r="N41" s="68">
        <f t="shared" si="12"/>
        <v>0</v>
      </c>
      <c r="O41" s="68">
        <f t="shared" si="13"/>
        <v>0</v>
      </c>
      <c r="P41" s="68">
        <f t="shared" si="14"/>
        <v>0</v>
      </c>
      <c r="Q41" s="68">
        <f t="shared" si="15"/>
        <v>0</v>
      </c>
      <c r="R41" s="68">
        <f t="shared" si="16"/>
        <v>0</v>
      </c>
      <c r="S41" s="856"/>
      <c r="T41" s="856"/>
      <c r="U41" s="856"/>
      <c r="V41" s="69" t="str">
        <f t="shared" si="2"/>
        <v/>
      </c>
      <c r="W41" s="450" t="str">
        <f t="shared" si="3"/>
        <v/>
      </c>
      <c r="X41" s="70" t="str">
        <f t="shared" si="4"/>
        <v/>
      </c>
      <c r="Y41" s="315"/>
      <c r="Z41" s="315"/>
      <c r="AA41" s="648"/>
      <c r="AB41" s="648"/>
      <c r="AC41" s="315"/>
      <c r="AD41" s="315"/>
      <c r="AE41" s="315"/>
      <c r="AF41" s="315"/>
      <c r="AG41" s="315"/>
      <c r="AH41" s="315"/>
      <c r="AI41" s="315"/>
      <c r="AJ41" s="315"/>
      <c r="AK41" s="315"/>
      <c r="AL41" s="315"/>
      <c r="AM41" s="315"/>
      <c r="AN41" s="315"/>
      <c r="AO41" s="315"/>
      <c r="AP41" s="315"/>
      <c r="AQ41" s="804"/>
      <c r="AR41" s="804"/>
      <c r="AS41" s="804"/>
      <c r="AT41" s="804"/>
      <c r="AU41" s="315"/>
      <c r="AV41" s="315"/>
      <c r="AW41" s="315"/>
      <c r="AX41" s="315"/>
      <c r="AY41" s="315"/>
      <c r="AZ41" s="315"/>
      <c r="BA41" s="315"/>
      <c r="BB41" s="315"/>
      <c r="BC41" s="315"/>
      <c r="BG41" s="179">
        <f t="shared" si="5"/>
        <v>44927</v>
      </c>
      <c r="BH41" s="289">
        <f t="shared" si="6"/>
        <v>44957</v>
      </c>
      <c r="BI41" s="180">
        <f t="shared" si="17"/>
        <v>31</v>
      </c>
      <c r="BK41" s="600">
        <f t="shared" si="7"/>
        <v>1</v>
      </c>
      <c r="BL41" s="600">
        <f t="shared" si="18"/>
        <v>1</v>
      </c>
      <c r="BM41" s="600">
        <f t="shared" si="19"/>
        <v>1</v>
      </c>
    </row>
    <row r="42" spans="1:65" s="30" customFormat="1" ht="12" x14ac:dyDescent="0.25">
      <c r="A42" s="67" t="str">
        <f t="shared" si="20"/>
        <v/>
      </c>
      <c r="B42" s="402"/>
      <c r="C42" s="405"/>
      <c r="D42" s="718"/>
      <c r="E42" s="718"/>
      <c r="F42" s="314"/>
      <c r="G42" s="314"/>
      <c r="H42" s="314"/>
      <c r="I42" s="695"/>
      <c r="J42" s="68">
        <f t="shared" si="8"/>
        <v>0</v>
      </c>
      <c r="K42" s="68">
        <f t="shared" si="9"/>
        <v>0</v>
      </c>
      <c r="L42" s="68">
        <f t="shared" si="10"/>
        <v>0</v>
      </c>
      <c r="M42" s="68">
        <f t="shared" si="11"/>
        <v>0</v>
      </c>
      <c r="N42" s="68">
        <f t="shared" si="12"/>
        <v>0</v>
      </c>
      <c r="O42" s="68">
        <f t="shared" si="13"/>
        <v>0</v>
      </c>
      <c r="P42" s="68">
        <f t="shared" si="14"/>
        <v>0</v>
      </c>
      <c r="Q42" s="68">
        <f t="shared" si="15"/>
        <v>0</v>
      </c>
      <c r="R42" s="68">
        <f t="shared" si="16"/>
        <v>0</v>
      </c>
      <c r="S42" s="856"/>
      <c r="T42" s="856"/>
      <c r="U42" s="856"/>
      <c r="V42" s="69" t="str">
        <f t="shared" si="2"/>
        <v/>
      </c>
      <c r="W42" s="450" t="str">
        <f t="shared" si="3"/>
        <v/>
      </c>
      <c r="X42" s="70" t="str">
        <f t="shared" si="4"/>
        <v/>
      </c>
      <c r="Y42" s="315"/>
      <c r="Z42" s="315"/>
      <c r="AA42" s="648"/>
      <c r="AB42" s="648"/>
      <c r="AC42" s="315"/>
      <c r="AD42" s="315"/>
      <c r="AE42" s="315"/>
      <c r="AF42" s="315"/>
      <c r="AG42" s="315"/>
      <c r="AH42" s="315"/>
      <c r="AI42" s="315"/>
      <c r="AJ42" s="315"/>
      <c r="AK42" s="315"/>
      <c r="AL42" s="315"/>
      <c r="AM42" s="315"/>
      <c r="AN42" s="315"/>
      <c r="AO42" s="315"/>
      <c r="AP42" s="315"/>
      <c r="AQ42" s="804"/>
      <c r="AR42" s="804"/>
      <c r="AS42" s="804"/>
      <c r="AT42" s="804"/>
      <c r="AU42" s="315"/>
      <c r="AV42" s="315"/>
      <c r="AW42" s="315"/>
      <c r="AX42" s="315"/>
      <c r="AY42" s="315"/>
      <c r="AZ42" s="315"/>
      <c r="BA42" s="315"/>
      <c r="BB42" s="315"/>
      <c r="BC42" s="315"/>
      <c r="BG42" s="179">
        <f t="shared" si="5"/>
        <v>44927</v>
      </c>
      <c r="BH42" s="289">
        <f t="shared" si="6"/>
        <v>44957</v>
      </c>
      <c r="BI42" s="180">
        <f t="shared" si="17"/>
        <v>31</v>
      </c>
      <c r="BK42" s="600">
        <f t="shared" si="7"/>
        <v>1</v>
      </c>
      <c r="BL42" s="600">
        <f t="shared" si="18"/>
        <v>1</v>
      </c>
      <c r="BM42" s="600">
        <f t="shared" si="19"/>
        <v>1</v>
      </c>
    </row>
    <row r="43" spans="1:65" s="12" customFormat="1" hidden="1" x14ac:dyDescent="0.25">
      <c r="A43" s="67" t="str">
        <f t="shared" si="20"/>
        <v/>
      </c>
      <c r="B43" s="402"/>
      <c r="C43" s="405"/>
      <c r="D43" s="718"/>
      <c r="E43" s="718"/>
      <c r="F43" s="314"/>
      <c r="G43" s="314"/>
      <c r="H43" s="314"/>
      <c r="I43" s="695"/>
      <c r="J43" s="68">
        <f t="shared" si="8"/>
        <v>0</v>
      </c>
      <c r="K43" s="68">
        <f t="shared" si="9"/>
        <v>0</v>
      </c>
      <c r="L43" s="68">
        <f t="shared" ref="L43:L62" si="21">COUNTIF(Y43:BC43,"U")</f>
        <v>0</v>
      </c>
      <c r="M43" s="68">
        <f t="shared" ref="M43:M62" si="22">COUNTIF(Y43:BC43,"E")</f>
        <v>0</v>
      </c>
      <c r="N43" s="68">
        <f t="shared" ref="N43:N62" si="23">COUNTIF(Y43:BC43,"F")</f>
        <v>0</v>
      </c>
      <c r="O43" s="68">
        <f t="shared" ref="O43:O62" si="24">COUNTIF(Y43:BC43,"W")</f>
        <v>0</v>
      </c>
      <c r="P43" s="68">
        <f t="shared" si="14"/>
        <v>0</v>
      </c>
      <c r="Q43" s="68">
        <f t="shared" si="15"/>
        <v>0</v>
      </c>
      <c r="R43" s="68">
        <f t="shared" si="16"/>
        <v>0</v>
      </c>
      <c r="S43" s="856"/>
      <c r="T43" s="856"/>
      <c r="U43" s="856"/>
      <c r="V43" s="69" t="str">
        <f t="shared" si="2"/>
        <v/>
      </c>
      <c r="W43" s="450" t="str">
        <f t="shared" si="3"/>
        <v/>
      </c>
      <c r="X43" s="70" t="str">
        <f t="shared" si="4"/>
        <v/>
      </c>
      <c r="Y43" s="315"/>
      <c r="Z43" s="315"/>
      <c r="AA43" s="648"/>
      <c r="AB43" s="648"/>
      <c r="AC43" s="315"/>
      <c r="AD43" s="315"/>
      <c r="AE43" s="315"/>
      <c r="AF43" s="315"/>
      <c r="AG43" s="315"/>
      <c r="AH43" s="315"/>
      <c r="AI43" s="315"/>
      <c r="AJ43" s="315"/>
      <c r="AK43" s="315"/>
      <c r="AL43" s="315"/>
      <c r="AM43" s="315"/>
      <c r="AN43" s="315"/>
      <c r="AO43" s="315"/>
      <c r="AP43" s="315"/>
      <c r="AQ43" s="804"/>
      <c r="AR43" s="804"/>
      <c r="AS43" s="804"/>
      <c r="AT43" s="804"/>
      <c r="AU43" s="315"/>
      <c r="AV43" s="315"/>
      <c r="AW43" s="315"/>
      <c r="AX43" s="315"/>
      <c r="AY43" s="315"/>
      <c r="AZ43" s="315"/>
      <c r="BA43" s="315"/>
      <c r="BB43" s="315"/>
      <c r="BC43" s="315"/>
      <c r="BG43" s="179">
        <f t="shared" si="5"/>
        <v>44927</v>
      </c>
      <c r="BH43" s="289">
        <f t="shared" si="6"/>
        <v>44957</v>
      </c>
      <c r="BI43" s="180">
        <f t="shared" si="17"/>
        <v>31</v>
      </c>
      <c r="BK43" s="600">
        <f t="shared" si="7"/>
        <v>1</v>
      </c>
      <c r="BL43" s="600">
        <f t="shared" si="18"/>
        <v>1</v>
      </c>
      <c r="BM43" s="600">
        <f t="shared" si="19"/>
        <v>1</v>
      </c>
    </row>
    <row r="44" spans="1:65" s="31" customFormat="1" ht="12" hidden="1" x14ac:dyDescent="0.25">
      <c r="A44" s="67" t="str">
        <f t="shared" si="20"/>
        <v/>
      </c>
      <c r="B44" s="402"/>
      <c r="C44" s="405"/>
      <c r="D44" s="718"/>
      <c r="E44" s="718"/>
      <c r="F44" s="314"/>
      <c r="G44" s="314"/>
      <c r="H44" s="314"/>
      <c r="I44" s="695"/>
      <c r="J44" s="68">
        <f t="shared" si="8"/>
        <v>0</v>
      </c>
      <c r="K44" s="68">
        <f t="shared" si="9"/>
        <v>0</v>
      </c>
      <c r="L44" s="68">
        <f t="shared" si="21"/>
        <v>0</v>
      </c>
      <c r="M44" s="68">
        <f t="shared" si="22"/>
        <v>0</v>
      </c>
      <c r="N44" s="68">
        <f t="shared" si="23"/>
        <v>0</v>
      </c>
      <c r="O44" s="68">
        <f t="shared" si="24"/>
        <v>0</v>
      </c>
      <c r="P44" s="68">
        <f t="shared" si="14"/>
        <v>0</v>
      </c>
      <c r="Q44" s="68">
        <f t="shared" si="15"/>
        <v>0</v>
      </c>
      <c r="R44" s="68">
        <f t="shared" si="16"/>
        <v>0</v>
      </c>
      <c r="S44" s="856"/>
      <c r="T44" s="856"/>
      <c r="U44" s="856"/>
      <c r="V44" s="69" t="str">
        <f t="shared" si="2"/>
        <v/>
      </c>
      <c r="W44" s="450" t="str">
        <f t="shared" si="3"/>
        <v/>
      </c>
      <c r="X44" s="70" t="str">
        <f t="shared" si="4"/>
        <v/>
      </c>
      <c r="Y44" s="315"/>
      <c r="Z44" s="315"/>
      <c r="AA44" s="648"/>
      <c r="AB44" s="648"/>
      <c r="AC44" s="315"/>
      <c r="AD44" s="315"/>
      <c r="AE44" s="315"/>
      <c r="AF44" s="315"/>
      <c r="AG44" s="315"/>
      <c r="AH44" s="315"/>
      <c r="AI44" s="315"/>
      <c r="AJ44" s="315"/>
      <c r="AK44" s="315"/>
      <c r="AL44" s="315"/>
      <c r="AM44" s="315"/>
      <c r="AN44" s="315"/>
      <c r="AO44" s="315"/>
      <c r="AP44" s="315"/>
      <c r="AQ44" s="804"/>
      <c r="AR44" s="804"/>
      <c r="AS44" s="804"/>
      <c r="AT44" s="804"/>
      <c r="AU44" s="315"/>
      <c r="AV44" s="315"/>
      <c r="AW44" s="315"/>
      <c r="AX44" s="315"/>
      <c r="AY44" s="315"/>
      <c r="AZ44" s="315"/>
      <c r="BA44" s="315"/>
      <c r="BB44" s="315"/>
      <c r="BC44" s="315"/>
      <c r="BG44" s="179">
        <f t="shared" si="5"/>
        <v>44927</v>
      </c>
      <c r="BH44" s="289">
        <f t="shared" si="6"/>
        <v>44957</v>
      </c>
      <c r="BI44" s="180">
        <f t="shared" si="17"/>
        <v>31</v>
      </c>
      <c r="BK44" s="600">
        <f t="shared" si="7"/>
        <v>1</v>
      </c>
      <c r="BL44" s="600">
        <f t="shared" si="18"/>
        <v>1</v>
      </c>
      <c r="BM44" s="600">
        <f t="shared" si="19"/>
        <v>1</v>
      </c>
    </row>
    <row r="45" spans="1:65" s="29" customFormat="1" hidden="1" x14ac:dyDescent="0.25">
      <c r="A45" s="67" t="str">
        <f t="shared" si="20"/>
        <v/>
      </c>
      <c r="B45" s="402"/>
      <c r="C45" s="405"/>
      <c r="D45" s="718"/>
      <c r="E45" s="718"/>
      <c r="F45" s="314"/>
      <c r="G45" s="314"/>
      <c r="H45" s="314"/>
      <c r="I45" s="695"/>
      <c r="J45" s="68">
        <f t="shared" si="8"/>
        <v>0</v>
      </c>
      <c r="K45" s="68">
        <f t="shared" si="9"/>
        <v>0</v>
      </c>
      <c r="L45" s="68">
        <f t="shared" si="21"/>
        <v>0</v>
      </c>
      <c r="M45" s="68">
        <f t="shared" si="22"/>
        <v>0</v>
      </c>
      <c r="N45" s="68">
        <f t="shared" si="23"/>
        <v>0</v>
      </c>
      <c r="O45" s="68">
        <f t="shared" si="24"/>
        <v>0</v>
      </c>
      <c r="P45" s="68">
        <f t="shared" si="14"/>
        <v>0</v>
      </c>
      <c r="Q45" s="68">
        <f t="shared" si="15"/>
        <v>0</v>
      </c>
      <c r="R45" s="68">
        <f t="shared" si="16"/>
        <v>0</v>
      </c>
      <c r="S45" s="856"/>
      <c r="T45" s="856"/>
      <c r="U45" s="856"/>
      <c r="V45" s="69" t="str">
        <f t="shared" si="2"/>
        <v/>
      </c>
      <c r="W45" s="450" t="str">
        <f t="shared" si="3"/>
        <v/>
      </c>
      <c r="X45" s="70" t="str">
        <f t="shared" si="4"/>
        <v/>
      </c>
      <c r="Y45" s="315"/>
      <c r="Z45" s="315"/>
      <c r="AA45" s="648"/>
      <c r="AB45" s="648"/>
      <c r="AC45" s="315"/>
      <c r="AD45" s="315"/>
      <c r="AE45" s="315"/>
      <c r="AF45" s="315"/>
      <c r="AG45" s="315"/>
      <c r="AH45" s="315"/>
      <c r="AI45" s="315"/>
      <c r="AJ45" s="315"/>
      <c r="AK45" s="315"/>
      <c r="AL45" s="315"/>
      <c r="AM45" s="315"/>
      <c r="AN45" s="315"/>
      <c r="AO45" s="315"/>
      <c r="AP45" s="315"/>
      <c r="AQ45" s="804"/>
      <c r="AR45" s="804"/>
      <c r="AS45" s="804"/>
      <c r="AT45" s="804"/>
      <c r="AU45" s="315"/>
      <c r="AV45" s="315"/>
      <c r="AW45" s="315"/>
      <c r="AX45" s="315"/>
      <c r="AY45" s="315"/>
      <c r="AZ45" s="315"/>
      <c r="BA45" s="315"/>
      <c r="BB45" s="315"/>
      <c r="BC45" s="315"/>
      <c r="BG45" s="179">
        <f t="shared" si="5"/>
        <v>44927</v>
      </c>
      <c r="BH45" s="289">
        <f t="shared" si="6"/>
        <v>44957</v>
      </c>
      <c r="BI45" s="180">
        <f t="shared" si="17"/>
        <v>31</v>
      </c>
      <c r="BK45" s="600">
        <f t="shared" si="7"/>
        <v>1</v>
      </c>
      <c r="BL45" s="600">
        <f t="shared" si="18"/>
        <v>1</v>
      </c>
      <c r="BM45" s="600">
        <f t="shared" si="19"/>
        <v>1</v>
      </c>
    </row>
    <row r="46" spans="1:65" s="29" customFormat="1" hidden="1" x14ac:dyDescent="0.25">
      <c r="A46" s="67" t="str">
        <f t="shared" si="20"/>
        <v/>
      </c>
      <c r="B46" s="402"/>
      <c r="C46" s="405"/>
      <c r="D46" s="718"/>
      <c r="E46" s="718"/>
      <c r="F46" s="314"/>
      <c r="G46" s="314"/>
      <c r="H46" s="314"/>
      <c r="I46" s="695"/>
      <c r="J46" s="68">
        <f t="shared" si="8"/>
        <v>0</v>
      </c>
      <c r="K46" s="68">
        <f t="shared" si="9"/>
        <v>0</v>
      </c>
      <c r="L46" s="68">
        <f t="shared" si="21"/>
        <v>0</v>
      </c>
      <c r="M46" s="68">
        <f t="shared" si="22"/>
        <v>0</v>
      </c>
      <c r="N46" s="68">
        <f t="shared" si="23"/>
        <v>0</v>
      </c>
      <c r="O46" s="68">
        <f t="shared" si="24"/>
        <v>0</v>
      </c>
      <c r="P46" s="68">
        <f t="shared" si="14"/>
        <v>0</v>
      </c>
      <c r="Q46" s="68">
        <f t="shared" si="15"/>
        <v>0</v>
      </c>
      <c r="R46" s="68">
        <f t="shared" si="16"/>
        <v>0</v>
      </c>
      <c r="S46" s="856"/>
      <c r="T46" s="856"/>
      <c r="U46" s="856"/>
      <c r="V46" s="69" t="str">
        <f t="shared" si="2"/>
        <v/>
      </c>
      <c r="W46" s="450" t="str">
        <f t="shared" si="3"/>
        <v/>
      </c>
      <c r="X46" s="70" t="str">
        <f t="shared" si="4"/>
        <v/>
      </c>
      <c r="Y46" s="315"/>
      <c r="Z46" s="315"/>
      <c r="AA46" s="648"/>
      <c r="AB46" s="648"/>
      <c r="AC46" s="315"/>
      <c r="AD46" s="315"/>
      <c r="AE46" s="315"/>
      <c r="AF46" s="315"/>
      <c r="AG46" s="315"/>
      <c r="AH46" s="315"/>
      <c r="AI46" s="315"/>
      <c r="AJ46" s="315"/>
      <c r="AK46" s="315"/>
      <c r="AL46" s="315"/>
      <c r="AM46" s="315"/>
      <c r="AN46" s="315"/>
      <c r="AO46" s="315"/>
      <c r="AP46" s="315"/>
      <c r="AQ46" s="804"/>
      <c r="AR46" s="804"/>
      <c r="AS46" s="804"/>
      <c r="AT46" s="804"/>
      <c r="AU46" s="315"/>
      <c r="AV46" s="315"/>
      <c r="AW46" s="315"/>
      <c r="AX46" s="315"/>
      <c r="AY46" s="315"/>
      <c r="AZ46" s="315"/>
      <c r="BA46" s="315"/>
      <c r="BB46" s="315"/>
      <c r="BC46" s="315"/>
      <c r="BG46" s="179">
        <f t="shared" si="5"/>
        <v>44927</v>
      </c>
      <c r="BH46" s="289">
        <f t="shared" si="6"/>
        <v>44957</v>
      </c>
      <c r="BI46" s="180">
        <f t="shared" si="17"/>
        <v>31</v>
      </c>
      <c r="BK46" s="600">
        <f t="shared" si="7"/>
        <v>1</v>
      </c>
      <c r="BL46" s="600">
        <f t="shared" si="18"/>
        <v>1</v>
      </c>
      <c r="BM46" s="600">
        <f t="shared" si="19"/>
        <v>1</v>
      </c>
    </row>
    <row r="47" spans="1:65" s="29" customFormat="1" hidden="1" x14ac:dyDescent="0.25">
      <c r="A47" s="67" t="str">
        <f t="shared" si="20"/>
        <v/>
      </c>
      <c r="B47" s="402"/>
      <c r="C47" s="405"/>
      <c r="D47" s="718"/>
      <c r="E47" s="718"/>
      <c r="F47" s="314"/>
      <c r="G47" s="314"/>
      <c r="H47" s="314"/>
      <c r="I47" s="695"/>
      <c r="J47" s="68">
        <f t="shared" si="8"/>
        <v>0</v>
      </c>
      <c r="K47" s="68">
        <f t="shared" si="9"/>
        <v>0</v>
      </c>
      <c r="L47" s="68">
        <f t="shared" si="21"/>
        <v>0</v>
      </c>
      <c r="M47" s="68">
        <f t="shared" si="22"/>
        <v>0</v>
      </c>
      <c r="N47" s="68">
        <f t="shared" si="23"/>
        <v>0</v>
      </c>
      <c r="O47" s="68">
        <f t="shared" si="24"/>
        <v>0</v>
      </c>
      <c r="P47" s="68">
        <f t="shared" si="14"/>
        <v>0</v>
      </c>
      <c r="Q47" s="68">
        <f t="shared" si="15"/>
        <v>0</v>
      </c>
      <c r="R47" s="68">
        <f t="shared" si="16"/>
        <v>0</v>
      </c>
      <c r="S47" s="856"/>
      <c r="T47" s="856"/>
      <c r="U47" s="856"/>
      <c r="V47" s="69" t="str">
        <f t="shared" si="2"/>
        <v/>
      </c>
      <c r="W47" s="450" t="str">
        <f t="shared" si="3"/>
        <v/>
      </c>
      <c r="X47" s="70" t="str">
        <f t="shared" si="4"/>
        <v/>
      </c>
      <c r="Y47" s="315"/>
      <c r="Z47" s="315"/>
      <c r="AA47" s="648"/>
      <c r="AB47" s="648"/>
      <c r="AC47" s="315"/>
      <c r="AD47" s="315"/>
      <c r="AE47" s="315"/>
      <c r="AF47" s="315"/>
      <c r="AG47" s="315"/>
      <c r="AH47" s="315"/>
      <c r="AI47" s="315"/>
      <c r="AJ47" s="315"/>
      <c r="AK47" s="315"/>
      <c r="AL47" s="315"/>
      <c r="AM47" s="315"/>
      <c r="AN47" s="315"/>
      <c r="AO47" s="315"/>
      <c r="AP47" s="315"/>
      <c r="AQ47" s="804"/>
      <c r="AR47" s="804"/>
      <c r="AS47" s="804"/>
      <c r="AT47" s="804"/>
      <c r="AU47" s="315"/>
      <c r="AV47" s="315"/>
      <c r="AW47" s="315"/>
      <c r="AX47" s="315"/>
      <c r="AY47" s="315"/>
      <c r="AZ47" s="315"/>
      <c r="BA47" s="315"/>
      <c r="BB47" s="315"/>
      <c r="BC47" s="315"/>
      <c r="BG47" s="179">
        <f t="shared" si="5"/>
        <v>44927</v>
      </c>
      <c r="BH47" s="289">
        <f t="shared" si="6"/>
        <v>44957</v>
      </c>
      <c r="BI47" s="180">
        <f t="shared" si="17"/>
        <v>31</v>
      </c>
      <c r="BK47" s="600">
        <f t="shared" si="7"/>
        <v>1</v>
      </c>
      <c r="BL47" s="600">
        <f t="shared" si="18"/>
        <v>1</v>
      </c>
      <c r="BM47" s="600">
        <f t="shared" si="19"/>
        <v>1</v>
      </c>
    </row>
    <row r="48" spans="1:65" s="29" customFormat="1" hidden="1" x14ac:dyDescent="0.25">
      <c r="A48" s="67" t="str">
        <f t="shared" si="20"/>
        <v/>
      </c>
      <c r="B48" s="402"/>
      <c r="C48" s="405"/>
      <c r="D48" s="718"/>
      <c r="E48" s="718"/>
      <c r="F48" s="314"/>
      <c r="G48" s="314"/>
      <c r="H48" s="314"/>
      <c r="I48" s="695"/>
      <c r="J48" s="68">
        <f t="shared" si="8"/>
        <v>0</v>
      </c>
      <c r="K48" s="68">
        <f t="shared" si="9"/>
        <v>0</v>
      </c>
      <c r="L48" s="68">
        <f t="shared" si="21"/>
        <v>0</v>
      </c>
      <c r="M48" s="68">
        <f t="shared" si="22"/>
        <v>0</v>
      </c>
      <c r="N48" s="68">
        <f t="shared" si="23"/>
        <v>0</v>
      </c>
      <c r="O48" s="68">
        <f t="shared" si="24"/>
        <v>0</v>
      </c>
      <c r="P48" s="68">
        <f t="shared" si="14"/>
        <v>0</v>
      </c>
      <c r="Q48" s="68">
        <f t="shared" si="15"/>
        <v>0</v>
      </c>
      <c r="R48" s="68">
        <f t="shared" si="16"/>
        <v>0</v>
      </c>
      <c r="S48" s="856"/>
      <c r="T48" s="856"/>
      <c r="U48" s="856"/>
      <c r="V48" s="69" t="str">
        <f t="shared" si="2"/>
        <v/>
      </c>
      <c r="W48" s="450" t="str">
        <f t="shared" si="3"/>
        <v/>
      </c>
      <c r="X48" s="70" t="str">
        <f t="shared" si="4"/>
        <v/>
      </c>
      <c r="Y48" s="315"/>
      <c r="Z48" s="315"/>
      <c r="AA48" s="648"/>
      <c r="AB48" s="648"/>
      <c r="AC48" s="315"/>
      <c r="AD48" s="315"/>
      <c r="AE48" s="315"/>
      <c r="AF48" s="315"/>
      <c r="AG48" s="315"/>
      <c r="AH48" s="315"/>
      <c r="AI48" s="315"/>
      <c r="AJ48" s="315"/>
      <c r="AK48" s="315"/>
      <c r="AL48" s="315"/>
      <c r="AM48" s="315"/>
      <c r="AN48" s="315"/>
      <c r="AO48" s="315"/>
      <c r="AP48" s="315"/>
      <c r="AQ48" s="804"/>
      <c r="AR48" s="804"/>
      <c r="AS48" s="804"/>
      <c r="AT48" s="804"/>
      <c r="AU48" s="315"/>
      <c r="AV48" s="315"/>
      <c r="AW48" s="315"/>
      <c r="AX48" s="315"/>
      <c r="AY48" s="315"/>
      <c r="AZ48" s="315"/>
      <c r="BA48" s="315"/>
      <c r="BB48" s="315"/>
      <c r="BC48" s="315"/>
      <c r="BG48" s="179">
        <f t="shared" si="5"/>
        <v>44927</v>
      </c>
      <c r="BH48" s="289">
        <f t="shared" si="6"/>
        <v>44957</v>
      </c>
      <c r="BI48" s="180">
        <f t="shared" si="17"/>
        <v>31</v>
      </c>
      <c r="BK48" s="600">
        <f t="shared" si="7"/>
        <v>1</v>
      </c>
      <c r="BL48" s="600">
        <f t="shared" si="18"/>
        <v>1</v>
      </c>
      <c r="BM48" s="600">
        <f t="shared" si="19"/>
        <v>1</v>
      </c>
    </row>
    <row r="49" spans="1:65" s="29" customFormat="1" hidden="1" x14ac:dyDescent="0.25">
      <c r="A49" s="67" t="str">
        <f t="shared" si="20"/>
        <v/>
      </c>
      <c r="B49" s="402"/>
      <c r="C49" s="405"/>
      <c r="D49" s="718"/>
      <c r="E49" s="718"/>
      <c r="F49" s="314"/>
      <c r="G49" s="314"/>
      <c r="H49" s="314"/>
      <c r="I49" s="695"/>
      <c r="J49" s="68">
        <f t="shared" si="8"/>
        <v>0</v>
      </c>
      <c r="K49" s="68">
        <f t="shared" si="9"/>
        <v>0</v>
      </c>
      <c r="L49" s="68">
        <f t="shared" si="21"/>
        <v>0</v>
      </c>
      <c r="M49" s="68">
        <f t="shared" si="22"/>
        <v>0</v>
      </c>
      <c r="N49" s="68">
        <f t="shared" si="23"/>
        <v>0</v>
      </c>
      <c r="O49" s="68">
        <f t="shared" si="24"/>
        <v>0</v>
      </c>
      <c r="P49" s="68">
        <f t="shared" si="14"/>
        <v>0</v>
      </c>
      <c r="Q49" s="68">
        <f t="shared" si="15"/>
        <v>0</v>
      </c>
      <c r="R49" s="68">
        <f t="shared" si="16"/>
        <v>0</v>
      </c>
      <c r="S49" s="856"/>
      <c r="T49" s="856"/>
      <c r="U49" s="856"/>
      <c r="V49" s="69" t="str">
        <f t="shared" si="2"/>
        <v/>
      </c>
      <c r="W49" s="450" t="str">
        <f t="shared" si="3"/>
        <v/>
      </c>
      <c r="X49" s="70" t="str">
        <f t="shared" si="4"/>
        <v/>
      </c>
      <c r="Y49" s="315"/>
      <c r="Z49" s="315"/>
      <c r="AA49" s="648"/>
      <c r="AB49" s="648"/>
      <c r="AC49" s="315"/>
      <c r="AD49" s="315"/>
      <c r="AE49" s="315"/>
      <c r="AF49" s="315"/>
      <c r="AG49" s="315"/>
      <c r="AH49" s="315"/>
      <c r="AI49" s="315"/>
      <c r="AJ49" s="315"/>
      <c r="AK49" s="315"/>
      <c r="AL49" s="315"/>
      <c r="AM49" s="315"/>
      <c r="AN49" s="315"/>
      <c r="AO49" s="315"/>
      <c r="AP49" s="315"/>
      <c r="AQ49" s="804"/>
      <c r="AR49" s="804"/>
      <c r="AS49" s="804"/>
      <c r="AT49" s="804"/>
      <c r="AU49" s="315"/>
      <c r="AV49" s="315"/>
      <c r="AW49" s="315"/>
      <c r="AX49" s="315"/>
      <c r="AY49" s="315"/>
      <c r="AZ49" s="315"/>
      <c r="BA49" s="315"/>
      <c r="BB49" s="315"/>
      <c r="BC49" s="315"/>
      <c r="BG49" s="179">
        <f t="shared" si="5"/>
        <v>44927</v>
      </c>
      <c r="BH49" s="289">
        <f t="shared" si="6"/>
        <v>44957</v>
      </c>
      <c r="BI49" s="180">
        <f t="shared" si="17"/>
        <v>31</v>
      </c>
      <c r="BK49" s="600">
        <f t="shared" si="7"/>
        <v>1</v>
      </c>
      <c r="BL49" s="600">
        <f t="shared" si="18"/>
        <v>1</v>
      </c>
      <c r="BM49" s="600">
        <f t="shared" si="19"/>
        <v>1</v>
      </c>
    </row>
    <row r="50" spans="1:65" s="29" customFormat="1" hidden="1" x14ac:dyDescent="0.25">
      <c r="A50" s="67" t="str">
        <f t="shared" si="20"/>
        <v/>
      </c>
      <c r="B50" s="402"/>
      <c r="C50" s="405"/>
      <c r="D50" s="718"/>
      <c r="E50" s="718"/>
      <c r="F50" s="314"/>
      <c r="G50" s="314"/>
      <c r="H50" s="314"/>
      <c r="I50" s="695"/>
      <c r="J50" s="68">
        <f t="shared" si="8"/>
        <v>0</v>
      </c>
      <c r="K50" s="68">
        <f t="shared" si="9"/>
        <v>0</v>
      </c>
      <c r="L50" s="68">
        <f t="shared" si="21"/>
        <v>0</v>
      </c>
      <c r="M50" s="68">
        <f t="shared" si="22"/>
        <v>0</v>
      </c>
      <c r="N50" s="68">
        <f t="shared" si="23"/>
        <v>0</v>
      </c>
      <c r="O50" s="68">
        <f t="shared" si="24"/>
        <v>0</v>
      </c>
      <c r="P50" s="68">
        <f t="shared" si="14"/>
        <v>0</v>
      </c>
      <c r="Q50" s="68">
        <f t="shared" si="15"/>
        <v>0</v>
      </c>
      <c r="R50" s="68">
        <f t="shared" si="16"/>
        <v>0</v>
      </c>
      <c r="S50" s="856"/>
      <c r="T50" s="856"/>
      <c r="U50" s="856"/>
      <c r="V50" s="69" t="str">
        <f t="shared" si="2"/>
        <v/>
      </c>
      <c r="W50" s="450" t="str">
        <f t="shared" si="3"/>
        <v/>
      </c>
      <c r="X50" s="70" t="str">
        <f t="shared" si="4"/>
        <v/>
      </c>
      <c r="Y50" s="315"/>
      <c r="Z50" s="315"/>
      <c r="AA50" s="648"/>
      <c r="AB50" s="648"/>
      <c r="AC50" s="315"/>
      <c r="AD50" s="315"/>
      <c r="AE50" s="315"/>
      <c r="AF50" s="315"/>
      <c r="AG50" s="315"/>
      <c r="AH50" s="315"/>
      <c r="AI50" s="315"/>
      <c r="AJ50" s="315"/>
      <c r="AK50" s="315"/>
      <c r="AL50" s="315"/>
      <c r="AM50" s="315"/>
      <c r="AN50" s="315"/>
      <c r="AO50" s="315"/>
      <c r="AP50" s="315"/>
      <c r="AQ50" s="804"/>
      <c r="AR50" s="804"/>
      <c r="AS50" s="804"/>
      <c r="AT50" s="804"/>
      <c r="AU50" s="315"/>
      <c r="AV50" s="315"/>
      <c r="AW50" s="315"/>
      <c r="AX50" s="315"/>
      <c r="AY50" s="315"/>
      <c r="AZ50" s="315"/>
      <c r="BA50" s="315"/>
      <c r="BB50" s="315"/>
      <c r="BC50" s="315"/>
      <c r="BG50" s="179">
        <f t="shared" si="5"/>
        <v>44927</v>
      </c>
      <c r="BH50" s="289">
        <f t="shared" si="6"/>
        <v>44957</v>
      </c>
      <c r="BI50" s="180">
        <f t="shared" si="17"/>
        <v>31</v>
      </c>
      <c r="BK50" s="600">
        <f t="shared" si="7"/>
        <v>1</v>
      </c>
      <c r="BL50" s="600">
        <f t="shared" si="18"/>
        <v>1</v>
      </c>
      <c r="BM50" s="600">
        <f t="shared" si="19"/>
        <v>1</v>
      </c>
    </row>
    <row r="51" spans="1:65" s="29" customFormat="1" hidden="1" x14ac:dyDescent="0.25">
      <c r="A51" s="67" t="str">
        <f t="shared" si="20"/>
        <v/>
      </c>
      <c r="B51" s="402"/>
      <c r="C51" s="405"/>
      <c r="D51" s="718"/>
      <c r="E51" s="718"/>
      <c r="F51" s="314"/>
      <c r="G51" s="314"/>
      <c r="H51" s="314"/>
      <c r="I51" s="695"/>
      <c r="J51" s="68">
        <f t="shared" si="8"/>
        <v>0</v>
      </c>
      <c r="K51" s="68">
        <f t="shared" si="9"/>
        <v>0</v>
      </c>
      <c r="L51" s="68">
        <f t="shared" si="21"/>
        <v>0</v>
      </c>
      <c r="M51" s="68">
        <f t="shared" si="22"/>
        <v>0</v>
      </c>
      <c r="N51" s="68">
        <f t="shared" si="23"/>
        <v>0</v>
      </c>
      <c r="O51" s="68">
        <f t="shared" si="24"/>
        <v>0</v>
      </c>
      <c r="P51" s="68">
        <f t="shared" si="14"/>
        <v>0</v>
      </c>
      <c r="Q51" s="68">
        <f t="shared" si="15"/>
        <v>0</v>
      </c>
      <c r="R51" s="68">
        <f t="shared" si="16"/>
        <v>0</v>
      </c>
      <c r="S51" s="856"/>
      <c r="T51" s="856"/>
      <c r="U51" s="856"/>
      <c r="V51" s="69" t="str">
        <f t="shared" si="2"/>
        <v/>
      </c>
      <c r="W51" s="450" t="str">
        <f t="shared" si="3"/>
        <v/>
      </c>
      <c r="X51" s="70" t="str">
        <f t="shared" si="4"/>
        <v/>
      </c>
      <c r="Y51" s="315"/>
      <c r="Z51" s="315"/>
      <c r="AA51" s="648"/>
      <c r="AB51" s="648"/>
      <c r="AC51" s="315"/>
      <c r="AD51" s="315"/>
      <c r="AE51" s="315"/>
      <c r="AF51" s="315"/>
      <c r="AG51" s="315"/>
      <c r="AH51" s="315"/>
      <c r="AI51" s="315"/>
      <c r="AJ51" s="315"/>
      <c r="AK51" s="315"/>
      <c r="AL51" s="315"/>
      <c r="AM51" s="315"/>
      <c r="AN51" s="315"/>
      <c r="AO51" s="315"/>
      <c r="AP51" s="315"/>
      <c r="AQ51" s="804"/>
      <c r="AR51" s="804"/>
      <c r="AS51" s="804"/>
      <c r="AT51" s="804"/>
      <c r="AU51" s="315"/>
      <c r="AV51" s="315"/>
      <c r="AW51" s="315"/>
      <c r="AX51" s="315"/>
      <c r="AY51" s="315"/>
      <c r="AZ51" s="315"/>
      <c r="BA51" s="315"/>
      <c r="BB51" s="315"/>
      <c r="BC51" s="315"/>
      <c r="BG51" s="179">
        <f t="shared" si="5"/>
        <v>44927</v>
      </c>
      <c r="BH51" s="289">
        <f t="shared" si="6"/>
        <v>44957</v>
      </c>
      <c r="BI51" s="180">
        <f t="shared" si="17"/>
        <v>31</v>
      </c>
      <c r="BK51" s="600">
        <f t="shared" si="7"/>
        <v>1</v>
      </c>
      <c r="BL51" s="600">
        <f t="shared" si="18"/>
        <v>1</v>
      </c>
      <c r="BM51" s="600">
        <f t="shared" si="19"/>
        <v>1</v>
      </c>
    </row>
    <row r="52" spans="1:65" s="29" customFormat="1" hidden="1" x14ac:dyDescent="0.25">
      <c r="A52" s="67" t="str">
        <f t="shared" ref="A52" si="25">IF(AND(A51&lt;&gt;"",D52&lt;&gt;""),A51+1,"")</f>
        <v/>
      </c>
      <c r="B52" s="402"/>
      <c r="C52" s="405"/>
      <c r="D52" s="718"/>
      <c r="E52" s="718"/>
      <c r="F52" s="314"/>
      <c r="G52" s="314"/>
      <c r="H52" s="314"/>
      <c r="I52" s="695"/>
      <c r="J52" s="68">
        <f t="shared" si="8"/>
        <v>0</v>
      </c>
      <c r="K52" s="68">
        <f t="shared" si="9"/>
        <v>0</v>
      </c>
      <c r="L52" s="68">
        <f t="shared" si="21"/>
        <v>0</v>
      </c>
      <c r="M52" s="68">
        <f t="shared" si="22"/>
        <v>0</v>
      </c>
      <c r="N52" s="68">
        <f t="shared" si="23"/>
        <v>0</v>
      </c>
      <c r="O52" s="68">
        <f t="shared" si="24"/>
        <v>0</v>
      </c>
      <c r="P52" s="68">
        <f t="shared" si="14"/>
        <v>0</v>
      </c>
      <c r="Q52" s="68">
        <f t="shared" si="15"/>
        <v>0</v>
      </c>
      <c r="R52" s="68">
        <f t="shared" si="16"/>
        <v>0</v>
      </c>
      <c r="S52" s="856"/>
      <c r="T52" s="856"/>
      <c r="U52" s="856"/>
      <c r="V52" s="69" t="str">
        <f t="shared" si="2"/>
        <v/>
      </c>
      <c r="W52" s="450" t="str">
        <f t="shared" si="3"/>
        <v/>
      </c>
      <c r="X52" s="70" t="str">
        <f t="shared" si="4"/>
        <v/>
      </c>
      <c r="Y52" s="315"/>
      <c r="Z52" s="315"/>
      <c r="AA52" s="648"/>
      <c r="AB52" s="648"/>
      <c r="AC52" s="315"/>
      <c r="AD52" s="315"/>
      <c r="AE52" s="315"/>
      <c r="AF52" s="315"/>
      <c r="AG52" s="315"/>
      <c r="AH52" s="315"/>
      <c r="AI52" s="315"/>
      <c r="AJ52" s="315"/>
      <c r="AK52" s="315"/>
      <c r="AL52" s="315"/>
      <c r="AM52" s="315"/>
      <c r="AN52" s="315"/>
      <c r="AO52" s="315"/>
      <c r="AP52" s="315"/>
      <c r="AQ52" s="804"/>
      <c r="AR52" s="804"/>
      <c r="AS52" s="804"/>
      <c r="AT52" s="804"/>
      <c r="AU52" s="315"/>
      <c r="AV52" s="315"/>
      <c r="AW52" s="315"/>
      <c r="AX52" s="315"/>
      <c r="AY52" s="315"/>
      <c r="AZ52" s="315"/>
      <c r="BA52" s="315"/>
      <c r="BB52" s="315"/>
      <c r="BC52" s="315"/>
      <c r="BG52" s="179">
        <f t="shared" si="5"/>
        <v>44927</v>
      </c>
      <c r="BH52" s="289">
        <f t="shared" si="6"/>
        <v>44957</v>
      </c>
      <c r="BI52" s="180">
        <f t="shared" si="17"/>
        <v>31</v>
      </c>
      <c r="BK52" s="600">
        <f t="shared" si="7"/>
        <v>1</v>
      </c>
      <c r="BL52" s="600">
        <f t="shared" si="18"/>
        <v>1</v>
      </c>
      <c r="BM52" s="600">
        <f t="shared" si="19"/>
        <v>1</v>
      </c>
    </row>
    <row r="53" spans="1:65" s="29" customFormat="1" hidden="1" x14ac:dyDescent="0.25">
      <c r="A53" s="67" t="str">
        <f t="shared" si="20"/>
        <v/>
      </c>
      <c r="B53" s="402"/>
      <c r="C53" s="405"/>
      <c r="D53" s="718"/>
      <c r="E53" s="718"/>
      <c r="F53" s="314"/>
      <c r="G53" s="314"/>
      <c r="H53" s="314"/>
      <c r="I53" s="695"/>
      <c r="J53" s="68">
        <f t="shared" si="8"/>
        <v>0</v>
      </c>
      <c r="K53" s="68">
        <f t="shared" si="9"/>
        <v>0</v>
      </c>
      <c r="L53" s="68">
        <f t="shared" si="21"/>
        <v>0</v>
      </c>
      <c r="M53" s="68">
        <f t="shared" si="22"/>
        <v>0</v>
      </c>
      <c r="N53" s="68">
        <f t="shared" si="23"/>
        <v>0</v>
      </c>
      <c r="O53" s="68">
        <f t="shared" si="24"/>
        <v>0</v>
      </c>
      <c r="P53" s="68">
        <f t="shared" si="14"/>
        <v>0</v>
      </c>
      <c r="Q53" s="68">
        <f t="shared" si="15"/>
        <v>0</v>
      </c>
      <c r="R53" s="68">
        <f t="shared" si="16"/>
        <v>0</v>
      </c>
      <c r="S53" s="856"/>
      <c r="T53" s="856"/>
      <c r="U53" s="856"/>
      <c r="V53" s="69" t="str">
        <f t="shared" si="2"/>
        <v/>
      </c>
      <c r="W53" s="450" t="str">
        <f t="shared" si="3"/>
        <v/>
      </c>
      <c r="X53" s="70" t="str">
        <f t="shared" si="4"/>
        <v/>
      </c>
      <c r="Y53" s="315"/>
      <c r="Z53" s="315"/>
      <c r="AA53" s="648"/>
      <c r="AB53" s="648"/>
      <c r="AC53" s="315"/>
      <c r="AD53" s="315"/>
      <c r="AE53" s="315"/>
      <c r="AF53" s="315"/>
      <c r="AG53" s="315"/>
      <c r="AH53" s="315"/>
      <c r="AI53" s="315"/>
      <c r="AJ53" s="315"/>
      <c r="AK53" s="315"/>
      <c r="AL53" s="315"/>
      <c r="AM53" s="315"/>
      <c r="AN53" s="315"/>
      <c r="AO53" s="315"/>
      <c r="AP53" s="315"/>
      <c r="AQ53" s="804"/>
      <c r="AR53" s="804"/>
      <c r="AS53" s="804"/>
      <c r="AT53" s="804"/>
      <c r="AU53" s="315"/>
      <c r="AV53" s="315"/>
      <c r="AW53" s="315"/>
      <c r="AX53" s="315"/>
      <c r="AY53" s="315"/>
      <c r="AZ53" s="315"/>
      <c r="BA53" s="315"/>
      <c r="BB53" s="315"/>
      <c r="BC53" s="315"/>
      <c r="BG53" s="179">
        <f t="shared" si="5"/>
        <v>44927</v>
      </c>
      <c r="BH53" s="289">
        <f t="shared" si="6"/>
        <v>44957</v>
      </c>
      <c r="BI53" s="180">
        <f t="shared" si="17"/>
        <v>31</v>
      </c>
      <c r="BK53" s="600">
        <f t="shared" si="7"/>
        <v>1</v>
      </c>
      <c r="BL53" s="600">
        <f t="shared" si="18"/>
        <v>1</v>
      </c>
      <c r="BM53" s="600">
        <f t="shared" si="19"/>
        <v>1</v>
      </c>
    </row>
    <row r="54" spans="1:65" s="29" customFormat="1" hidden="1" x14ac:dyDescent="0.25">
      <c r="A54" s="67" t="str">
        <f t="shared" si="20"/>
        <v/>
      </c>
      <c r="B54" s="402"/>
      <c r="C54" s="405"/>
      <c r="D54" s="718"/>
      <c r="E54" s="718"/>
      <c r="F54" s="314"/>
      <c r="G54" s="314"/>
      <c r="H54" s="314"/>
      <c r="I54" s="695"/>
      <c r="J54" s="68">
        <f t="shared" si="8"/>
        <v>0</v>
      </c>
      <c r="K54" s="68">
        <f t="shared" si="9"/>
        <v>0</v>
      </c>
      <c r="L54" s="68">
        <f t="shared" si="21"/>
        <v>0</v>
      </c>
      <c r="M54" s="68">
        <f t="shared" si="22"/>
        <v>0</v>
      </c>
      <c r="N54" s="68">
        <f t="shared" si="23"/>
        <v>0</v>
      </c>
      <c r="O54" s="68">
        <f t="shared" si="24"/>
        <v>0</v>
      </c>
      <c r="P54" s="68">
        <f t="shared" si="14"/>
        <v>0</v>
      </c>
      <c r="Q54" s="68">
        <f t="shared" si="15"/>
        <v>0</v>
      </c>
      <c r="R54" s="68">
        <f t="shared" si="16"/>
        <v>0</v>
      </c>
      <c r="S54" s="856"/>
      <c r="T54" s="856"/>
      <c r="U54" s="856"/>
      <c r="V54" s="69" t="str">
        <f t="shared" si="2"/>
        <v/>
      </c>
      <c r="W54" s="450" t="str">
        <f t="shared" si="3"/>
        <v/>
      </c>
      <c r="X54" s="70" t="str">
        <f t="shared" si="4"/>
        <v/>
      </c>
      <c r="Y54" s="315"/>
      <c r="Z54" s="315"/>
      <c r="AA54" s="648"/>
      <c r="AB54" s="648"/>
      <c r="AC54" s="315"/>
      <c r="AD54" s="315"/>
      <c r="AE54" s="315"/>
      <c r="AF54" s="315"/>
      <c r="AG54" s="315"/>
      <c r="AH54" s="315"/>
      <c r="AI54" s="315"/>
      <c r="AJ54" s="315"/>
      <c r="AK54" s="315"/>
      <c r="AL54" s="315"/>
      <c r="AM54" s="315"/>
      <c r="AN54" s="315"/>
      <c r="AO54" s="315"/>
      <c r="AP54" s="315"/>
      <c r="AQ54" s="804"/>
      <c r="AR54" s="804"/>
      <c r="AS54" s="804"/>
      <c r="AT54" s="804"/>
      <c r="AU54" s="315"/>
      <c r="AV54" s="315"/>
      <c r="AW54" s="315"/>
      <c r="AX54" s="315"/>
      <c r="AY54" s="315"/>
      <c r="AZ54" s="315"/>
      <c r="BA54" s="315"/>
      <c r="BB54" s="315"/>
      <c r="BC54" s="315"/>
      <c r="BG54" s="179">
        <f t="shared" si="5"/>
        <v>44927</v>
      </c>
      <c r="BH54" s="289">
        <f t="shared" si="6"/>
        <v>44957</v>
      </c>
      <c r="BI54" s="180">
        <f t="shared" si="17"/>
        <v>31</v>
      </c>
      <c r="BK54" s="600">
        <f t="shared" si="7"/>
        <v>1</v>
      </c>
      <c r="BL54" s="600">
        <f t="shared" si="18"/>
        <v>1</v>
      </c>
      <c r="BM54" s="600">
        <f t="shared" si="19"/>
        <v>1</v>
      </c>
    </row>
    <row r="55" spans="1:65" s="29" customFormat="1" hidden="1" x14ac:dyDescent="0.25">
      <c r="A55" s="67" t="str">
        <f t="shared" si="20"/>
        <v/>
      </c>
      <c r="B55" s="402"/>
      <c r="C55" s="405"/>
      <c r="D55" s="718"/>
      <c r="E55" s="718"/>
      <c r="F55" s="314"/>
      <c r="G55" s="314"/>
      <c r="H55" s="314"/>
      <c r="I55" s="695"/>
      <c r="J55" s="68">
        <f t="shared" si="8"/>
        <v>0</v>
      </c>
      <c r="K55" s="68">
        <f t="shared" si="9"/>
        <v>0</v>
      </c>
      <c r="L55" s="68">
        <f t="shared" si="21"/>
        <v>0</v>
      </c>
      <c r="M55" s="68">
        <f t="shared" si="22"/>
        <v>0</v>
      </c>
      <c r="N55" s="68">
        <f t="shared" si="23"/>
        <v>0</v>
      </c>
      <c r="O55" s="68">
        <f t="shared" si="24"/>
        <v>0</v>
      </c>
      <c r="P55" s="68">
        <f t="shared" si="14"/>
        <v>0</v>
      </c>
      <c r="Q55" s="68">
        <f t="shared" si="15"/>
        <v>0</v>
      </c>
      <c r="R55" s="68">
        <f t="shared" si="16"/>
        <v>0</v>
      </c>
      <c r="S55" s="856"/>
      <c r="T55" s="856"/>
      <c r="U55" s="856"/>
      <c r="V55" s="69" t="str">
        <f t="shared" si="2"/>
        <v/>
      </c>
      <c r="W55" s="450" t="str">
        <f t="shared" si="3"/>
        <v/>
      </c>
      <c r="X55" s="70" t="str">
        <f t="shared" si="4"/>
        <v/>
      </c>
      <c r="Y55" s="315"/>
      <c r="Z55" s="315"/>
      <c r="AA55" s="648"/>
      <c r="AB55" s="648"/>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G55" s="179">
        <f t="shared" si="5"/>
        <v>44927</v>
      </c>
      <c r="BH55" s="289">
        <f t="shared" si="6"/>
        <v>44957</v>
      </c>
      <c r="BI55" s="180">
        <f t="shared" si="17"/>
        <v>31</v>
      </c>
      <c r="BK55" s="600">
        <f t="shared" si="7"/>
        <v>1</v>
      </c>
      <c r="BL55" s="600">
        <f t="shared" si="18"/>
        <v>1</v>
      </c>
      <c r="BM55" s="600">
        <f t="shared" si="19"/>
        <v>1</v>
      </c>
    </row>
    <row r="56" spans="1:65" s="29" customFormat="1" hidden="1" x14ac:dyDescent="0.25">
      <c r="A56" s="67" t="str">
        <f t="shared" si="20"/>
        <v/>
      </c>
      <c r="B56" s="402"/>
      <c r="C56" s="405"/>
      <c r="D56" s="718"/>
      <c r="E56" s="718"/>
      <c r="F56" s="314"/>
      <c r="G56" s="314"/>
      <c r="H56" s="314"/>
      <c r="I56" s="695"/>
      <c r="J56" s="68">
        <f t="shared" si="8"/>
        <v>0</v>
      </c>
      <c r="K56" s="68">
        <f t="shared" si="9"/>
        <v>0</v>
      </c>
      <c r="L56" s="68">
        <f t="shared" si="21"/>
        <v>0</v>
      </c>
      <c r="M56" s="68">
        <f t="shared" si="22"/>
        <v>0</v>
      </c>
      <c r="N56" s="68">
        <f t="shared" si="23"/>
        <v>0</v>
      </c>
      <c r="O56" s="68">
        <f t="shared" si="24"/>
        <v>0</v>
      </c>
      <c r="P56" s="68">
        <f t="shared" si="14"/>
        <v>0</v>
      </c>
      <c r="Q56" s="68">
        <f t="shared" si="15"/>
        <v>0</v>
      </c>
      <c r="R56" s="68">
        <f t="shared" si="16"/>
        <v>0</v>
      </c>
      <c r="S56" s="856"/>
      <c r="T56" s="856"/>
      <c r="U56" s="856"/>
      <c r="V56" s="69" t="str">
        <f t="shared" si="2"/>
        <v/>
      </c>
      <c r="W56" s="450" t="str">
        <f t="shared" si="3"/>
        <v/>
      </c>
      <c r="X56" s="70" t="str">
        <f t="shared" si="4"/>
        <v/>
      </c>
      <c r="Y56" s="315"/>
      <c r="Z56" s="315"/>
      <c r="AA56" s="648"/>
      <c r="AB56" s="648"/>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c r="BB56" s="315"/>
      <c r="BC56" s="315"/>
      <c r="BG56" s="179">
        <f t="shared" si="5"/>
        <v>44927</v>
      </c>
      <c r="BH56" s="289">
        <f t="shared" si="6"/>
        <v>44957</v>
      </c>
      <c r="BI56" s="180">
        <f t="shared" si="17"/>
        <v>31</v>
      </c>
      <c r="BK56" s="600">
        <f t="shared" si="7"/>
        <v>1</v>
      </c>
      <c r="BL56" s="600">
        <f t="shared" si="18"/>
        <v>1</v>
      </c>
      <c r="BM56" s="600">
        <f t="shared" si="19"/>
        <v>1</v>
      </c>
    </row>
    <row r="57" spans="1:65" s="29" customFormat="1" hidden="1" x14ac:dyDescent="0.25">
      <c r="A57" s="67" t="str">
        <f t="shared" si="20"/>
        <v/>
      </c>
      <c r="B57" s="402"/>
      <c r="C57" s="405"/>
      <c r="D57" s="718"/>
      <c r="E57" s="718"/>
      <c r="F57" s="314"/>
      <c r="G57" s="314"/>
      <c r="H57" s="314"/>
      <c r="I57" s="695"/>
      <c r="J57" s="68">
        <f t="shared" si="8"/>
        <v>0</v>
      </c>
      <c r="K57" s="68">
        <f t="shared" si="9"/>
        <v>0</v>
      </c>
      <c r="L57" s="68">
        <f t="shared" si="21"/>
        <v>0</v>
      </c>
      <c r="M57" s="68">
        <f t="shared" si="22"/>
        <v>0</v>
      </c>
      <c r="N57" s="68">
        <f t="shared" si="23"/>
        <v>0</v>
      </c>
      <c r="O57" s="68">
        <f t="shared" si="24"/>
        <v>0</v>
      </c>
      <c r="P57" s="68">
        <f t="shared" si="14"/>
        <v>0</v>
      </c>
      <c r="Q57" s="68">
        <f t="shared" si="15"/>
        <v>0</v>
      </c>
      <c r="R57" s="68">
        <f t="shared" si="16"/>
        <v>0</v>
      </c>
      <c r="S57" s="856"/>
      <c r="T57" s="856"/>
      <c r="U57" s="856"/>
      <c r="V57" s="69" t="str">
        <f t="shared" si="2"/>
        <v/>
      </c>
      <c r="W57" s="450" t="str">
        <f t="shared" si="3"/>
        <v/>
      </c>
      <c r="X57" s="70" t="str">
        <f t="shared" si="4"/>
        <v/>
      </c>
      <c r="Y57" s="315"/>
      <c r="Z57" s="315"/>
      <c r="AA57" s="648"/>
      <c r="AB57" s="648"/>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G57" s="179">
        <f t="shared" si="5"/>
        <v>44927</v>
      </c>
      <c r="BH57" s="289">
        <f t="shared" si="6"/>
        <v>44957</v>
      </c>
      <c r="BI57" s="180">
        <f t="shared" si="17"/>
        <v>31</v>
      </c>
      <c r="BK57" s="600">
        <f t="shared" si="7"/>
        <v>1</v>
      </c>
      <c r="BL57" s="600">
        <f t="shared" si="18"/>
        <v>1</v>
      </c>
      <c r="BM57" s="600">
        <f t="shared" si="19"/>
        <v>1</v>
      </c>
    </row>
    <row r="58" spans="1:65" s="29" customFormat="1" hidden="1" x14ac:dyDescent="0.25">
      <c r="A58" s="67" t="str">
        <f t="shared" si="20"/>
        <v/>
      </c>
      <c r="B58" s="402"/>
      <c r="C58" s="405"/>
      <c r="D58" s="718"/>
      <c r="E58" s="718"/>
      <c r="F58" s="314"/>
      <c r="G58" s="314"/>
      <c r="H58" s="314"/>
      <c r="I58" s="695"/>
      <c r="J58" s="68">
        <f t="shared" si="8"/>
        <v>0</v>
      </c>
      <c r="K58" s="68">
        <f t="shared" si="9"/>
        <v>0</v>
      </c>
      <c r="L58" s="68">
        <f t="shared" si="21"/>
        <v>0</v>
      </c>
      <c r="M58" s="68">
        <f t="shared" si="22"/>
        <v>0</v>
      </c>
      <c r="N58" s="68">
        <f t="shared" si="23"/>
        <v>0</v>
      </c>
      <c r="O58" s="68">
        <f t="shared" si="24"/>
        <v>0</v>
      </c>
      <c r="P58" s="68">
        <f t="shared" si="14"/>
        <v>0</v>
      </c>
      <c r="Q58" s="68">
        <f t="shared" si="15"/>
        <v>0</v>
      </c>
      <c r="R58" s="68">
        <f t="shared" si="16"/>
        <v>0</v>
      </c>
      <c r="S58" s="856"/>
      <c r="T58" s="856"/>
      <c r="U58" s="856"/>
      <c r="V58" s="69" t="str">
        <f t="shared" si="2"/>
        <v/>
      </c>
      <c r="W58" s="450" t="str">
        <f t="shared" si="3"/>
        <v/>
      </c>
      <c r="X58" s="70" t="str">
        <f t="shared" si="4"/>
        <v/>
      </c>
      <c r="Y58" s="315"/>
      <c r="Z58" s="315"/>
      <c r="AA58" s="648"/>
      <c r="AB58" s="648"/>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G58" s="179">
        <f t="shared" si="5"/>
        <v>44927</v>
      </c>
      <c r="BH58" s="289">
        <f t="shared" si="6"/>
        <v>44957</v>
      </c>
      <c r="BI58" s="180">
        <f t="shared" si="17"/>
        <v>31</v>
      </c>
      <c r="BK58" s="600">
        <f t="shared" si="7"/>
        <v>1</v>
      </c>
      <c r="BL58" s="600">
        <f t="shared" si="18"/>
        <v>1</v>
      </c>
      <c r="BM58" s="600">
        <f t="shared" si="19"/>
        <v>1</v>
      </c>
    </row>
    <row r="59" spans="1:65" s="29" customFormat="1" hidden="1" x14ac:dyDescent="0.25">
      <c r="A59" s="67" t="str">
        <f t="shared" si="20"/>
        <v/>
      </c>
      <c r="B59" s="402"/>
      <c r="C59" s="405"/>
      <c r="D59" s="718"/>
      <c r="E59" s="718"/>
      <c r="F59" s="314"/>
      <c r="G59" s="314"/>
      <c r="H59" s="314"/>
      <c r="I59" s="695"/>
      <c r="J59" s="68">
        <f t="shared" si="8"/>
        <v>0</v>
      </c>
      <c r="K59" s="68">
        <f t="shared" si="9"/>
        <v>0</v>
      </c>
      <c r="L59" s="68">
        <f t="shared" si="21"/>
        <v>0</v>
      </c>
      <c r="M59" s="68">
        <f t="shared" si="22"/>
        <v>0</v>
      </c>
      <c r="N59" s="68">
        <f t="shared" si="23"/>
        <v>0</v>
      </c>
      <c r="O59" s="68">
        <f t="shared" si="24"/>
        <v>0</v>
      </c>
      <c r="P59" s="68">
        <f t="shared" si="14"/>
        <v>0</v>
      </c>
      <c r="Q59" s="68">
        <f t="shared" si="15"/>
        <v>0</v>
      </c>
      <c r="R59" s="68">
        <f t="shared" si="16"/>
        <v>0</v>
      </c>
      <c r="S59" s="856"/>
      <c r="T59" s="856"/>
      <c r="U59" s="856"/>
      <c r="V59" s="69" t="str">
        <f t="shared" si="2"/>
        <v/>
      </c>
      <c r="W59" s="450" t="str">
        <f t="shared" si="3"/>
        <v/>
      </c>
      <c r="X59" s="70" t="str">
        <f t="shared" si="4"/>
        <v/>
      </c>
      <c r="Y59" s="315"/>
      <c r="Z59" s="315"/>
      <c r="AA59" s="648"/>
      <c r="AB59" s="648"/>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G59" s="179">
        <f t="shared" si="5"/>
        <v>44927</v>
      </c>
      <c r="BH59" s="289">
        <f t="shared" si="6"/>
        <v>44957</v>
      </c>
      <c r="BI59" s="180">
        <f t="shared" si="17"/>
        <v>31</v>
      </c>
      <c r="BK59" s="600">
        <f t="shared" si="7"/>
        <v>1</v>
      </c>
      <c r="BL59" s="600">
        <f t="shared" si="18"/>
        <v>1</v>
      </c>
      <c r="BM59" s="600">
        <f t="shared" si="19"/>
        <v>1</v>
      </c>
    </row>
    <row r="60" spans="1:65" s="29" customFormat="1" hidden="1" x14ac:dyDescent="0.25">
      <c r="A60" s="67" t="str">
        <f t="shared" si="20"/>
        <v/>
      </c>
      <c r="B60" s="402"/>
      <c r="C60" s="405"/>
      <c r="D60" s="718"/>
      <c r="E60" s="718"/>
      <c r="F60" s="314"/>
      <c r="G60" s="314"/>
      <c r="H60" s="314"/>
      <c r="I60" s="695"/>
      <c r="J60" s="68">
        <f t="shared" si="8"/>
        <v>0</v>
      </c>
      <c r="K60" s="68">
        <f t="shared" si="9"/>
        <v>0</v>
      </c>
      <c r="L60" s="68">
        <f t="shared" si="21"/>
        <v>0</v>
      </c>
      <c r="M60" s="68">
        <f t="shared" si="22"/>
        <v>0</v>
      </c>
      <c r="N60" s="68">
        <f t="shared" si="23"/>
        <v>0</v>
      </c>
      <c r="O60" s="68">
        <f t="shared" si="24"/>
        <v>0</v>
      </c>
      <c r="P60" s="68">
        <f t="shared" si="14"/>
        <v>0</v>
      </c>
      <c r="Q60" s="68">
        <f t="shared" si="15"/>
        <v>0</v>
      </c>
      <c r="R60" s="68">
        <f t="shared" si="16"/>
        <v>0</v>
      </c>
      <c r="S60" s="856"/>
      <c r="T60" s="856"/>
      <c r="U60" s="856"/>
      <c r="V60" s="69" t="str">
        <f t="shared" si="2"/>
        <v/>
      </c>
      <c r="W60" s="450" t="str">
        <f t="shared" si="3"/>
        <v/>
      </c>
      <c r="X60" s="70" t="str">
        <f t="shared" si="4"/>
        <v/>
      </c>
      <c r="Y60" s="315"/>
      <c r="Z60" s="315"/>
      <c r="AA60" s="648"/>
      <c r="AB60" s="648"/>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G60" s="179">
        <f t="shared" si="5"/>
        <v>44927</v>
      </c>
      <c r="BH60" s="289">
        <f t="shared" si="6"/>
        <v>44957</v>
      </c>
      <c r="BI60" s="180">
        <f t="shared" si="17"/>
        <v>31</v>
      </c>
      <c r="BK60" s="600">
        <f t="shared" si="7"/>
        <v>1</v>
      </c>
      <c r="BL60" s="600">
        <f t="shared" si="18"/>
        <v>1</v>
      </c>
      <c r="BM60" s="600">
        <f t="shared" si="19"/>
        <v>1</v>
      </c>
    </row>
    <row r="61" spans="1:65" s="29" customFormat="1" hidden="1" x14ac:dyDescent="0.25">
      <c r="A61" s="67" t="str">
        <f t="shared" si="20"/>
        <v/>
      </c>
      <c r="B61" s="402"/>
      <c r="C61" s="405"/>
      <c r="D61" s="718"/>
      <c r="E61" s="718"/>
      <c r="F61" s="314"/>
      <c r="G61" s="314"/>
      <c r="H61" s="314"/>
      <c r="I61" s="695"/>
      <c r="J61" s="68">
        <f t="shared" si="8"/>
        <v>0</v>
      </c>
      <c r="K61" s="68">
        <f t="shared" si="9"/>
        <v>0</v>
      </c>
      <c r="L61" s="68">
        <f t="shared" si="21"/>
        <v>0</v>
      </c>
      <c r="M61" s="68">
        <f t="shared" si="22"/>
        <v>0</v>
      </c>
      <c r="N61" s="68">
        <f t="shared" si="23"/>
        <v>0</v>
      </c>
      <c r="O61" s="68">
        <f t="shared" si="24"/>
        <v>0</v>
      </c>
      <c r="P61" s="68">
        <f t="shared" si="14"/>
        <v>0</v>
      </c>
      <c r="Q61" s="68">
        <f t="shared" si="15"/>
        <v>0</v>
      </c>
      <c r="R61" s="68">
        <f t="shared" si="16"/>
        <v>0</v>
      </c>
      <c r="S61" s="856"/>
      <c r="T61" s="856"/>
      <c r="U61" s="856"/>
      <c r="V61" s="69" t="str">
        <f t="shared" si="2"/>
        <v/>
      </c>
      <c r="W61" s="450" t="str">
        <f t="shared" si="3"/>
        <v/>
      </c>
      <c r="X61" s="70" t="str">
        <f t="shared" si="4"/>
        <v/>
      </c>
      <c r="Y61" s="315"/>
      <c r="Z61" s="315"/>
      <c r="AA61" s="648"/>
      <c r="AB61" s="648"/>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G61" s="179">
        <f t="shared" si="5"/>
        <v>44927</v>
      </c>
      <c r="BH61" s="289">
        <f t="shared" si="6"/>
        <v>44957</v>
      </c>
      <c r="BI61" s="180">
        <f t="shared" si="17"/>
        <v>31</v>
      </c>
      <c r="BK61" s="600">
        <f t="shared" si="7"/>
        <v>1</v>
      </c>
      <c r="BL61" s="600">
        <f t="shared" si="18"/>
        <v>1</v>
      </c>
      <c r="BM61" s="600">
        <f t="shared" si="19"/>
        <v>1</v>
      </c>
    </row>
    <row r="62" spans="1:65" s="29" customFormat="1" hidden="1" x14ac:dyDescent="0.25">
      <c r="A62" s="67" t="str">
        <f t="shared" si="20"/>
        <v/>
      </c>
      <c r="B62" s="402"/>
      <c r="C62" s="405"/>
      <c r="D62" s="718"/>
      <c r="E62" s="718"/>
      <c r="F62" s="314"/>
      <c r="G62" s="314"/>
      <c r="H62" s="314"/>
      <c r="I62" s="695"/>
      <c r="J62" s="68">
        <f t="shared" si="8"/>
        <v>0</v>
      </c>
      <c r="K62" s="68">
        <f t="shared" si="9"/>
        <v>0</v>
      </c>
      <c r="L62" s="68">
        <f t="shared" si="21"/>
        <v>0</v>
      </c>
      <c r="M62" s="68">
        <f t="shared" si="22"/>
        <v>0</v>
      </c>
      <c r="N62" s="68">
        <f t="shared" si="23"/>
        <v>0</v>
      </c>
      <c r="O62" s="68">
        <f t="shared" si="24"/>
        <v>0</v>
      </c>
      <c r="P62" s="68">
        <f t="shared" si="14"/>
        <v>0</v>
      </c>
      <c r="Q62" s="68">
        <f t="shared" si="15"/>
        <v>0</v>
      </c>
      <c r="R62" s="68">
        <f t="shared" si="16"/>
        <v>0</v>
      </c>
      <c r="S62" s="856"/>
      <c r="T62" s="856"/>
      <c r="U62" s="856"/>
      <c r="V62" s="69" t="str">
        <f t="shared" si="2"/>
        <v/>
      </c>
      <c r="W62" s="450" t="str">
        <f t="shared" si="3"/>
        <v/>
      </c>
      <c r="X62" s="70" t="str">
        <f t="shared" si="4"/>
        <v/>
      </c>
      <c r="Y62" s="315"/>
      <c r="Z62" s="315"/>
      <c r="AA62" s="648"/>
      <c r="AB62" s="648"/>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G62" s="179">
        <f t="shared" si="5"/>
        <v>44927</v>
      </c>
      <c r="BH62" s="289">
        <f t="shared" si="6"/>
        <v>44957</v>
      </c>
      <c r="BI62" s="180">
        <f t="shared" si="17"/>
        <v>31</v>
      </c>
      <c r="BK62" s="600">
        <f t="shared" si="7"/>
        <v>1</v>
      </c>
      <c r="BL62" s="600">
        <f t="shared" si="18"/>
        <v>1</v>
      </c>
      <c r="BM62" s="600">
        <f t="shared" si="19"/>
        <v>1</v>
      </c>
    </row>
    <row r="63" spans="1:65" hidden="1" x14ac:dyDescent="0.25">
      <c r="A63" s="67" t="str">
        <f t="shared" si="20"/>
        <v/>
      </c>
      <c r="B63" s="402"/>
      <c r="C63" s="405"/>
      <c r="D63" s="718"/>
      <c r="E63" s="718"/>
      <c r="F63" s="314"/>
      <c r="G63" s="314"/>
      <c r="H63" s="314"/>
      <c r="I63" s="695"/>
      <c r="J63" s="68">
        <f t="shared" si="8"/>
        <v>0</v>
      </c>
      <c r="K63" s="68">
        <f t="shared" si="9"/>
        <v>0</v>
      </c>
      <c r="L63" s="68">
        <f t="shared" ref="L63:L106" si="26">COUNTIF(Y63:BC63,"U")</f>
        <v>0</v>
      </c>
      <c r="M63" s="68">
        <f t="shared" ref="M63:M106" si="27">COUNTIF(Y63:BC63,"E")</f>
        <v>0</v>
      </c>
      <c r="N63" s="68">
        <f t="shared" ref="N63:N106" si="28">COUNTIF(Y63:BC63,"F")</f>
        <v>0</v>
      </c>
      <c r="O63" s="68">
        <f t="shared" ref="O63:O106" si="29">COUNTIF(Y63:BC63,"W")</f>
        <v>0</v>
      </c>
      <c r="P63" s="68">
        <f t="shared" si="14"/>
        <v>0</v>
      </c>
      <c r="Q63" s="68">
        <f t="shared" si="15"/>
        <v>0</v>
      </c>
      <c r="R63" s="68">
        <f t="shared" si="16"/>
        <v>0</v>
      </c>
      <c r="S63" s="856"/>
      <c r="T63" s="856"/>
      <c r="U63" s="856"/>
      <c r="V63" s="69" t="str">
        <f t="shared" si="2"/>
        <v/>
      </c>
      <c r="W63" s="450" t="str">
        <f t="shared" si="3"/>
        <v/>
      </c>
      <c r="X63" s="70" t="str">
        <f t="shared" si="4"/>
        <v/>
      </c>
      <c r="Y63" s="315"/>
      <c r="Z63" s="315"/>
      <c r="AA63" s="648"/>
      <c r="AB63" s="648"/>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F63" s="2"/>
      <c r="BG63" s="179">
        <f t="shared" si="5"/>
        <v>44927</v>
      </c>
      <c r="BH63" s="289">
        <f t="shared" si="6"/>
        <v>44957</v>
      </c>
      <c r="BI63" s="180">
        <f t="shared" si="17"/>
        <v>31</v>
      </c>
      <c r="BK63" s="600">
        <f t="shared" si="7"/>
        <v>1</v>
      </c>
      <c r="BL63" s="600">
        <f t="shared" si="18"/>
        <v>1</v>
      </c>
      <c r="BM63" s="600">
        <f t="shared" si="19"/>
        <v>1</v>
      </c>
    </row>
    <row r="64" spans="1:65" hidden="1" x14ac:dyDescent="0.25">
      <c r="A64" s="67" t="str">
        <f t="shared" si="20"/>
        <v/>
      </c>
      <c r="B64" s="402"/>
      <c r="C64" s="405"/>
      <c r="D64" s="718"/>
      <c r="E64" s="718"/>
      <c r="F64" s="314"/>
      <c r="G64" s="314"/>
      <c r="H64" s="314"/>
      <c r="I64" s="695"/>
      <c r="J64" s="68">
        <f t="shared" si="8"/>
        <v>0</v>
      </c>
      <c r="K64" s="68">
        <f t="shared" si="9"/>
        <v>0</v>
      </c>
      <c r="L64" s="68">
        <f t="shared" si="26"/>
        <v>0</v>
      </c>
      <c r="M64" s="68">
        <f t="shared" si="27"/>
        <v>0</v>
      </c>
      <c r="N64" s="68">
        <f t="shared" si="28"/>
        <v>0</v>
      </c>
      <c r="O64" s="68">
        <f t="shared" si="29"/>
        <v>0</v>
      </c>
      <c r="P64" s="68">
        <f t="shared" si="14"/>
        <v>0</v>
      </c>
      <c r="Q64" s="68">
        <f t="shared" si="15"/>
        <v>0</v>
      </c>
      <c r="R64" s="68">
        <f t="shared" si="16"/>
        <v>0</v>
      </c>
      <c r="S64" s="856"/>
      <c r="T64" s="856"/>
      <c r="U64" s="856"/>
      <c r="V64" s="69" t="str">
        <f t="shared" si="2"/>
        <v/>
      </c>
      <c r="W64" s="450" t="str">
        <f t="shared" si="3"/>
        <v/>
      </c>
      <c r="X64" s="70" t="str">
        <f t="shared" si="4"/>
        <v/>
      </c>
      <c r="Y64" s="315"/>
      <c r="Z64" s="315"/>
      <c r="AA64" s="648"/>
      <c r="AB64" s="648"/>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F64" s="2"/>
      <c r="BG64" s="179">
        <f t="shared" si="5"/>
        <v>44927</v>
      </c>
      <c r="BH64" s="289">
        <f t="shared" si="6"/>
        <v>44957</v>
      </c>
      <c r="BI64" s="180">
        <f t="shared" si="17"/>
        <v>31</v>
      </c>
      <c r="BK64" s="600">
        <f t="shared" si="7"/>
        <v>1</v>
      </c>
      <c r="BL64" s="600">
        <f t="shared" si="18"/>
        <v>1</v>
      </c>
      <c r="BM64" s="600">
        <f t="shared" si="19"/>
        <v>1</v>
      </c>
    </row>
    <row r="65" spans="1:65" hidden="1" x14ac:dyDescent="0.25">
      <c r="A65" s="67" t="str">
        <f t="shared" si="20"/>
        <v/>
      </c>
      <c r="B65" s="402"/>
      <c r="C65" s="405"/>
      <c r="D65" s="718"/>
      <c r="E65" s="718"/>
      <c r="F65" s="314"/>
      <c r="G65" s="314"/>
      <c r="H65" s="314"/>
      <c r="I65" s="695"/>
      <c r="J65" s="68">
        <f t="shared" si="8"/>
        <v>0</v>
      </c>
      <c r="K65" s="68">
        <f t="shared" si="9"/>
        <v>0</v>
      </c>
      <c r="L65" s="68">
        <f t="shared" si="26"/>
        <v>0</v>
      </c>
      <c r="M65" s="68">
        <f t="shared" si="27"/>
        <v>0</v>
      </c>
      <c r="N65" s="68">
        <f t="shared" si="28"/>
        <v>0</v>
      </c>
      <c r="O65" s="68">
        <f t="shared" si="29"/>
        <v>0</v>
      </c>
      <c r="P65" s="68">
        <f t="shared" si="14"/>
        <v>0</v>
      </c>
      <c r="Q65" s="68">
        <f t="shared" si="15"/>
        <v>0</v>
      </c>
      <c r="R65" s="68">
        <f t="shared" si="16"/>
        <v>0</v>
      </c>
      <c r="S65" s="856"/>
      <c r="T65" s="856"/>
      <c r="U65" s="856"/>
      <c r="V65" s="69" t="str">
        <f t="shared" si="2"/>
        <v/>
      </c>
      <c r="W65" s="450" t="str">
        <f t="shared" si="3"/>
        <v/>
      </c>
      <c r="X65" s="70" t="str">
        <f t="shared" si="4"/>
        <v/>
      </c>
      <c r="Y65" s="315"/>
      <c r="Z65" s="315"/>
      <c r="AA65" s="648"/>
      <c r="AB65" s="648"/>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F65" s="2"/>
      <c r="BG65" s="179">
        <f t="shared" si="5"/>
        <v>44927</v>
      </c>
      <c r="BH65" s="289">
        <f t="shared" si="6"/>
        <v>44957</v>
      </c>
      <c r="BI65" s="180">
        <f t="shared" si="17"/>
        <v>31</v>
      </c>
      <c r="BK65" s="600">
        <f t="shared" si="7"/>
        <v>1</v>
      </c>
      <c r="BL65" s="600">
        <f t="shared" si="18"/>
        <v>1</v>
      </c>
      <c r="BM65" s="600">
        <f t="shared" si="19"/>
        <v>1</v>
      </c>
    </row>
    <row r="66" spans="1:65" hidden="1" x14ac:dyDescent="0.25">
      <c r="A66" s="67" t="str">
        <f t="shared" si="20"/>
        <v/>
      </c>
      <c r="B66" s="402"/>
      <c r="C66" s="405"/>
      <c r="D66" s="718"/>
      <c r="E66" s="718"/>
      <c r="F66" s="314"/>
      <c r="G66" s="314"/>
      <c r="H66" s="314"/>
      <c r="I66" s="695"/>
      <c r="J66" s="68">
        <f t="shared" si="8"/>
        <v>0</v>
      </c>
      <c r="K66" s="68">
        <f t="shared" si="9"/>
        <v>0</v>
      </c>
      <c r="L66" s="68">
        <f t="shared" si="26"/>
        <v>0</v>
      </c>
      <c r="M66" s="68">
        <f t="shared" si="27"/>
        <v>0</v>
      </c>
      <c r="N66" s="68">
        <f t="shared" si="28"/>
        <v>0</v>
      </c>
      <c r="O66" s="68">
        <f t="shared" si="29"/>
        <v>0</v>
      </c>
      <c r="P66" s="68">
        <f t="shared" si="14"/>
        <v>0</v>
      </c>
      <c r="Q66" s="68">
        <f t="shared" si="15"/>
        <v>0</v>
      </c>
      <c r="R66" s="68">
        <f t="shared" si="16"/>
        <v>0</v>
      </c>
      <c r="S66" s="856"/>
      <c r="T66" s="856"/>
      <c r="U66" s="856"/>
      <c r="V66" s="69" t="str">
        <f t="shared" si="2"/>
        <v/>
      </c>
      <c r="W66" s="450" t="str">
        <f t="shared" si="3"/>
        <v/>
      </c>
      <c r="X66" s="70" t="str">
        <f t="shared" si="4"/>
        <v/>
      </c>
      <c r="Y66" s="315"/>
      <c r="Z66" s="315"/>
      <c r="AA66" s="648"/>
      <c r="AB66" s="648"/>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F66" s="2"/>
      <c r="BG66" s="179">
        <f t="shared" si="5"/>
        <v>44927</v>
      </c>
      <c r="BH66" s="289">
        <f t="shared" si="6"/>
        <v>44957</v>
      </c>
      <c r="BI66" s="180">
        <f t="shared" si="17"/>
        <v>31</v>
      </c>
      <c r="BK66" s="600">
        <f t="shared" si="7"/>
        <v>1</v>
      </c>
      <c r="BL66" s="600">
        <f t="shared" si="18"/>
        <v>1</v>
      </c>
      <c r="BM66" s="600">
        <f t="shared" si="19"/>
        <v>1</v>
      </c>
    </row>
    <row r="67" spans="1:65" hidden="1" x14ac:dyDescent="0.25">
      <c r="A67" s="67" t="str">
        <f t="shared" si="20"/>
        <v/>
      </c>
      <c r="B67" s="402"/>
      <c r="C67" s="405"/>
      <c r="D67" s="718"/>
      <c r="E67" s="718"/>
      <c r="F67" s="314"/>
      <c r="G67" s="314"/>
      <c r="H67" s="314"/>
      <c r="I67" s="695"/>
      <c r="J67" s="68">
        <f t="shared" si="8"/>
        <v>0</v>
      </c>
      <c r="K67" s="68">
        <f t="shared" si="9"/>
        <v>0</v>
      </c>
      <c r="L67" s="68">
        <f t="shared" si="26"/>
        <v>0</v>
      </c>
      <c r="M67" s="68">
        <f t="shared" si="27"/>
        <v>0</v>
      </c>
      <c r="N67" s="68">
        <f t="shared" si="28"/>
        <v>0</v>
      </c>
      <c r="O67" s="68">
        <f t="shared" si="29"/>
        <v>0</v>
      </c>
      <c r="P67" s="68">
        <f t="shared" si="14"/>
        <v>0</v>
      </c>
      <c r="Q67" s="68">
        <f t="shared" si="15"/>
        <v>0</v>
      </c>
      <c r="R67" s="68">
        <f t="shared" si="16"/>
        <v>0</v>
      </c>
      <c r="S67" s="856"/>
      <c r="T67" s="856"/>
      <c r="U67" s="856"/>
      <c r="V67" s="69" t="str">
        <f t="shared" si="2"/>
        <v/>
      </c>
      <c r="W67" s="450" t="str">
        <f t="shared" si="3"/>
        <v/>
      </c>
      <c r="X67" s="70" t="str">
        <f t="shared" si="4"/>
        <v/>
      </c>
      <c r="Y67" s="315"/>
      <c r="Z67" s="315"/>
      <c r="AA67" s="648"/>
      <c r="AB67" s="648"/>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F67" s="2"/>
      <c r="BG67" s="179">
        <f t="shared" si="5"/>
        <v>44927</v>
      </c>
      <c r="BH67" s="289">
        <f t="shared" si="6"/>
        <v>44957</v>
      </c>
      <c r="BI67" s="180">
        <f t="shared" si="17"/>
        <v>31</v>
      </c>
      <c r="BK67" s="600">
        <f t="shared" si="7"/>
        <v>1</v>
      </c>
      <c r="BL67" s="600">
        <f t="shared" si="18"/>
        <v>1</v>
      </c>
      <c r="BM67" s="600">
        <f t="shared" si="19"/>
        <v>1</v>
      </c>
    </row>
    <row r="68" spans="1:65" hidden="1" x14ac:dyDescent="0.25">
      <c r="A68" s="67" t="str">
        <f t="shared" si="20"/>
        <v/>
      </c>
      <c r="B68" s="402"/>
      <c r="C68" s="405"/>
      <c r="D68" s="718"/>
      <c r="E68" s="718"/>
      <c r="F68" s="314"/>
      <c r="G68" s="314"/>
      <c r="H68" s="314"/>
      <c r="I68" s="695"/>
      <c r="J68" s="68">
        <f t="shared" si="8"/>
        <v>0</v>
      </c>
      <c r="K68" s="68">
        <f t="shared" si="9"/>
        <v>0</v>
      </c>
      <c r="L68" s="68">
        <f t="shared" si="26"/>
        <v>0</v>
      </c>
      <c r="M68" s="68">
        <f t="shared" si="27"/>
        <v>0</v>
      </c>
      <c r="N68" s="68">
        <f t="shared" si="28"/>
        <v>0</v>
      </c>
      <c r="O68" s="68">
        <f t="shared" si="29"/>
        <v>0</v>
      </c>
      <c r="P68" s="68">
        <f t="shared" si="14"/>
        <v>0</v>
      </c>
      <c r="Q68" s="68">
        <f t="shared" si="15"/>
        <v>0</v>
      </c>
      <c r="R68" s="68">
        <f t="shared" si="16"/>
        <v>0</v>
      </c>
      <c r="S68" s="856"/>
      <c r="T68" s="856"/>
      <c r="U68" s="856"/>
      <c r="V68" s="69" t="str">
        <f t="shared" si="2"/>
        <v/>
      </c>
      <c r="W68" s="450" t="str">
        <f t="shared" si="3"/>
        <v/>
      </c>
      <c r="X68" s="70" t="str">
        <f t="shared" si="4"/>
        <v/>
      </c>
      <c r="Y68" s="315"/>
      <c r="Z68" s="315"/>
      <c r="AA68" s="648"/>
      <c r="AB68" s="648"/>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F68" s="2"/>
      <c r="BG68" s="179">
        <f t="shared" si="5"/>
        <v>44927</v>
      </c>
      <c r="BH68" s="289">
        <f t="shared" si="6"/>
        <v>44957</v>
      </c>
      <c r="BI68" s="180">
        <f t="shared" si="17"/>
        <v>31</v>
      </c>
      <c r="BK68" s="600">
        <f t="shared" si="7"/>
        <v>1</v>
      </c>
      <c r="BL68" s="600">
        <f t="shared" si="18"/>
        <v>1</v>
      </c>
      <c r="BM68" s="600">
        <f t="shared" si="19"/>
        <v>1</v>
      </c>
    </row>
    <row r="69" spans="1:65" hidden="1" x14ac:dyDescent="0.25">
      <c r="A69" s="67" t="str">
        <f t="shared" si="20"/>
        <v/>
      </c>
      <c r="B69" s="402"/>
      <c r="C69" s="405"/>
      <c r="D69" s="718"/>
      <c r="E69" s="718"/>
      <c r="F69" s="314"/>
      <c r="G69" s="314"/>
      <c r="H69" s="314"/>
      <c r="I69" s="695"/>
      <c r="J69" s="68">
        <f t="shared" si="8"/>
        <v>0</v>
      </c>
      <c r="K69" s="68">
        <f t="shared" si="9"/>
        <v>0</v>
      </c>
      <c r="L69" s="68">
        <f t="shared" si="26"/>
        <v>0</v>
      </c>
      <c r="M69" s="68">
        <f t="shared" si="27"/>
        <v>0</v>
      </c>
      <c r="N69" s="68">
        <f t="shared" si="28"/>
        <v>0</v>
      </c>
      <c r="O69" s="68">
        <f t="shared" si="29"/>
        <v>0</v>
      </c>
      <c r="P69" s="68">
        <f t="shared" si="14"/>
        <v>0</v>
      </c>
      <c r="Q69" s="68">
        <f t="shared" si="15"/>
        <v>0</v>
      </c>
      <c r="R69" s="68">
        <f t="shared" si="16"/>
        <v>0</v>
      </c>
      <c r="S69" s="856"/>
      <c r="T69" s="856"/>
      <c r="U69" s="856"/>
      <c r="V69" s="69" t="str">
        <f t="shared" si="2"/>
        <v/>
      </c>
      <c r="W69" s="450" t="str">
        <f t="shared" si="3"/>
        <v/>
      </c>
      <c r="X69" s="70" t="str">
        <f t="shared" si="4"/>
        <v/>
      </c>
      <c r="Y69" s="315"/>
      <c r="Z69" s="315"/>
      <c r="AA69" s="648"/>
      <c r="AB69" s="648"/>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F69" s="2"/>
      <c r="BG69" s="179">
        <f t="shared" si="5"/>
        <v>44927</v>
      </c>
      <c r="BH69" s="289">
        <f t="shared" si="6"/>
        <v>44957</v>
      </c>
      <c r="BI69" s="180">
        <f t="shared" si="17"/>
        <v>31</v>
      </c>
      <c r="BK69" s="600">
        <f t="shared" si="7"/>
        <v>1</v>
      </c>
      <c r="BL69" s="600">
        <f t="shared" si="18"/>
        <v>1</v>
      </c>
      <c r="BM69" s="600">
        <f t="shared" si="19"/>
        <v>1</v>
      </c>
    </row>
    <row r="70" spans="1:65" hidden="1" x14ac:dyDescent="0.25">
      <c r="A70" s="67" t="str">
        <f t="shared" si="20"/>
        <v/>
      </c>
      <c r="B70" s="402"/>
      <c r="C70" s="405"/>
      <c r="D70" s="718"/>
      <c r="E70" s="718"/>
      <c r="F70" s="314"/>
      <c r="G70" s="314"/>
      <c r="H70" s="314"/>
      <c r="I70" s="695"/>
      <c r="J70" s="68">
        <f t="shared" si="8"/>
        <v>0</v>
      </c>
      <c r="K70" s="68">
        <f t="shared" si="9"/>
        <v>0</v>
      </c>
      <c r="L70" s="68">
        <f t="shared" si="26"/>
        <v>0</v>
      </c>
      <c r="M70" s="68">
        <f t="shared" si="27"/>
        <v>0</v>
      </c>
      <c r="N70" s="68">
        <f t="shared" si="28"/>
        <v>0</v>
      </c>
      <c r="O70" s="68">
        <f t="shared" si="29"/>
        <v>0</v>
      </c>
      <c r="P70" s="68">
        <f t="shared" si="14"/>
        <v>0</v>
      </c>
      <c r="Q70" s="68">
        <f t="shared" si="15"/>
        <v>0</v>
      </c>
      <c r="R70" s="68">
        <f t="shared" si="16"/>
        <v>0</v>
      </c>
      <c r="S70" s="856"/>
      <c r="T70" s="856"/>
      <c r="U70" s="856"/>
      <c r="V70" s="69" t="str">
        <f t="shared" si="2"/>
        <v/>
      </c>
      <c r="W70" s="450" t="str">
        <f t="shared" si="3"/>
        <v/>
      </c>
      <c r="X70" s="70" t="str">
        <f t="shared" si="4"/>
        <v/>
      </c>
      <c r="Y70" s="315"/>
      <c r="Z70" s="315"/>
      <c r="AA70" s="648"/>
      <c r="AB70" s="648"/>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F70" s="2"/>
      <c r="BG70" s="179">
        <f t="shared" si="5"/>
        <v>44927</v>
      </c>
      <c r="BH70" s="289">
        <f t="shared" si="6"/>
        <v>44957</v>
      </c>
      <c r="BI70" s="180">
        <f t="shared" si="17"/>
        <v>31</v>
      </c>
      <c r="BK70" s="600">
        <f t="shared" si="7"/>
        <v>1</v>
      </c>
      <c r="BL70" s="600">
        <f t="shared" si="18"/>
        <v>1</v>
      </c>
      <c r="BM70" s="600">
        <f t="shared" si="19"/>
        <v>1</v>
      </c>
    </row>
    <row r="71" spans="1:65" hidden="1" x14ac:dyDescent="0.25">
      <c r="A71" s="67" t="str">
        <f t="shared" si="20"/>
        <v/>
      </c>
      <c r="B71" s="402"/>
      <c r="C71" s="405"/>
      <c r="D71" s="718"/>
      <c r="E71" s="718"/>
      <c r="F71" s="314"/>
      <c r="G71" s="314"/>
      <c r="H71" s="314"/>
      <c r="I71" s="695"/>
      <c r="J71" s="68">
        <f t="shared" si="8"/>
        <v>0</v>
      </c>
      <c r="K71" s="68">
        <f t="shared" si="9"/>
        <v>0</v>
      </c>
      <c r="L71" s="68">
        <f t="shared" si="26"/>
        <v>0</v>
      </c>
      <c r="M71" s="68">
        <f t="shared" si="27"/>
        <v>0</v>
      </c>
      <c r="N71" s="68">
        <f t="shared" si="28"/>
        <v>0</v>
      </c>
      <c r="O71" s="68">
        <f t="shared" si="29"/>
        <v>0</v>
      </c>
      <c r="P71" s="68">
        <f t="shared" si="14"/>
        <v>0</v>
      </c>
      <c r="Q71" s="68">
        <f t="shared" si="15"/>
        <v>0</v>
      </c>
      <c r="R71" s="68">
        <f t="shared" si="16"/>
        <v>0</v>
      </c>
      <c r="S71" s="856"/>
      <c r="T71" s="856"/>
      <c r="U71" s="856"/>
      <c r="V71" s="69" t="str">
        <f t="shared" si="2"/>
        <v/>
      </c>
      <c r="W71" s="450" t="str">
        <f t="shared" si="3"/>
        <v/>
      </c>
      <c r="X71" s="70" t="str">
        <f t="shared" si="4"/>
        <v/>
      </c>
      <c r="Y71" s="315"/>
      <c r="Z71" s="315"/>
      <c r="AA71" s="648"/>
      <c r="AB71" s="648"/>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F71" s="2"/>
      <c r="BG71" s="179">
        <f t="shared" si="5"/>
        <v>44927</v>
      </c>
      <c r="BH71" s="289">
        <f t="shared" si="6"/>
        <v>44957</v>
      </c>
      <c r="BI71" s="180">
        <f t="shared" si="17"/>
        <v>31</v>
      </c>
      <c r="BK71" s="600">
        <f t="shared" si="7"/>
        <v>1</v>
      </c>
      <c r="BL71" s="600">
        <f t="shared" si="18"/>
        <v>1</v>
      </c>
      <c r="BM71" s="600">
        <f t="shared" si="19"/>
        <v>1</v>
      </c>
    </row>
    <row r="72" spans="1:65" hidden="1" x14ac:dyDescent="0.25">
      <c r="A72" s="67" t="str">
        <f t="shared" si="20"/>
        <v/>
      </c>
      <c r="B72" s="402"/>
      <c r="C72" s="405"/>
      <c r="D72" s="718"/>
      <c r="E72" s="718"/>
      <c r="F72" s="314"/>
      <c r="G72" s="314"/>
      <c r="H72" s="314"/>
      <c r="I72" s="695"/>
      <c r="J72" s="68">
        <f t="shared" si="8"/>
        <v>0</v>
      </c>
      <c r="K72" s="68">
        <f t="shared" si="9"/>
        <v>0</v>
      </c>
      <c r="L72" s="68">
        <f t="shared" si="26"/>
        <v>0</v>
      </c>
      <c r="M72" s="68">
        <f t="shared" si="27"/>
        <v>0</v>
      </c>
      <c r="N72" s="68">
        <f t="shared" si="28"/>
        <v>0</v>
      </c>
      <c r="O72" s="68">
        <f t="shared" si="29"/>
        <v>0</v>
      </c>
      <c r="P72" s="68">
        <f t="shared" si="14"/>
        <v>0</v>
      </c>
      <c r="Q72" s="68">
        <f t="shared" si="15"/>
        <v>0</v>
      </c>
      <c r="R72" s="68">
        <f t="shared" si="16"/>
        <v>0</v>
      </c>
      <c r="S72" s="856"/>
      <c r="T72" s="856"/>
      <c r="U72" s="856"/>
      <c r="V72" s="69" t="str">
        <f t="shared" si="2"/>
        <v/>
      </c>
      <c r="W72" s="450" t="str">
        <f t="shared" si="3"/>
        <v/>
      </c>
      <c r="X72" s="70" t="str">
        <f t="shared" si="4"/>
        <v/>
      </c>
      <c r="Y72" s="315"/>
      <c r="Z72" s="315"/>
      <c r="AA72" s="648"/>
      <c r="AB72" s="648"/>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F72" s="2"/>
      <c r="BG72" s="179">
        <f t="shared" si="5"/>
        <v>44927</v>
      </c>
      <c r="BH72" s="289">
        <f t="shared" si="6"/>
        <v>44957</v>
      </c>
      <c r="BI72" s="180">
        <f t="shared" si="17"/>
        <v>31</v>
      </c>
      <c r="BK72" s="600">
        <f t="shared" si="7"/>
        <v>1</v>
      </c>
      <c r="BL72" s="600">
        <f t="shared" si="18"/>
        <v>1</v>
      </c>
      <c r="BM72" s="600">
        <f t="shared" si="19"/>
        <v>1</v>
      </c>
    </row>
    <row r="73" spans="1:65" hidden="1" x14ac:dyDescent="0.25">
      <c r="A73" s="67" t="str">
        <f t="shared" si="20"/>
        <v/>
      </c>
      <c r="B73" s="402"/>
      <c r="C73" s="405"/>
      <c r="D73" s="718"/>
      <c r="E73" s="718"/>
      <c r="F73" s="314"/>
      <c r="G73" s="314"/>
      <c r="H73" s="314"/>
      <c r="I73" s="695"/>
      <c r="J73" s="68">
        <f t="shared" si="8"/>
        <v>0</v>
      </c>
      <c r="K73" s="68">
        <f t="shared" si="9"/>
        <v>0</v>
      </c>
      <c r="L73" s="68">
        <f t="shared" si="26"/>
        <v>0</v>
      </c>
      <c r="M73" s="68">
        <f t="shared" si="27"/>
        <v>0</v>
      </c>
      <c r="N73" s="68">
        <f t="shared" si="28"/>
        <v>0</v>
      </c>
      <c r="O73" s="68">
        <f t="shared" si="29"/>
        <v>0</v>
      </c>
      <c r="P73" s="68">
        <f t="shared" si="14"/>
        <v>0</v>
      </c>
      <c r="Q73" s="68">
        <f t="shared" si="15"/>
        <v>0</v>
      </c>
      <c r="R73" s="68">
        <f t="shared" si="16"/>
        <v>0</v>
      </c>
      <c r="S73" s="856"/>
      <c r="T73" s="856"/>
      <c r="U73" s="856"/>
      <c r="V73" s="69" t="str">
        <f t="shared" si="2"/>
        <v/>
      </c>
      <c r="W73" s="450" t="str">
        <f t="shared" si="3"/>
        <v/>
      </c>
      <c r="X73" s="70" t="str">
        <f t="shared" si="4"/>
        <v/>
      </c>
      <c r="Y73" s="315"/>
      <c r="Z73" s="315"/>
      <c r="AA73" s="648"/>
      <c r="AB73" s="648"/>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F73" s="2"/>
      <c r="BG73" s="179">
        <f t="shared" si="5"/>
        <v>44927</v>
      </c>
      <c r="BH73" s="289">
        <f t="shared" si="6"/>
        <v>44957</v>
      </c>
      <c r="BI73" s="180">
        <f t="shared" si="17"/>
        <v>31</v>
      </c>
      <c r="BK73" s="600">
        <f t="shared" si="7"/>
        <v>1</v>
      </c>
      <c r="BL73" s="600">
        <f t="shared" si="18"/>
        <v>1</v>
      </c>
      <c r="BM73" s="600">
        <f t="shared" si="19"/>
        <v>1</v>
      </c>
    </row>
    <row r="74" spans="1:65" hidden="1" x14ac:dyDescent="0.25">
      <c r="A74" s="67" t="str">
        <f t="shared" si="20"/>
        <v/>
      </c>
      <c r="B74" s="402"/>
      <c r="C74" s="405"/>
      <c r="D74" s="718"/>
      <c r="E74" s="718"/>
      <c r="F74" s="314"/>
      <c r="G74" s="314"/>
      <c r="H74" s="314"/>
      <c r="I74" s="695"/>
      <c r="J74" s="68">
        <f t="shared" si="8"/>
        <v>0</v>
      </c>
      <c r="K74" s="68">
        <f t="shared" si="9"/>
        <v>0</v>
      </c>
      <c r="L74" s="68">
        <f t="shared" si="26"/>
        <v>0</v>
      </c>
      <c r="M74" s="68">
        <f t="shared" si="27"/>
        <v>0</v>
      </c>
      <c r="N74" s="68">
        <f t="shared" si="28"/>
        <v>0</v>
      </c>
      <c r="O74" s="68">
        <f t="shared" si="29"/>
        <v>0</v>
      </c>
      <c r="P74" s="68">
        <f t="shared" si="14"/>
        <v>0</v>
      </c>
      <c r="Q74" s="68">
        <f t="shared" si="15"/>
        <v>0</v>
      </c>
      <c r="R74" s="68">
        <f t="shared" si="16"/>
        <v>0</v>
      </c>
      <c r="S74" s="856"/>
      <c r="T74" s="856"/>
      <c r="U74" s="856"/>
      <c r="V74" s="69" t="str">
        <f t="shared" si="2"/>
        <v/>
      </c>
      <c r="W74" s="450" t="str">
        <f t="shared" si="3"/>
        <v/>
      </c>
      <c r="X74" s="70" t="str">
        <f t="shared" si="4"/>
        <v/>
      </c>
      <c r="Y74" s="315"/>
      <c r="Z74" s="315"/>
      <c r="AA74" s="648"/>
      <c r="AB74" s="648"/>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F74" s="2"/>
      <c r="BG74" s="179">
        <f t="shared" si="5"/>
        <v>44927</v>
      </c>
      <c r="BH74" s="289">
        <f t="shared" si="6"/>
        <v>44957</v>
      </c>
      <c r="BI74" s="180">
        <f t="shared" si="17"/>
        <v>31</v>
      </c>
      <c r="BK74" s="600">
        <f t="shared" si="7"/>
        <v>1</v>
      </c>
      <c r="BL74" s="600">
        <f t="shared" si="18"/>
        <v>1</v>
      </c>
      <c r="BM74" s="600">
        <f t="shared" si="19"/>
        <v>1</v>
      </c>
    </row>
    <row r="75" spans="1:65" hidden="1" x14ac:dyDescent="0.25">
      <c r="A75" s="67" t="str">
        <f t="shared" si="20"/>
        <v/>
      </c>
      <c r="B75" s="402"/>
      <c r="C75" s="405"/>
      <c r="D75" s="718"/>
      <c r="E75" s="718"/>
      <c r="F75" s="314"/>
      <c r="G75" s="314"/>
      <c r="H75" s="314"/>
      <c r="I75" s="695"/>
      <c r="J75" s="68">
        <f t="shared" si="8"/>
        <v>0</v>
      </c>
      <c r="K75" s="68">
        <f t="shared" si="9"/>
        <v>0</v>
      </c>
      <c r="L75" s="68">
        <f t="shared" si="26"/>
        <v>0</v>
      </c>
      <c r="M75" s="68">
        <f t="shared" si="27"/>
        <v>0</v>
      </c>
      <c r="N75" s="68">
        <f t="shared" si="28"/>
        <v>0</v>
      </c>
      <c r="O75" s="68">
        <f t="shared" si="29"/>
        <v>0</v>
      </c>
      <c r="P75" s="68">
        <f t="shared" si="14"/>
        <v>0</v>
      </c>
      <c r="Q75" s="68">
        <f t="shared" si="15"/>
        <v>0</v>
      </c>
      <c r="R75" s="68">
        <f t="shared" si="16"/>
        <v>0</v>
      </c>
      <c r="S75" s="856"/>
      <c r="T75" s="856"/>
      <c r="U75" s="856"/>
      <c r="V75" s="69" t="str">
        <f t="shared" si="2"/>
        <v/>
      </c>
      <c r="W75" s="450" t="str">
        <f t="shared" si="3"/>
        <v/>
      </c>
      <c r="X75" s="70" t="str">
        <f t="shared" si="4"/>
        <v/>
      </c>
      <c r="Y75" s="315"/>
      <c r="Z75" s="315"/>
      <c r="AA75" s="648"/>
      <c r="AB75" s="648"/>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F75" s="2"/>
      <c r="BG75" s="179">
        <f t="shared" si="5"/>
        <v>44927</v>
      </c>
      <c r="BH75" s="289">
        <f t="shared" si="6"/>
        <v>44957</v>
      </c>
      <c r="BI75" s="180">
        <f t="shared" si="17"/>
        <v>31</v>
      </c>
      <c r="BK75" s="600">
        <f t="shared" si="7"/>
        <v>1</v>
      </c>
      <c r="BL75" s="600">
        <f t="shared" si="18"/>
        <v>1</v>
      </c>
      <c r="BM75" s="600">
        <f t="shared" si="19"/>
        <v>1</v>
      </c>
    </row>
    <row r="76" spans="1:65" hidden="1" x14ac:dyDescent="0.25">
      <c r="A76" s="67" t="str">
        <f t="shared" si="20"/>
        <v/>
      </c>
      <c r="B76" s="402"/>
      <c r="C76" s="405"/>
      <c r="D76" s="718"/>
      <c r="E76" s="718"/>
      <c r="F76" s="314"/>
      <c r="G76" s="314"/>
      <c r="H76" s="314"/>
      <c r="I76" s="695"/>
      <c r="J76" s="68">
        <f t="shared" si="8"/>
        <v>0</v>
      </c>
      <c r="K76" s="68">
        <f t="shared" si="9"/>
        <v>0</v>
      </c>
      <c r="L76" s="68">
        <f t="shared" si="26"/>
        <v>0</v>
      </c>
      <c r="M76" s="68">
        <f t="shared" si="27"/>
        <v>0</v>
      </c>
      <c r="N76" s="68">
        <f t="shared" si="28"/>
        <v>0</v>
      </c>
      <c r="O76" s="68">
        <f t="shared" si="29"/>
        <v>0</v>
      </c>
      <c r="P76" s="68">
        <f t="shared" si="14"/>
        <v>0</v>
      </c>
      <c r="Q76" s="68">
        <f t="shared" si="15"/>
        <v>0</v>
      </c>
      <c r="R76" s="68">
        <f t="shared" si="16"/>
        <v>0</v>
      </c>
      <c r="S76" s="856"/>
      <c r="T76" s="856"/>
      <c r="U76" s="856"/>
      <c r="V76" s="69" t="str">
        <f t="shared" si="2"/>
        <v/>
      </c>
      <c r="W76" s="450" t="str">
        <f t="shared" si="3"/>
        <v/>
      </c>
      <c r="X76" s="70" t="str">
        <f t="shared" si="4"/>
        <v/>
      </c>
      <c r="Y76" s="315"/>
      <c r="Z76" s="315"/>
      <c r="AA76" s="648"/>
      <c r="AB76" s="648"/>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F76" s="2"/>
      <c r="BG76" s="179">
        <f t="shared" si="5"/>
        <v>44927</v>
      </c>
      <c r="BH76" s="289">
        <f t="shared" si="6"/>
        <v>44957</v>
      </c>
      <c r="BI76" s="180">
        <f t="shared" si="17"/>
        <v>31</v>
      </c>
      <c r="BK76" s="600">
        <f t="shared" si="7"/>
        <v>1</v>
      </c>
      <c r="BL76" s="600">
        <f t="shared" si="18"/>
        <v>1</v>
      </c>
      <c r="BM76" s="600">
        <f t="shared" si="19"/>
        <v>1</v>
      </c>
    </row>
    <row r="77" spans="1:65" hidden="1" x14ac:dyDescent="0.25">
      <c r="A77" s="67" t="str">
        <f t="shared" si="20"/>
        <v/>
      </c>
      <c r="B77" s="402"/>
      <c r="C77" s="405"/>
      <c r="D77" s="718"/>
      <c r="E77" s="718"/>
      <c r="F77" s="314"/>
      <c r="G77" s="314"/>
      <c r="H77" s="314"/>
      <c r="I77" s="695"/>
      <c r="J77" s="68">
        <f t="shared" si="8"/>
        <v>0</v>
      </c>
      <c r="K77" s="68">
        <f t="shared" si="9"/>
        <v>0</v>
      </c>
      <c r="L77" s="68">
        <f t="shared" si="26"/>
        <v>0</v>
      </c>
      <c r="M77" s="68">
        <f t="shared" si="27"/>
        <v>0</v>
      </c>
      <c r="N77" s="68">
        <f t="shared" si="28"/>
        <v>0</v>
      </c>
      <c r="O77" s="68">
        <f t="shared" si="29"/>
        <v>0</v>
      </c>
      <c r="P77" s="68">
        <f t="shared" si="14"/>
        <v>0</v>
      </c>
      <c r="Q77" s="68">
        <f t="shared" si="15"/>
        <v>0</v>
      </c>
      <c r="R77" s="68">
        <f t="shared" si="16"/>
        <v>0</v>
      </c>
      <c r="S77" s="856"/>
      <c r="T77" s="856"/>
      <c r="U77" s="856"/>
      <c r="V77" s="69" t="str">
        <f t="shared" ref="V77:V140" si="30">A77</f>
        <v/>
      </c>
      <c r="W77" s="450" t="str">
        <f t="shared" ref="W77:W140" si="31">IF(B77&lt;&gt;"",B77,"")</f>
        <v/>
      </c>
      <c r="X77" s="70" t="str">
        <f t="shared" ref="X77:X140" si="32">IF(D77&lt;&gt;"",D77,"")</f>
        <v/>
      </c>
      <c r="Y77" s="315"/>
      <c r="Z77" s="315"/>
      <c r="AA77" s="648"/>
      <c r="AB77" s="648"/>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F77" s="2"/>
      <c r="BG77" s="179">
        <f t="shared" ref="BG77:BG140" si="33">IF(F77&gt;=$M$7,F77,$M$7)</f>
        <v>44927</v>
      </c>
      <c r="BH77" s="289">
        <f t="shared" ref="BH77:BH140" si="34">IF(H77="",$P$7,IF(H77&gt;$P$7,$P$7,IF(H77=$P$7,$P$7,H77)))</f>
        <v>44957</v>
      </c>
      <c r="BI77" s="180">
        <f t="shared" si="17"/>
        <v>31</v>
      </c>
      <c r="BK77" s="600">
        <f t="shared" ref="BK77:BK140" si="35">IF(F77&gt;$P$8,0,1)</f>
        <v>1</v>
      </c>
      <c r="BL77" s="600">
        <f t="shared" si="18"/>
        <v>1</v>
      </c>
      <c r="BM77" s="600">
        <f t="shared" si="19"/>
        <v>1</v>
      </c>
    </row>
    <row r="78" spans="1:65" hidden="1" x14ac:dyDescent="0.25">
      <c r="A78" s="67" t="str">
        <f t="shared" si="20"/>
        <v/>
      </c>
      <c r="B78" s="402"/>
      <c r="C78" s="405"/>
      <c r="D78" s="718"/>
      <c r="E78" s="718"/>
      <c r="F78" s="314"/>
      <c r="G78" s="314"/>
      <c r="H78" s="314"/>
      <c r="I78" s="695"/>
      <c r="J78" s="68">
        <f t="shared" ref="J78:J82" si="36">IF(D78="",0,IF(BI78&lt;0,0,BI78))</f>
        <v>0</v>
      </c>
      <c r="K78" s="68">
        <f t="shared" ref="K78:K141" si="37">SUM(L78:P78)+ R78</f>
        <v>0</v>
      </c>
      <c r="L78" s="68">
        <f t="shared" si="26"/>
        <v>0</v>
      </c>
      <c r="M78" s="68">
        <f t="shared" si="27"/>
        <v>0</v>
      </c>
      <c r="N78" s="68">
        <f t="shared" si="28"/>
        <v>0</v>
      </c>
      <c r="O78" s="68">
        <f t="shared" si="29"/>
        <v>0</v>
      </c>
      <c r="P78" s="68">
        <f t="shared" ref="P78:P106" si="38">COUNTIF(Y78:BC78,"A")+COUNTIF(Y78:BC78,"I")</f>
        <v>0</v>
      </c>
      <c r="Q78" s="68">
        <f t="shared" ref="Q78:Q141" si="39">COUNTIF(Y78:BC78,"I")</f>
        <v>0</v>
      </c>
      <c r="R78" s="68">
        <f t="shared" ref="R78:R141" si="40">COUNTIF(Y78:BC78,"C")</f>
        <v>0</v>
      </c>
      <c r="S78" s="856"/>
      <c r="T78" s="856"/>
      <c r="U78" s="856"/>
      <c r="V78" s="69" t="str">
        <f t="shared" si="30"/>
        <v/>
      </c>
      <c r="W78" s="450" t="str">
        <f t="shared" si="31"/>
        <v/>
      </c>
      <c r="X78" s="70" t="str">
        <f t="shared" si="32"/>
        <v/>
      </c>
      <c r="Y78" s="315"/>
      <c r="Z78" s="315"/>
      <c r="AA78" s="648"/>
      <c r="AB78" s="648"/>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F78" s="2"/>
      <c r="BG78" s="179">
        <f t="shared" si="33"/>
        <v>44927</v>
      </c>
      <c r="BH78" s="289">
        <f t="shared" si="34"/>
        <v>44957</v>
      </c>
      <c r="BI78" s="180">
        <f t="shared" ref="BI78:BI107" si="41">BH78-BG78+1</f>
        <v>31</v>
      </c>
      <c r="BK78" s="600">
        <f t="shared" si="35"/>
        <v>1</v>
      </c>
      <c r="BL78" s="600">
        <f t="shared" ref="BL78:BL141" si="42">IF(BH78&lt;$M$8,0,1)</f>
        <v>1</v>
      </c>
      <c r="BM78" s="600">
        <f t="shared" ref="BM78:BM141" si="43">BK78*BL78</f>
        <v>1</v>
      </c>
    </row>
    <row r="79" spans="1:65" hidden="1" x14ac:dyDescent="0.25">
      <c r="A79" s="67" t="str">
        <f t="shared" ref="A79:A112" si="44">IF(AND(A78&lt;&gt;"",D79&lt;&gt;""),A78+1,"")</f>
        <v/>
      </c>
      <c r="B79" s="402"/>
      <c r="C79" s="405"/>
      <c r="D79" s="718"/>
      <c r="E79" s="718"/>
      <c r="F79" s="314"/>
      <c r="G79" s="314"/>
      <c r="H79" s="314"/>
      <c r="I79" s="695"/>
      <c r="J79" s="68">
        <f t="shared" si="36"/>
        <v>0</v>
      </c>
      <c r="K79" s="68">
        <f t="shared" si="37"/>
        <v>0</v>
      </c>
      <c r="L79" s="68">
        <f t="shared" si="26"/>
        <v>0</v>
      </c>
      <c r="M79" s="68">
        <f t="shared" si="27"/>
        <v>0</v>
      </c>
      <c r="N79" s="68">
        <f t="shared" si="28"/>
        <v>0</v>
      </c>
      <c r="O79" s="68">
        <f t="shared" si="29"/>
        <v>0</v>
      </c>
      <c r="P79" s="68">
        <f t="shared" si="38"/>
        <v>0</v>
      </c>
      <c r="Q79" s="68">
        <f t="shared" si="39"/>
        <v>0</v>
      </c>
      <c r="R79" s="68">
        <f t="shared" si="40"/>
        <v>0</v>
      </c>
      <c r="S79" s="856"/>
      <c r="T79" s="856"/>
      <c r="U79" s="856"/>
      <c r="V79" s="69" t="str">
        <f t="shared" si="30"/>
        <v/>
      </c>
      <c r="W79" s="450" t="str">
        <f t="shared" si="31"/>
        <v/>
      </c>
      <c r="X79" s="70" t="str">
        <f t="shared" si="32"/>
        <v/>
      </c>
      <c r="Y79" s="315"/>
      <c r="Z79" s="315"/>
      <c r="AA79" s="648"/>
      <c r="AB79" s="648"/>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F79" s="2"/>
      <c r="BG79" s="179">
        <f t="shared" si="33"/>
        <v>44927</v>
      </c>
      <c r="BH79" s="289">
        <f t="shared" si="34"/>
        <v>44957</v>
      </c>
      <c r="BI79" s="180">
        <f t="shared" si="41"/>
        <v>31</v>
      </c>
      <c r="BK79" s="600">
        <f t="shared" si="35"/>
        <v>1</v>
      </c>
      <c r="BL79" s="600">
        <f t="shared" si="42"/>
        <v>1</v>
      </c>
      <c r="BM79" s="600">
        <f t="shared" si="43"/>
        <v>1</v>
      </c>
    </row>
    <row r="80" spans="1:65" hidden="1" x14ac:dyDescent="0.25">
      <c r="A80" s="67" t="str">
        <f t="shared" si="44"/>
        <v/>
      </c>
      <c r="B80" s="402"/>
      <c r="C80" s="405"/>
      <c r="D80" s="718"/>
      <c r="E80" s="718"/>
      <c r="F80" s="314"/>
      <c r="G80" s="314"/>
      <c r="H80" s="314"/>
      <c r="I80" s="695"/>
      <c r="J80" s="68">
        <f t="shared" si="36"/>
        <v>0</v>
      </c>
      <c r="K80" s="68">
        <f t="shared" si="37"/>
        <v>0</v>
      </c>
      <c r="L80" s="68">
        <f t="shared" si="26"/>
        <v>0</v>
      </c>
      <c r="M80" s="68">
        <f t="shared" si="27"/>
        <v>0</v>
      </c>
      <c r="N80" s="68">
        <f t="shared" si="28"/>
        <v>0</v>
      </c>
      <c r="O80" s="68">
        <f t="shared" si="29"/>
        <v>0</v>
      </c>
      <c r="P80" s="68">
        <f t="shared" si="38"/>
        <v>0</v>
      </c>
      <c r="Q80" s="68">
        <f t="shared" si="39"/>
        <v>0</v>
      </c>
      <c r="R80" s="68">
        <f t="shared" si="40"/>
        <v>0</v>
      </c>
      <c r="S80" s="856"/>
      <c r="T80" s="856"/>
      <c r="U80" s="856"/>
      <c r="V80" s="69" t="str">
        <f t="shared" si="30"/>
        <v/>
      </c>
      <c r="W80" s="450" t="str">
        <f t="shared" si="31"/>
        <v/>
      </c>
      <c r="X80" s="70" t="str">
        <f t="shared" si="32"/>
        <v/>
      </c>
      <c r="Y80" s="315"/>
      <c r="Z80" s="315"/>
      <c r="AA80" s="648"/>
      <c r="AB80" s="648"/>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F80" s="2"/>
      <c r="BG80" s="179">
        <f t="shared" si="33"/>
        <v>44927</v>
      </c>
      <c r="BH80" s="289">
        <f t="shared" si="34"/>
        <v>44957</v>
      </c>
      <c r="BI80" s="180">
        <f t="shared" si="41"/>
        <v>31</v>
      </c>
      <c r="BK80" s="600">
        <f t="shared" si="35"/>
        <v>1</v>
      </c>
      <c r="BL80" s="600">
        <f t="shared" si="42"/>
        <v>1</v>
      </c>
      <c r="BM80" s="600">
        <f t="shared" si="43"/>
        <v>1</v>
      </c>
    </row>
    <row r="81" spans="1:65" hidden="1" x14ac:dyDescent="0.25">
      <c r="A81" s="67" t="str">
        <f t="shared" si="44"/>
        <v/>
      </c>
      <c r="B81" s="402"/>
      <c r="C81" s="405"/>
      <c r="D81" s="718"/>
      <c r="E81" s="718"/>
      <c r="F81" s="314"/>
      <c r="G81" s="314"/>
      <c r="H81" s="314"/>
      <c r="I81" s="695"/>
      <c r="J81" s="68">
        <f t="shared" si="36"/>
        <v>0</v>
      </c>
      <c r="K81" s="68">
        <f t="shared" si="37"/>
        <v>0</v>
      </c>
      <c r="L81" s="68">
        <f t="shared" si="26"/>
        <v>0</v>
      </c>
      <c r="M81" s="68">
        <f t="shared" si="27"/>
        <v>0</v>
      </c>
      <c r="N81" s="68">
        <f t="shared" si="28"/>
        <v>0</v>
      </c>
      <c r="O81" s="68">
        <f t="shared" si="29"/>
        <v>0</v>
      </c>
      <c r="P81" s="68">
        <f t="shared" si="38"/>
        <v>0</v>
      </c>
      <c r="Q81" s="68">
        <f t="shared" si="39"/>
        <v>0</v>
      </c>
      <c r="R81" s="68">
        <f t="shared" si="40"/>
        <v>0</v>
      </c>
      <c r="S81" s="856"/>
      <c r="T81" s="856"/>
      <c r="U81" s="856"/>
      <c r="V81" s="69" t="str">
        <f t="shared" si="30"/>
        <v/>
      </c>
      <c r="W81" s="450" t="str">
        <f t="shared" si="31"/>
        <v/>
      </c>
      <c r="X81" s="70" t="str">
        <f t="shared" si="32"/>
        <v/>
      </c>
      <c r="Y81" s="315"/>
      <c r="Z81" s="315"/>
      <c r="AA81" s="648"/>
      <c r="AB81" s="64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F81" s="2"/>
      <c r="BG81" s="179">
        <f t="shared" si="33"/>
        <v>44927</v>
      </c>
      <c r="BH81" s="289">
        <f t="shared" si="34"/>
        <v>44957</v>
      </c>
      <c r="BI81" s="180">
        <f t="shared" si="41"/>
        <v>31</v>
      </c>
      <c r="BK81" s="600">
        <f t="shared" si="35"/>
        <v>1</v>
      </c>
      <c r="BL81" s="600">
        <f t="shared" si="42"/>
        <v>1</v>
      </c>
      <c r="BM81" s="600">
        <f t="shared" si="43"/>
        <v>1</v>
      </c>
    </row>
    <row r="82" spans="1:65" hidden="1" x14ac:dyDescent="0.25">
      <c r="A82" s="67" t="str">
        <f t="shared" si="44"/>
        <v/>
      </c>
      <c r="B82" s="402"/>
      <c r="C82" s="405"/>
      <c r="D82" s="718"/>
      <c r="E82" s="718"/>
      <c r="F82" s="314"/>
      <c r="G82" s="314"/>
      <c r="H82" s="314"/>
      <c r="I82" s="695"/>
      <c r="J82" s="68">
        <f t="shared" si="36"/>
        <v>0</v>
      </c>
      <c r="K82" s="68">
        <f t="shared" si="37"/>
        <v>0</v>
      </c>
      <c r="L82" s="68">
        <f t="shared" si="26"/>
        <v>0</v>
      </c>
      <c r="M82" s="68">
        <f t="shared" si="27"/>
        <v>0</v>
      </c>
      <c r="N82" s="68">
        <f t="shared" si="28"/>
        <v>0</v>
      </c>
      <c r="O82" s="68">
        <f t="shared" si="29"/>
        <v>0</v>
      </c>
      <c r="P82" s="68">
        <f t="shared" si="38"/>
        <v>0</v>
      </c>
      <c r="Q82" s="68">
        <f t="shared" si="39"/>
        <v>0</v>
      </c>
      <c r="R82" s="68">
        <f t="shared" si="40"/>
        <v>0</v>
      </c>
      <c r="S82" s="856"/>
      <c r="T82" s="856"/>
      <c r="U82" s="856"/>
      <c r="V82" s="69" t="str">
        <f t="shared" si="30"/>
        <v/>
      </c>
      <c r="W82" s="450" t="str">
        <f t="shared" si="31"/>
        <v/>
      </c>
      <c r="X82" s="70" t="str">
        <f t="shared" si="32"/>
        <v/>
      </c>
      <c r="Y82" s="315"/>
      <c r="Z82" s="315"/>
      <c r="AA82" s="648"/>
      <c r="AB82" s="648"/>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F82" s="2"/>
      <c r="BG82" s="179">
        <f t="shared" si="33"/>
        <v>44927</v>
      </c>
      <c r="BH82" s="289">
        <f t="shared" si="34"/>
        <v>44957</v>
      </c>
      <c r="BI82" s="180">
        <f t="shared" si="41"/>
        <v>31</v>
      </c>
      <c r="BK82" s="600">
        <f t="shared" si="35"/>
        <v>1</v>
      </c>
      <c r="BL82" s="600">
        <f t="shared" si="42"/>
        <v>1</v>
      </c>
      <c r="BM82" s="600">
        <f t="shared" si="43"/>
        <v>1</v>
      </c>
    </row>
    <row r="83" spans="1:65" hidden="1" x14ac:dyDescent="0.25">
      <c r="A83" s="67" t="str">
        <f t="shared" si="44"/>
        <v/>
      </c>
      <c r="B83" s="402"/>
      <c r="C83" s="405"/>
      <c r="D83" s="718"/>
      <c r="E83" s="718"/>
      <c r="F83" s="314"/>
      <c r="G83" s="314"/>
      <c r="H83" s="314"/>
      <c r="I83" s="695"/>
      <c r="J83" s="68">
        <f t="shared" ref="J83:J140" si="45">IF(D83="",0,BI83)</f>
        <v>0</v>
      </c>
      <c r="K83" s="68">
        <f t="shared" si="37"/>
        <v>0</v>
      </c>
      <c r="L83" s="68">
        <f t="shared" si="26"/>
        <v>0</v>
      </c>
      <c r="M83" s="68">
        <f t="shared" si="27"/>
        <v>0</v>
      </c>
      <c r="N83" s="68">
        <f t="shared" si="28"/>
        <v>0</v>
      </c>
      <c r="O83" s="68">
        <f t="shared" si="29"/>
        <v>0</v>
      </c>
      <c r="P83" s="68">
        <f t="shared" si="38"/>
        <v>0</v>
      </c>
      <c r="Q83" s="68">
        <f t="shared" si="39"/>
        <v>0</v>
      </c>
      <c r="R83" s="68">
        <f t="shared" si="40"/>
        <v>0</v>
      </c>
      <c r="S83" s="856"/>
      <c r="T83" s="856"/>
      <c r="U83" s="856"/>
      <c r="V83" s="69" t="str">
        <f t="shared" si="30"/>
        <v/>
      </c>
      <c r="W83" s="450" t="str">
        <f t="shared" si="31"/>
        <v/>
      </c>
      <c r="X83" s="70" t="str">
        <f t="shared" si="32"/>
        <v/>
      </c>
      <c r="Y83" s="315"/>
      <c r="Z83" s="315"/>
      <c r="AA83" s="648"/>
      <c r="AB83" s="648"/>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F83" s="2"/>
      <c r="BG83" s="179">
        <f t="shared" si="33"/>
        <v>44927</v>
      </c>
      <c r="BH83" s="289">
        <f t="shared" si="34"/>
        <v>44957</v>
      </c>
      <c r="BI83" s="180">
        <f t="shared" si="41"/>
        <v>31</v>
      </c>
      <c r="BK83" s="600">
        <f t="shared" si="35"/>
        <v>1</v>
      </c>
      <c r="BL83" s="600">
        <f t="shared" si="42"/>
        <v>1</v>
      </c>
      <c r="BM83" s="600">
        <f t="shared" si="43"/>
        <v>1</v>
      </c>
    </row>
    <row r="84" spans="1:65" hidden="1" x14ac:dyDescent="0.25">
      <c r="A84" s="67" t="str">
        <f t="shared" si="44"/>
        <v/>
      </c>
      <c r="B84" s="402"/>
      <c r="C84" s="405"/>
      <c r="D84" s="718"/>
      <c r="E84" s="718"/>
      <c r="F84" s="314"/>
      <c r="G84" s="314"/>
      <c r="H84" s="314"/>
      <c r="I84" s="695"/>
      <c r="J84" s="68">
        <f t="shared" si="45"/>
        <v>0</v>
      </c>
      <c r="K84" s="68">
        <f t="shared" si="37"/>
        <v>0</v>
      </c>
      <c r="L84" s="68">
        <f t="shared" si="26"/>
        <v>0</v>
      </c>
      <c r="M84" s="68">
        <f t="shared" si="27"/>
        <v>0</v>
      </c>
      <c r="N84" s="68">
        <f t="shared" si="28"/>
        <v>0</v>
      </c>
      <c r="O84" s="68">
        <f t="shared" si="29"/>
        <v>0</v>
      </c>
      <c r="P84" s="68">
        <f t="shared" si="38"/>
        <v>0</v>
      </c>
      <c r="Q84" s="68">
        <f t="shared" si="39"/>
        <v>0</v>
      </c>
      <c r="R84" s="68">
        <f t="shared" si="40"/>
        <v>0</v>
      </c>
      <c r="S84" s="856"/>
      <c r="T84" s="856"/>
      <c r="U84" s="856"/>
      <c r="V84" s="69" t="str">
        <f t="shared" si="30"/>
        <v/>
      </c>
      <c r="W84" s="450" t="str">
        <f t="shared" si="31"/>
        <v/>
      </c>
      <c r="X84" s="70" t="str">
        <f t="shared" si="32"/>
        <v/>
      </c>
      <c r="Y84" s="315"/>
      <c r="Z84" s="315"/>
      <c r="AA84" s="648"/>
      <c r="AB84" s="648"/>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F84" s="2"/>
      <c r="BG84" s="179">
        <f t="shared" si="33"/>
        <v>44927</v>
      </c>
      <c r="BH84" s="289">
        <f t="shared" si="34"/>
        <v>44957</v>
      </c>
      <c r="BI84" s="180">
        <f t="shared" si="41"/>
        <v>31</v>
      </c>
      <c r="BK84" s="600">
        <f t="shared" si="35"/>
        <v>1</v>
      </c>
      <c r="BL84" s="600">
        <f t="shared" si="42"/>
        <v>1</v>
      </c>
      <c r="BM84" s="600">
        <f t="shared" si="43"/>
        <v>1</v>
      </c>
    </row>
    <row r="85" spans="1:65" hidden="1" x14ac:dyDescent="0.25">
      <c r="A85" s="67" t="str">
        <f t="shared" si="44"/>
        <v/>
      </c>
      <c r="B85" s="402"/>
      <c r="C85" s="405"/>
      <c r="D85" s="718"/>
      <c r="E85" s="718"/>
      <c r="F85" s="314"/>
      <c r="G85" s="314"/>
      <c r="H85" s="314"/>
      <c r="I85" s="695"/>
      <c r="J85" s="68">
        <f t="shared" si="45"/>
        <v>0</v>
      </c>
      <c r="K85" s="68">
        <f t="shared" si="37"/>
        <v>0</v>
      </c>
      <c r="L85" s="68">
        <f t="shared" si="26"/>
        <v>0</v>
      </c>
      <c r="M85" s="68">
        <f t="shared" si="27"/>
        <v>0</v>
      </c>
      <c r="N85" s="68">
        <f t="shared" si="28"/>
        <v>0</v>
      </c>
      <c r="O85" s="68">
        <f t="shared" si="29"/>
        <v>0</v>
      </c>
      <c r="P85" s="68">
        <f t="shared" si="38"/>
        <v>0</v>
      </c>
      <c r="Q85" s="68">
        <f t="shared" si="39"/>
        <v>0</v>
      </c>
      <c r="R85" s="68">
        <f t="shared" si="40"/>
        <v>0</v>
      </c>
      <c r="S85" s="856"/>
      <c r="T85" s="856"/>
      <c r="U85" s="856"/>
      <c r="V85" s="69" t="str">
        <f t="shared" si="30"/>
        <v/>
      </c>
      <c r="W85" s="450" t="str">
        <f t="shared" si="31"/>
        <v/>
      </c>
      <c r="X85" s="70" t="str">
        <f t="shared" si="32"/>
        <v/>
      </c>
      <c r="Y85" s="315"/>
      <c r="Z85" s="315"/>
      <c r="AA85" s="648"/>
      <c r="AB85" s="648"/>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F85" s="2"/>
      <c r="BG85" s="179">
        <f t="shared" si="33"/>
        <v>44927</v>
      </c>
      <c r="BH85" s="289">
        <f t="shared" si="34"/>
        <v>44957</v>
      </c>
      <c r="BI85" s="180">
        <f t="shared" si="41"/>
        <v>31</v>
      </c>
      <c r="BK85" s="600">
        <f t="shared" si="35"/>
        <v>1</v>
      </c>
      <c r="BL85" s="600">
        <f t="shared" si="42"/>
        <v>1</v>
      </c>
      <c r="BM85" s="600">
        <f t="shared" si="43"/>
        <v>1</v>
      </c>
    </row>
    <row r="86" spans="1:65" hidden="1" x14ac:dyDescent="0.25">
      <c r="A86" s="67" t="str">
        <f t="shared" si="44"/>
        <v/>
      </c>
      <c r="B86" s="402"/>
      <c r="C86" s="405"/>
      <c r="D86" s="718"/>
      <c r="E86" s="718"/>
      <c r="F86" s="314"/>
      <c r="G86" s="314"/>
      <c r="H86" s="314"/>
      <c r="I86" s="695"/>
      <c r="J86" s="68">
        <f t="shared" si="45"/>
        <v>0</v>
      </c>
      <c r="K86" s="68">
        <f t="shared" si="37"/>
        <v>0</v>
      </c>
      <c r="L86" s="68">
        <f t="shared" si="26"/>
        <v>0</v>
      </c>
      <c r="M86" s="68">
        <f t="shared" si="27"/>
        <v>0</v>
      </c>
      <c r="N86" s="68">
        <f t="shared" si="28"/>
        <v>0</v>
      </c>
      <c r="O86" s="68">
        <f t="shared" si="29"/>
        <v>0</v>
      </c>
      <c r="P86" s="68">
        <f t="shared" si="38"/>
        <v>0</v>
      </c>
      <c r="Q86" s="68">
        <f t="shared" si="39"/>
        <v>0</v>
      </c>
      <c r="R86" s="68">
        <f t="shared" si="40"/>
        <v>0</v>
      </c>
      <c r="S86" s="856"/>
      <c r="T86" s="856"/>
      <c r="U86" s="856"/>
      <c r="V86" s="69" t="str">
        <f t="shared" si="30"/>
        <v/>
      </c>
      <c r="W86" s="450" t="str">
        <f t="shared" si="31"/>
        <v/>
      </c>
      <c r="X86" s="70" t="str">
        <f t="shared" si="32"/>
        <v/>
      </c>
      <c r="Y86" s="315"/>
      <c r="Z86" s="315"/>
      <c r="AA86" s="648"/>
      <c r="AB86" s="648"/>
      <c r="AC86" s="315"/>
      <c r="AD86" s="315"/>
      <c r="AE86" s="315"/>
      <c r="AF86" s="315"/>
      <c r="AG86" s="315"/>
      <c r="AH86" s="315"/>
      <c r="AI86" s="315"/>
      <c r="AJ86" s="315"/>
      <c r="AK86" s="315"/>
      <c r="AL86" s="315"/>
      <c r="AM86" s="315"/>
      <c r="AN86" s="315"/>
      <c r="AO86" s="315"/>
      <c r="AP86" s="805"/>
      <c r="AQ86" s="804"/>
      <c r="AR86" s="804"/>
      <c r="AS86" s="804"/>
      <c r="AT86" s="315"/>
      <c r="AU86" s="315"/>
      <c r="AV86" s="315"/>
      <c r="AW86" s="315"/>
      <c r="AX86" s="315"/>
      <c r="AY86" s="315"/>
      <c r="AZ86" s="315"/>
      <c r="BA86" s="315"/>
      <c r="BB86" s="315"/>
      <c r="BC86" s="315"/>
      <c r="BF86" s="2"/>
      <c r="BG86" s="179">
        <f t="shared" si="33"/>
        <v>44927</v>
      </c>
      <c r="BH86" s="289">
        <f t="shared" si="34"/>
        <v>44957</v>
      </c>
      <c r="BI86" s="180">
        <f t="shared" si="41"/>
        <v>31</v>
      </c>
      <c r="BK86" s="600">
        <f t="shared" si="35"/>
        <v>1</v>
      </c>
      <c r="BL86" s="600">
        <f t="shared" si="42"/>
        <v>1</v>
      </c>
      <c r="BM86" s="600">
        <f t="shared" si="43"/>
        <v>1</v>
      </c>
    </row>
    <row r="87" spans="1:65" hidden="1" x14ac:dyDescent="0.25">
      <c r="A87" s="67" t="str">
        <f t="shared" si="44"/>
        <v/>
      </c>
      <c r="B87" s="402"/>
      <c r="C87" s="405"/>
      <c r="D87" s="718"/>
      <c r="E87" s="718"/>
      <c r="F87" s="314"/>
      <c r="G87" s="314"/>
      <c r="H87" s="314"/>
      <c r="I87" s="695"/>
      <c r="J87" s="68">
        <f t="shared" si="45"/>
        <v>0</v>
      </c>
      <c r="K87" s="68">
        <f t="shared" si="37"/>
        <v>0</v>
      </c>
      <c r="L87" s="68">
        <f t="shared" si="26"/>
        <v>0</v>
      </c>
      <c r="M87" s="68">
        <f t="shared" si="27"/>
        <v>0</v>
      </c>
      <c r="N87" s="68">
        <f t="shared" si="28"/>
        <v>0</v>
      </c>
      <c r="O87" s="68">
        <f t="shared" si="29"/>
        <v>0</v>
      </c>
      <c r="P87" s="68">
        <f t="shared" si="38"/>
        <v>0</v>
      </c>
      <c r="Q87" s="68">
        <f t="shared" si="39"/>
        <v>0</v>
      </c>
      <c r="R87" s="68">
        <f t="shared" si="40"/>
        <v>0</v>
      </c>
      <c r="S87" s="856"/>
      <c r="T87" s="856"/>
      <c r="U87" s="856"/>
      <c r="V87" s="69" t="str">
        <f t="shared" si="30"/>
        <v/>
      </c>
      <c r="W87" s="450" t="str">
        <f t="shared" si="31"/>
        <v/>
      </c>
      <c r="X87" s="70" t="str">
        <f t="shared" si="32"/>
        <v/>
      </c>
      <c r="Y87" s="315"/>
      <c r="Z87" s="315"/>
      <c r="AA87" s="648"/>
      <c r="AB87" s="648"/>
      <c r="AC87" s="315"/>
      <c r="AD87" s="315"/>
      <c r="AE87" s="315"/>
      <c r="AF87" s="315"/>
      <c r="AG87" s="315"/>
      <c r="AH87" s="315"/>
      <c r="AI87" s="315"/>
      <c r="AJ87" s="315"/>
      <c r="AK87" s="315"/>
      <c r="AL87" s="315"/>
      <c r="AM87" s="315"/>
      <c r="AN87" s="315"/>
      <c r="AO87" s="315"/>
      <c r="AP87" s="805"/>
      <c r="AQ87" s="804"/>
      <c r="AR87" s="804"/>
      <c r="AS87" s="804"/>
      <c r="AT87" s="315"/>
      <c r="AU87" s="315"/>
      <c r="AV87" s="315"/>
      <c r="AW87" s="315"/>
      <c r="AX87" s="315"/>
      <c r="AY87" s="315"/>
      <c r="AZ87" s="315"/>
      <c r="BA87" s="315"/>
      <c r="BB87" s="315"/>
      <c r="BC87" s="315"/>
      <c r="BF87" s="2"/>
      <c r="BG87" s="179">
        <f t="shared" si="33"/>
        <v>44927</v>
      </c>
      <c r="BH87" s="289">
        <f t="shared" si="34"/>
        <v>44957</v>
      </c>
      <c r="BI87" s="180">
        <f t="shared" si="41"/>
        <v>31</v>
      </c>
      <c r="BK87" s="600">
        <f t="shared" si="35"/>
        <v>1</v>
      </c>
      <c r="BL87" s="600">
        <f t="shared" si="42"/>
        <v>1</v>
      </c>
      <c r="BM87" s="600">
        <f t="shared" si="43"/>
        <v>1</v>
      </c>
    </row>
    <row r="88" spans="1:65" hidden="1" x14ac:dyDescent="0.25">
      <c r="A88" s="67" t="str">
        <f t="shared" si="44"/>
        <v/>
      </c>
      <c r="B88" s="402"/>
      <c r="C88" s="405"/>
      <c r="D88" s="718"/>
      <c r="E88" s="718"/>
      <c r="F88" s="314"/>
      <c r="G88" s="314"/>
      <c r="H88" s="314"/>
      <c r="I88" s="695"/>
      <c r="J88" s="68">
        <f t="shared" si="45"/>
        <v>0</v>
      </c>
      <c r="K88" s="68">
        <f t="shared" si="37"/>
        <v>0</v>
      </c>
      <c r="L88" s="68">
        <f t="shared" si="26"/>
        <v>0</v>
      </c>
      <c r="M88" s="68">
        <f t="shared" si="27"/>
        <v>0</v>
      </c>
      <c r="N88" s="68">
        <f t="shared" si="28"/>
        <v>0</v>
      </c>
      <c r="O88" s="68">
        <f t="shared" si="29"/>
        <v>0</v>
      </c>
      <c r="P88" s="68">
        <f t="shared" si="38"/>
        <v>0</v>
      </c>
      <c r="Q88" s="68">
        <f t="shared" si="39"/>
        <v>0</v>
      </c>
      <c r="R88" s="68">
        <f t="shared" si="40"/>
        <v>0</v>
      </c>
      <c r="S88" s="836"/>
      <c r="T88" s="837"/>
      <c r="U88" s="838"/>
      <c r="V88" s="69" t="str">
        <f t="shared" si="30"/>
        <v/>
      </c>
      <c r="W88" s="450" t="str">
        <f t="shared" si="31"/>
        <v/>
      </c>
      <c r="X88" s="70" t="str">
        <f t="shared" si="32"/>
        <v/>
      </c>
      <c r="Y88" s="315"/>
      <c r="Z88" s="315"/>
      <c r="AA88" s="648"/>
      <c r="AB88" s="648"/>
      <c r="AC88" s="315"/>
      <c r="AD88" s="315"/>
      <c r="AE88" s="315"/>
      <c r="AF88" s="315"/>
      <c r="AG88" s="315"/>
      <c r="AH88" s="315"/>
      <c r="AI88" s="315"/>
      <c r="AJ88" s="315"/>
      <c r="AK88" s="315"/>
      <c r="AL88" s="315"/>
      <c r="AM88" s="315"/>
      <c r="AN88" s="315"/>
      <c r="AO88" s="315"/>
      <c r="AP88" s="315"/>
      <c r="AQ88" s="315"/>
      <c r="AR88" s="315"/>
      <c r="AS88" s="315"/>
      <c r="AT88" s="315"/>
      <c r="AU88" s="315"/>
      <c r="AV88" s="315"/>
      <c r="AW88" s="315"/>
      <c r="AX88" s="315"/>
      <c r="AY88" s="315"/>
      <c r="AZ88" s="315"/>
      <c r="BA88" s="315"/>
      <c r="BB88" s="315"/>
      <c r="BC88" s="315"/>
      <c r="BF88" s="2"/>
      <c r="BG88" s="179">
        <f t="shared" si="33"/>
        <v>44927</v>
      </c>
      <c r="BH88" s="289">
        <f t="shared" si="34"/>
        <v>44957</v>
      </c>
      <c r="BI88" s="180">
        <f t="shared" si="41"/>
        <v>31</v>
      </c>
      <c r="BK88" s="600">
        <f t="shared" si="35"/>
        <v>1</v>
      </c>
      <c r="BL88" s="600">
        <f t="shared" si="42"/>
        <v>1</v>
      </c>
      <c r="BM88" s="600">
        <f t="shared" si="43"/>
        <v>1</v>
      </c>
    </row>
    <row r="89" spans="1:65" hidden="1" x14ac:dyDescent="0.25">
      <c r="A89" s="67" t="str">
        <f t="shared" si="44"/>
        <v/>
      </c>
      <c r="B89" s="402"/>
      <c r="C89" s="405"/>
      <c r="D89" s="718"/>
      <c r="E89" s="718"/>
      <c r="F89" s="314"/>
      <c r="G89" s="314"/>
      <c r="H89" s="314"/>
      <c r="I89" s="695"/>
      <c r="J89" s="68">
        <f t="shared" si="45"/>
        <v>0</v>
      </c>
      <c r="K89" s="68">
        <f t="shared" si="37"/>
        <v>0</v>
      </c>
      <c r="L89" s="68">
        <f t="shared" si="26"/>
        <v>0</v>
      </c>
      <c r="M89" s="68">
        <f t="shared" si="27"/>
        <v>0</v>
      </c>
      <c r="N89" s="68">
        <f t="shared" si="28"/>
        <v>0</v>
      </c>
      <c r="O89" s="68">
        <f t="shared" si="29"/>
        <v>0</v>
      </c>
      <c r="P89" s="68">
        <f t="shared" si="38"/>
        <v>0</v>
      </c>
      <c r="Q89" s="68">
        <f t="shared" si="39"/>
        <v>0</v>
      </c>
      <c r="R89" s="68">
        <f t="shared" si="40"/>
        <v>0</v>
      </c>
      <c r="S89" s="836"/>
      <c r="T89" s="837"/>
      <c r="U89" s="838"/>
      <c r="V89" s="69" t="str">
        <f t="shared" si="30"/>
        <v/>
      </c>
      <c r="W89" s="450" t="str">
        <f t="shared" si="31"/>
        <v/>
      </c>
      <c r="X89" s="70" t="str">
        <f t="shared" si="32"/>
        <v/>
      </c>
      <c r="Y89" s="315"/>
      <c r="Z89" s="315"/>
      <c r="AA89" s="648"/>
      <c r="AB89" s="648"/>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F89" s="2"/>
      <c r="BG89" s="179">
        <f t="shared" si="33"/>
        <v>44927</v>
      </c>
      <c r="BH89" s="289">
        <f t="shared" si="34"/>
        <v>44957</v>
      </c>
      <c r="BI89" s="180">
        <f t="shared" si="41"/>
        <v>31</v>
      </c>
      <c r="BK89" s="600">
        <f t="shared" si="35"/>
        <v>1</v>
      </c>
      <c r="BL89" s="600">
        <f t="shared" si="42"/>
        <v>1</v>
      </c>
      <c r="BM89" s="600">
        <f t="shared" si="43"/>
        <v>1</v>
      </c>
    </row>
    <row r="90" spans="1:65" hidden="1" x14ac:dyDescent="0.25">
      <c r="A90" s="67" t="str">
        <f t="shared" si="44"/>
        <v/>
      </c>
      <c r="B90" s="402"/>
      <c r="C90" s="405"/>
      <c r="D90" s="718"/>
      <c r="E90" s="718"/>
      <c r="F90" s="314"/>
      <c r="G90" s="314"/>
      <c r="H90" s="314"/>
      <c r="I90" s="695"/>
      <c r="J90" s="68">
        <f t="shared" si="45"/>
        <v>0</v>
      </c>
      <c r="K90" s="68">
        <f t="shared" si="37"/>
        <v>0</v>
      </c>
      <c r="L90" s="68">
        <f t="shared" si="26"/>
        <v>0</v>
      </c>
      <c r="M90" s="68">
        <f t="shared" si="27"/>
        <v>0</v>
      </c>
      <c r="N90" s="68">
        <f t="shared" si="28"/>
        <v>0</v>
      </c>
      <c r="O90" s="68">
        <f t="shared" si="29"/>
        <v>0</v>
      </c>
      <c r="P90" s="68">
        <f t="shared" si="38"/>
        <v>0</v>
      </c>
      <c r="Q90" s="68">
        <f t="shared" si="39"/>
        <v>0</v>
      </c>
      <c r="R90" s="68">
        <f t="shared" si="40"/>
        <v>0</v>
      </c>
      <c r="S90" s="836"/>
      <c r="T90" s="837"/>
      <c r="U90" s="838"/>
      <c r="V90" s="69" t="str">
        <f t="shared" si="30"/>
        <v/>
      </c>
      <c r="W90" s="450" t="str">
        <f t="shared" si="31"/>
        <v/>
      </c>
      <c r="X90" s="70" t="str">
        <f t="shared" si="32"/>
        <v/>
      </c>
      <c r="Y90" s="315"/>
      <c r="Z90" s="315"/>
      <c r="AA90" s="648"/>
      <c r="AB90" s="648"/>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F90" s="2"/>
      <c r="BG90" s="179">
        <f t="shared" si="33"/>
        <v>44927</v>
      </c>
      <c r="BH90" s="289">
        <f t="shared" si="34"/>
        <v>44957</v>
      </c>
      <c r="BI90" s="180">
        <f t="shared" si="41"/>
        <v>31</v>
      </c>
      <c r="BK90" s="600">
        <f t="shared" si="35"/>
        <v>1</v>
      </c>
      <c r="BL90" s="600">
        <f t="shared" si="42"/>
        <v>1</v>
      </c>
      <c r="BM90" s="600">
        <f t="shared" si="43"/>
        <v>1</v>
      </c>
    </row>
    <row r="91" spans="1:65" hidden="1" x14ac:dyDescent="0.25">
      <c r="A91" s="67" t="str">
        <f t="shared" si="44"/>
        <v/>
      </c>
      <c r="B91" s="402"/>
      <c r="C91" s="405"/>
      <c r="D91" s="718"/>
      <c r="E91" s="718"/>
      <c r="F91" s="314"/>
      <c r="G91" s="314"/>
      <c r="H91" s="314"/>
      <c r="I91" s="695"/>
      <c r="J91" s="68">
        <f t="shared" si="45"/>
        <v>0</v>
      </c>
      <c r="K91" s="68">
        <f t="shared" si="37"/>
        <v>0</v>
      </c>
      <c r="L91" s="68">
        <f t="shared" si="26"/>
        <v>0</v>
      </c>
      <c r="M91" s="68">
        <f t="shared" si="27"/>
        <v>0</v>
      </c>
      <c r="N91" s="68">
        <f t="shared" si="28"/>
        <v>0</v>
      </c>
      <c r="O91" s="68">
        <f t="shared" si="29"/>
        <v>0</v>
      </c>
      <c r="P91" s="68">
        <f t="shared" si="38"/>
        <v>0</v>
      </c>
      <c r="Q91" s="68">
        <f t="shared" si="39"/>
        <v>0</v>
      </c>
      <c r="R91" s="68">
        <f t="shared" si="40"/>
        <v>0</v>
      </c>
      <c r="S91" s="836"/>
      <c r="T91" s="837"/>
      <c r="U91" s="838"/>
      <c r="V91" s="69" t="str">
        <f t="shared" si="30"/>
        <v/>
      </c>
      <c r="W91" s="450" t="str">
        <f t="shared" si="31"/>
        <v/>
      </c>
      <c r="X91" s="70" t="str">
        <f t="shared" si="32"/>
        <v/>
      </c>
      <c r="Y91" s="315"/>
      <c r="Z91" s="315"/>
      <c r="AA91" s="648"/>
      <c r="AB91" s="648"/>
      <c r="AC91" s="315"/>
      <c r="AD91" s="315"/>
      <c r="AE91" s="315"/>
      <c r="AF91" s="315"/>
      <c r="AG91" s="315"/>
      <c r="AH91" s="315"/>
      <c r="AI91" s="315"/>
      <c r="AJ91" s="315"/>
      <c r="AK91" s="315"/>
      <c r="AL91" s="315"/>
      <c r="AM91" s="315"/>
      <c r="AN91" s="315"/>
      <c r="AO91" s="315"/>
      <c r="AP91" s="315"/>
      <c r="AQ91" s="315"/>
      <c r="AR91" s="315"/>
      <c r="AS91" s="315"/>
      <c r="AT91" s="315"/>
      <c r="AU91" s="315"/>
      <c r="AV91" s="315"/>
      <c r="AW91" s="315"/>
      <c r="AX91" s="315"/>
      <c r="AY91" s="315"/>
      <c r="AZ91" s="315"/>
      <c r="BA91" s="315"/>
      <c r="BB91" s="315"/>
      <c r="BC91" s="315"/>
      <c r="BF91" s="2"/>
      <c r="BG91" s="179">
        <f t="shared" si="33"/>
        <v>44927</v>
      </c>
      <c r="BH91" s="289">
        <f t="shared" si="34"/>
        <v>44957</v>
      </c>
      <c r="BI91" s="180">
        <f t="shared" si="41"/>
        <v>31</v>
      </c>
      <c r="BK91" s="600">
        <f t="shared" si="35"/>
        <v>1</v>
      </c>
      <c r="BL91" s="600">
        <f t="shared" si="42"/>
        <v>1</v>
      </c>
      <c r="BM91" s="600">
        <f t="shared" si="43"/>
        <v>1</v>
      </c>
    </row>
    <row r="92" spans="1:65" hidden="1" x14ac:dyDescent="0.25">
      <c r="A92" s="67" t="str">
        <f t="shared" si="44"/>
        <v/>
      </c>
      <c r="B92" s="402"/>
      <c r="C92" s="405"/>
      <c r="D92" s="718"/>
      <c r="E92" s="718"/>
      <c r="F92" s="314"/>
      <c r="G92" s="314"/>
      <c r="H92" s="314"/>
      <c r="I92" s="695"/>
      <c r="J92" s="68">
        <f t="shared" si="45"/>
        <v>0</v>
      </c>
      <c r="K92" s="68">
        <f t="shared" si="37"/>
        <v>0</v>
      </c>
      <c r="L92" s="68">
        <f t="shared" si="26"/>
        <v>0</v>
      </c>
      <c r="M92" s="68">
        <f t="shared" si="27"/>
        <v>0</v>
      </c>
      <c r="N92" s="68">
        <f t="shared" si="28"/>
        <v>0</v>
      </c>
      <c r="O92" s="68">
        <f t="shared" si="29"/>
        <v>0</v>
      </c>
      <c r="P92" s="68">
        <f t="shared" si="38"/>
        <v>0</v>
      </c>
      <c r="Q92" s="68">
        <f t="shared" si="39"/>
        <v>0</v>
      </c>
      <c r="R92" s="68">
        <f t="shared" si="40"/>
        <v>0</v>
      </c>
      <c r="S92" s="836"/>
      <c r="T92" s="837"/>
      <c r="U92" s="838"/>
      <c r="V92" s="69" t="str">
        <f t="shared" si="30"/>
        <v/>
      </c>
      <c r="W92" s="450" t="str">
        <f t="shared" si="31"/>
        <v/>
      </c>
      <c r="X92" s="70" t="str">
        <f t="shared" si="32"/>
        <v/>
      </c>
      <c r="Y92" s="315"/>
      <c r="Z92" s="315"/>
      <c r="AA92" s="648"/>
      <c r="AB92" s="648"/>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F92" s="2"/>
      <c r="BG92" s="179">
        <f t="shared" si="33"/>
        <v>44927</v>
      </c>
      <c r="BH92" s="289">
        <f t="shared" si="34"/>
        <v>44957</v>
      </c>
      <c r="BI92" s="180">
        <f t="shared" si="41"/>
        <v>31</v>
      </c>
      <c r="BK92" s="600">
        <f t="shared" si="35"/>
        <v>1</v>
      </c>
      <c r="BL92" s="600">
        <f t="shared" si="42"/>
        <v>1</v>
      </c>
      <c r="BM92" s="600">
        <f t="shared" si="43"/>
        <v>1</v>
      </c>
    </row>
    <row r="93" spans="1:65" hidden="1" x14ac:dyDescent="0.25">
      <c r="A93" s="67" t="str">
        <f t="shared" si="44"/>
        <v/>
      </c>
      <c r="B93" s="402"/>
      <c r="C93" s="405"/>
      <c r="D93" s="718"/>
      <c r="E93" s="718"/>
      <c r="F93" s="314"/>
      <c r="G93" s="314"/>
      <c r="H93" s="314"/>
      <c r="I93" s="695"/>
      <c r="J93" s="68">
        <f t="shared" si="45"/>
        <v>0</v>
      </c>
      <c r="K93" s="68">
        <f t="shared" si="37"/>
        <v>0</v>
      </c>
      <c r="L93" s="68">
        <f t="shared" si="26"/>
        <v>0</v>
      </c>
      <c r="M93" s="68">
        <f t="shared" si="27"/>
        <v>0</v>
      </c>
      <c r="N93" s="68">
        <f t="shared" si="28"/>
        <v>0</v>
      </c>
      <c r="O93" s="68">
        <f t="shared" si="29"/>
        <v>0</v>
      </c>
      <c r="P93" s="68">
        <f t="shared" si="38"/>
        <v>0</v>
      </c>
      <c r="Q93" s="68">
        <f t="shared" si="39"/>
        <v>0</v>
      </c>
      <c r="R93" s="68">
        <f t="shared" si="40"/>
        <v>0</v>
      </c>
      <c r="S93" s="836"/>
      <c r="T93" s="837"/>
      <c r="U93" s="838"/>
      <c r="V93" s="69" t="str">
        <f t="shared" si="30"/>
        <v/>
      </c>
      <c r="W93" s="450" t="str">
        <f t="shared" si="31"/>
        <v/>
      </c>
      <c r="X93" s="70" t="str">
        <f t="shared" si="32"/>
        <v/>
      </c>
      <c r="Y93" s="315"/>
      <c r="Z93" s="315"/>
      <c r="AA93" s="648"/>
      <c r="AB93" s="648"/>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5"/>
      <c r="AZ93" s="315"/>
      <c r="BA93" s="315"/>
      <c r="BB93" s="315"/>
      <c r="BC93" s="315"/>
      <c r="BF93" s="2"/>
      <c r="BG93" s="179">
        <f t="shared" si="33"/>
        <v>44927</v>
      </c>
      <c r="BH93" s="289">
        <f t="shared" si="34"/>
        <v>44957</v>
      </c>
      <c r="BI93" s="180">
        <f t="shared" si="41"/>
        <v>31</v>
      </c>
      <c r="BK93" s="600">
        <f t="shared" si="35"/>
        <v>1</v>
      </c>
      <c r="BL93" s="600">
        <f t="shared" si="42"/>
        <v>1</v>
      </c>
      <c r="BM93" s="600">
        <f t="shared" si="43"/>
        <v>1</v>
      </c>
    </row>
    <row r="94" spans="1:65" hidden="1" x14ac:dyDescent="0.25">
      <c r="A94" s="67" t="str">
        <f t="shared" si="44"/>
        <v/>
      </c>
      <c r="B94" s="402"/>
      <c r="C94" s="405"/>
      <c r="D94" s="718"/>
      <c r="E94" s="718"/>
      <c r="F94" s="314"/>
      <c r="G94" s="314"/>
      <c r="H94" s="314"/>
      <c r="I94" s="695"/>
      <c r="J94" s="68">
        <f t="shared" si="45"/>
        <v>0</v>
      </c>
      <c r="K94" s="68">
        <f t="shared" si="37"/>
        <v>0</v>
      </c>
      <c r="L94" s="68">
        <f t="shared" si="26"/>
        <v>0</v>
      </c>
      <c r="M94" s="68">
        <f t="shared" si="27"/>
        <v>0</v>
      </c>
      <c r="N94" s="68">
        <f t="shared" si="28"/>
        <v>0</v>
      </c>
      <c r="O94" s="68">
        <f t="shared" si="29"/>
        <v>0</v>
      </c>
      <c r="P94" s="68">
        <f t="shared" si="38"/>
        <v>0</v>
      </c>
      <c r="Q94" s="68">
        <f t="shared" si="39"/>
        <v>0</v>
      </c>
      <c r="R94" s="68">
        <f t="shared" si="40"/>
        <v>0</v>
      </c>
      <c r="S94" s="836"/>
      <c r="T94" s="837"/>
      <c r="U94" s="838"/>
      <c r="V94" s="69" t="str">
        <f t="shared" si="30"/>
        <v/>
      </c>
      <c r="W94" s="450" t="str">
        <f t="shared" si="31"/>
        <v/>
      </c>
      <c r="X94" s="70" t="str">
        <f t="shared" si="32"/>
        <v/>
      </c>
      <c r="Y94" s="315"/>
      <c r="Z94" s="315"/>
      <c r="AA94" s="648"/>
      <c r="AB94" s="648"/>
      <c r="AC94" s="315"/>
      <c r="AD94" s="315"/>
      <c r="AE94" s="315"/>
      <c r="AF94" s="315"/>
      <c r="AG94" s="315"/>
      <c r="AH94" s="315"/>
      <c r="AI94" s="315"/>
      <c r="AJ94" s="315"/>
      <c r="AK94" s="315"/>
      <c r="AL94" s="315"/>
      <c r="AM94" s="315"/>
      <c r="AN94" s="315"/>
      <c r="AO94" s="315"/>
      <c r="AP94" s="315"/>
      <c r="AQ94" s="315"/>
      <c r="AR94" s="315"/>
      <c r="AS94" s="315"/>
      <c r="AT94" s="315"/>
      <c r="AU94" s="315"/>
      <c r="AV94" s="315"/>
      <c r="AW94" s="315"/>
      <c r="AX94" s="315"/>
      <c r="AY94" s="315"/>
      <c r="AZ94" s="315"/>
      <c r="BA94" s="315"/>
      <c r="BB94" s="315"/>
      <c r="BC94" s="315"/>
      <c r="BF94" s="2"/>
      <c r="BG94" s="179">
        <f t="shared" si="33"/>
        <v>44927</v>
      </c>
      <c r="BH94" s="289">
        <f t="shared" si="34"/>
        <v>44957</v>
      </c>
      <c r="BI94" s="180">
        <f t="shared" si="41"/>
        <v>31</v>
      </c>
      <c r="BK94" s="600">
        <f t="shared" si="35"/>
        <v>1</v>
      </c>
      <c r="BL94" s="600">
        <f t="shared" si="42"/>
        <v>1</v>
      </c>
      <c r="BM94" s="600">
        <f t="shared" si="43"/>
        <v>1</v>
      </c>
    </row>
    <row r="95" spans="1:65" hidden="1" x14ac:dyDescent="0.25">
      <c r="A95" s="67" t="str">
        <f t="shared" si="44"/>
        <v/>
      </c>
      <c r="B95" s="402"/>
      <c r="C95" s="405"/>
      <c r="D95" s="718"/>
      <c r="E95" s="718"/>
      <c r="F95" s="314"/>
      <c r="G95" s="314"/>
      <c r="H95" s="314"/>
      <c r="I95" s="695"/>
      <c r="J95" s="68">
        <f t="shared" si="45"/>
        <v>0</v>
      </c>
      <c r="K95" s="68">
        <f t="shared" si="37"/>
        <v>0</v>
      </c>
      <c r="L95" s="68">
        <f t="shared" si="26"/>
        <v>0</v>
      </c>
      <c r="M95" s="68">
        <f t="shared" si="27"/>
        <v>0</v>
      </c>
      <c r="N95" s="68">
        <f t="shared" si="28"/>
        <v>0</v>
      </c>
      <c r="O95" s="68">
        <f t="shared" si="29"/>
        <v>0</v>
      </c>
      <c r="P95" s="68">
        <f t="shared" si="38"/>
        <v>0</v>
      </c>
      <c r="Q95" s="68">
        <f t="shared" si="39"/>
        <v>0</v>
      </c>
      <c r="R95" s="68">
        <f t="shared" si="40"/>
        <v>0</v>
      </c>
      <c r="S95" s="836"/>
      <c r="T95" s="837"/>
      <c r="U95" s="838"/>
      <c r="V95" s="69" t="str">
        <f t="shared" si="30"/>
        <v/>
      </c>
      <c r="W95" s="450" t="str">
        <f t="shared" si="31"/>
        <v/>
      </c>
      <c r="X95" s="70" t="str">
        <f t="shared" si="32"/>
        <v/>
      </c>
      <c r="Y95" s="315"/>
      <c r="Z95" s="315"/>
      <c r="AA95" s="648"/>
      <c r="AB95" s="648"/>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F95" s="2"/>
      <c r="BG95" s="179">
        <f t="shared" si="33"/>
        <v>44927</v>
      </c>
      <c r="BH95" s="289">
        <f t="shared" si="34"/>
        <v>44957</v>
      </c>
      <c r="BI95" s="180">
        <f t="shared" si="41"/>
        <v>31</v>
      </c>
      <c r="BK95" s="600">
        <f t="shared" si="35"/>
        <v>1</v>
      </c>
      <c r="BL95" s="600">
        <f t="shared" si="42"/>
        <v>1</v>
      </c>
      <c r="BM95" s="600">
        <f t="shared" si="43"/>
        <v>1</v>
      </c>
    </row>
    <row r="96" spans="1:65" hidden="1" x14ac:dyDescent="0.25">
      <c r="A96" s="67" t="str">
        <f t="shared" si="44"/>
        <v/>
      </c>
      <c r="B96" s="402"/>
      <c r="C96" s="405"/>
      <c r="D96" s="718"/>
      <c r="E96" s="718"/>
      <c r="F96" s="314"/>
      <c r="G96" s="314"/>
      <c r="H96" s="314"/>
      <c r="I96" s="695"/>
      <c r="J96" s="68">
        <f t="shared" si="45"/>
        <v>0</v>
      </c>
      <c r="K96" s="68">
        <f t="shared" si="37"/>
        <v>0</v>
      </c>
      <c r="L96" s="68">
        <f t="shared" si="26"/>
        <v>0</v>
      </c>
      <c r="M96" s="68">
        <f t="shared" si="27"/>
        <v>0</v>
      </c>
      <c r="N96" s="68">
        <f t="shared" si="28"/>
        <v>0</v>
      </c>
      <c r="O96" s="68">
        <f t="shared" si="29"/>
        <v>0</v>
      </c>
      <c r="P96" s="68">
        <f t="shared" si="38"/>
        <v>0</v>
      </c>
      <c r="Q96" s="68">
        <f t="shared" si="39"/>
        <v>0</v>
      </c>
      <c r="R96" s="68">
        <f t="shared" si="40"/>
        <v>0</v>
      </c>
      <c r="S96" s="836"/>
      <c r="T96" s="837"/>
      <c r="U96" s="838"/>
      <c r="V96" s="69" t="str">
        <f t="shared" si="30"/>
        <v/>
      </c>
      <c r="W96" s="450" t="str">
        <f t="shared" si="31"/>
        <v/>
      </c>
      <c r="X96" s="70" t="str">
        <f t="shared" si="32"/>
        <v/>
      </c>
      <c r="Y96" s="315"/>
      <c r="Z96" s="315"/>
      <c r="AA96" s="648"/>
      <c r="AB96" s="648"/>
      <c r="AC96" s="315"/>
      <c r="AD96" s="315"/>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F96" s="2"/>
      <c r="BG96" s="179">
        <f t="shared" si="33"/>
        <v>44927</v>
      </c>
      <c r="BH96" s="289">
        <f t="shared" si="34"/>
        <v>44957</v>
      </c>
      <c r="BI96" s="180">
        <f t="shared" si="41"/>
        <v>31</v>
      </c>
      <c r="BK96" s="600">
        <f t="shared" si="35"/>
        <v>1</v>
      </c>
      <c r="BL96" s="600">
        <f t="shared" si="42"/>
        <v>1</v>
      </c>
      <c r="BM96" s="600">
        <f t="shared" si="43"/>
        <v>1</v>
      </c>
    </row>
    <row r="97" spans="1:65" hidden="1" x14ac:dyDescent="0.25">
      <c r="A97" s="67" t="str">
        <f t="shared" si="44"/>
        <v/>
      </c>
      <c r="B97" s="402"/>
      <c r="C97" s="405"/>
      <c r="D97" s="718"/>
      <c r="E97" s="718"/>
      <c r="F97" s="314"/>
      <c r="G97" s="314"/>
      <c r="H97" s="314"/>
      <c r="I97" s="695"/>
      <c r="J97" s="68">
        <f t="shared" si="45"/>
        <v>0</v>
      </c>
      <c r="K97" s="68">
        <f t="shared" si="37"/>
        <v>0</v>
      </c>
      <c r="L97" s="68">
        <f t="shared" si="26"/>
        <v>0</v>
      </c>
      <c r="M97" s="68">
        <f t="shared" si="27"/>
        <v>0</v>
      </c>
      <c r="N97" s="68">
        <f t="shared" si="28"/>
        <v>0</v>
      </c>
      <c r="O97" s="68">
        <f t="shared" si="29"/>
        <v>0</v>
      </c>
      <c r="P97" s="68">
        <f t="shared" si="38"/>
        <v>0</v>
      </c>
      <c r="Q97" s="68">
        <f t="shared" si="39"/>
        <v>0</v>
      </c>
      <c r="R97" s="68">
        <f t="shared" si="40"/>
        <v>0</v>
      </c>
      <c r="S97" s="836"/>
      <c r="T97" s="837"/>
      <c r="U97" s="838"/>
      <c r="V97" s="69" t="str">
        <f t="shared" si="30"/>
        <v/>
      </c>
      <c r="W97" s="450" t="str">
        <f t="shared" si="31"/>
        <v/>
      </c>
      <c r="X97" s="70" t="str">
        <f t="shared" si="32"/>
        <v/>
      </c>
      <c r="Y97" s="315"/>
      <c r="Z97" s="315"/>
      <c r="AA97" s="648"/>
      <c r="AB97" s="648"/>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E97" s="2"/>
      <c r="BF97" s="2"/>
      <c r="BG97" s="179">
        <f t="shared" si="33"/>
        <v>44927</v>
      </c>
      <c r="BH97" s="289">
        <f t="shared" si="34"/>
        <v>44957</v>
      </c>
      <c r="BI97" s="180">
        <f t="shared" si="41"/>
        <v>31</v>
      </c>
      <c r="BK97" s="600">
        <f t="shared" si="35"/>
        <v>1</v>
      </c>
      <c r="BL97" s="600">
        <f t="shared" si="42"/>
        <v>1</v>
      </c>
      <c r="BM97" s="600">
        <f t="shared" si="43"/>
        <v>1</v>
      </c>
    </row>
    <row r="98" spans="1:65" hidden="1" x14ac:dyDescent="0.25">
      <c r="A98" s="67" t="str">
        <f t="shared" si="44"/>
        <v/>
      </c>
      <c r="B98" s="402"/>
      <c r="C98" s="405"/>
      <c r="D98" s="718"/>
      <c r="E98" s="718"/>
      <c r="F98" s="314"/>
      <c r="G98" s="314"/>
      <c r="H98" s="314"/>
      <c r="I98" s="695"/>
      <c r="J98" s="68">
        <f t="shared" si="45"/>
        <v>0</v>
      </c>
      <c r="K98" s="68">
        <f t="shared" si="37"/>
        <v>0</v>
      </c>
      <c r="L98" s="68">
        <f t="shared" si="26"/>
        <v>0</v>
      </c>
      <c r="M98" s="68">
        <f t="shared" si="27"/>
        <v>0</v>
      </c>
      <c r="N98" s="68">
        <f t="shared" si="28"/>
        <v>0</v>
      </c>
      <c r="O98" s="68">
        <f t="shared" si="29"/>
        <v>0</v>
      </c>
      <c r="P98" s="68">
        <f t="shared" si="38"/>
        <v>0</v>
      </c>
      <c r="Q98" s="68">
        <f t="shared" si="39"/>
        <v>0</v>
      </c>
      <c r="R98" s="68">
        <f t="shared" si="40"/>
        <v>0</v>
      </c>
      <c r="S98" s="836"/>
      <c r="T98" s="837"/>
      <c r="U98" s="838"/>
      <c r="V98" s="69" t="str">
        <f t="shared" si="30"/>
        <v/>
      </c>
      <c r="W98" s="450" t="str">
        <f t="shared" si="31"/>
        <v/>
      </c>
      <c r="X98" s="70" t="str">
        <f t="shared" si="32"/>
        <v/>
      </c>
      <c r="Y98" s="315"/>
      <c r="Z98" s="315"/>
      <c r="AA98" s="648"/>
      <c r="AB98" s="648"/>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E98" s="2"/>
      <c r="BF98" s="2"/>
      <c r="BG98" s="179">
        <f t="shared" si="33"/>
        <v>44927</v>
      </c>
      <c r="BH98" s="289">
        <f t="shared" si="34"/>
        <v>44957</v>
      </c>
      <c r="BI98" s="180">
        <f t="shared" si="41"/>
        <v>31</v>
      </c>
      <c r="BK98" s="600">
        <f t="shared" si="35"/>
        <v>1</v>
      </c>
      <c r="BL98" s="600">
        <f t="shared" si="42"/>
        <v>1</v>
      </c>
      <c r="BM98" s="600">
        <f t="shared" si="43"/>
        <v>1</v>
      </c>
    </row>
    <row r="99" spans="1:65" hidden="1" x14ac:dyDescent="0.25">
      <c r="A99" s="67" t="str">
        <f t="shared" si="44"/>
        <v/>
      </c>
      <c r="B99" s="402"/>
      <c r="C99" s="405"/>
      <c r="D99" s="718"/>
      <c r="E99" s="718"/>
      <c r="F99" s="314"/>
      <c r="G99" s="314"/>
      <c r="H99" s="314"/>
      <c r="I99" s="695"/>
      <c r="J99" s="68">
        <f t="shared" si="45"/>
        <v>0</v>
      </c>
      <c r="K99" s="68">
        <f t="shared" si="37"/>
        <v>0</v>
      </c>
      <c r="L99" s="68">
        <f t="shared" si="26"/>
        <v>0</v>
      </c>
      <c r="M99" s="68">
        <f t="shared" si="27"/>
        <v>0</v>
      </c>
      <c r="N99" s="68">
        <f t="shared" si="28"/>
        <v>0</v>
      </c>
      <c r="O99" s="68">
        <f t="shared" si="29"/>
        <v>0</v>
      </c>
      <c r="P99" s="68">
        <f t="shared" si="38"/>
        <v>0</v>
      </c>
      <c r="Q99" s="68">
        <f t="shared" si="39"/>
        <v>0</v>
      </c>
      <c r="R99" s="68">
        <f t="shared" si="40"/>
        <v>0</v>
      </c>
      <c r="S99" s="836"/>
      <c r="T99" s="837"/>
      <c r="U99" s="838"/>
      <c r="V99" s="69" t="str">
        <f t="shared" si="30"/>
        <v/>
      </c>
      <c r="W99" s="450" t="str">
        <f t="shared" si="31"/>
        <v/>
      </c>
      <c r="X99" s="70" t="str">
        <f t="shared" si="32"/>
        <v/>
      </c>
      <c r="Y99" s="315"/>
      <c r="Z99" s="315"/>
      <c r="AA99" s="648"/>
      <c r="AB99" s="648"/>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E99" s="2"/>
      <c r="BF99" s="2"/>
      <c r="BG99" s="179">
        <f t="shared" si="33"/>
        <v>44927</v>
      </c>
      <c r="BH99" s="289">
        <f t="shared" si="34"/>
        <v>44957</v>
      </c>
      <c r="BI99" s="180">
        <f t="shared" si="41"/>
        <v>31</v>
      </c>
      <c r="BK99" s="600">
        <f t="shared" si="35"/>
        <v>1</v>
      </c>
      <c r="BL99" s="600">
        <f t="shared" si="42"/>
        <v>1</v>
      </c>
      <c r="BM99" s="600">
        <f t="shared" si="43"/>
        <v>1</v>
      </c>
    </row>
    <row r="100" spans="1:65" hidden="1" x14ac:dyDescent="0.25">
      <c r="A100" s="67" t="str">
        <f t="shared" si="44"/>
        <v/>
      </c>
      <c r="B100" s="402"/>
      <c r="C100" s="405"/>
      <c r="D100" s="718"/>
      <c r="E100" s="718"/>
      <c r="F100" s="314"/>
      <c r="G100" s="314"/>
      <c r="H100" s="314"/>
      <c r="I100" s="695"/>
      <c r="J100" s="68">
        <f t="shared" si="45"/>
        <v>0</v>
      </c>
      <c r="K100" s="68">
        <f t="shared" si="37"/>
        <v>0</v>
      </c>
      <c r="L100" s="68">
        <f t="shared" si="26"/>
        <v>0</v>
      </c>
      <c r="M100" s="68">
        <f t="shared" si="27"/>
        <v>0</v>
      </c>
      <c r="N100" s="68">
        <f t="shared" si="28"/>
        <v>0</v>
      </c>
      <c r="O100" s="68">
        <f t="shared" si="29"/>
        <v>0</v>
      </c>
      <c r="P100" s="68">
        <f t="shared" si="38"/>
        <v>0</v>
      </c>
      <c r="Q100" s="68">
        <f t="shared" si="39"/>
        <v>0</v>
      </c>
      <c r="R100" s="68">
        <f t="shared" si="40"/>
        <v>0</v>
      </c>
      <c r="S100" s="836"/>
      <c r="T100" s="837"/>
      <c r="U100" s="838"/>
      <c r="V100" s="69" t="str">
        <f t="shared" si="30"/>
        <v/>
      </c>
      <c r="W100" s="450" t="str">
        <f t="shared" si="31"/>
        <v/>
      </c>
      <c r="X100" s="70" t="str">
        <f t="shared" si="32"/>
        <v/>
      </c>
      <c r="Y100" s="315"/>
      <c r="Z100" s="315"/>
      <c r="AA100" s="648"/>
      <c r="AB100" s="648"/>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E100" s="2"/>
      <c r="BF100" s="2"/>
      <c r="BG100" s="179">
        <f t="shared" si="33"/>
        <v>44927</v>
      </c>
      <c r="BH100" s="289">
        <f t="shared" si="34"/>
        <v>44957</v>
      </c>
      <c r="BI100" s="180">
        <f t="shared" si="41"/>
        <v>31</v>
      </c>
      <c r="BK100" s="600">
        <f t="shared" si="35"/>
        <v>1</v>
      </c>
      <c r="BL100" s="600">
        <f t="shared" si="42"/>
        <v>1</v>
      </c>
      <c r="BM100" s="600">
        <f t="shared" si="43"/>
        <v>1</v>
      </c>
    </row>
    <row r="101" spans="1:65" hidden="1" x14ac:dyDescent="0.25">
      <c r="A101" s="67" t="str">
        <f t="shared" si="44"/>
        <v/>
      </c>
      <c r="B101" s="402"/>
      <c r="C101" s="405"/>
      <c r="D101" s="718"/>
      <c r="E101" s="718"/>
      <c r="F101" s="314"/>
      <c r="G101" s="314"/>
      <c r="H101" s="314"/>
      <c r="I101" s="695"/>
      <c r="J101" s="68">
        <f t="shared" si="45"/>
        <v>0</v>
      </c>
      <c r="K101" s="68">
        <f t="shared" si="37"/>
        <v>0</v>
      </c>
      <c r="L101" s="68">
        <f t="shared" si="26"/>
        <v>0</v>
      </c>
      <c r="M101" s="68">
        <f t="shared" si="27"/>
        <v>0</v>
      </c>
      <c r="N101" s="68">
        <f t="shared" si="28"/>
        <v>0</v>
      </c>
      <c r="O101" s="68">
        <f t="shared" si="29"/>
        <v>0</v>
      </c>
      <c r="P101" s="68">
        <f t="shared" si="38"/>
        <v>0</v>
      </c>
      <c r="Q101" s="68">
        <f t="shared" si="39"/>
        <v>0</v>
      </c>
      <c r="R101" s="68">
        <f t="shared" si="40"/>
        <v>0</v>
      </c>
      <c r="S101" s="836"/>
      <c r="T101" s="837"/>
      <c r="U101" s="838"/>
      <c r="V101" s="69" t="str">
        <f t="shared" si="30"/>
        <v/>
      </c>
      <c r="W101" s="450" t="str">
        <f t="shared" si="31"/>
        <v/>
      </c>
      <c r="X101" s="70" t="str">
        <f t="shared" si="32"/>
        <v/>
      </c>
      <c r="Y101" s="315"/>
      <c r="Z101" s="315"/>
      <c r="AA101" s="648"/>
      <c r="AB101" s="648"/>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E101" s="2"/>
      <c r="BF101" s="2"/>
      <c r="BG101" s="179">
        <f t="shared" si="33"/>
        <v>44927</v>
      </c>
      <c r="BH101" s="289">
        <f t="shared" si="34"/>
        <v>44957</v>
      </c>
      <c r="BI101" s="180">
        <f t="shared" si="41"/>
        <v>31</v>
      </c>
      <c r="BK101" s="600">
        <f t="shared" si="35"/>
        <v>1</v>
      </c>
      <c r="BL101" s="600">
        <f t="shared" si="42"/>
        <v>1</v>
      </c>
      <c r="BM101" s="600">
        <f t="shared" si="43"/>
        <v>1</v>
      </c>
    </row>
    <row r="102" spans="1:65" hidden="1" x14ac:dyDescent="0.25">
      <c r="A102" s="67" t="str">
        <f t="shared" si="44"/>
        <v/>
      </c>
      <c r="B102" s="402"/>
      <c r="C102" s="405"/>
      <c r="D102" s="718"/>
      <c r="E102" s="718"/>
      <c r="F102" s="314"/>
      <c r="G102" s="314"/>
      <c r="H102" s="314"/>
      <c r="I102" s="695"/>
      <c r="J102" s="68">
        <f t="shared" si="45"/>
        <v>0</v>
      </c>
      <c r="K102" s="68">
        <f t="shared" si="37"/>
        <v>0</v>
      </c>
      <c r="L102" s="68">
        <f t="shared" si="26"/>
        <v>0</v>
      </c>
      <c r="M102" s="68">
        <f t="shared" si="27"/>
        <v>0</v>
      </c>
      <c r="N102" s="68">
        <f t="shared" si="28"/>
        <v>0</v>
      </c>
      <c r="O102" s="68">
        <f t="shared" si="29"/>
        <v>0</v>
      </c>
      <c r="P102" s="68">
        <f t="shared" si="38"/>
        <v>0</v>
      </c>
      <c r="Q102" s="68">
        <f t="shared" si="39"/>
        <v>0</v>
      </c>
      <c r="R102" s="68">
        <f t="shared" si="40"/>
        <v>0</v>
      </c>
      <c r="S102" s="836"/>
      <c r="T102" s="837"/>
      <c r="U102" s="838"/>
      <c r="V102" s="69" t="str">
        <f t="shared" si="30"/>
        <v/>
      </c>
      <c r="W102" s="450" t="str">
        <f t="shared" si="31"/>
        <v/>
      </c>
      <c r="X102" s="70" t="str">
        <f t="shared" si="32"/>
        <v/>
      </c>
      <c r="Y102" s="315"/>
      <c r="Z102" s="315"/>
      <c r="AA102" s="648"/>
      <c r="AB102" s="648"/>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E102" s="2"/>
      <c r="BF102" s="2"/>
      <c r="BG102" s="179">
        <f t="shared" si="33"/>
        <v>44927</v>
      </c>
      <c r="BH102" s="289">
        <f t="shared" si="34"/>
        <v>44957</v>
      </c>
      <c r="BI102" s="180">
        <f t="shared" si="41"/>
        <v>31</v>
      </c>
      <c r="BK102" s="600">
        <f t="shared" si="35"/>
        <v>1</v>
      </c>
      <c r="BL102" s="600">
        <f t="shared" si="42"/>
        <v>1</v>
      </c>
      <c r="BM102" s="600">
        <f t="shared" si="43"/>
        <v>1</v>
      </c>
    </row>
    <row r="103" spans="1:65" hidden="1" x14ac:dyDescent="0.25">
      <c r="A103" s="67" t="str">
        <f t="shared" si="44"/>
        <v/>
      </c>
      <c r="B103" s="402"/>
      <c r="C103" s="405"/>
      <c r="D103" s="718"/>
      <c r="E103" s="718"/>
      <c r="F103" s="314"/>
      <c r="G103" s="314"/>
      <c r="H103" s="314"/>
      <c r="I103" s="695"/>
      <c r="J103" s="68">
        <f t="shared" si="45"/>
        <v>0</v>
      </c>
      <c r="K103" s="68">
        <f t="shared" si="37"/>
        <v>0</v>
      </c>
      <c r="L103" s="68">
        <f t="shared" si="26"/>
        <v>0</v>
      </c>
      <c r="M103" s="68">
        <f t="shared" si="27"/>
        <v>0</v>
      </c>
      <c r="N103" s="68">
        <f t="shared" si="28"/>
        <v>0</v>
      </c>
      <c r="O103" s="68">
        <f t="shared" si="29"/>
        <v>0</v>
      </c>
      <c r="P103" s="68">
        <f t="shared" si="38"/>
        <v>0</v>
      </c>
      <c r="Q103" s="68">
        <f t="shared" si="39"/>
        <v>0</v>
      </c>
      <c r="R103" s="68">
        <f t="shared" si="40"/>
        <v>0</v>
      </c>
      <c r="S103" s="836"/>
      <c r="T103" s="837"/>
      <c r="U103" s="838"/>
      <c r="V103" s="69" t="str">
        <f t="shared" si="30"/>
        <v/>
      </c>
      <c r="W103" s="450" t="str">
        <f t="shared" si="31"/>
        <v/>
      </c>
      <c r="X103" s="70" t="str">
        <f t="shared" si="32"/>
        <v/>
      </c>
      <c r="Y103" s="315"/>
      <c r="Z103" s="315"/>
      <c r="AA103" s="648"/>
      <c r="AB103" s="648"/>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E103" s="2"/>
      <c r="BF103" s="2"/>
      <c r="BG103" s="179">
        <f t="shared" si="33"/>
        <v>44927</v>
      </c>
      <c r="BH103" s="289">
        <f t="shared" si="34"/>
        <v>44957</v>
      </c>
      <c r="BI103" s="180">
        <f t="shared" si="41"/>
        <v>31</v>
      </c>
      <c r="BK103" s="600">
        <f t="shared" si="35"/>
        <v>1</v>
      </c>
      <c r="BL103" s="600">
        <f t="shared" si="42"/>
        <v>1</v>
      </c>
      <c r="BM103" s="600">
        <f t="shared" si="43"/>
        <v>1</v>
      </c>
    </row>
    <row r="104" spans="1:65" hidden="1" x14ac:dyDescent="0.25">
      <c r="A104" s="67" t="str">
        <f t="shared" si="44"/>
        <v/>
      </c>
      <c r="B104" s="402"/>
      <c r="C104" s="405"/>
      <c r="D104" s="718"/>
      <c r="E104" s="718"/>
      <c r="F104" s="314"/>
      <c r="G104" s="314"/>
      <c r="H104" s="314"/>
      <c r="I104" s="695"/>
      <c r="J104" s="68">
        <f t="shared" si="45"/>
        <v>0</v>
      </c>
      <c r="K104" s="68">
        <f t="shared" si="37"/>
        <v>0</v>
      </c>
      <c r="L104" s="68">
        <f t="shared" si="26"/>
        <v>0</v>
      </c>
      <c r="M104" s="68">
        <f t="shared" si="27"/>
        <v>0</v>
      </c>
      <c r="N104" s="68">
        <f t="shared" si="28"/>
        <v>0</v>
      </c>
      <c r="O104" s="68">
        <f t="shared" si="29"/>
        <v>0</v>
      </c>
      <c r="P104" s="68">
        <f t="shared" si="38"/>
        <v>0</v>
      </c>
      <c r="Q104" s="68">
        <f t="shared" si="39"/>
        <v>0</v>
      </c>
      <c r="R104" s="68">
        <f t="shared" si="40"/>
        <v>0</v>
      </c>
      <c r="S104" s="836"/>
      <c r="T104" s="837"/>
      <c r="U104" s="838"/>
      <c r="V104" s="69" t="str">
        <f t="shared" si="30"/>
        <v/>
      </c>
      <c r="W104" s="450" t="str">
        <f t="shared" si="31"/>
        <v/>
      </c>
      <c r="X104" s="70" t="str">
        <f t="shared" si="32"/>
        <v/>
      </c>
      <c r="Y104" s="315"/>
      <c r="Z104" s="315"/>
      <c r="AA104" s="648"/>
      <c r="AB104" s="648"/>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E104" s="2"/>
      <c r="BF104" s="2"/>
      <c r="BG104" s="179">
        <f t="shared" si="33"/>
        <v>44927</v>
      </c>
      <c r="BH104" s="289">
        <f t="shared" si="34"/>
        <v>44957</v>
      </c>
      <c r="BI104" s="180">
        <f t="shared" si="41"/>
        <v>31</v>
      </c>
      <c r="BK104" s="600">
        <f t="shared" si="35"/>
        <v>1</v>
      </c>
      <c r="BL104" s="600">
        <f t="shared" si="42"/>
        <v>1</v>
      </c>
      <c r="BM104" s="600">
        <f t="shared" si="43"/>
        <v>1</v>
      </c>
    </row>
    <row r="105" spans="1:65" hidden="1" x14ac:dyDescent="0.25">
      <c r="A105" s="67" t="str">
        <f t="shared" si="44"/>
        <v/>
      </c>
      <c r="B105" s="402"/>
      <c r="C105" s="405"/>
      <c r="D105" s="718"/>
      <c r="E105" s="718"/>
      <c r="F105" s="314"/>
      <c r="G105" s="314"/>
      <c r="H105" s="314"/>
      <c r="I105" s="695"/>
      <c r="J105" s="68">
        <f t="shared" si="45"/>
        <v>0</v>
      </c>
      <c r="K105" s="68">
        <f t="shared" si="37"/>
        <v>0</v>
      </c>
      <c r="L105" s="68">
        <f t="shared" si="26"/>
        <v>0</v>
      </c>
      <c r="M105" s="68">
        <f t="shared" si="27"/>
        <v>0</v>
      </c>
      <c r="N105" s="68">
        <f t="shared" si="28"/>
        <v>0</v>
      </c>
      <c r="O105" s="68">
        <f t="shared" si="29"/>
        <v>0</v>
      </c>
      <c r="P105" s="68">
        <f t="shared" si="38"/>
        <v>0</v>
      </c>
      <c r="Q105" s="68">
        <f t="shared" si="39"/>
        <v>0</v>
      </c>
      <c r="R105" s="68">
        <f t="shared" si="40"/>
        <v>0</v>
      </c>
      <c r="S105" s="836"/>
      <c r="T105" s="837"/>
      <c r="U105" s="838"/>
      <c r="V105" s="69" t="str">
        <f t="shared" si="30"/>
        <v/>
      </c>
      <c r="W105" s="450" t="str">
        <f t="shared" si="31"/>
        <v/>
      </c>
      <c r="X105" s="70" t="str">
        <f t="shared" si="32"/>
        <v/>
      </c>
      <c r="Y105" s="315"/>
      <c r="Z105" s="315"/>
      <c r="AA105" s="648"/>
      <c r="AB105" s="648"/>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E105" s="2"/>
      <c r="BF105" s="2"/>
      <c r="BG105" s="179">
        <f t="shared" si="33"/>
        <v>44927</v>
      </c>
      <c r="BH105" s="289">
        <f t="shared" si="34"/>
        <v>44957</v>
      </c>
      <c r="BI105" s="180">
        <f t="shared" si="41"/>
        <v>31</v>
      </c>
      <c r="BK105" s="600">
        <f t="shared" si="35"/>
        <v>1</v>
      </c>
      <c r="BL105" s="600">
        <f t="shared" si="42"/>
        <v>1</v>
      </c>
      <c r="BM105" s="600">
        <f t="shared" si="43"/>
        <v>1</v>
      </c>
    </row>
    <row r="106" spans="1:65" hidden="1" x14ac:dyDescent="0.25">
      <c r="A106" s="67" t="str">
        <f t="shared" si="44"/>
        <v/>
      </c>
      <c r="B106" s="402"/>
      <c r="C106" s="405"/>
      <c r="D106" s="718"/>
      <c r="E106" s="718"/>
      <c r="F106" s="314"/>
      <c r="G106" s="314"/>
      <c r="H106" s="314"/>
      <c r="I106" s="695"/>
      <c r="J106" s="68">
        <f t="shared" si="45"/>
        <v>0</v>
      </c>
      <c r="K106" s="68">
        <f t="shared" si="37"/>
        <v>0</v>
      </c>
      <c r="L106" s="68">
        <f t="shared" si="26"/>
        <v>0</v>
      </c>
      <c r="M106" s="68">
        <f t="shared" si="27"/>
        <v>0</v>
      </c>
      <c r="N106" s="68">
        <f t="shared" si="28"/>
        <v>0</v>
      </c>
      <c r="O106" s="68">
        <f t="shared" si="29"/>
        <v>0</v>
      </c>
      <c r="P106" s="68">
        <f t="shared" si="38"/>
        <v>0</v>
      </c>
      <c r="Q106" s="68">
        <f t="shared" si="39"/>
        <v>0</v>
      </c>
      <c r="R106" s="68">
        <f t="shared" si="40"/>
        <v>0</v>
      </c>
      <c r="S106" s="836"/>
      <c r="T106" s="837"/>
      <c r="U106" s="838"/>
      <c r="V106" s="69" t="str">
        <f t="shared" si="30"/>
        <v/>
      </c>
      <c r="W106" s="450" t="str">
        <f t="shared" si="31"/>
        <v/>
      </c>
      <c r="X106" s="70" t="str">
        <f t="shared" si="32"/>
        <v/>
      </c>
      <c r="Y106" s="315"/>
      <c r="Z106" s="315"/>
      <c r="AA106" s="648"/>
      <c r="AB106" s="648"/>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E106" s="2"/>
      <c r="BF106" s="2"/>
      <c r="BG106" s="179">
        <f t="shared" si="33"/>
        <v>44927</v>
      </c>
      <c r="BH106" s="289">
        <f t="shared" si="34"/>
        <v>44957</v>
      </c>
      <c r="BI106" s="180">
        <f t="shared" si="41"/>
        <v>31</v>
      </c>
      <c r="BK106" s="600">
        <f t="shared" si="35"/>
        <v>1</v>
      </c>
      <c r="BL106" s="600">
        <f t="shared" si="42"/>
        <v>1</v>
      </c>
      <c r="BM106" s="600">
        <f t="shared" si="43"/>
        <v>1</v>
      </c>
    </row>
    <row r="107" spans="1:65" hidden="1" x14ac:dyDescent="0.25">
      <c r="A107" s="67" t="str">
        <f t="shared" si="44"/>
        <v/>
      </c>
      <c r="B107" s="402"/>
      <c r="C107" s="405"/>
      <c r="D107" s="718"/>
      <c r="E107" s="718"/>
      <c r="F107" s="314"/>
      <c r="G107" s="314"/>
      <c r="H107" s="314"/>
      <c r="I107" s="695"/>
      <c r="J107" s="68">
        <f t="shared" si="45"/>
        <v>0</v>
      </c>
      <c r="K107" s="68">
        <f t="shared" si="37"/>
        <v>0</v>
      </c>
      <c r="L107" s="68">
        <f t="shared" ref="L107:L170" si="46">COUNTIF(Y107:BC107,"U")</f>
        <v>0</v>
      </c>
      <c r="M107" s="68">
        <f t="shared" ref="M107:M170" si="47">COUNTIF(Y107:BC107,"E")</f>
        <v>0</v>
      </c>
      <c r="N107" s="68">
        <f t="shared" ref="N107:N170" si="48">COUNTIF(Y107:BC107,"F")</f>
        <v>0</v>
      </c>
      <c r="O107" s="68">
        <f t="shared" ref="O107:O170" si="49">COUNTIF(Y107:BC107,"W")</f>
        <v>0</v>
      </c>
      <c r="P107" s="68">
        <f t="shared" ref="P107:P170" si="50">COUNTIF(Y107:BC107,"A")+COUNTIF(Y107:BC107,"I")</f>
        <v>0</v>
      </c>
      <c r="Q107" s="68">
        <f t="shared" si="39"/>
        <v>0</v>
      </c>
      <c r="R107" s="68">
        <f t="shared" si="40"/>
        <v>0</v>
      </c>
      <c r="S107" s="836"/>
      <c r="T107" s="837"/>
      <c r="U107" s="838"/>
      <c r="V107" s="69" t="str">
        <f t="shared" si="30"/>
        <v/>
      </c>
      <c r="W107" s="450" t="str">
        <f t="shared" si="31"/>
        <v/>
      </c>
      <c r="X107" s="70" t="str">
        <f t="shared" si="32"/>
        <v/>
      </c>
      <c r="Y107" s="315"/>
      <c r="Z107" s="315"/>
      <c r="AA107" s="648"/>
      <c r="AB107" s="648"/>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E107" s="2"/>
      <c r="BF107" s="2"/>
      <c r="BG107" s="179">
        <f t="shared" si="33"/>
        <v>44927</v>
      </c>
      <c r="BH107" s="289">
        <f t="shared" si="34"/>
        <v>44957</v>
      </c>
      <c r="BI107" s="180">
        <f t="shared" si="41"/>
        <v>31</v>
      </c>
      <c r="BK107" s="600">
        <f t="shared" si="35"/>
        <v>1</v>
      </c>
      <c r="BL107" s="600">
        <f t="shared" si="42"/>
        <v>1</v>
      </c>
      <c r="BM107" s="600">
        <f t="shared" si="43"/>
        <v>1</v>
      </c>
    </row>
    <row r="108" spans="1:65" hidden="1" x14ac:dyDescent="0.25">
      <c r="A108" s="67" t="str">
        <f t="shared" si="44"/>
        <v/>
      </c>
      <c r="B108" s="402"/>
      <c r="C108" s="405"/>
      <c r="D108" s="718"/>
      <c r="E108" s="718"/>
      <c r="F108" s="314"/>
      <c r="G108" s="314"/>
      <c r="H108" s="314"/>
      <c r="I108" s="695"/>
      <c r="J108" s="68">
        <f t="shared" si="45"/>
        <v>0</v>
      </c>
      <c r="K108" s="68">
        <f t="shared" si="37"/>
        <v>0</v>
      </c>
      <c r="L108" s="68">
        <f t="shared" si="46"/>
        <v>0</v>
      </c>
      <c r="M108" s="68">
        <f t="shared" si="47"/>
        <v>0</v>
      </c>
      <c r="N108" s="68">
        <f t="shared" si="48"/>
        <v>0</v>
      </c>
      <c r="O108" s="68">
        <f t="shared" si="49"/>
        <v>0</v>
      </c>
      <c r="P108" s="68">
        <f t="shared" si="50"/>
        <v>0</v>
      </c>
      <c r="Q108" s="68">
        <f t="shared" si="39"/>
        <v>0</v>
      </c>
      <c r="R108" s="68">
        <f t="shared" si="40"/>
        <v>0</v>
      </c>
      <c r="S108" s="836"/>
      <c r="T108" s="837"/>
      <c r="U108" s="838"/>
      <c r="V108" s="69" t="str">
        <f t="shared" si="30"/>
        <v/>
      </c>
      <c r="W108" s="450" t="str">
        <f t="shared" si="31"/>
        <v/>
      </c>
      <c r="X108" s="70" t="str">
        <f t="shared" si="32"/>
        <v/>
      </c>
      <c r="Y108" s="315"/>
      <c r="Z108" s="315"/>
      <c r="AA108" s="648"/>
      <c r="AB108" s="648"/>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E108" s="2"/>
      <c r="BF108" s="2"/>
      <c r="BG108" s="289">
        <f t="shared" si="33"/>
        <v>44927</v>
      </c>
      <c r="BH108" s="289">
        <f t="shared" si="34"/>
        <v>44957</v>
      </c>
      <c r="BI108" s="180">
        <f t="shared" ref="BI108:BI171" si="51">BH108-BG108+1</f>
        <v>31</v>
      </c>
      <c r="BK108" s="600">
        <f t="shared" si="35"/>
        <v>1</v>
      </c>
      <c r="BL108" s="600">
        <f t="shared" si="42"/>
        <v>1</v>
      </c>
      <c r="BM108" s="600">
        <f t="shared" si="43"/>
        <v>1</v>
      </c>
    </row>
    <row r="109" spans="1:65" hidden="1" x14ac:dyDescent="0.25">
      <c r="A109" s="67" t="str">
        <f t="shared" si="44"/>
        <v/>
      </c>
      <c r="B109" s="402"/>
      <c r="C109" s="405"/>
      <c r="D109" s="718"/>
      <c r="E109" s="718"/>
      <c r="F109" s="314"/>
      <c r="G109" s="314"/>
      <c r="H109" s="314"/>
      <c r="I109" s="695"/>
      <c r="J109" s="68">
        <f t="shared" si="45"/>
        <v>0</v>
      </c>
      <c r="K109" s="68">
        <f t="shared" si="37"/>
        <v>0</v>
      </c>
      <c r="L109" s="68">
        <f t="shared" si="46"/>
        <v>0</v>
      </c>
      <c r="M109" s="68">
        <f t="shared" si="47"/>
        <v>0</v>
      </c>
      <c r="N109" s="68">
        <f t="shared" si="48"/>
        <v>0</v>
      </c>
      <c r="O109" s="68">
        <f t="shared" si="49"/>
        <v>0</v>
      </c>
      <c r="P109" s="68">
        <f t="shared" si="50"/>
        <v>0</v>
      </c>
      <c r="Q109" s="68">
        <f t="shared" si="39"/>
        <v>0</v>
      </c>
      <c r="R109" s="68">
        <f t="shared" si="40"/>
        <v>0</v>
      </c>
      <c r="S109" s="836"/>
      <c r="T109" s="837"/>
      <c r="U109" s="838"/>
      <c r="V109" s="69" t="str">
        <f t="shared" si="30"/>
        <v/>
      </c>
      <c r="W109" s="450" t="str">
        <f t="shared" si="31"/>
        <v/>
      </c>
      <c r="X109" s="70" t="str">
        <f t="shared" si="32"/>
        <v/>
      </c>
      <c r="Y109" s="315"/>
      <c r="Z109" s="315"/>
      <c r="AA109" s="648"/>
      <c r="AB109" s="648"/>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E109" s="2"/>
      <c r="BF109" s="2"/>
      <c r="BG109" s="289">
        <f t="shared" si="33"/>
        <v>44927</v>
      </c>
      <c r="BH109" s="289">
        <f t="shared" si="34"/>
        <v>44957</v>
      </c>
      <c r="BI109" s="180">
        <f t="shared" si="51"/>
        <v>31</v>
      </c>
      <c r="BK109" s="600">
        <f t="shared" si="35"/>
        <v>1</v>
      </c>
      <c r="BL109" s="600">
        <f t="shared" si="42"/>
        <v>1</v>
      </c>
      <c r="BM109" s="600">
        <f t="shared" si="43"/>
        <v>1</v>
      </c>
    </row>
    <row r="110" spans="1:65" hidden="1" x14ac:dyDescent="0.25">
      <c r="A110" s="67" t="str">
        <f t="shared" si="44"/>
        <v/>
      </c>
      <c r="B110" s="402"/>
      <c r="C110" s="405"/>
      <c r="D110" s="718"/>
      <c r="E110" s="718"/>
      <c r="F110" s="314"/>
      <c r="G110" s="314"/>
      <c r="H110" s="314"/>
      <c r="I110" s="695"/>
      <c r="J110" s="68">
        <f t="shared" si="45"/>
        <v>0</v>
      </c>
      <c r="K110" s="68">
        <f t="shared" si="37"/>
        <v>0</v>
      </c>
      <c r="L110" s="68">
        <f t="shared" si="46"/>
        <v>0</v>
      </c>
      <c r="M110" s="68">
        <f t="shared" si="47"/>
        <v>0</v>
      </c>
      <c r="N110" s="68">
        <f t="shared" si="48"/>
        <v>0</v>
      </c>
      <c r="O110" s="68">
        <f t="shared" si="49"/>
        <v>0</v>
      </c>
      <c r="P110" s="68">
        <f t="shared" si="50"/>
        <v>0</v>
      </c>
      <c r="Q110" s="68">
        <f t="shared" si="39"/>
        <v>0</v>
      </c>
      <c r="R110" s="68">
        <f t="shared" si="40"/>
        <v>0</v>
      </c>
      <c r="S110" s="836"/>
      <c r="T110" s="837"/>
      <c r="U110" s="838"/>
      <c r="V110" s="69" t="str">
        <f t="shared" si="30"/>
        <v/>
      </c>
      <c r="W110" s="450" t="str">
        <f t="shared" si="31"/>
        <v/>
      </c>
      <c r="X110" s="70" t="str">
        <f t="shared" si="32"/>
        <v/>
      </c>
      <c r="Y110" s="315"/>
      <c r="Z110" s="315"/>
      <c r="AA110" s="648"/>
      <c r="AB110" s="648"/>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E110" s="2"/>
      <c r="BF110" s="2"/>
      <c r="BG110" s="289">
        <f t="shared" si="33"/>
        <v>44927</v>
      </c>
      <c r="BH110" s="289">
        <f t="shared" si="34"/>
        <v>44957</v>
      </c>
      <c r="BI110" s="180">
        <f t="shared" si="51"/>
        <v>31</v>
      </c>
      <c r="BK110" s="600">
        <f t="shared" si="35"/>
        <v>1</v>
      </c>
      <c r="BL110" s="600">
        <f t="shared" si="42"/>
        <v>1</v>
      </c>
      <c r="BM110" s="600">
        <f t="shared" si="43"/>
        <v>1</v>
      </c>
    </row>
    <row r="111" spans="1:65" hidden="1" x14ac:dyDescent="0.25">
      <c r="A111" s="67" t="str">
        <f t="shared" si="44"/>
        <v/>
      </c>
      <c r="B111" s="402"/>
      <c r="C111" s="405"/>
      <c r="D111" s="718"/>
      <c r="E111" s="718"/>
      <c r="F111" s="314"/>
      <c r="G111" s="314"/>
      <c r="H111" s="314"/>
      <c r="I111" s="695"/>
      <c r="J111" s="68">
        <f t="shared" si="45"/>
        <v>0</v>
      </c>
      <c r="K111" s="68">
        <f t="shared" si="37"/>
        <v>0</v>
      </c>
      <c r="L111" s="68">
        <f t="shared" si="46"/>
        <v>0</v>
      </c>
      <c r="M111" s="68">
        <f t="shared" si="47"/>
        <v>0</v>
      </c>
      <c r="N111" s="68">
        <f t="shared" si="48"/>
        <v>0</v>
      </c>
      <c r="O111" s="68">
        <f t="shared" si="49"/>
        <v>0</v>
      </c>
      <c r="P111" s="68">
        <f t="shared" si="50"/>
        <v>0</v>
      </c>
      <c r="Q111" s="68">
        <f t="shared" si="39"/>
        <v>0</v>
      </c>
      <c r="R111" s="68">
        <f t="shared" si="40"/>
        <v>0</v>
      </c>
      <c r="S111" s="836"/>
      <c r="T111" s="837"/>
      <c r="U111" s="838"/>
      <c r="V111" s="69" t="str">
        <f t="shared" si="30"/>
        <v/>
      </c>
      <c r="W111" s="450" t="str">
        <f t="shared" si="31"/>
        <v/>
      </c>
      <c r="X111" s="70" t="str">
        <f t="shared" si="32"/>
        <v/>
      </c>
      <c r="Y111" s="315"/>
      <c r="Z111" s="315"/>
      <c r="AA111" s="648"/>
      <c r="AB111" s="648"/>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E111" s="2"/>
      <c r="BF111" s="2"/>
      <c r="BG111" s="289">
        <f t="shared" si="33"/>
        <v>44927</v>
      </c>
      <c r="BH111" s="289">
        <f t="shared" si="34"/>
        <v>44957</v>
      </c>
      <c r="BI111" s="180">
        <f t="shared" si="51"/>
        <v>31</v>
      </c>
      <c r="BK111" s="600">
        <f t="shared" si="35"/>
        <v>1</v>
      </c>
      <c r="BL111" s="600">
        <f t="shared" si="42"/>
        <v>1</v>
      </c>
      <c r="BM111" s="600">
        <f t="shared" si="43"/>
        <v>1</v>
      </c>
    </row>
    <row r="112" spans="1:65" hidden="1" x14ac:dyDescent="0.25">
      <c r="A112" s="67" t="str">
        <f t="shared" si="44"/>
        <v/>
      </c>
      <c r="B112" s="402"/>
      <c r="C112" s="405"/>
      <c r="D112" s="718"/>
      <c r="E112" s="718"/>
      <c r="F112" s="314"/>
      <c r="G112" s="314"/>
      <c r="H112" s="314"/>
      <c r="I112" s="695"/>
      <c r="J112" s="68">
        <f t="shared" si="45"/>
        <v>0</v>
      </c>
      <c r="K112" s="68">
        <f t="shared" si="37"/>
        <v>0</v>
      </c>
      <c r="L112" s="68">
        <f t="shared" si="46"/>
        <v>0</v>
      </c>
      <c r="M112" s="68">
        <f t="shared" si="47"/>
        <v>0</v>
      </c>
      <c r="N112" s="68">
        <f t="shared" si="48"/>
        <v>0</v>
      </c>
      <c r="O112" s="68">
        <f t="shared" si="49"/>
        <v>0</v>
      </c>
      <c r="P112" s="68">
        <f t="shared" si="50"/>
        <v>0</v>
      </c>
      <c r="Q112" s="68">
        <f t="shared" si="39"/>
        <v>0</v>
      </c>
      <c r="R112" s="68">
        <f t="shared" si="40"/>
        <v>0</v>
      </c>
      <c r="S112" s="836"/>
      <c r="T112" s="837"/>
      <c r="U112" s="838"/>
      <c r="V112" s="69" t="str">
        <f t="shared" si="30"/>
        <v/>
      </c>
      <c r="W112" s="450" t="str">
        <f t="shared" si="31"/>
        <v/>
      </c>
      <c r="X112" s="70" t="str">
        <f t="shared" si="32"/>
        <v/>
      </c>
      <c r="Y112" s="315"/>
      <c r="Z112" s="315"/>
      <c r="AA112" s="648"/>
      <c r="AB112" s="648"/>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E112" s="2"/>
      <c r="BF112" s="2"/>
      <c r="BG112" s="289">
        <f t="shared" si="33"/>
        <v>44927</v>
      </c>
      <c r="BH112" s="289">
        <f t="shared" si="34"/>
        <v>44957</v>
      </c>
      <c r="BI112" s="180">
        <f t="shared" si="51"/>
        <v>31</v>
      </c>
      <c r="BK112" s="600">
        <f t="shared" si="35"/>
        <v>1</v>
      </c>
      <c r="BL112" s="600">
        <f t="shared" si="42"/>
        <v>1</v>
      </c>
      <c r="BM112" s="600">
        <f t="shared" si="43"/>
        <v>1</v>
      </c>
    </row>
    <row r="113" spans="1:65" hidden="1" x14ac:dyDescent="0.25">
      <c r="A113" s="67" t="str">
        <f t="shared" ref="A113:A176" si="52">IF(AND(A112&lt;&gt;"",D113&lt;&gt;""),A112+1,"")</f>
        <v/>
      </c>
      <c r="B113" s="402"/>
      <c r="C113" s="405"/>
      <c r="D113" s="718"/>
      <c r="E113" s="718"/>
      <c r="F113" s="314"/>
      <c r="G113" s="314"/>
      <c r="H113" s="314"/>
      <c r="I113" s="695"/>
      <c r="J113" s="68">
        <f t="shared" si="45"/>
        <v>0</v>
      </c>
      <c r="K113" s="68">
        <f t="shared" si="37"/>
        <v>0</v>
      </c>
      <c r="L113" s="68">
        <f t="shared" si="46"/>
        <v>0</v>
      </c>
      <c r="M113" s="68">
        <f t="shared" si="47"/>
        <v>0</v>
      </c>
      <c r="N113" s="68">
        <f t="shared" si="48"/>
        <v>0</v>
      </c>
      <c r="O113" s="68">
        <f t="shared" si="49"/>
        <v>0</v>
      </c>
      <c r="P113" s="68">
        <f t="shared" si="50"/>
        <v>0</v>
      </c>
      <c r="Q113" s="68">
        <f t="shared" si="39"/>
        <v>0</v>
      </c>
      <c r="R113" s="68">
        <f t="shared" si="40"/>
        <v>0</v>
      </c>
      <c r="S113" s="836"/>
      <c r="T113" s="837"/>
      <c r="U113" s="838"/>
      <c r="V113" s="69" t="str">
        <f t="shared" si="30"/>
        <v/>
      </c>
      <c r="W113" s="450" t="str">
        <f t="shared" si="31"/>
        <v/>
      </c>
      <c r="X113" s="70" t="str">
        <f t="shared" si="32"/>
        <v/>
      </c>
      <c r="Y113" s="315"/>
      <c r="Z113" s="315"/>
      <c r="AA113" s="648"/>
      <c r="AB113" s="648"/>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E113" s="2"/>
      <c r="BF113" s="2"/>
      <c r="BG113" s="289">
        <f t="shared" si="33"/>
        <v>44927</v>
      </c>
      <c r="BH113" s="289">
        <f t="shared" si="34"/>
        <v>44957</v>
      </c>
      <c r="BI113" s="180">
        <f t="shared" si="51"/>
        <v>31</v>
      </c>
      <c r="BK113" s="600">
        <f t="shared" si="35"/>
        <v>1</v>
      </c>
      <c r="BL113" s="600">
        <f t="shared" si="42"/>
        <v>1</v>
      </c>
      <c r="BM113" s="600">
        <f t="shared" si="43"/>
        <v>1</v>
      </c>
    </row>
    <row r="114" spans="1:65" hidden="1" x14ac:dyDescent="0.25">
      <c r="A114" s="67" t="str">
        <f t="shared" si="52"/>
        <v/>
      </c>
      <c r="B114" s="402"/>
      <c r="C114" s="405"/>
      <c r="D114" s="718"/>
      <c r="E114" s="718"/>
      <c r="F114" s="314"/>
      <c r="G114" s="314"/>
      <c r="H114" s="314"/>
      <c r="I114" s="695"/>
      <c r="J114" s="68">
        <f t="shared" si="45"/>
        <v>0</v>
      </c>
      <c r="K114" s="68">
        <f t="shared" si="37"/>
        <v>0</v>
      </c>
      <c r="L114" s="68">
        <f t="shared" si="46"/>
        <v>0</v>
      </c>
      <c r="M114" s="68">
        <f t="shared" si="47"/>
        <v>0</v>
      </c>
      <c r="N114" s="68">
        <f t="shared" si="48"/>
        <v>0</v>
      </c>
      <c r="O114" s="68">
        <f t="shared" si="49"/>
        <v>0</v>
      </c>
      <c r="P114" s="68">
        <f t="shared" si="50"/>
        <v>0</v>
      </c>
      <c r="Q114" s="68">
        <f t="shared" si="39"/>
        <v>0</v>
      </c>
      <c r="R114" s="68">
        <f t="shared" si="40"/>
        <v>0</v>
      </c>
      <c r="S114" s="836"/>
      <c r="T114" s="837"/>
      <c r="U114" s="838"/>
      <c r="V114" s="69" t="str">
        <f t="shared" si="30"/>
        <v/>
      </c>
      <c r="W114" s="450" t="str">
        <f t="shared" si="31"/>
        <v/>
      </c>
      <c r="X114" s="70" t="str">
        <f t="shared" si="32"/>
        <v/>
      </c>
      <c r="Y114" s="315"/>
      <c r="Z114" s="315"/>
      <c r="AA114" s="648"/>
      <c r="AB114" s="648"/>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E114" s="2"/>
      <c r="BF114" s="2"/>
      <c r="BG114" s="289">
        <f t="shared" si="33"/>
        <v>44927</v>
      </c>
      <c r="BH114" s="289">
        <f t="shared" si="34"/>
        <v>44957</v>
      </c>
      <c r="BI114" s="180">
        <f t="shared" si="51"/>
        <v>31</v>
      </c>
      <c r="BK114" s="600">
        <f t="shared" si="35"/>
        <v>1</v>
      </c>
      <c r="BL114" s="600">
        <f t="shared" si="42"/>
        <v>1</v>
      </c>
      <c r="BM114" s="600">
        <f t="shared" si="43"/>
        <v>1</v>
      </c>
    </row>
    <row r="115" spans="1:65" hidden="1" x14ac:dyDescent="0.25">
      <c r="A115" s="67" t="str">
        <f t="shared" si="52"/>
        <v/>
      </c>
      <c r="B115" s="402"/>
      <c r="C115" s="405"/>
      <c r="D115" s="718"/>
      <c r="E115" s="718"/>
      <c r="F115" s="314"/>
      <c r="G115" s="314"/>
      <c r="H115" s="314"/>
      <c r="I115" s="695"/>
      <c r="J115" s="68">
        <f t="shared" si="45"/>
        <v>0</v>
      </c>
      <c r="K115" s="68">
        <f t="shared" si="37"/>
        <v>0</v>
      </c>
      <c r="L115" s="68">
        <f t="shared" si="46"/>
        <v>0</v>
      </c>
      <c r="M115" s="68">
        <f t="shared" si="47"/>
        <v>0</v>
      </c>
      <c r="N115" s="68">
        <f t="shared" si="48"/>
        <v>0</v>
      </c>
      <c r="O115" s="68">
        <f t="shared" si="49"/>
        <v>0</v>
      </c>
      <c r="P115" s="68">
        <f t="shared" si="50"/>
        <v>0</v>
      </c>
      <c r="Q115" s="68">
        <f t="shared" si="39"/>
        <v>0</v>
      </c>
      <c r="R115" s="68">
        <f t="shared" si="40"/>
        <v>0</v>
      </c>
      <c r="S115" s="836"/>
      <c r="T115" s="837"/>
      <c r="U115" s="838"/>
      <c r="V115" s="69" t="str">
        <f t="shared" si="30"/>
        <v/>
      </c>
      <c r="W115" s="450" t="str">
        <f t="shared" si="31"/>
        <v/>
      </c>
      <c r="X115" s="70" t="str">
        <f t="shared" si="32"/>
        <v/>
      </c>
      <c r="Y115" s="315"/>
      <c r="Z115" s="315"/>
      <c r="AA115" s="648"/>
      <c r="AB115" s="648"/>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E115" s="2"/>
      <c r="BF115" s="2"/>
      <c r="BG115" s="289">
        <f t="shared" si="33"/>
        <v>44927</v>
      </c>
      <c r="BH115" s="289">
        <f t="shared" si="34"/>
        <v>44957</v>
      </c>
      <c r="BI115" s="180">
        <f t="shared" si="51"/>
        <v>31</v>
      </c>
      <c r="BK115" s="600">
        <f t="shared" si="35"/>
        <v>1</v>
      </c>
      <c r="BL115" s="600">
        <f t="shared" si="42"/>
        <v>1</v>
      </c>
      <c r="BM115" s="600">
        <f t="shared" si="43"/>
        <v>1</v>
      </c>
    </row>
    <row r="116" spans="1:65" hidden="1" x14ac:dyDescent="0.25">
      <c r="A116" s="67" t="str">
        <f t="shared" si="52"/>
        <v/>
      </c>
      <c r="B116" s="402"/>
      <c r="C116" s="405"/>
      <c r="D116" s="718"/>
      <c r="E116" s="718"/>
      <c r="F116" s="314"/>
      <c r="G116" s="314"/>
      <c r="H116" s="314"/>
      <c r="I116" s="695"/>
      <c r="J116" s="68">
        <f t="shared" si="45"/>
        <v>0</v>
      </c>
      <c r="K116" s="68">
        <f t="shared" si="37"/>
        <v>0</v>
      </c>
      <c r="L116" s="68">
        <f t="shared" si="46"/>
        <v>0</v>
      </c>
      <c r="M116" s="68">
        <f t="shared" si="47"/>
        <v>0</v>
      </c>
      <c r="N116" s="68">
        <f t="shared" si="48"/>
        <v>0</v>
      </c>
      <c r="O116" s="68">
        <f t="shared" si="49"/>
        <v>0</v>
      </c>
      <c r="P116" s="68">
        <f t="shared" si="50"/>
        <v>0</v>
      </c>
      <c r="Q116" s="68">
        <f t="shared" si="39"/>
        <v>0</v>
      </c>
      <c r="R116" s="68">
        <f t="shared" si="40"/>
        <v>0</v>
      </c>
      <c r="S116" s="836"/>
      <c r="T116" s="837"/>
      <c r="U116" s="838"/>
      <c r="V116" s="69" t="str">
        <f t="shared" si="30"/>
        <v/>
      </c>
      <c r="W116" s="450" t="str">
        <f t="shared" si="31"/>
        <v/>
      </c>
      <c r="X116" s="70" t="str">
        <f t="shared" si="32"/>
        <v/>
      </c>
      <c r="Y116" s="315"/>
      <c r="Z116" s="315"/>
      <c r="AA116" s="648"/>
      <c r="AB116" s="648"/>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E116" s="2"/>
      <c r="BF116" s="2"/>
      <c r="BG116" s="289">
        <f t="shared" si="33"/>
        <v>44927</v>
      </c>
      <c r="BH116" s="289">
        <f t="shared" si="34"/>
        <v>44957</v>
      </c>
      <c r="BI116" s="180">
        <f t="shared" si="51"/>
        <v>31</v>
      </c>
      <c r="BK116" s="600">
        <f t="shared" si="35"/>
        <v>1</v>
      </c>
      <c r="BL116" s="600">
        <f t="shared" si="42"/>
        <v>1</v>
      </c>
      <c r="BM116" s="600">
        <f t="shared" si="43"/>
        <v>1</v>
      </c>
    </row>
    <row r="117" spans="1:65" hidden="1" x14ac:dyDescent="0.25">
      <c r="A117" s="67" t="str">
        <f t="shared" si="52"/>
        <v/>
      </c>
      <c r="B117" s="402"/>
      <c r="C117" s="405"/>
      <c r="D117" s="718"/>
      <c r="E117" s="718"/>
      <c r="F117" s="314"/>
      <c r="G117" s="314"/>
      <c r="H117" s="314"/>
      <c r="I117" s="695"/>
      <c r="J117" s="68">
        <f t="shared" si="45"/>
        <v>0</v>
      </c>
      <c r="K117" s="68">
        <f t="shared" si="37"/>
        <v>0</v>
      </c>
      <c r="L117" s="68">
        <f t="shared" si="46"/>
        <v>0</v>
      </c>
      <c r="M117" s="68">
        <f t="shared" si="47"/>
        <v>0</v>
      </c>
      <c r="N117" s="68">
        <f t="shared" si="48"/>
        <v>0</v>
      </c>
      <c r="O117" s="68">
        <f t="shared" si="49"/>
        <v>0</v>
      </c>
      <c r="P117" s="68">
        <f t="shared" si="50"/>
        <v>0</v>
      </c>
      <c r="Q117" s="68">
        <f t="shared" si="39"/>
        <v>0</v>
      </c>
      <c r="R117" s="68">
        <f t="shared" si="40"/>
        <v>0</v>
      </c>
      <c r="S117" s="836"/>
      <c r="T117" s="837"/>
      <c r="U117" s="838"/>
      <c r="V117" s="69" t="str">
        <f t="shared" si="30"/>
        <v/>
      </c>
      <c r="W117" s="450" t="str">
        <f t="shared" si="31"/>
        <v/>
      </c>
      <c r="X117" s="70" t="str">
        <f t="shared" si="32"/>
        <v/>
      </c>
      <c r="Y117" s="315"/>
      <c r="Z117" s="315"/>
      <c r="AA117" s="648"/>
      <c r="AB117" s="648"/>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E117" s="2"/>
      <c r="BF117" s="2"/>
      <c r="BG117" s="289">
        <f t="shared" si="33"/>
        <v>44927</v>
      </c>
      <c r="BH117" s="289">
        <f t="shared" si="34"/>
        <v>44957</v>
      </c>
      <c r="BI117" s="180">
        <f t="shared" si="51"/>
        <v>31</v>
      </c>
      <c r="BK117" s="600">
        <f t="shared" si="35"/>
        <v>1</v>
      </c>
      <c r="BL117" s="600">
        <f t="shared" si="42"/>
        <v>1</v>
      </c>
      <c r="BM117" s="600">
        <f t="shared" si="43"/>
        <v>1</v>
      </c>
    </row>
    <row r="118" spans="1:65" hidden="1" x14ac:dyDescent="0.25">
      <c r="A118" s="67" t="str">
        <f t="shared" si="52"/>
        <v/>
      </c>
      <c r="B118" s="402"/>
      <c r="C118" s="405"/>
      <c r="D118" s="718"/>
      <c r="E118" s="718"/>
      <c r="F118" s="314"/>
      <c r="G118" s="314"/>
      <c r="H118" s="314"/>
      <c r="I118" s="695"/>
      <c r="J118" s="68">
        <f t="shared" si="45"/>
        <v>0</v>
      </c>
      <c r="K118" s="68">
        <f t="shared" si="37"/>
        <v>0</v>
      </c>
      <c r="L118" s="68">
        <f t="shared" si="46"/>
        <v>0</v>
      </c>
      <c r="M118" s="68">
        <f t="shared" si="47"/>
        <v>0</v>
      </c>
      <c r="N118" s="68">
        <f t="shared" si="48"/>
        <v>0</v>
      </c>
      <c r="O118" s="68">
        <f t="shared" si="49"/>
        <v>0</v>
      </c>
      <c r="P118" s="68">
        <f t="shared" si="50"/>
        <v>0</v>
      </c>
      <c r="Q118" s="68">
        <f t="shared" si="39"/>
        <v>0</v>
      </c>
      <c r="R118" s="68">
        <f t="shared" si="40"/>
        <v>0</v>
      </c>
      <c r="S118" s="836"/>
      <c r="T118" s="837"/>
      <c r="U118" s="838"/>
      <c r="V118" s="69" t="str">
        <f t="shared" si="30"/>
        <v/>
      </c>
      <c r="W118" s="450" t="str">
        <f t="shared" si="31"/>
        <v/>
      </c>
      <c r="X118" s="70" t="str">
        <f t="shared" si="32"/>
        <v/>
      </c>
      <c r="Y118" s="315"/>
      <c r="Z118" s="315"/>
      <c r="AA118" s="648"/>
      <c r="AB118" s="648"/>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E118" s="2"/>
      <c r="BF118" s="2"/>
      <c r="BG118" s="289">
        <f t="shared" si="33"/>
        <v>44927</v>
      </c>
      <c r="BH118" s="289">
        <f t="shared" si="34"/>
        <v>44957</v>
      </c>
      <c r="BI118" s="180">
        <f t="shared" si="51"/>
        <v>31</v>
      </c>
      <c r="BK118" s="600">
        <f t="shared" si="35"/>
        <v>1</v>
      </c>
      <c r="BL118" s="600">
        <f t="shared" si="42"/>
        <v>1</v>
      </c>
      <c r="BM118" s="600">
        <f t="shared" si="43"/>
        <v>1</v>
      </c>
    </row>
    <row r="119" spans="1:65" hidden="1" x14ac:dyDescent="0.25">
      <c r="A119" s="67" t="str">
        <f t="shared" si="52"/>
        <v/>
      </c>
      <c r="B119" s="402"/>
      <c r="C119" s="405"/>
      <c r="D119" s="718"/>
      <c r="E119" s="718"/>
      <c r="F119" s="314"/>
      <c r="G119" s="314"/>
      <c r="H119" s="314"/>
      <c r="I119" s="695"/>
      <c r="J119" s="68">
        <f t="shared" si="45"/>
        <v>0</v>
      </c>
      <c r="K119" s="68">
        <f t="shared" si="37"/>
        <v>0</v>
      </c>
      <c r="L119" s="68">
        <f t="shared" si="46"/>
        <v>0</v>
      </c>
      <c r="M119" s="68">
        <f t="shared" si="47"/>
        <v>0</v>
      </c>
      <c r="N119" s="68">
        <f t="shared" si="48"/>
        <v>0</v>
      </c>
      <c r="O119" s="68">
        <f t="shared" si="49"/>
        <v>0</v>
      </c>
      <c r="P119" s="68">
        <f t="shared" si="50"/>
        <v>0</v>
      </c>
      <c r="Q119" s="68">
        <f t="shared" si="39"/>
        <v>0</v>
      </c>
      <c r="R119" s="68">
        <f t="shared" si="40"/>
        <v>0</v>
      </c>
      <c r="S119" s="836"/>
      <c r="T119" s="837"/>
      <c r="U119" s="838"/>
      <c r="V119" s="69" t="str">
        <f t="shared" si="30"/>
        <v/>
      </c>
      <c r="W119" s="450" t="str">
        <f t="shared" si="31"/>
        <v/>
      </c>
      <c r="X119" s="70" t="str">
        <f t="shared" si="32"/>
        <v/>
      </c>
      <c r="Y119" s="315"/>
      <c r="Z119" s="315"/>
      <c r="AA119" s="648"/>
      <c r="AB119" s="648"/>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5"/>
      <c r="AX119" s="315"/>
      <c r="AY119" s="315"/>
      <c r="AZ119" s="315"/>
      <c r="BA119" s="315"/>
      <c r="BB119" s="315"/>
      <c r="BC119" s="315"/>
      <c r="BE119" s="2"/>
      <c r="BF119" s="2"/>
      <c r="BG119" s="289">
        <f t="shared" si="33"/>
        <v>44927</v>
      </c>
      <c r="BH119" s="289">
        <f t="shared" si="34"/>
        <v>44957</v>
      </c>
      <c r="BI119" s="180">
        <f t="shared" si="51"/>
        <v>31</v>
      </c>
      <c r="BK119" s="600">
        <f t="shared" si="35"/>
        <v>1</v>
      </c>
      <c r="BL119" s="600">
        <f t="shared" si="42"/>
        <v>1</v>
      </c>
      <c r="BM119" s="600">
        <f t="shared" si="43"/>
        <v>1</v>
      </c>
    </row>
    <row r="120" spans="1:65" hidden="1" x14ac:dyDescent="0.25">
      <c r="A120" s="67" t="str">
        <f t="shared" si="52"/>
        <v/>
      </c>
      <c r="B120" s="402"/>
      <c r="C120" s="405"/>
      <c r="D120" s="718"/>
      <c r="E120" s="718"/>
      <c r="F120" s="314"/>
      <c r="G120" s="314"/>
      <c r="H120" s="314"/>
      <c r="I120" s="695"/>
      <c r="J120" s="68">
        <f t="shared" si="45"/>
        <v>0</v>
      </c>
      <c r="K120" s="68">
        <f t="shared" si="37"/>
        <v>0</v>
      </c>
      <c r="L120" s="68">
        <f t="shared" si="46"/>
        <v>0</v>
      </c>
      <c r="M120" s="68">
        <f t="shared" si="47"/>
        <v>0</v>
      </c>
      <c r="N120" s="68">
        <f t="shared" si="48"/>
        <v>0</v>
      </c>
      <c r="O120" s="68">
        <f t="shared" si="49"/>
        <v>0</v>
      </c>
      <c r="P120" s="68">
        <f t="shared" si="50"/>
        <v>0</v>
      </c>
      <c r="Q120" s="68">
        <f t="shared" si="39"/>
        <v>0</v>
      </c>
      <c r="R120" s="68">
        <f t="shared" si="40"/>
        <v>0</v>
      </c>
      <c r="S120" s="836"/>
      <c r="T120" s="837"/>
      <c r="U120" s="838"/>
      <c r="V120" s="69" t="str">
        <f t="shared" si="30"/>
        <v/>
      </c>
      <c r="W120" s="450" t="str">
        <f t="shared" si="31"/>
        <v/>
      </c>
      <c r="X120" s="70" t="str">
        <f t="shared" si="32"/>
        <v/>
      </c>
      <c r="Y120" s="315"/>
      <c r="Z120" s="315"/>
      <c r="AA120" s="648"/>
      <c r="AB120" s="648"/>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E120" s="2"/>
      <c r="BF120" s="2"/>
      <c r="BG120" s="289">
        <f t="shared" si="33"/>
        <v>44927</v>
      </c>
      <c r="BH120" s="289">
        <f t="shared" si="34"/>
        <v>44957</v>
      </c>
      <c r="BI120" s="180">
        <f t="shared" si="51"/>
        <v>31</v>
      </c>
      <c r="BK120" s="600">
        <f t="shared" si="35"/>
        <v>1</v>
      </c>
      <c r="BL120" s="600">
        <f t="shared" si="42"/>
        <v>1</v>
      </c>
      <c r="BM120" s="600">
        <f t="shared" si="43"/>
        <v>1</v>
      </c>
    </row>
    <row r="121" spans="1:65" hidden="1" x14ac:dyDescent="0.25">
      <c r="A121" s="67" t="str">
        <f t="shared" si="52"/>
        <v/>
      </c>
      <c r="B121" s="402"/>
      <c r="C121" s="405"/>
      <c r="D121" s="718"/>
      <c r="E121" s="718"/>
      <c r="F121" s="314"/>
      <c r="G121" s="314"/>
      <c r="H121" s="314"/>
      <c r="I121" s="695"/>
      <c r="J121" s="68">
        <f t="shared" si="45"/>
        <v>0</v>
      </c>
      <c r="K121" s="68">
        <f t="shared" si="37"/>
        <v>0</v>
      </c>
      <c r="L121" s="68">
        <f t="shared" si="46"/>
        <v>0</v>
      </c>
      <c r="M121" s="68">
        <f t="shared" si="47"/>
        <v>0</v>
      </c>
      <c r="N121" s="68">
        <f t="shared" si="48"/>
        <v>0</v>
      </c>
      <c r="O121" s="68">
        <f t="shared" si="49"/>
        <v>0</v>
      </c>
      <c r="P121" s="68">
        <f t="shared" si="50"/>
        <v>0</v>
      </c>
      <c r="Q121" s="68">
        <f t="shared" si="39"/>
        <v>0</v>
      </c>
      <c r="R121" s="68">
        <f t="shared" si="40"/>
        <v>0</v>
      </c>
      <c r="S121" s="836"/>
      <c r="T121" s="837"/>
      <c r="U121" s="838"/>
      <c r="V121" s="69" t="str">
        <f t="shared" si="30"/>
        <v/>
      </c>
      <c r="W121" s="450" t="str">
        <f t="shared" si="31"/>
        <v/>
      </c>
      <c r="X121" s="70" t="str">
        <f t="shared" si="32"/>
        <v/>
      </c>
      <c r="Y121" s="315"/>
      <c r="Z121" s="315"/>
      <c r="AA121" s="648"/>
      <c r="AB121" s="648"/>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E121" s="2"/>
      <c r="BF121" s="2"/>
      <c r="BG121" s="289">
        <f t="shared" si="33"/>
        <v>44927</v>
      </c>
      <c r="BH121" s="289">
        <f t="shared" si="34"/>
        <v>44957</v>
      </c>
      <c r="BI121" s="180">
        <f t="shared" si="51"/>
        <v>31</v>
      </c>
      <c r="BK121" s="600">
        <f t="shared" si="35"/>
        <v>1</v>
      </c>
      <c r="BL121" s="600">
        <f t="shared" si="42"/>
        <v>1</v>
      </c>
      <c r="BM121" s="600">
        <f t="shared" si="43"/>
        <v>1</v>
      </c>
    </row>
    <row r="122" spans="1:65" hidden="1" x14ac:dyDescent="0.25">
      <c r="A122" s="67" t="str">
        <f t="shared" si="52"/>
        <v/>
      </c>
      <c r="B122" s="402"/>
      <c r="C122" s="405"/>
      <c r="D122" s="718"/>
      <c r="E122" s="718"/>
      <c r="F122" s="314"/>
      <c r="G122" s="314"/>
      <c r="H122" s="314"/>
      <c r="I122" s="695"/>
      <c r="J122" s="68">
        <f t="shared" si="45"/>
        <v>0</v>
      </c>
      <c r="K122" s="68">
        <f t="shared" si="37"/>
        <v>0</v>
      </c>
      <c r="L122" s="68">
        <f t="shared" si="46"/>
        <v>0</v>
      </c>
      <c r="M122" s="68">
        <f t="shared" si="47"/>
        <v>0</v>
      </c>
      <c r="N122" s="68">
        <f t="shared" si="48"/>
        <v>0</v>
      </c>
      <c r="O122" s="68">
        <f t="shared" si="49"/>
        <v>0</v>
      </c>
      <c r="P122" s="68">
        <f t="shared" si="50"/>
        <v>0</v>
      </c>
      <c r="Q122" s="68">
        <f t="shared" si="39"/>
        <v>0</v>
      </c>
      <c r="R122" s="68">
        <f t="shared" si="40"/>
        <v>0</v>
      </c>
      <c r="S122" s="836"/>
      <c r="T122" s="837"/>
      <c r="U122" s="838"/>
      <c r="V122" s="69" t="str">
        <f t="shared" si="30"/>
        <v/>
      </c>
      <c r="W122" s="450" t="str">
        <f t="shared" si="31"/>
        <v/>
      </c>
      <c r="X122" s="70" t="str">
        <f t="shared" si="32"/>
        <v/>
      </c>
      <c r="Y122" s="315"/>
      <c r="Z122" s="315"/>
      <c r="AA122" s="648"/>
      <c r="AB122" s="648"/>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E122" s="2"/>
      <c r="BF122" s="2"/>
      <c r="BG122" s="289">
        <f t="shared" si="33"/>
        <v>44927</v>
      </c>
      <c r="BH122" s="289">
        <f t="shared" si="34"/>
        <v>44957</v>
      </c>
      <c r="BI122" s="180">
        <f t="shared" si="51"/>
        <v>31</v>
      </c>
      <c r="BK122" s="600">
        <f t="shared" si="35"/>
        <v>1</v>
      </c>
      <c r="BL122" s="600">
        <f t="shared" si="42"/>
        <v>1</v>
      </c>
      <c r="BM122" s="600">
        <f t="shared" si="43"/>
        <v>1</v>
      </c>
    </row>
    <row r="123" spans="1:65" hidden="1" x14ac:dyDescent="0.25">
      <c r="A123" s="67" t="str">
        <f t="shared" si="52"/>
        <v/>
      </c>
      <c r="B123" s="402"/>
      <c r="C123" s="405"/>
      <c r="D123" s="718"/>
      <c r="E123" s="718"/>
      <c r="F123" s="314"/>
      <c r="G123" s="314"/>
      <c r="H123" s="314"/>
      <c r="I123" s="695"/>
      <c r="J123" s="68">
        <f t="shared" si="45"/>
        <v>0</v>
      </c>
      <c r="K123" s="68">
        <f t="shared" si="37"/>
        <v>0</v>
      </c>
      <c r="L123" s="68">
        <f t="shared" si="46"/>
        <v>0</v>
      </c>
      <c r="M123" s="68">
        <f t="shared" si="47"/>
        <v>0</v>
      </c>
      <c r="N123" s="68">
        <f t="shared" si="48"/>
        <v>0</v>
      </c>
      <c r="O123" s="68">
        <f t="shared" si="49"/>
        <v>0</v>
      </c>
      <c r="P123" s="68">
        <f t="shared" si="50"/>
        <v>0</v>
      </c>
      <c r="Q123" s="68">
        <f t="shared" si="39"/>
        <v>0</v>
      </c>
      <c r="R123" s="68">
        <f t="shared" si="40"/>
        <v>0</v>
      </c>
      <c r="S123" s="836"/>
      <c r="T123" s="837"/>
      <c r="U123" s="838"/>
      <c r="V123" s="69" t="str">
        <f t="shared" si="30"/>
        <v/>
      </c>
      <c r="W123" s="450" t="str">
        <f t="shared" si="31"/>
        <v/>
      </c>
      <c r="X123" s="70" t="str">
        <f t="shared" si="32"/>
        <v/>
      </c>
      <c r="Y123" s="315"/>
      <c r="Z123" s="315"/>
      <c r="AA123" s="648"/>
      <c r="AB123" s="648"/>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E123" s="2"/>
      <c r="BF123" s="2"/>
      <c r="BG123" s="289">
        <f t="shared" si="33"/>
        <v>44927</v>
      </c>
      <c r="BH123" s="289">
        <f t="shared" si="34"/>
        <v>44957</v>
      </c>
      <c r="BI123" s="180">
        <f t="shared" si="51"/>
        <v>31</v>
      </c>
      <c r="BK123" s="600">
        <f t="shared" si="35"/>
        <v>1</v>
      </c>
      <c r="BL123" s="600">
        <f t="shared" si="42"/>
        <v>1</v>
      </c>
      <c r="BM123" s="600">
        <f t="shared" si="43"/>
        <v>1</v>
      </c>
    </row>
    <row r="124" spans="1:65" hidden="1" x14ac:dyDescent="0.25">
      <c r="A124" s="67" t="str">
        <f t="shared" si="52"/>
        <v/>
      </c>
      <c r="B124" s="402"/>
      <c r="C124" s="405"/>
      <c r="D124" s="718"/>
      <c r="E124" s="718"/>
      <c r="F124" s="314"/>
      <c r="G124" s="314"/>
      <c r="H124" s="314"/>
      <c r="I124" s="695"/>
      <c r="J124" s="68">
        <f t="shared" si="45"/>
        <v>0</v>
      </c>
      <c r="K124" s="68">
        <f t="shared" si="37"/>
        <v>0</v>
      </c>
      <c r="L124" s="68">
        <f t="shared" si="46"/>
        <v>0</v>
      </c>
      <c r="M124" s="68">
        <f t="shared" si="47"/>
        <v>0</v>
      </c>
      <c r="N124" s="68">
        <f t="shared" si="48"/>
        <v>0</v>
      </c>
      <c r="O124" s="68">
        <f t="shared" si="49"/>
        <v>0</v>
      </c>
      <c r="P124" s="68">
        <f t="shared" si="50"/>
        <v>0</v>
      </c>
      <c r="Q124" s="68">
        <f t="shared" si="39"/>
        <v>0</v>
      </c>
      <c r="R124" s="68">
        <f t="shared" si="40"/>
        <v>0</v>
      </c>
      <c r="S124" s="836"/>
      <c r="T124" s="837"/>
      <c r="U124" s="838"/>
      <c r="V124" s="69" t="str">
        <f t="shared" si="30"/>
        <v/>
      </c>
      <c r="W124" s="450" t="str">
        <f t="shared" si="31"/>
        <v/>
      </c>
      <c r="X124" s="70" t="str">
        <f t="shared" si="32"/>
        <v/>
      </c>
      <c r="Y124" s="315"/>
      <c r="Z124" s="315"/>
      <c r="AA124" s="648"/>
      <c r="AB124" s="648"/>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E124" s="2"/>
      <c r="BF124" s="2"/>
      <c r="BG124" s="289">
        <f t="shared" si="33"/>
        <v>44927</v>
      </c>
      <c r="BH124" s="289">
        <f t="shared" si="34"/>
        <v>44957</v>
      </c>
      <c r="BI124" s="180">
        <f t="shared" si="51"/>
        <v>31</v>
      </c>
      <c r="BK124" s="600">
        <f t="shared" si="35"/>
        <v>1</v>
      </c>
      <c r="BL124" s="600">
        <f t="shared" si="42"/>
        <v>1</v>
      </c>
      <c r="BM124" s="600">
        <f t="shared" si="43"/>
        <v>1</v>
      </c>
    </row>
    <row r="125" spans="1:65" hidden="1" x14ac:dyDescent="0.25">
      <c r="A125" s="67" t="str">
        <f t="shared" si="52"/>
        <v/>
      </c>
      <c r="B125" s="402"/>
      <c r="C125" s="405"/>
      <c r="D125" s="718"/>
      <c r="E125" s="718"/>
      <c r="F125" s="314"/>
      <c r="G125" s="314"/>
      <c r="H125" s="314"/>
      <c r="I125" s="695"/>
      <c r="J125" s="68">
        <f t="shared" si="45"/>
        <v>0</v>
      </c>
      <c r="K125" s="68">
        <f t="shared" si="37"/>
        <v>0</v>
      </c>
      <c r="L125" s="68">
        <f t="shared" si="46"/>
        <v>0</v>
      </c>
      <c r="M125" s="68">
        <f t="shared" si="47"/>
        <v>0</v>
      </c>
      <c r="N125" s="68">
        <f t="shared" si="48"/>
        <v>0</v>
      </c>
      <c r="O125" s="68">
        <f t="shared" si="49"/>
        <v>0</v>
      </c>
      <c r="P125" s="68">
        <f t="shared" si="50"/>
        <v>0</v>
      </c>
      <c r="Q125" s="68">
        <f t="shared" si="39"/>
        <v>0</v>
      </c>
      <c r="R125" s="68">
        <f t="shared" si="40"/>
        <v>0</v>
      </c>
      <c r="S125" s="836"/>
      <c r="T125" s="837"/>
      <c r="U125" s="838"/>
      <c r="V125" s="69" t="str">
        <f t="shared" si="30"/>
        <v/>
      </c>
      <c r="W125" s="450" t="str">
        <f t="shared" si="31"/>
        <v/>
      </c>
      <c r="X125" s="70" t="str">
        <f t="shared" si="32"/>
        <v/>
      </c>
      <c r="Y125" s="315"/>
      <c r="Z125" s="315"/>
      <c r="AA125" s="648"/>
      <c r="AB125" s="648"/>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E125" s="2"/>
      <c r="BF125" s="2"/>
      <c r="BG125" s="289">
        <f t="shared" si="33"/>
        <v>44927</v>
      </c>
      <c r="BH125" s="289">
        <f t="shared" si="34"/>
        <v>44957</v>
      </c>
      <c r="BI125" s="180">
        <f t="shared" si="51"/>
        <v>31</v>
      </c>
      <c r="BK125" s="600">
        <f t="shared" si="35"/>
        <v>1</v>
      </c>
      <c r="BL125" s="600">
        <f t="shared" si="42"/>
        <v>1</v>
      </c>
      <c r="BM125" s="600">
        <f t="shared" si="43"/>
        <v>1</v>
      </c>
    </row>
    <row r="126" spans="1:65" hidden="1" x14ac:dyDescent="0.25">
      <c r="A126" s="67" t="str">
        <f t="shared" si="52"/>
        <v/>
      </c>
      <c r="B126" s="402"/>
      <c r="C126" s="405"/>
      <c r="D126" s="718"/>
      <c r="E126" s="718"/>
      <c r="F126" s="314"/>
      <c r="G126" s="314"/>
      <c r="H126" s="314"/>
      <c r="I126" s="695"/>
      <c r="J126" s="68">
        <f t="shared" si="45"/>
        <v>0</v>
      </c>
      <c r="K126" s="68">
        <f t="shared" si="37"/>
        <v>0</v>
      </c>
      <c r="L126" s="68">
        <f t="shared" si="46"/>
        <v>0</v>
      </c>
      <c r="M126" s="68">
        <f t="shared" si="47"/>
        <v>0</v>
      </c>
      <c r="N126" s="68">
        <f t="shared" si="48"/>
        <v>0</v>
      </c>
      <c r="O126" s="68">
        <f t="shared" si="49"/>
        <v>0</v>
      </c>
      <c r="P126" s="68">
        <f t="shared" si="50"/>
        <v>0</v>
      </c>
      <c r="Q126" s="68">
        <f t="shared" si="39"/>
        <v>0</v>
      </c>
      <c r="R126" s="68">
        <f t="shared" si="40"/>
        <v>0</v>
      </c>
      <c r="S126" s="836"/>
      <c r="T126" s="837"/>
      <c r="U126" s="838"/>
      <c r="V126" s="69" t="str">
        <f t="shared" si="30"/>
        <v/>
      </c>
      <c r="W126" s="450" t="str">
        <f t="shared" si="31"/>
        <v/>
      </c>
      <c r="X126" s="70" t="str">
        <f t="shared" si="32"/>
        <v/>
      </c>
      <c r="Y126" s="315"/>
      <c r="Z126" s="315"/>
      <c r="AA126" s="648"/>
      <c r="AB126" s="648"/>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E126" s="2"/>
      <c r="BF126" s="2"/>
      <c r="BG126" s="289">
        <f t="shared" si="33"/>
        <v>44927</v>
      </c>
      <c r="BH126" s="289">
        <f t="shared" si="34"/>
        <v>44957</v>
      </c>
      <c r="BI126" s="180">
        <f t="shared" si="51"/>
        <v>31</v>
      </c>
      <c r="BK126" s="600">
        <f t="shared" si="35"/>
        <v>1</v>
      </c>
      <c r="BL126" s="600">
        <f t="shared" si="42"/>
        <v>1</v>
      </c>
      <c r="BM126" s="600">
        <f t="shared" si="43"/>
        <v>1</v>
      </c>
    </row>
    <row r="127" spans="1:65" hidden="1" x14ac:dyDescent="0.25">
      <c r="A127" s="67" t="str">
        <f t="shared" si="52"/>
        <v/>
      </c>
      <c r="B127" s="402"/>
      <c r="C127" s="405"/>
      <c r="D127" s="718"/>
      <c r="E127" s="718"/>
      <c r="F127" s="314"/>
      <c r="G127" s="314"/>
      <c r="H127" s="314"/>
      <c r="I127" s="695"/>
      <c r="J127" s="68">
        <f t="shared" si="45"/>
        <v>0</v>
      </c>
      <c r="K127" s="68">
        <f t="shared" si="37"/>
        <v>0</v>
      </c>
      <c r="L127" s="68">
        <f t="shared" si="46"/>
        <v>0</v>
      </c>
      <c r="M127" s="68">
        <f t="shared" si="47"/>
        <v>0</v>
      </c>
      <c r="N127" s="68">
        <f t="shared" si="48"/>
        <v>0</v>
      </c>
      <c r="O127" s="68">
        <f t="shared" si="49"/>
        <v>0</v>
      </c>
      <c r="P127" s="68">
        <f t="shared" si="50"/>
        <v>0</v>
      </c>
      <c r="Q127" s="68">
        <f t="shared" si="39"/>
        <v>0</v>
      </c>
      <c r="R127" s="68">
        <f t="shared" si="40"/>
        <v>0</v>
      </c>
      <c r="S127" s="836"/>
      <c r="T127" s="837"/>
      <c r="U127" s="838"/>
      <c r="V127" s="69" t="str">
        <f t="shared" si="30"/>
        <v/>
      </c>
      <c r="W127" s="450" t="str">
        <f t="shared" si="31"/>
        <v/>
      </c>
      <c r="X127" s="70" t="str">
        <f t="shared" si="32"/>
        <v/>
      </c>
      <c r="Y127" s="315"/>
      <c r="Z127" s="315"/>
      <c r="AA127" s="648"/>
      <c r="AB127" s="648"/>
      <c r="AC127" s="315"/>
      <c r="AD127" s="315"/>
      <c r="AE127" s="315"/>
      <c r="AF127" s="315"/>
      <c r="AG127" s="315"/>
      <c r="AH127" s="315"/>
      <c r="AI127" s="315"/>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E127" s="2"/>
      <c r="BF127" s="2"/>
      <c r="BG127" s="289">
        <f t="shared" si="33"/>
        <v>44927</v>
      </c>
      <c r="BH127" s="289">
        <f t="shared" si="34"/>
        <v>44957</v>
      </c>
      <c r="BI127" s="180">
        <f t="shared" si="51"/>
        <v>31</v>
      </c>
      <c r="BK127" s="600">
        <f t="shared" si="35"/>
        <v>1</v>
      </c>
      <c r="BL127" s="600">
        <f t="shared" si="42"/>
        <v>1</v>
      </c>
      <c r="BM127" s="600">
        <f t="shared" si="43"/>
        <v>1</v>
      </c>
    </row>
    <row r="128" spans="1:65" hidden="1" x14ac:dyDescent="0.25">
      <c r="A128" s="67" t="str">
        <f t="shared" si="52"/>
        <v/>
      </c>
      <c r="B128" s="402"/>
      <c r="C128" s="405"/>
      <c r="D128" s="718"/>
      <c r="E128" s="718"/>
      <c r="F128" s="314"/>
      <c r="G128" s="314"/>
      <c r="H128" s="314"/>
      <c r="I128" s="695"/>
      <c r="J128" s="68">
        <f t="shared" si="45"/>
        <v>0</v>
      </c>
      <c r="K128" s="68">
        <f t="shared" si="37"/>
        <v>0</v>
      </c>
      <c r="L128" s="68">
        <f t="shared" si="46"/>
        <v>0</v>
      </c>
      <c r="M128" s="68">
        <f t="shared" si="47"/>
        <v>0</v>
      </c>
      <c r="N128" s="68">
        <f t="shared" si="48"/>
        <v>0</v>
      </c>
      <c r="O128" s="68">
        <f t="shared" si="49"/>
        <v>0</v>
      </c>
      <c r="P128" s="68">
        <f t="shared" si="50"/>
        <v>0</v>
      </c>
      <c r="Q128" s="68">
        <f t="shared" si="39"/>
        <v>0</v>
      </c>
      <c r="R128" s="68">
        <f t="shared" si="40"/>
        <v>0</v>
      </c>
      <c r="S128" s="836"/>
      <c r="T128" s="837"/>
      <c r="U128" s="838"/>
      <c r="V128" s="69" t="str">
        <f t="shared" si="30"/>
        <v/>
      </c>
      <c r="W128" s="450" t="str">
        <f t="shared" si="31"/>
        <v/>
      </c>
      <c r="X128" s="70" t="str">
        <f t="shared" si="32"/>
        <v/>
      </c>
      <c r="Y128" s="315"/>
      <c r="Z128" s="315"/>
      <c r="AA128" s="648"/>
      <c r="AB128" s="648"/>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E128" s="2"/>
      <c r="BF128" s="2"/>
      <c r="BG128" s="289">
        <f t="shared" si="33"/>
        <v>44927</v>
      </c>
      <c r="BH128" s="289">
        <f t="shared" si="34"/>
        <v>44957</v>
      </c>
      <c r="BI128" s="180">
        <f t="shared" si="51"/>
        <v>31</v>
      </c>
      <c r="BK128" s="600">
        <f t="shared" si="35"/>
        <v>1</v>
      </c>
      <c r="BL128" s="600">
        <f t="shared" si="42"/>
        <v>1</v>
      </c>
      <c r="BM128" s="600">
        <f t="shared" si="43"/>
        <v>1</v>
      </c>
    </row>
    <row r="129" spans="1:65" hidden="1" x14ac:dyDescent="0.25">
      <c r="A129" s="67" t="str">
        <f t="shared" si="52"/>
        <v/>
      </c>
      <c r="B129" s="402"/>
      <c r="C129" s="405"/>
      <c r="D129" s="718"/>
      <c r="E129" s="718"/>
      <c r="F129" s="314"/>
      <c r="G129" s="314"/>
      <c r="H129" s="314"/>
      <c r="I129" s="695"/>
      <c r="J129" s="68">
        <f t="shared" si="45"/>
        <v>0</v>
      </c>
      <c r="K129" s="68">
        <f t="shared" si="37"/>
        <v>0</v>
      </c>
      <c r="L129" s="68">
        <f t="shared" si="46"/>
        <v>0</v>
      </c>
      <c r="M129" s="68">
        <f t="shared" si="47"/>
        <v>0</v>
      </c>
      <c r="N129" s="68">
        <f t="shared" si="48"/>
        <v>0</v>
      </c>
      <c r="O129" s="68">
        <f t="shared" si="49"/>
        <v>0</v>
      </c>
      <c r="P129" s="68">
        <f t="shared" si="50"/>
        <v>0</v>
      </c>
      <c r="Q129" s="68">
        <f t="shared" si="39"/>
        <v>0</v>
      </c>
      <c r="R129" s="68">
        <f t="shared" si="40"/>
        <v>0</v>
      </c>
      <c r="S129" s="836"/>
      <c r="T129" s="837"/>
      <c r="U129" s="838"/>
      <c r="V129" s="69" t="str">
        <f t="shared" si="30"/>
        <v/>
      </c>
      <c r="W129" s="450" t="str">
        <f t="shared" si="31"/>
        <v/>
      </c>
      <c r="X129" s="70" t="str">
        <f t="shared" si="32"/>
        <v/>
      </c>
      <c r="Y129" s="315"/>
      <c r="Z129" s="315"/>
      <c r="AA129" s="648"/>
      <c r="AB129" s="648"/>
      <c r="AC129" s="315"/>
      <c r="AD129" s="31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E129" s="2"/>
      <c r="BF129" s="2"/>
      <c r="BG129" s="289">
        <f t="shared" si="33"/>
        <v>44927</v>
      </c>
      <c r="BH129" s="289">
        <f t="shared" si="34"/>
        <v>44957</v>
      </c>
      <c r="BI129" s="180">
        <f t="shared" si="51"/>
        <v>31</v>
      </c>
      <c r="BK129" s="600">
        <f t="shared" si="35"/>
        <v>1</v>
      </c>
      <c r="BL129" s="600">
        <f t="shared" si="42"/>
        <v>1</v>
      </c>
      <c r="BM129" s="600">
        <f t="shared" si="43"/>
        <v>1</v>
      </c>
    </row>
    <row r="130" spans="1:65" hidden="1" x14ac:dyDescent="0.25">
      <c r="A130" s="67" t="str">
        <f t="shared" si="52"/>
        <v/>
      </c>
      <c r="B130" s="402"/>
      <c r="C130" s="405"/>
      <c r="D130" s="718"/>
      <c r="E130" s="718"/>
      <c r="F130" s="314"/>
      <c r="G130" s="314"/>
      <c r="H130" s="314"/>
      <c r="I130" s="695"/>
      <c r="J130" s="68">
        <f t="shared" si="45"/>
        <v>0</v>
      </c>
      <c r="K130" s="68">
        <f t="shared" si="37"/>
        <v>0</v>
      </c>
      <c r="L130" s="68">
        <f t="shared" si="46"/>
        <v>0</v>
      </c>
      <c r="M130" s="68">
        <f t="shared" si="47"/>
        <v>0</v>
      </c>
      <c r="N130" s="68">
        <f t="shared" si="48"/>
        <v>0</v>
      </c>
      <c r="O130" s="68">
        <f t="shared" si="49"/>
        <v>0</v>
      </c>
      <c r="P130" s="68">
        <f t="shared" si="50"/>
        <v>0</v>
      </c>
      <c r="Q130" s="68">
        <f t="shared" si="39"/>
        <v>0</v>
      </c>
      <c r="R130" s="68">
        <f t="shared" si="40"/>
        <v>0</v>
      </c>
      <c r="S130" s="836"/>
      <c r="T130" s="837"/>
      <c r="U130" s="838"/>
      <c r="V130" s="69" t="str">
        <f t="shared" si="30"/>
        <v/>
      </c>
      <c r="W130" s="450" t="str">
        <f t="shared" si="31"/>
        <v/>
      </c>
      <c r="X130" s="70" t="str">
        <f t="shared" si="32"/>
        <v/>
      </c>
      <c r="Y130" s="315"/>
      <c r="Z130" s="315"/>
      <c r="AA130" s="648"/>
      <c r="AB130" s="648"/>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E130" s="2"/>
      <c r="BF130" s="2"/>
      <c r="BG130" s="289">
        <f t="shared" si="33"/>
        <v>44927</v>
      </c>
      <c r="BH130" s="289">
        <f t="shared" si="34"/>
        <v>44957</v>
      </c>
      <c r="BI130" s="180">
        <f t="shared" si="51"/>
        <v>31</v>
      </c>
      <c r="BK130" s="600">
        <f t="shared" si="35"/>
        <v>1</v>
      </c>
      <c r="BL130" s="600">
        <f t="shared" si="42"/>
        <v>1</v>
      </c>
      <c r="BM130" s="600">
        <f t="shared" si="43"/>
        <v>1</v>
      </c>
    </row>
    <row r="131" spans="1:65" hidden="1" x14ac:dyDescent="0.25">
      <c r="A131" s="67" t="str">
        <f t="shared" si="52"/>
        <v/>
      </c>
      <c r="B131" s="402"/>
      <c r="C131" s="405"/>
      <c r="D131" s="718"/>
      <c r="E131" s="718"/>
      <c r="F131" s="314"/>
      <c r="G131" s="314"/>
      <c r="H131" s="314"/>
      <c r="I131" s="695"/>
      <c r="J131" s="68">
        <f t="shared" si="45"/>
        <v>0</v>
      </c>
      <c r="K131" s="68">
        <f t="shared" si="37"/>
        <v>0</v>
      </c>
      <c r="L131" s="68">
        <f t="shared" si="46"/>
        <v>0</v>
      </c>
      <c r="M131" s="68">
        <f t="shared" si="47"/>
        <v>0</v>
      </c>
      <c r="N131" s="68">
        <f t="shared" si="48"/>
        <v>0</v>
      </c>
      <c r="O131" s="68">
        <f t="shared" si="49"/>
        <v>0</v>
      </c>
      <c r="P131" s="68">
        <f t="shared" si="50"/>
        <v>0</v>
      </c>
      <c r="Q131" s="68">
        <f t="shared" si="39"/>
        <v>0</v>
      </c>
      <c r="R131" s="68">
        <f t="shared" si="40"/>
        <v>0</v>
      </c>
      <c r="S131" s="836"/>
      <c r="T131" s="837"/>
      <c r="U131" s="838"/>
      <c r="V131" s="69" t="str">
        <f t="shared" si="30"/>
        <v/>
      </c>
      <c r="W131" s="450" t="str">
        <f t="shared" si="31"/>
        <v/>
      </c>
      <c r="X131" s="70" t="str">
        <f t="shared" si="32"/>
        <v/>
      </c>
      <c r="Y131" s="315"/>
      <c r="Z131" s="315"/>
      <c r="AA131" s="648"/>
      <c r="AB131" s="648"/>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5"/>
      <c r="AY131" s="315"/>
      <c r="AZ131" s="315"/>
      <c r="BA131" s="315"/>
      <c r="BB131" s="315"/>
      <c r="BC131" s="315"/>
      <c r="BE131" s="2"/>
      <c r="BF131" s="2"/>
      <c r="BG131" s="289">
        <f t="shared" si="33"/>
        <v>44927</v>
      </c>
      <c r="BH131" s="289">
        <f t="shared" si="34"/>
        <v>44957</v>
      </c>
      <c r="BI131" s="180">
        <f t="shared" si="51"/>
        <v>31</v>
      </c>
      <c r="BK131" s="600">
        <f t="shared" si="35"/>
        <v>1</v>
      </c>
      <c r="BL131" s="600">
        <f t="shared" si="42"/>
        <v>1</v>
      </c>
      <c r="BM131" s="600">
        <f t="shared" si="43"/>
        <v>1</v>
      </c>
    </row>
    <row r="132" spans="1:65" hidden="1" x14ac:dyDescent="0.25">
      <c r="A132" s="67" t="str">
        <f t="shared" si="52"/>
        <v/>
      </c>
      <c r="B132" s="402"/>
      <c r="C132" s="405"/>
      <c r="D132" s="718"/>
      <c r="E132" s="718"/>
      <c r="F132" s="314"/>
      <c r="G132" s="314"/>
      <c r="H132" s="314"/>
      <c r="I132" s="695"/>
      <c r="J132" s="68">
        <f t="shared" si="45"/>
        <v>0</v>
      </c>
      <c r="K132" s="68">
        <f t="shared" si="37"/>
        <v>0</v>
      </c>
      <c r="L132" s="68">
        <f t="shared" si="46"/>
        <v>0</v>
      </c>
      <c r="M132" s="68">
        <f t="shared" si="47"/>
        <v>0</v>
      </c>
      <c r="N132" s="68">
        <f t="shared" si="48"/>
        <v>0</v>
      </c>
      <c r="O132" s="68">
        <f t="shared" si="49"/>
        <v>0</v>
      </c>
      <c r="P132" s="68">
        <f t="shared" si="50"/>
        <v>0</v>
      </c>
      <c r="Q132" s="68">
        <f t="shared" si="39"/>
        <v>0</v>
      </c>
      <c r="R132" s="68">
        <f t="shared" si="40"/>
        <v>0</v>
      </c>
      <c r="S132" s="836"/>
      <c r="T132" s="837"/>
      <c r="U132" s="838"/>
      <c r="V132" s="69" t="str">
        <f t="shared" si="30"/>
        <v/>
      </c>
      <c r="W132" s="450" t="str">
        <f t="shared" si="31"/>
        <v/>
      </c>
      <c r="X132" s="70" t="str">
        <f t="shared" si="32"/>
        <v/>
      </c>
      <c r="Y132" s="315"/>
      <c r="Z132" s="315"/>
      <c r="AA132" s="648"/>
      <c r="AB132" s="648"/>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E132" s="2"/>
      <c r="BF132" s="2"/>
      <c r="BG132" s="289">
        <f t="shared" si="33"/>
        <v>44927</v>
      </c>
      <c r="BH132" s="289">
        <f t="shared" si="34"/>
        <v>44957</v>
      </c>
      <c r="BI132" s="180">
        <f t="shared" si="51"/>
        <v>31</v>
      </c>
      <c r="BK132" s="600">
        <f t="shared" si="35"/>
        <v>1</v>
      </c>
      <c r="BL132" s="600">
        <f t="shared" si="42"/>
        <v>1</v>
      </c>
      <c r="BM132" s="600">
        <f t="shared" si="43"/>
        <v>1</v>
      </c>
    </row>
    <row r="133" spans="1:65" hidden="1" x14ac:dyDescent="0.25">
      <c r="A133" s="67" t="str">
        <f t="shared" si="52"/>
        <v/>
      </c>
      <c r="B133" s="402"/>
      <c r="C133" s="405"/>
      <c r="D133" s="718"/>
      <c r="E133" s="718"/>
      <c r="F133" s="314"/>
      <c r="G133" s="314"/>
      <c r="H133" s="314"/>
      <c r="I133" s="695"/>
      <c r="J133" s="68">
        <f t="shared" si="45"/>
        <v>0</v>
      </c>
      <c r="K133" s="68">
        <f t="shared" si="37"/>
        <v>0</v>
      </c>
      <c r="L133" s="68">
        <f t="shared" si="46"/>
        <v>0</v>
      </c>
      <c r="M133" s="68">
        <f t="shared" si="47"/>
        <v>0</v>
      </c>
      <c r="N133" s="68">
        <f t="shared" si="48"/>
        <v>0</v>
      </c>
      <c r="O133" s="68">
        <f t="shared" si="49"/>
        <v>0</v>
      </c>
      <c r="P133" s="68">
        <f t="shared" si="50"/>
        <v>0</v>
      </c>
      <c r="Q133" s="68">
        <f t="shared" si="39"/>
        <v>0</v>
      </c>
      <c r="R133" s="68">
        <f t="shared" si="40"/>
        <v>0</v>
      </c>
      <c r="S133" s="836"/>
      <c r="T133" s="837"/>
      <c r="U133" s="838"/>
      <c r="V133" s="69" t="str">
        <f t="shared" si="30"/>
        <v/>
      </c>
      <c r="W133" s="450" t="str">
        <f t="shared" si="31"/>
        <v/>
      </c>
      <c r="X133" s="70" t="str">
        <f t="shared" si="32"/>
        <v/>
      </c>
      <c r="Y133" s="315"/>
      <c r="Z133" s="315"/>
      <c r="AA133" s="648"/>
      <c r="AB133" s="648"/>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E133" s="2"/>
      <c r="BF133" s="2"/>
      <c r="BG133" s="289">
        <f t="shared" si="33"/>
        <v>44927</v>
      </c>
      <c r="BH133" s="289">
        <f t="shared" si="34"/>
        <v>44957</v>
      </c>
      <c r="BI133" s="180">
        <f t="shared" si="51"/>
        <v>31</v>
      </c>
      <c r="BK133" s="600">
        <f t="shared" si="35"/>
        <v>1</v>
      </c>
      <c r="BL133" s="600">
        <f t="shared" si="42"/>
        <v>1</v>
      </c>
      <c r="BM133" s="600">
        <f t="shared" si="43"/>
        <v>1</v>
      </c>
    </row>
    <row r="134" spans="1:65" hidden="1" x14ac:dyDescent="0.25">
      <c r="A134" s="67" t="str">
        <f t="shared" si="52"/>
        <v/>
      </c>
      <c r="B134" s="402"/>
      <c r="C134" s="405"/>
      <c r="D134" s="718"/>
      <c r="E134" s="718"/>
      <c r="F134" s="314"/>
      <c r="G134" s="314"/>
      <c r="H134" s="314"/>
      <c r="I134" s="695"/>
      <c r="J134" s="68">
        <f t="shared" si="45"/>
        <v>0</v>
      </c>
      <c r="K134" s="68">
        <f t="shared" si="37"/>
        <v>0</v>
      </c>
      <c r="L134" s="68">
        <f t="shared" si="46"/>
        <v>0</v>
      </c>
      <c r="M134" s="68">
        <f t="shared" si="47"/>
        <v>0</v>
      </c>
      <c r="N134" s="68">
        <f t="shared" si="48"/>
        <v>0</v>
      </c>
      <c r="O134" s="68">
        <f t="shared" si="49"/>
        <v>0</v>
      </c>
      <c r="P134" s="68">
        <f t="shared" si="50"/>
        <v>0</v>
      </c>
      <c r="Q134" s="68">
        <f t="shared" si="39"/>
        <v>0</v>
      </c>
      <c r="R134" s="68">
        <f t="shared" si="40"/>
        <v>0</v>
      </c>
      <c r="S134" s="836"/>
      <c r="T134" s="837"/>
      <c r="U134" s="838"/>
      <c r="V134" s="69" t="str">
        <f t="shared" si="30"/>
        <v/>
      </c>
      <c r="W134" s="450" t="str">
        <f t="shared" si="31"/>
        <v/>
      </c>
      <c r="X134" s="70" t="str">
        <f t="shared" si="32"/>
        <v/>
      </c>
      <c r="Y134" s="315"/>
      <c r="Z134" s="315"/>
      <c r="AA134" s="648"/>
      <c r="AB134" s="648"/>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E134" s="2"/>
      <c r="BF134" s="2"/>
      <c r="BG134" s="289">
        <f t="shared" si="33"/>
        <v>44927</v>
      </c>
      <c r="BH134" s="289">
        <f t="shared" si="34"/>
        <v>44957</v>
      </c>
      <c r="BI134" s="180">
        <f t="shared" si="51"/>
        <v>31</v>
      </c>
      <c r="BK134" s="600">
        <f t="shared" si="35"/>
        <v>1</v>
      </c>
      <c r="BL134" s="600">
        <f t="shared" si="42"/>
        <v>1</v>
      </c>
      <c r="BM134" s="600">
        <f t="shared" si="43"/>
        <v>1</v>
      </c>
    </row>
    <row r="135" spans="1:65" hidden="1" x14ac:dyDescent="0.25">
      <c r="A135" s="67" t="str">
        <f t="shared" si="52"/>
        <v/>
      </c>
      <c r="B135" s="402"/>
      <c r="C135" s="405"/>
      <c r="D135" s="718"/>
      <c r="E135" s="718"/>
      <c r="F135" s="314"/>
      <c r="G135" s="314"/>
      <c r="H135" s="314"/>
      <c r="I135" s="695"/>
      <c r="J135" s="68">
        <f t="shared" si="45"/>
        <v>0</v>
      </c>
      <c r="K135" s="68">
        <f t="shared" si="37"/>
        <v>0</v>
      </c>
      <c r="L135" s="68">
        <f t="shared" si="46"/>
        <v>0</v>
      </c>
      <c r="M135" s="68">
        <f t="shared" si="47"/>
        <v>0</v>
      </c>
      <c r="N135" s="68">
        <f t="shared" si="48"/>
        <v>0</v>
      </c>
      <c r="O135" s="68">
        <f t="shared" si="49"/>
        <v>0</v>
      </c>
      <c r="P135" s="68">
        <f t="shared" si="50"/>
        <v>0</v>
      </c>
      <c r="Q135" s="68">
        <f t="shared" si="39"/>
        <v>0</v>
      </c>
      <c r="R135" s="68">
        <f t="shared" si="40"/>
        <v>0</v>
      </c>
      <c r="S135" s="836"/>
      <c r="T135" s="837"/>
      <c r="U135" s="838"/>
      <c r="V135" s="69" t="str">
        <f t="shared" si="30"/>
        <v/>
      </c>
      <c r="W135" s="450" t="str">
        <f t="shared" si="31"/>
        <v/>
      </c>
      <c r="X135" s="70" t="str">
        <f t="shared" si="32"/>
        <v/>
      </c>
      <c r="Y135" s="315"/>
      <c r="Z135" s="315"/>
      <c r="AA135" s="648"/>
      <c r="AB135" s="648"/>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E135" s="2"/>
      <c r="BF135" s="2"/>
      <c r="BG135" s="289">
        <f t="shared" si="33"/>
        <v>44927</v>
      </c>
      <c r="BH135" s="289">
        <f t="shared" si="34"/>
        <v>44957</v>
      </c>
      <c r="BI135" s="180">
        <f t="shared" si="51"/>
        <v>31</v>
      </c>
      <c r="BK135" s="600">
        <f t="shared" si="35"/>
        <v>1</v>
      </c>
      <c r="BL135" s="600">
        <f t="shared" si="42"/>
        <v>1</v>
      </c>
      <c r="BM135" s="600">
        <f t="shared" si="43"/>
        <v>1</v>
      </c>
    </row>
    <row r="136" spans="1:65" hidden="1" x14ac:dyDescent="0.25">
      <c r="A136" s="67" t="str">
        <f t="shared" si="52"/>
        <v/>
      </c>
      <c r="B136" s="402"/>
      <c r="C136" s="405"/>
      <c r="D136" s="718"/>
      <c r="E136" s="718"/>
      <c r="F136" s="314"/>
      <c r="G136" s="314"/>
      <c r="H136" s="314"/>
      <c r="I136" s="695"/>
      <c r="J136" s="68">
        <f t="shared" si="45"/>
        <v>0</v>
      </c>
      <c r="K136" s="68">
        <f t="shared" si="37"/>
        <v>0</v>
      </c>
      <c r="L136" s="68">
        <f t="shared" si="46"/>
        <v>0</v>
      </c>
      <c r="M136" s="68">
        <f t="shared" si="47"/>
        <v>0</v>
      </c>
      <c r="N136" s="68">
        <f t="shared" si="48"/>
        <v>0</v>
      </c>
      <c r="O136" s="68">
        <f t="shared" si="49"/>
        <v>0</v>
      </c>
      <c r="P136" s="68">
        <f t="shared" si="50"/>
        <v>0</v>
      </c>
      <c r="Q136" s="68">
        <f t="shared" si="39"/>
        <v>0</v>
      </c>
      <c r="R136" s="68">
        <f t="shared" si="40"/>
        <v>0</v>
      </c>
      <c r="S136" s="836"/>
      <c r="T136" s="837"/>
      <c r="U136" s="838"/>
      <c r="V136" s="69" t="str">
        <f t="shared" si="30"/>
        <v/>
      </c>
      <c r="W136" s="450" t="str">
        <f t="shared" si="31"/>
        <v/>
      </c>
      <c r="X136" s="70" t="str">
        <f t="shared" si="32"/>
        <v/>
      </c>
      <c r="Y136" s="315"/>
      <c r="Z136" s="315"/>
      <c r="AA136" s="648"/>
      <c r="AB136" s="648"/>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E136" s="2"/>
      <c r="BF136" s="2"/>
      <c r="BG136" s="289">
        <f t="shared" si="33"/>
        <v>44927</v>
      </c>
      <c r="BH136" s="289">
        <f t="shared" si="34"/>
        <v>44957</v>
      </c>
      <c r="BI136" s="180">
        <f t="shared" si="51"/>
        <v>31</v>
      </c>
      <c r="BK136" s="600">
        <f t="shared" si="35"/>
        <v>1</v>
      </c>
      <c r="BL136" s="600">
        <f t="shared" si="42"/>
        <v>1</v>
      </c>
      <c r="BM136" s="600">
        <f t="shared" si="43"/>
        <v>1</v>
      </c>
    </row>
    <row r="137" spans="1:65" hidden="1" x14ac:dyDescent="0.25">
      <c r="A137" s="67" t="str">
        <f t="shared" si="52"/>
        <v/>
      </c>
      <c r="B137" s="402"/>
      <c r="C137" s="405"/>
      <c r="D137" s="718"/>
      <c r="E137" s="718"/>
      <c r="F137" s="314"/>
      <c r="G137" s="314"/>
      <c r="H137" s="314"/>
      <c r="I137" s="695"/>
      <c r="J137" s="68">
        <f t="shared" si="45"/>
        <v>0</v>
      </c>
      <c r="K137" s="68">
        <f t="shared" si="37"/>
        <v>0</v>
      </c>
      <c r="L137" s="68">
        <f t="shared" si="46"/>
        <v>0</v>
      </c>
      <c r="M137" s="68">
        <f t="shared" si="47"/>
        <v>0</v>
      </c>
      <c r="N137" s="68">
        <f t="shared" si="48"/>
        <v>0</v>
      </c>
      <c r="O137" s="68">
        <f t="shared" si="49"/>
        <v>0</v>
      </c>
      <c r="P137" s="68">
        <f t="shared" si="50"/>
        <v>0</v>
      </c>
      <c r="Q137" s="68">
        <f t="shared" si="39"/>
        <v>0</v>
      </c>
      <c r="R137" s="68">
        <f t="shared" si="40"/>
        <v>0</v>
      </c>
      <c r="S137" s="836"/>
      <c r="T137" s="837"/>
      <c r="U137" s="838"/>
      <c r="V137" s="69" t="str">
        <f t="shared" si="30"/>
        <v/>
      </c>
      <c r="W137" s="450" t="str">
        <f t="shared" si="31"/>
        <v/>
      </c>
      <c r="X137" s="70" t="str">
        <f t="shared" si="32"/>
        <v/>
      </c>
      <c r="Y137" s="315"/>
      <c r="Z137" s="315"/>
      <c r="AA137" s="648"/>
      <c r="AB137" s="648"/>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E137" s="2"/>
      <c r="BF137" s="2"/>
      <c r="BG137" s="289">
        <f t="shared" si="33"/>
        <v>44927</v>
      </c>
      <c r="BH137" s="289">
        <f t="shared" si="34"/>
        <v>44957</v>
      </c>
      <c r="BI137" s="180">
        <f t="shared" si="51"/>
        <v>31</v>
      </c>
      <c r="BK137" s="600">
        <f t="shared" si="35"/>
        <v>1</v>
      </c>
      <c r="BL137" s="600">
        <f t="shared" si="42"/>
        <v>1</v>
      </c>
      <c r="BM137" s="600">
        <f t="shared" si="43"/>
        <v>1</v>
      </c>
    </row>
    <row r="138" spans="1:65" hidden="1" x14ac:dyDescent="0.25">
      <c r="A138" s="67" t="str">
        <f t="shared" si="52"/>
        <v/>
      </c>
      <c r="B138" s="402"/>
      <c r="C138" s="405"/>
      <c r="D138" s="718"/>
      <c r="E138" s="718"/>
      <c r="F138" s="314"/>
      <c r="G138" s="314"/>
      <c r="H138" s="314"/>
      <c r="I138" s="695"/>
      <c r="J138" s="68">
        <f t="shared" si="45"/>
        <v>0</v>
      </c>
      <c r="K138" s="68">
        <f t="shared" si="37"/>
        <v>0</v>
      </c>
      <c r="L138" s="68">
        <f t="shared" si="46"/>
        <v>0</v>
      </c>
      <c r="M138" s="68">
        <f t="shared" si="47"/>
        <v>0</v>
      </c>
      <c r="N138" s="68">
        <f t="shared" si="48"/>
        <v>0</v>
      </c>
      <c r="O138" s="68">
        <f t="shared" si="49"/>
        <v>0</v>
      </c>
      <c r="P138" s="68">
        <f t="shared" si="50"/>
        <v>0</v>
      </c>
      <c r="Q138" s="68">
        <f t="shared" si="39"/>
        <v>0</v>
      </c>
      <c r="R138" s="68">
        <f t="shared" si="40"/>
        <v>0</v>
      </c>
      <c r="S138" s="836"/>
      <c r="T138" s="837"/>
      <c r="U138" s="838"/>
      <c r="V138" s="69" t="str">
        <f t="shared" si="30"/>
        <v/>
      </c>
      <c r="W138" s="450" t="str">
        <f t="shared" si="31"/>
        <v/>
      </c>
      <c r="X138" s="70" t="str">
        <f t="shared" si="32"/>
        <v/>
      </c>
      <c r="Y138" s="315"/>
      <c r="Z138" s="315"/>
      <c r="AA138" s="648"/>
      <c r="AB138" s="648"/>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E138" s="2"/>
      <c r="BF138" s="2"/>
      <c r="BG138" s="289">
        <f t="shared" si="33"/>
        <v>44927</v>
      </c>
      <c r="BH138" s="289">
        <f t="shared" si="34"/>
        <v>44957</v>
      </c>
      <c r="BI138" s="180">
        <f t="shared" si="51"/>
        <v>31</v>
      </c>
      <c r="BK138" s="600">
        <f t="shared" si="35"/>
        <v>1</v>
      </c>
      <c r="BL138" s="600">
        <f t="shared" si="42"/>
        <v>1</v>
      </c>
      <c r="BM138" s="600">
        <f t="shared" si="43"/>
        <v>1</v>
      </c>
    </row>
    <row r="139" spans="1:65" hidden="1" x14ac:dyDescent="0.25">
      <c r="A139" s="67" t="str">
        <f t="shared" si="52"/>
        <v/>
      </c>
      <c r="B139" s="402"/>
      <c r="C139" s="405"/>
      <c r="D139" s="718"/>
      <c r="E139" s="718"/>
      <c r="F139" s="314"/>
      <c r="G139" s="314"/>
      <c r="H139" s="314"/>
      <c r="I139" s="695"/>
      <c r="J139" s="68">
        <f t="shared" si="45"/>
        <v>0</v>
      </c>
      <c r="K139" s="68">
        <f t="shared" si="37"/>
        <v>0</v>
      </c>
      <c r="L139" s="68">
        <f t="shared" si="46"/>
        <v>0</v>
      </c>
      <c r="M139" s="68">
        <f t="shared" si="47"/>
        <v>0</v>
      </c>
      <c r="N139" s="68">
        <f t="shared" si="48"/>
        <v>0</v>
      </c>
      <c r="O139" s="68">
        <f t="shared" si="49"/>
        <v>0</v>
      </c>
      <c r="P139" s="68">
        <f t="shared" si="50"/>
        <v>0</v>
      </c>
      <c r="Q139" s="68">
        <f t="shared" si="39"/>
        <v>0</v>
      </c>
      <c r="R139" s="68">
        <f t="shared" si="40"/>
        <v>0</v>
      </c>
      <c r="S139" s="836"/>
      <c r="T139" s="837"/>
      <c r="U139" s="838"/>
      <c r="V139" s="69" t="str">
        <f t="shared" si="30"/>
        <v/>
      </c>
      <c r="W139" s="450" t="str">
        <f t="shared" si="31"/>
        <v/>
      </c>
      <c r="X139" s="70" t="str">
        <f t="shared" si="32"/>
        <v/>
      </c>
      <c r="Y139" s="315"/>
      <c r="Z139" s="315"/>
      <c r="AA139" s="648"/>
      <c r="AB139" s="648"/>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E139" s="2"/>
      <c r="BF139" s="2"/>
      <c r="BG139" s="289">
        <f t="shared" si="33"/>
        <v>44927</v>
      </c>
      <c r="BH139" s="289">
        <f t="shared" si="34"/>
        <v>44957</v>
      </c>
      <c r="BI139" s="180">
        <f t="shared" si="51"/>
        <v>31</v>
      </c>
      <c r="BK139" s="600">
        <f t="shared" si="35"/>
        <v>1</v>
      </c>
      <c r="BL139" s="600">
        <f t="shared" si="42"/>
        <v>1</v>
      </c>
      <c r="BM139" s="600">
        <f t="shared" si="43"/>
        <v>1</v>
      </c>
    </row>
    <row r="140" spans="1:65" hidden="1" x14ac:dyDescent="0.25">
      <c r="A140" s="67" t="str">
        <f t="shared" si="52"/>
        <v/>
      </c>
      <c r="B140" s="402"/>
      <c r="C140" s="405"/>
      <c r="D140" s="718"/>
      <c r="E140" s="718"/>
      <c r="F140" s="314"/>
      <c r="G140" s="314"/>
      <c r="H140" s="314"/>
      <c r="I140" s="695"/>
      <c r="J140" s="68">
        <f t="shared" si="45"/>
        <v>0</v>
      </c>
      <c r="K140" s="68">
        <f t="shared" si="37"/>
        <v>0</v>
      </c>
      <c r="L140" s="68">
        <f t="shared" si="46"/>
        <v>0</v>
      </c>
      <c r="M140" s="68">
        <f t="shared" si="47"/>
        <v>0</v>
      </c>
      <c r="N140" s="68">
        <f t="shared" si="48"/>
        <v>0</v>
      </c>
      <c r="O140" s="68">
        <f t="shared" si="49"/>
        <v>0</v>
      </c>
      <c r="P140" s="68">
        <f t="shared" si="50"/>
        <v>0</v>
      </c>
      <c r="Q140" s="68">
        <f t="shared" si="39"/>
        <v>0</v>
      </c>
      <c r="R140" s="68">
        <f t="shared" si="40"/>
        <v>0</v>
      </c>
      <c r="S140" s="836"/>
      <c r="T140" s="837"/>
      <c r="U140" s="838"/>
      <c r="V140" s="69" t="str">
        <f t="shared" si="30"/>
        <v/>
      </c>
      <c r="W140" s="450" t="str">
        <f t="shared" si="31"/>
        <v/>
      </c>
      <c r="X140" s="70" t="str">
        <f t="shared" si="32"/>
        <v/>
      </c>
      <c r="Y140" s="315"/>
      <c r="Z140" s="315"/>
      <c r="AA140" s="648"/>
      <c r="AB140" s="648"/>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E140" s="2"/>
      <c r="BF140" s="2"/>
      <c r="BG140" s="289">
        <f t="shared" si="33"/>
        <v>44927</v>
      </c>
      <c r="BH140" s="289">
        <f t="shared" si="34"/>
        <v>44957</v>
      </c>
      <c r="BI140" s="180">
        <f t="shared" si="51"/>
        <v>31</v>
      </c>
      <c r="BK140" s="600">
        <f t="shared" si="35"/>
        <v>1</v>
      </c>
      <c r="BL140" s="600">
        <f t="shared" si="42"/>
        <v>1</v>
      </c>
      <c r="BM140" s="600">
        <f t="shared" si="43"/>
        <v>1</v>
      </c>
    </row>
    <row r="141" spans="1:65" hidden="1" x14ac:dyDescent="0.25">
      <c r="A141" s="67" t="str">
        <f t="shared" si="52"/>
        <v/>
      </c>
      <c r="B141" s="402"/>
      <c r="C141" s="405"/>
      <c r="D141" s="718"/>
      <c r="E141" s="718"/>
      <c r="F141" s="314"/>
      <c r="G141" s="314"/>
      <c r="H141" s="314"/>
      <c r="I141" s="695"/>
      <c r="J141" s="68">
        <f t="shared" ref="J141:J204" si="53">IF(D141="",0,BI141)</f>
        <v>0</v>
      </c>
      <c r="K141" s="68">
        <f t="shared" si="37"/>
        <v>0</v>
      </c>
      <c r="L141" s="68">
        <f t="shared" si="46"/>
        <v>0</v>
      </c>
      <c r="M141" s="68">
        <f t="shared" si="47"/>
        <v>0</v>
      </c>
      <c r="N141" s="68">
        <f t="shared" si="48"/>
        <v>0</v>
      </c>
      <c r="O141" s="68">
        <f t="shared" si="49"/>
        <v>0</v>
      </c>
      <c r="P141" s="68">
        <f t="shared" si="50"/>
        <v>0</v>
      </c>
      <c r="Q141" s="68">
        <f t="shared" si="39"/>
        <v>0</v>
      </c>
      <c r="R141" s="68">
        <f t="shared" si="40"/>
        <v>0</v>
      </c>
      <c r="S141" s="836"/>
      <c r="T141" s="837"/>
      <c r="U141" s="838"/>
      <c r="V141" s="69" t="str">
        <f t="shared" ref="V141:V204" si="54">A141</f>
        <v/>
      </c>
      <c r="W141" s="450" t="str">
        <f t="shared" ref="W141:W204" si="55">IF(B141&lt;&gt;"",B141,"")</f>
        <v/>
      </c>
      <c r="X141" s="70" t="str">
        <f t="shared" ref="X141:X204" si="56">IF(D141&lt;&gt;"",D141,"")</f>
        <v/>
      </c>
      <c r="Y141" s="315"/>
      <c r="Z141" s="315"/>
      <c r="AA141" s="648"/>
      <c r="AB141" s="648"/>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5"/>
      <c r="AY141" s="315"/>
      <c r="AZ141" s="315"/>
      <c r="BA141" s="315"/>
      <c r="BB141" s="315"/>
      <c r="BC141" s="315"/>
      <c r="BE141" s="2"/>
      <c r="BF141" s="2"/>
      <c r="BG141" s="289">
        <f t="shared" ref="BG141:BG204" si="57">IF(F141&gt;=$M$7,F141,$M$7)</f>
        <v>44927</v>
      </c>
      <c r="BH141" s="289">
        <f t="shared" ref="BH141:BH204" si="58">IF(H141="",$P$7,IF(H141&gt;$P$7,$P$7,IF(H141=$P$7,$P$7,H141)))</f>
        <v>44957</v>
      </c>
      <c r="BI141" s="180">
        <f t="shared" si="51"/>
        <v>31</v>
      </c>
      <c r="BK141" s="600">
        <f t="shared" ref="BK141:BK204" si="59">IF(F141&gt;$P$8,0,1)</f>
        <v>1</v>
      </c>
      <c r="BL141" s="600">
        <f t="shared" si="42"/>
        <v>1</v>
      </c>
      <c r="BM141" s="600">
        <f t="shared" si="43"/>
        <v>1</v>
      </c>
    </row>
    <row r="142" spans="1:65" hidden="1" x14ac:dyDescent="0.25">
      <c r="A142" s="67" t="str">
        <f t="shared" si="52"/>
        <v/>
      </c>
      <c r="B142" s="402"/>
      <c r="C142" s="405"/>
      <c r="D142" s="718"/>
      <c r="E142" s="718"/>
      <c r="F142" s="314"/>
      <c r="G142" s="314"/>
      <c r="H142" s="314"/>
      <c r="I142" s="695"/>
      <c r="J142" s="68">
        <f t="shared" si="53"/>
        <v>0</v>
      </c>
      <c r="K142" s="68">
        <f t="shared" ref="K142:K205" si="60">SUM(L142:P142)+ R142</f>
        <v>0</v>
      </c>
      <c r="L142" s="68">
        <f t="shared" si="46"/>
        <v>0</v>
      </c>
      <c r="M142" s="68">
        <f t="shared" si="47"/>
        <v>0</v>
      </c>
      <c r="N142" s="68">
        <f t="shared" si="48"/>
        <v>0</v>
      </c>
      <c r="O142" s="68">
        <f t="shared" si="49"/>
        <v>0</v>
      </c>
      <c r="P142" s="68">
        <f t="shared" si="50"/>
        <v>0</v>
      </c>
      <c r="Q142" s="68">
        <f t="shared" ref="Q142:Q205" si="61">COUNTIF(Y142:BC142,"I")</f>
        <v>0</v>
      </c>
      <c r="R142" s="68">
        <f t="shared" ref="R142:R205" si="62">COUNTIF(Y142:BC142,"C")</f>
        <v>0</v>
      </c>
      <c r="S142" s="836"/>
      <c r="T142" s="837"/>
      <c r="U142" s="838"/>
      <c r="V142" s="69" t="str">
        <f t="shared" si="54"/>
        <v/>
      </c>
      <c r="W142" s="450" t="str">
        <f t="shared" si="55"/>
        <v/>
      </c>
      <c r="X142" s="70" t="str">
        <f t="shared" si="56"/>
        <v/>
      </c>
      <c r="Y142" s="315"/>
      <c r="Z142" s="315"/>
      <c r="AA142" s="648"/>
      <c r="AB142" s="648"/>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E142" s="2"/>
      <c r="BF142" s="2"/>
      <c r="BG142" s="289">
        <f t="shared" si="57"/>
        <v>44927</v>
      </c>
      <c r="BH142" s="289">
        <f t="shared" si="58"/>
        <v>44957</v>
      </c>
      <c r="BI142" s="180">
        <f t="shared" si="51"/>
        <v>31</v>
      </c>
      <c r="BK142" s="600">
        <f t="shared" si="59"/>
        <v>1</v>
      </c>
      <c r="BL142" s="600">
        <f t="shared" ref="BL142:BL205" si="63">IF(BH142&lt;$M$8,0,1)</f>
        <v>1</v>
      </c>
      <c r="BM142" s="600">
        <f t="shared" ref="BM142:BM205" si="64">BK142*BL142</f>
        <v>1</v>
      </c>
    </row>
    <row r="143" spans="1:65" hidden="1" x14ac:dyDescent="0.25">
      <c r="A143" s="67" t="str">
        <f t="shared" si="52"/>
        <v/>
      </c>
      <c r="B143" s="402"/>
      <c r="C143" s="405"/>
      <c r="D143" s="718"/>
      <c r="E143" s="718"/>
      <c r="F143" s="314"/>
      <c r="G143" s="314"/>
      <c r="H143" s="314"/>
      <c r="I143" s="695"/>
      <c r="J143" s="68">
        <f t="shared" si="53"/>
        <v>0</v>
      </c>
      <c r="K143" s="68">
        <f t="shared" si="60"/>
        <v>0</v>
      </c>
      <c r="L143" s="68">
        <f t="shared" si="46"/>
        <v>0</v>
      </c>
      <c r="M143" s="68">
        <f t="shared" si="47"/>
        <v>0</v>
      </c>
      <c r="N143" s="68">
        <f t="shared" si="48"/>
        <v>0</v>
      </c>
      <c r="O143" s="68">
        <f t="shared" si="49"/>
        <v>0</v>
      </c>
      <c r="P143" s="68">
        <f t="shared" si="50"/>
        <v>0</v>
      </c>
      <c r="Q143" s="68">
        <f t="shared" si="61"/>
        <v>0</v>
      </c>
      <c r="R143" s="68">
        <f t="shared" si="62"/>
        <v>0</v>
      </c>
      <c r="S143" s="836"/>
      <c r="T143" s="837"/>
      <c r="U143" s="838"/>
      <c r="V143" s="69" t="str">
        <f t="shared" si="54"/>
        <v/>
      </c>
      <c r="W143" s="450" t="str">
        <f t="shared" si="55"/>
        <v/>
      </c>
      <c r="X143" s="70" t="str">
        <f t="shared" si="56"/>
        <v/>
      </c>
      <c r="Y143" s="315"/>
      <c r="Z143" s="315"/>
      <c r="AA143" s="648"/>
      <c r="AB143" s="648"/>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E143" s="2"/>
      <c r="BF143" s="2"/>
      <c r="BG143" s="289">
        <f t="shared" si="57"/>
        <v>44927</v>
      </c>
      <c r="BH143" s="289">
        <f t="shared" si="58"/>
        <v>44957</v>
      </c>
      <c r="BI143" s="180">
        <f t="shared" si="51"/>
        <v>31</v>
      </c>
      <c r="BK143" s="600">
        <f t="shared" si="59"/>
        <v>1</v>
      </c>
      <c r="BL143" s="600">
        <f t="shared" si="63"/>
        <v>1</v>
      </c>
      <c r="BM143" s="600">
        <f t="shared" si="64"/>
        <v>1</v>
      </c>
    </row>
    <row r="144" spans="1:65" hidden="1" x14ac:dyDescent="0.25">
      <c r="A144" s="67" t="str">
        <f t="shared" si="52"/>
        <v/>
      </c>
      <c r="B144" s="402"/>
      <c r="C144" s="405"/>
      <c r="D144" s="718"/>
      <c r="E144" s="718"/>
      <c r="F144" s="314"/>
      <c r="G144" s="314"/>
      <c r="H144" s="314"/>
      <c r="I144" s="695"/>
      <c r="J144" s="68">
        <f t="shared" si="53"/>
        <v>0</v>
      </c>
      <c r="K144" s="68">
        <f t="shared" si="60"/>
        <v>0</v>
      </c>
      <c r="L144" s="68">
        <f t="shared" si="46"/>
        <v>0</v>
      </c>
      <c r="M144" s="68">
        <f t="shared" si="47"/>
        <v>0</v>
      </c>
      <c r="N144" s="68">
        <f t="shared" si="48"/>
        <v>0</v>
      </c>
      <c r="O144" s="68">
        <f t="shared" si="49"/>
        <v>0</v>
      </c>
      <c r="P144" s="68">
        <f t="shared" si="50"/>
        <v>0</v>
      </c>
      <c r="Q144" s="68">
        <f t="shared" si="61"/>
        <v>0</v>
      </c>
      <c r="R144" s="68">
        <f t="shared" si="62"/>
        <v>0</v>
      </c>
      <c r="S144" s="836"/>
      <c r="T144" s="837"/>
      <c r="U144" s="838"/>
      <c r="V144" s="69" t="str">
        <f t="shared" si="54"/>
        <v/>
      </c>
      <c r="W144" s="450" t="str">
        <f t="shared" si="55"/>
        <v/>
      </c>
      <c r="X144" s="70" t="str">
        <f t="shared" si="56"/>
        <v/>
      </c>
      <c r="Y144" s="315"/>
      <c r="Z144" s="315"/>
      <c r="AA144" s="648"/>
      <c r="AB144" s="648"/>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E144" s="2"/>
      <c r="BF144" s="2"/>
      <c r="BG144" s="289">
        <f t="shared" si="57"/>
        <v>44927</v>
      </c>
      <c r="BH144" s="289">
        <f t="shared" si="58"/>
        <v>44957</v>
      </c>
      <c r="BI144" s="180">
        <f t="shared" si="51"/>
        <v>31</v>
      </c>
      <c r="BK144" s="600">
        <f t="shared" si="59"/>
        <v>1</v>
      </c>
      <c r="BL144" s="600">
        <f t="shared" si="63"/>
        <v>1</v>
      </c>
      <c r="BM144" s="600">
        <f t="shared" si="64"/>
        <v>1</v>
      </c>
    </row>
    <row r="145" spans="1:65" hidden="1" x14ac:dyDescent="0.25">
      <c r="A145" s="67" t="str">
        <f t="shared" si="52"/>
        <v/>
      </c>
      <c r="B145" s="402"/>
      <c r="C145" s="405"/>
      <c r="D145" s="718"/>
      <c r="E145" s="718"/>
      <c r="F145" s="314"/>
      <c r="G145" s="314"/>
      <c r="H145" s="314"/>
      <c r="I145" s="695"/>
      <c r="J145" s="68">
        <f t="shared" si="53"/>
        <v>0</v>
      </c>
      <c r="K145" s="68">
        <f t="shared" si="60"/>
        <v>0</v>
      </c>
      <c r="L145" s="68">
        <f t="shared" si="46"/>
        <v>0</v>
      </c>
      <c r="M145" s="68">
        <f t="shared" si="47"/>
        <v>0</v>
      </c>
      <c r="N145" s="68">
        <f t="shared" si="48"/>
        <v>0</v>
      </c>
      <c r="O145" s="68">
        <f t="shared" si="49"/>
        <v>0</v>
      </c>
      <c r="P145" s="68">
        <f t="shared" si="50"/>
        <v>0</v>
      </c>
      <c r="Q145" s="68">
        <f t="shared" si="61"/>
        <v>0</v>
      </c>
      <c r="R145" s="68">
        <f t="shared" si="62"/>
        <v>0</v>
      </c>
      <c r="S145" s="836"/>
      <c r="T145" s="837"/>
      <c r="U145" s="838"/>
      <c r="V145" s="69" t="str">
        <f t="shared" si="54"/>
        <v/>
      </c>
      <c r="W145" s="450" t="str">
        <f t="shared" si="55"/>
        <v/>
      </c>
      <c r="X145" s="70" t="str">
        <f t="shared" si="56"/>
        <v/>
      </c>
      <c r="Y145" s="315"/>
      <c r="Z145" s="315"/>
      <c r="AA145" s="648"/>
      <c r="AB145" s="648"/>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E145" s="2"/>
      <c r="BF145" s="2"/>
      <c r="BG145" s="289">
        <f t="shared" si="57"/>
        <v>44927</v>
      </c>
      <c r="BH145" s="289">
        <f t="shared" si="58"/>
        <v>44957</v>
      </c>
      <c r="BI145" s="180">
        <f t="shared" si="51"/>
        <v>31</v>
      </c>
      <c r="BK145" s="600">
        <f t="shared" si="59"/>
        <v>1</v>
      </c>
      <c r="BL145" s="600">
        <f t="shared" si="63"/>
        <v>1</v>
      </c>
      <c r="BM145" s="600">
        <f t="shared" si="64"/>
        <v>1</v>
      </c>
    </row>
    <row r="146" spans="1:65" hidden="1" x14ac:dyDescent="0.25">
      <c r="A146" s="67" t="str">
        <f t="shared" si="52"/>
        <v/>
      </c>
      <c r="B146" s="402"/>
      <c r="C146" s="405"/>
      <c r="D146" s="718"/>
      <c r="E146" s="718"/>
      <c r="F146" s="314"/>
      <c r="G146" s="314"/>
      <c r="H146" s="314"/>
      <c r="I146" s="695"/>
      <c r="J146" s="68">
        <f t="shared" si="53"/>
        <v>0</v>
      </c>
      <c r="K146" s="68">
        <f t="shared" si="60"/>
        <v>0</v>
      </c>
      <c r="L146" s="68">
        <f t="shared" si="46"/>
        <v>0</v>
      </c>
      <c r="M146" s="68">
        <f t="shared" si="47"/>
        <v>0</v>
      </c>
      <c r="N146" s="68">
        <f t="shared" si="48"/>
        <v>0</v>
      </c>
      <c r="O146" s="68">
        <f t="shared" si="49"/>
        <v>0</v>
      </c>
      <c r="P146" s="68">
        <f t="shared" si="50"/>
        <v>0</v>
      </c>
      <c r="Q146" s="68">
        <f t="shared" si="61"/>
        <v>0</v>
      </c>
      <c r="R146" s="68">
        <f t="shared" si="62"/>
        <v>0</v>
      </c>
      <c r="S146" s="836"/>
      <c r="T146" s="837"/>
      <c r="U146" s="838"/>
      <c r="V146" s="69" t="str">
        <f t="shared" si="54"/>
        <v/>
      </c>
      <c r="W146" s="450" t="str">
        <f t="shared" si="55"/>
        <v/>
      </c>
      <c r="X146" s="70" t="str">
        <f t="shared" si="56"/>
        <v/>
      </c>
      <c r="Y146" s="315"/>
      <c r="Z146" s="315"/>
      <c r="AA146" s="648"/>
      <c r="AB146" s="648"/>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E146" s="2"/>
      <c r="BF146" s="2"/>
      <c r="BG146" s="289">
        <f t="shared" si="57"/>
        <v>44927</v>
      </c>
      <c r="BH146" s="289">
        <f t="shared" si="58"/>
        <v>44957</v>
      </c>
      <c r="BI146" s="180">
        <f t="shared" si="51"/>
        <v>31</v>
      </c>
      <c r="BK146" s="600">
        <f t="shared" si="59"/>
        <v>1</v>
      </c>
      <c r="BL146" s="600">
        <f t="shared" si="63"/>
        <v>1</v>
      </c>
      <c r="BM146" s="600">
        <f t="shared" si="64"/>
        <v>1</v>
      </c>
    </row>
    <row r="147" spans="1:65" hidden="1" x14ac:dyDescent="0.25">
      <c r="A147" s="67" t="str">
        <f t="shared" si="52"/>
        <v/>
      </c>
      <c r="B147" s="402"/>
      <c r="C147" s="405"/>
      <c r="D147" s="718"/>
      <c r="E147" s="718"/>
      <c r="F147" s="314"/>
      <c r="G147" s="314"/>
      <c r="H147" s="314"/>
      <c r="I147" s="695"/>
      <c r="J147" s="68">
        <f t="shared" si="53"/>
        <v>0</v>
      </c>
      <c r="K147" s="68">
        <f t="shared" si="60"/>
        <v>0</v>
      </c>
      <c r="L147" s="68">
        <f t="shared" si="46"/>
        <v>0</v>
      </c>
      <c r="M147" s="68">
        <f t="shared" si="47"/>
        <v>0</v>
      </c>
      <c r="N147" s="68">
        <f t="shared" si="48"/>
        <v>0</v>
      </c>
      <c r="O147" s="68">
        <f t="shared" si="49"/>
        <v>0</v>
      </c>
      <c r="P147" s="68">
        <f t="shared" si="50"/>
        <v>0</v>
      </c>
      <c r="Q147" s="68">
        <f t="shared" si="61"/>
        <v>0</v>
      </c>
      <c r="R147" s="68">
        <f t="shared" si="62"/>
        <v>0</v>
      </c>
      <c r="S147" s="836"/>
      <c r="T147" s="837"/>
      <c r="U147" s="838"/>
      <c r="V147" s="69" t="str">
        <f t="shared" si="54"/>
        <v/>
      </c>
      <c r="W147" s="450" t="str">
        <f t="shared" si="55"/>
        <v/>
      </c>
      <c r="X147" s="70" t="str">
        <f t="shared" si="56"/>
        <v/>
      </c>
      <c r="Y147" s="315"/>
      <c r="Z147" s="315"/>
      <c r="AA147" s="648"/>
      <c r="AB147" s="648"/>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E147" s="2"/>
      <c r="BF147" s="2"/>
      <c r="BG147" s="289">
        <f t="shared" si="57"/>
        <v>44927</v>
      </c>
      <c r="BH147" s="289">
        <f t="shared" si="58"/>
        <v>44957</v>
      </c>
      <c r="BI147" s="180">
        <f t="shared" si="51"/>
        <v>31</v>
      </c>
      <c r="BK147" s="600">
        <f t="shared" si="59"/>
        <v>1</v>
      </c>
      <c r="BL147" s="600">
        <f t="shared" si="63"/>
        <v>1</v>
      </c>
      <c r="BM147" s="600">
        <f t="shared" si="64"/>
        <v>1</v>
      </c>
    </row>
    <row r="148" spans="1:65" hidden="1" x14ac:dyDescent="0.25">
      <c r="A148" s="67" t="str">
        <f t="shared" si="52"/>
        <v/>
      </c>
      <c r="B148" s="402"/>
      <c r="C148" s="405"/>
      <c r="D148" s="718"/>
      <c r="E148" s="718"/>
      <c r="F148" s="314"/>
      <c r="G148" s="314"/>
      <c r="H148" s="314"/>
      <c r="I148" s="695"/>
      <c r="J148" s="68">
        <f t="shared" si="53"/>
        <v>0</v>
      </c>
      <c r="K148" s="68">
        <f t="shared" si="60"/>
        <v>0</v>
      </c>
      <c r="L148" s="68">
        <f t="shared" si="46"/>
        <v>0</v>
      </c>
      <c r="M148" s="68">
        <f t="shared" si="47"/>
        <v>0</v>
      </c>
      <c r="N148" s="68">
        <f t="shared" si="48"/>
        <v>0</v>
      </c>
      <c r="O148" s="68">
        <f t="shared" si="49"/>
        <v>0</v>
      </c>
      <c r="P148" s="68">
        <f t="shared" si="50"/>
        <v>0</v>
      </c>
      <c r="Q148" s="68">
        <f t="shared" si="61"/>
        <v>0</v>
      </c>
      <c r="R148" s="68">
        <f t="shared" si="62"/>
        <v>0</v>
      </c>
      <c r="S148" s="836"/>
      <c r="T148" s="837"/>
      <c r="U148" s="838"/>
      <c r="V148" s="69" t="str">
        <f t="shared" si="54"/>
        <v/>
      </c>
      <c r="W148" s="450" t="str">
        <f t="shared" si="55"/>
        <v/>
      </c>
      <c r="X148" s="70" t="str">
        <f t="shared" si="56"/>
        <v/>
      </c>
      <c r="Y148" s="315"/>
      <c r="Z148" s="315"/>
      <c r="AA148" s="648"/>
      <c r="AB148" s="648"/>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c r="BE148" s="2"/>
      <c r="BF148" s="2"/>
      <c r="BG148" s="289">
        <f t="shared" si="57"/>
        <v>44927</v>
      </c>
      <c r="BH148" s="289">
        <f t="shared" si="58"/>
        <v>44957</v>
      </c>
      <c r="BI148" s="180">
        <f t="shared" si="51"/>
        <v>31</v>
      </c>
      <c r="BK148" s="600">
        <f t="shared" si="59"/>
        <v>1</v>
      </c>
      <c r="BL148" s="600">
        <f t="shared" si="63"/>
        <v>1</v>
      </c>
      <c r="BM148" s="600">
        <f t="shared" si="64"/>
        <v>1</v>
      </c>
    </row>
    <row r="149" spans="1:65" hidden="1" x14ac:dyDescent="0.25">
      <c r="A149" s="67" t="str">
        <f t="shared" si="52"/>
        <v/>
      </c>
      <c r="B149" s="402"/>
      <c r="C149" s="405"/>
      <c r="D149" s="718"/>
      <c r="E149" s="718"/>
      <c r="F149" s="314"/>
      <c r="G149" s="314"/>
      <c r="H149" s="314"/>
      <c r="I149" s="695"/>
      <c r="J149" s="68">
        <f t="shared" si="53"/>
        <v>0</v>
      </c>
      <c r="K149" s="68">
        <f t="shared" si="60"/>
        <v>0</v>
      </c>
      <c r="L149" s="68">
        <f t="shared" si="46"/>
        <v>0</v>
      </c>
      <c r="M149" s="68">
        <f t="shared" si="47"/>
        <v>0</v>
      </c>
      <c r="N149" s="68">
        <f t="shared" si="48"/>
        <v>0</v>
      </c>
      <c r="O149" s="68">
        <f t="shared" si="49"/>
        <v>0</v>
      </c>
      <c r="P149" s="68">
        <f t="shared" si="50"/>
        <v>0</v>
      </c>
      <c r="Q149" s="68">
        <f t="shared" si="61"/>
        <v>0</v>
      </c>
      <c r="R149" s="68">
        <f t="shared" si="62"/>
        <v>0</v>
      </c>
      <c r="S149" s="836"/>
      <c r="T149" s="837"/>
      <c r="U149" s="838"/>
      <c r="V149" s="69" t="str">
        <f t="shared" si="54"/>
        <v/>
      </c>
      <c r="W149" s="450" t="str">
        <f t="shared" si="55"/>
        <v/>
      </c>
      <c r="X149" s="70" t="str">
        <f t="shared" si="56"/>
        <v/>
      </c>
      <c r="Y149" s="315"/>
      <c r="Z149" s="315"/>
      <c r="AA149" s="648"/>
      <c r="AB149" s="648"/>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15"/>
      <c r="AY149" s="315"/>
      <c r="AZ149" s="315"/>
      <c r="BA149" s="315"/>
      <c r="BB149" s="315"/>
      <c r="BC149" s="315"/>
      <c r="BE149" s="2"/>
      <c r="BF149" s="2"/>
      <c r="BG149" s="289">
        <f t="shared" si="57"/>
        <v>44927</v>
      </c>
      <c r="BH149" s="289">
        <f t="shared" si="58"/>
        <v>44957</v>
      </c>
      <c r="BI149" s="180">
        <f t="shared" si="51"/>
        <v>31</v>
      </c>
      <c r="BK149" s="600">
        <f t="shared" si="59"/>
        <v>1</v>
      </c>
      <c r="BL149" s="600">
        <f t="shared" si="63"/>
        <v>1</v>
      </c>
      <c r="BM149" s="600">
        <f t="shared" si="64"/>
        <v>1</v>
      </c>
    </row>
    <row r="150" spans="1:65" hidden="1" x14ac:dyDescent="0.25">
      <c r="A150" s="67" t="str">
        <f t="shared" si="52"/>
        <v/>
      </c>
      <c r="B150" s="402"/>
      <c r="C150" s="405"/>
      <c r="D150" s="718"/>
      <c r="E150" s="718"/>
      <c r="F150" s="314"/>
      <c r="G150" s="314"/>
      <c r="H150" s="314"/>
      <c r="I150" s="695"/>
      <c r="J150" s="68">
        <f t="shared" si="53"/>
        <v>0</v>
      </c>
      <c r="K150" s="68">
        <f t="shared" si="60"/>
        <v>0</v>
      </c>
      <c r="L150" s="68">
        <f t="shared" si="46"/>
        <v>0</v>
      </c>
      <c r="M150" s="68">
        <f t="shared" si="47"/>
        <v>0</v>
      </c>
      <c r="N150" s="68">
        <f t="shared" si="48"/>
        <v>0</v>
      </c>
      <c r="O150" s="68">
        <f t="shared" si="49"/>
        <v>0</v>
      </c>
      <c r="P150" s="68">
        <f t="shared" si="50"/>
        <v>0</v>
      </c>
      <c r="Q150" s="68">
        <f t="shared" si="61"/>
        <v>0</v>
      </c>
      <c r="R150" s="68">
        <f t="shared" si="62"/>
        <v>0</v>
      </c>
      <c r="S150" s="836"/>
      <c r="T150" s="837"/>
      <c r="U150" s="838"/>
      <c r="V150" s="69" t="str">
        <f t="shared" si="54"/>
        <v/>
      </c>
      <c r="W150" s="450" t="str">
        <f t="shared" si="55"/>
        <v/>
      </c>
      <c r="X150" s="70" t="str">
        <f t="shared" si="56"/>
        <v/>
      </c>
      <c r="Y150" s="315"/>
      <c r="Z150" s="315"/>
      <c r="AA150" s="648"/>
      <c r="AB150" s="648"/>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E150" s="2"/>
      <c r="BF150" s="2"/>
      <c r="BG150" s="289">
        <f t="shared" si="57"/>
        <v>44927</v>
      </c>
      <c r="BH150" s="289">
        <f t="shared" si="58"/>
        <v>44957</v>
      </c>
      <c r="BI150" s="180">
        <f t="shared" si="51"/>
        <v>31</v>
      </c>
      <c r="BK150" s="600">
        <f t="shared" si="59"/>
        <v>1</v>
      </c>
      <c r="BL150" s="600">
        <f t="shared" si="63"/>
        <v>1</v>
      </c>
      <c r="BM150" s="600">
        <f t="shared" si="64"/>
        <v>1</v>
      </c>
    </row>
    <row r="151" spans="1:65" hidden="1" x14ac:dyDescent="0.25">
      <c r="A151" s="67" t="str">
        <f t="shared" si="52"/>
        <v/>
      </c>
      <c r="B151" s="402"/>
      <c r="C151" s="405"/>
      <c r="D151" s="718"/>
      <c r="E151" s="718"/>
      <c r="F151" s="314"/>
      <c r="G151" s="314"/>
      <c r="H151" s="314"/>
      <c r="I151" s="695"/>
      <c r="J151" s="68">
        <f t="shared" si="53"/>
        <v>0</v>
      </c>
      <c r="K151" s="68">
        <f t="shared" si="60"/>
        <v>0</v>
      </c>
      <c r="L151" s="68">
        <f t="shared" si="46"/>
        <v>0</v>
      </c>
      <c r="M151" s="68">
        <f t="shared" si="47"/>
        <v>0</v>
      </c>
      <c r="N151" s="68">
        <f t="shared" si="48"/>
        <v>0</v>
      </c>
      <c r="O151" s="68">
        <f t="shared" si="49"/>
        <v>0</v>
      </c>
      <c r="P151" s="68">
        <f t="shared" si="50"/>
        <v>0</v>
      </c>
      <c r="Q151" s="68">
        <f t="shared" si="61"/>
        <v>0</v>
      </c>
      <c r="R151" s="68">
        <f t="shared" si="62"/>
        <v>0</v>
      </c>
      <c r="S151" s="836"/>
      <c r="T151" s="837"/>
      <c r="U151" s="838"/>
      <c r="V151" s="69" t="str">
        <f t="shared" si="54"/>
        <v/>
      </c>
      <c r="W151" s="450" t="str">
        <f t="shared" si="55"/>
        <v/>
      </c>
      <c r="X151" s="70" t="str">
        <f t="shared" si="56"/>
        <v/>
      </c>
      <c r="Y151" s="315"/>
      <c r="Z151" s="315"/>
      <c r="AA151" s="648"/>
      <c r="AB151" s="648"/>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E151" s="2"/>
      <c r="BF151" s="2"/>
      <c r="BG151" s="289">
        <f t="shared" si="57"/>
        <v>44927</v>
      </c>
      <c r="BH151" s="289">
        <f t="shared" si="58"/>
        <v>44957</v>
      </c>
      <c r="BI151" s="180">
        <f t="shared" si="51"/>
        <v>31</v>
      </c>
      <c r="BK151" s="600">
        <f t="shared" si="59"/>
        <v>1</v>
      </c>
      <c r="BL151" s="600">
        <f t="shared" si="63"/>
        <v>1</v>
      </c>
      <c r="BM151" s="600">
        <f t="shared" si="64"/>
        <v>1</v>
      </c>
    </row>
    <row r="152" spans="1:65" hidden="1" x14ac:dyDescent="0.25">
      <c r="A152" s="67" t="str">
        <f t="shared" si="52"/>
        <v/>
      </c>
      <c r="B152" s="402"/>
      <c r="C152" s="405"/>
      <c r="D152" s="718"/>
      <c r="E152" s="718"/>
      <c r="F152" s="314"/>
      <c r="G152" s="314"/>
      <c r="H152" s="314"/>
      <c r="I152" s="695"/>
      <c r="J152" s="68">
        <f t="shared" si="53"/>
        <v>0</v>
      </c>
      <c r="K152" s="68">
        <f t="shared" si="60"/>
        <v>0</v>
      </c>
      <c r="L152" s="68">
        <f t="shared" si="46"/>
        <v>0</v>
      </c>
      <c r="M152" s="68">
        <f t="shared" si="47"/>
        <v>0</v>
      </c>
      <c r="N152" s="68">
        <f t="shared" si="48"/>
        <v>0</v>
      </c>
      <c r="O152" s="68">
        <f t="shared" si="49"/>
        <v>0</v>
      </c>
      <c r="P152" s="68">
        <f t="shared" si="50"/>
        <v>0</v>
      </c>
      <c r="Q152" s="68">
        <f t="shared" si="61"/>
        <v>0</v>
      </c>
      <c r="R152" s="68">
        <f t="shared" si="62"/>
        <v>0</v>
      </c>
      <c r="S152" s="836"/>
      <c r="T152" s="837"/>
      <c r="U152" s="838"/>
      <c r="V152" s="69" t="str">
        <f t="shared" si="54"/>
        <v/>
      </c>
      <c r="W152" s="450" t="str">
        <f t="shared" si="55"/>
        <v/>
      </c>
      <c r="X152" s="70" t="str">
        <f t="shared" si="56"/>
        <v/>
      </c>
      <c r="Y152" s="315"/>
      <c r="Z152" s="315"/>
      <c r="AA152" s="648"/>
      <c r="AB152" s="648"/>
      <c r="AC152" s="315"/>
      <c r="AD152" s="315"/>
      <c r="AE152" s="315"/>
      <c r="AF152" s="315"/>
      <c r="AG152" s="315"/>
      <c r="AH152" s="315"/>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E152" s="2"/>
      <c r="BF152" s="2"/>
      <c r="BG152" s="289">
        <f t="shared" si="57"/>
        <v>44927</v>
      </c>
      <c r="BH152" s="289">
        <f t="shared" si="58"/>
        <v>44957</v>
      </c>
      <c r="BI152" s="180">
        <f t="shared" si="51"/>
        <v>31</v>
      </c>
      <c r="BK152" s="600">
        <f t="shared" si="59"/>
        <v>1</v>
      </c>
      <c r="BL152" s="600">
        <f t="shared" si="63"/>
        <v>1</v>
      </c>
      <c r="BM152" s="600">
        <f t="shared" si="64"/>
        <v>1</v>
      </c>
    </row>
    <row r="153" spans="1:65" hidden="1" x14ac:dyDescent="0.25">
      <c r="A153" s="67" t="str">
        <f t="shared" si="52"/>
        <v/>
      </c>
      <c r="B153" s="402"/>
      <c r="C153" s="405"/>
      <c r="D153" s="718"/>
      <c r="E153" s="718"/>
      <c r="F153" s="314"/>
      <c r="G153" s="314"/>
      <c r="H153" s="314"/>
      <c r="I153" s="695"/>
      <c r="J153" s="68">
        <f t="shared" si="53"/>
        <v>0</v>
      </c>
      <c r="K153" s="68">
        <f t="shared" si="60"/>
        <v>0</v>
      </c>
      <c r="L153" s="68">
        <f t="shared" si="46"/>
        <v>0</v>
      </c>
      <c r="M153" s="68">
        <f t="shared" si="47"/>
        <v>0</v>
      </c>
      <c r="N153" s="68">
        <f t="shared" si="48"/>
        <v>0</v>
      </c>
      <c r="O153" s="68">
        <f t="shared" si="49"/>
        <v>0</v>
      </c>
      <c r="P153" s="68">
        <f t="shared" si="50"/>
        <v>0</v>
      </c>
      <c r="Q153" s="68">
        <f t="shared" si="61"/>
        <v>0</v>
      </c>
      <c r="R153" s="68">
        <f t="shared" si="62"/>
        <v>0</v>
      </c>
      <c r="S153" s="836"/>
      <c r="T153" s="837"/>
      <c r="U153" s="838"/>
      <c r="V153" s="69" t="str">
        <f t="shared" si="54"/>
        <v/>
      </c>
      <c r="W153" s="450" t="str">
        <f t="shared" si="55"/>
        <v/>
      </c>
      <c r="X153" s="70" t="str">
        <f t="shared" si="56"/>
        <v/>
      </c>
      <c r="Y153" s="315"/>
      <c r="Z153" s="315"/>
      <c r="AA153" s="648"/>
      <c r="AB153" s="648"/>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E153" s="2"/>
      <c r="BF153" s="2"/>
      <c r="BG153" s="289">
        <f t="shared" si="57"/>
        <v>44927</v>
      </c>
      <c r="BH153" s="289">
        <f t="shared" si="58"/>
        <v>44957</v>
      </c>
      <c r="BI153" s="180">
        <f t="shared" si="51"/>
        <v>31</v>
      </c>
      <c r="BK153" s="600">
        <f t="shared" si="59"/>
        <v>1</v>
      </c>
      <c r="BL153" s="600">
        <f t="shared" si="63"/>
        <v>1</v>
      </c>
      <c r="BM153" s="600">
        <f t="shared" si="64"/>
        <v>1</v>
      </c>
    </row>
    <row r="154" spans="1:65" hidden="1" x14ac:dyDescent="0.25">
      <c r="A154" s="67" t="str">
        <f t="shared" si="52"/>
        <v/>
      </c>
      <c r="B154" s="402"/>
      <c r="C154" s="405"/>
      <c r="D154" s="718"/>
      <c r="E154" s="718"/>
      <c r="F154" s="314"/>
      <c r="G154" s="314"/>
      <c r="H154" s="314"/>
      <c r="I154" s="695"/>
      <c r="J154" s="68">
        <f t="shared" si="53"/>
        <v>0</v>
      </c>
      <c r="K154" s="68">
        <f t="shared" si="60"/>
        <v>0</v>
      </c>
      <c r="L154" s="68">
        <f t="shared" si="46"/>
        <v>0</v>
      </c>
      <c r="M154" s="68">
        <f t="shared" si="47"/>
        <v>0</v>
      </c>
      <c r="N154" s="68">
        <f t="shared" si="48"/>
        <v>0</v>
      </c>
      <c r="O154" s="68">
        <f t="shared" si="49"/>
        <v>0</v>
      </c>
      <c r="P154" s="68">
        <f t="shared" si="50"/>
        <v>0</v>
      </c>
      <c r="Q154" s="68">
        <f t="shared" si="61"/>
        <v>0</v>
      </c>
      <c r="R154" s="68">
        <f t="shared" si="62"/>
        <v>0</v>
      </c>
      <c r="S154" s="836"/>
      <c r="T154" s="837"/>
      <c r="U154" s="838"/>
      <c r="V154" s="69" t="str">
        <f t="shared" si="54"/>
        <v/>
      </c>
      <c r="W154" s="450" t="str">
        <f t="shared" si="55"/>
        <v/>
      </c>
      <c r="X154" s="70" t="str">
        <f t="shared" si="56"/>
        <v/>
      </c>
      <c r="Y154" s="315"/>
      <c r="Z154" s="315"/>
      <c r="AA154" s="648"/>
      <c r="AB154" s="648"/>
      <c r="AC154" s="315"/>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E154" s="2"/>
      <c r="BF154" s="2"/>
      <c r="BG154" s="289">
        <f t="shared" si="57"/>
        <v>44927</v>
      </c>
      <c r="BH154" s="289">
        <f t="shared" si="58"/>
        <v>44957</v>
      </c>
      <c r="BI154" s="180">
        <f t="shared" si="51"/>
        <v>31</v>
      </c>
      <c r="BK154" s="600">
        <f t="shared" si="59"/>
        <v>1</v>
      </c>
      <c r="BL154" s="600">
        <f t="shared" si="63"/>
        <v>1</v>
      </c>
      <c r="BM154" s="600">
        <f t="shared" si="64"/>
        <v>1</v>
      </c>
    </row>
    <row r="155" spans="1:65" hidden="1" x14ac:dyDescent="0.25">
      <c r="A155" s="67" t="str">
        <f t="shared" si="52"/>
        <v/>
      </c>
      <c r="B155" s="402"/>
      <c r="C155" s="405"/>
      <c r="D155" s="718"/>
      <c r="E155" s="718"/>
      <c r="F155" s="314"/>
      <c r="G155" s="314"/>
      <c r="H155" s="314"/>
      <c r="I155" s="695"/>
      <c r="J155" s="68">
        <f t="shared" si="53"/>
        <v>0</v>
      </c>
      <c r="K155" s="68">
        <f t="shared" si="60"/>
        <v>0</v>
      </c>
      <c r="L155" s="68">
        <f t="shared" si="46"/>
        <v>0</v>
      </c>
      <c r="M155" s="68">
        <f t="shared" si="47"/>
        <v>0</v>
      </c>
      <c r="N155" s="68">
        <f t="shared" si="48"/>
        <v>0</v>
      </c>
      <c r="O155" s="68">
        <f t="shared" si="49"/>
        <v>0</v>
      </c>
      <c r="P155" s="68">
        <f t="shared" si="50"/>
        <v>0</v>
      </c>
      <c r="Q155" s="68">
        <f t="shared" si="61"/>
        <v>0</v>
      </c>
      <c r="R155" s="68">
        <f t="shared" si="62"/>
        <v>0</v>
      </c>
      <c r="S155" s="836"/>
      <c r="T155" s="837"/>
      <c r="U155" s="838"/>
      <c r="V155" s="69" t="str">
        <f t="shared" si="54"/>
        <v/>
      </c>
      <c r="W155" s="450" t="str">
        <f t="shared" si="55"/>
        <v/>
      </c>
      <c r="X155" s="70" t="str">
        <f t="shared" si="56"/>
        <v/>
      </c>
      <c r="Y155" s="315"/>
      <c r="Z155" s="315"/>
      <c r="AA155" s="648"/>
      <c r="AB155" s="648"/>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5"/>
      <c r="AY155" s="315"/>
      <c r="AZ155" s="315"/>
      <c r="BA155" s="315"/>
      <c r="BB155" s="315"/>
      <c r="BC155" s="315"/>
      <c r="BE155" s="2"/>
      <c r="BF155" s="2"/>
      <c r="BG155" s="289">
        <f t="shared" si="57"/>
        <v>44927</v>
      </c>
      <c r="BH155" s="289">
        <f t="shared" si="58"/>
        <v>44957</v>
      </c>
      <c r="BI155" s="180">
        <f t="shared" si="51"/>
        <v>31</v>
      </c>
      <c r="BK155" s="600">
        <f t="shared" si="59"/>
        <v>1</v>
      </c>
      <c r="BL155" s="600">
        <f t="shared" si="63"/>
        <v>1</v>
      </c>
      <c r="BM155" s="600">
        <f t="shared" si="64"/>
        <v>1</v>
      </c>
    </row>
    <row r="156" spans="1:65" hidden="1" x14ac:dyDescent="0.25">
      <c r="A156" s="67" t="str">
        <f t="shared" si="52"/>
        <v/>
      </c>
      <c r="B156" s="402"/>
      <c r="C156" s="405"/>
      <c r="D156" s="718"/>
      <c r="E156" s="718"/>
      <c r="F156" s="314"/>
      <c r="G156" s="314"/>
      <c r="H156" s="314"/>
      <c r="I156" s="695"/>
      <c r="J156" s="68">
        <f t="shared" si="53"/>
        <v>0</v>
      </c>
      <c r="K156" s="68">
        <f t="shared" si="60"/>
        <v>0</v>
      </c>
      <c r="L156" s="68">
        <f t="shared" si="46"/>
        <v>0</v>
      </c>
      <c r="M156" s="68">
        <f t="shared" si="47"/>
        <v>0</v>
      </c>
      <c r="N156" s="68">
        <f t="shared" si="48"/>
        <v>0</v>
      </c>
      <c r="O156" s="68">
        <f t="shared" si="49"/>
        <v>0</v>
      </c>
      <c r="P156" s="68">
        <f t="shared" si="50"/>
        <v>0</v>
      </c>
      <c r="Q156" s="68">
        <f t="shared" si="61"/>
        <v>0</v>
      </c>
      <c r="R156" s="68">
        <f t="shared" si="62"/>
        <v>0</v>
      </c>
      <c r="S156" s="836"/>
      <c r="T156" s="837"/>
      <c r="U156" s="838"/>
      <c r="V156" s="69" t="str">
        <f t="shared" si="54"/>
        <v/>
      </c>
      <c r="W156" s="450" t="str">
        <f t="shared" si="55"/>
        <v/>
      </c>
      <c r="X156" s="70" t="str">
        <f t="shared" si="56"/>
        <v/>
      </c>
      <c r="Y156" s="315"/>
      <c r="Z156" s="315"/>
      <c r="AA156" s="648"/>
      <c r="AB156" s="648"/>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E156" s="2"/>
      <c r="BF156" s="2"/>
      <c r="BG156" s="289">
        <f t="shared" si="57"/>
        <v>44927</v>
      </c>
      <c r="BH156" s="289">
        <f t="shared" si="58"/>
        <v>44957</v>
      </c>
      <c r="BI156" s="180">
        <f t="shared" si="51"/>
        <v>31</v>
      </c>
      <c r="BK156" s="600">
        <f t="shared" si="59"/>
        <v>1</v>
      </c>
      <c r="BL156" s="600">
        <f t="shared" si="63"/>
        <v>1</v>
      </c>
      <c r="BM156" s="600">
        <f t="shared" si="64"/>
        <v>1</v>
      </c>
    </row>
    <row r="157" spans="1:65" hidden="1" x14ac:dyDescent="0.25">
      <c r="A157" s="67" t="str">
        <f t="shared" si="52"/>
        <v/>
      </c>
      <c r="B157" s="402"/>
      <c r="C157" s="405"/>
      <c r="D157" s="718"/>
      <c r="E157" s="718"/>
      <c r="F157" s="314"/>
      <c r="G157" s="314"/>
      <c r="H157" s="314"/>
      <c r="I157" s="695"/>
      <c r="J157" s="68">
        <f t="shared" si="53"/>
        <v>0</v>
      </c>
      <c r="K157" s="68">
        <f t="shared" si="60"/>
        <v>0</v>
      </c>
      <c r="L157" s="68">
        <f t="shared" si="46"/>
        <v>0</v>
      </c>
      <c r="M157" s="68">
        <f t="shared" si="47"/>
        <v>0</v>
      </c>
      <c r="N157" s="68">
        <f t="shared" si="48"/>
        <v>0</v>
      </c>
      <c r="O157" s="68">
        <f t="shared" si="49"/>
        <v>0</v>
      </c>
      <c r="P157" s="68">
        <f t="shared" si="50"/>
        <v>0</v>
      </c>
      <c r="Q157" s="68">
        <f t="shared" si="61"/>
        <v>0</v>
      </c>
      <c r="R157" s="68">
        <f t="shared" si="62"/>
        <v>0</v>
      </c>
      <c r="S157" s="836"/>
      <c r="T157" s="837"/>
      <c r="U157" s="838"/>
      <c r="V157" s="69" t="str">
        <f t="shared" si="54"/>
        <v/>
      </c>
      <c r="W157" s="450" t="str">
        <f t="shared" si="55"/>
        <v/>
      </c>
      <c r="X157" s="70" t="str">
        <f t="shared" si="56"/>
        <v/>
      </c>
      <c r="Y157" s="315"/>
      <c r="Z157" s="315"/>
      <c r="AA157" s="648"/>
      <c r="AB157" s="648"/>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E157" s="2"/>
      <c r="BF157" s="2"/>
      <c r="BG157" s="289">
        <f t="shared" si="57"/>
        <v>44927</v>
      </c>
      <c r="BH157" s="289">
        <f t="shared" si="58"/>
        <v>44957</v>
      </c>
      <c r="BI157" s="180">
        <f t="shared" si="51"/>
        <v>31</v>
      </c>
      <c r="BK157" s="600">
        <f t="shared" si="59"/>
        <v>1</v>
      </c>
      <c r="BL157" s="600">
        <f t="shared" si="63"/>
        <v>1</v>
      </c>
      <c r="BM157" s="600">
        <f t="shared" si="64"/>
        <v>1</v>
      </c>
    </row>
    <row r="158" spans="1:65" hidden="1" x14ac:dyDescent="0.25">
      <c r="A158" s="67" t="str">
        <f t="shared" si="52"/>
        <v/>
      </c>
      <c r="B158" s="402"/>
      <c r="C158" s="405"/>
      <c r="D158" s="718"/>
      <c r="E158" s="718"/>
      <c r="F158" s="314"/>
      <c r="G158" s="314"/>
      <c r="H158" s="314"/>
      <c r="I158" s="695"/>
      <c r="J158" s="68">
        <f t="shared" si="53"/>
        <v>0</v>
      </c>
      <c r="K158" s="68">
        <f t="shared" si="60"/>
        <v>0</v>
      </c>
      <c r="L158" s="68">
        <f t="shared" si="46"/>
        <v>0</v>
      </c>
      <c r="M158" s="68">
        <f t="shared" si="47"/>
        <v>0</v>
      </c>
      <c r="N158" s="68">
        <f t="shared" si="48"/>
        <v>0</v>
      </c>
      <c r="O158" s="68">
        <f t="shared" si="49"/>
        <v>0</v>
      </c>
      <c r="P158" s="68">
        <f t="shared" si="50"/>
        <v>0</v>
      </c>
      <c r="Q158" s="68">
        <f t="shared" si="61"/>
        <v>0</v>
      </c>
      <c r="R158" s="68">
        <f t="shared" si="62"/>
        <v>0</v>
      </c>
      <c r="S158" s="836"/>
      <c r="T158" s="837"/>
      <c r="U158" s="838"/>
      <c r="V158" s="69" t="str">
        <f t="shared" si="54"/>
        <v/>
      </c>
      <c r="W158" s="450" t="str">
        <f t="shared" si="55"/>
        <v/>
      </c>
      <c r="X158" s="70" t="str">
        <f t="shared" si="56"/>
        <v/>
      </c>
      <c r="Y158" s="315"/>
      <c r="Z158" s="315"/>
      <c r="AA158" s="648"/>
      <c r="AB158" s="648"/>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E158" s="2"/>
      <c r="BF158" s="2"/>
      <c r="BG158" s="289">
        <f t="shared" si="57"/>
        <v>44927</v>
      </c>
      <c r="BH158" s="289">
        <f t="shared" si="58"/>
        <v>44957</v>
      </c>
      <c r="BI158" s="180">
        <f t="shared" si="51"/>
        <v>31</v>
      </c>
      <c r="BK158" s="600">
        <f t="shared" si="59"/>
        <v>1</v>
      </c>
      <c r="BL158" s="600">
        <f t="shared" si="63"/>
        <v>1</v>
      </c>
      <c r="BM158" s="600">
        <f t="shared" si="64"/>
        <v>1</v>
      </c>
    </row>
    <row r="159" spans="1:65" hidden="1" x14ac:dyDescent="0.25">
      <c r="A159" s="67" t="str">
        <f t="shared" si="52"/>
        <v/>
      </c>
      <c r="B159" s="402"/>
      <c r="C159" s="405"/>
      <c r="D159" s="718"/>
      <c r="E159" s="718"/>
      <c r="F159" s="314"/>
      <c r="G159" s="314"/>
      <c r="H159" s="314"/>
      <c r="I159" s="695"/>
      <c r="J159" s="68">
        <f t="shared" si="53"/>
        <v>0</v>
      </c>
      <c r="K159" s="68">
        <f t="shared" si="60"/>
        <v>0</v>
      </c>
      <c r="L159" s="68">
        <f t="shared" si="46"/>
        <v>0</v>
      </c>
      <c r="M159" s="68">
        <f t="shared" si="47"/>
        <v>0</v>
      </c>
      <c r="N159" s="68">
        <f t="shared" si="48"/>
        <v>0</v>
      </c>
      <c r="O159" s="68">
        <f t="shared" si="49"/>
        <v>0</v>
      </c>
      <c r="P159" s="68">
        <f t="shared" si="50"/>
        <v>0</v>
      </c>
      <c r="Q159" s="68">
        <f t="shared" si="61"/>
        <v>0</v>
      </c>
      <c r="R159" s="68">
        <f t="shared" si="62"/>
        <v>0</v>
      </c>
      <c r="S159" s="836"/>
      <c r="T159" s="837"/>
      <c r="U159" s="838"/>
      <c r="V159" s="69" t="str">
        <f t="shared" si="54"/>
        <v/>
      </c>
      <c r="W159" s="450" t="str">
        <f t="shared" si="55"/>
        <v/>
      </c>
      <c r="X159" s="70" t="str">
        <f t="shared" si="56"/>
        <v/>
      </c>
      <c r="Y159" s="315"/>
      <c r="Z159" s="315"/>
      <c r="AA159" s="648"/>
      <c r="AB159" s="648"/>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E159" s="2"/>
      <c r="BF159" s="2"/>
      <c r="BG159" s="289">
        <f t="shared" si="57"/>
        <v>44927</v>
      </c>
      <c r="BH159" s="289">
        <f t="shared" si="58"/>
        <v>44957</v>
      </c>
      <c r="BI159" s="180">
        <f t="shared" si="51"/>
        <v>31</v>
      </c>
      <c r="BK159" s="600">
        <f t="shared" si="59"/>
        <v>1</v>
      </c>
      <c r="BL159" s="600">
        <f t="shared" si="63"/>
        <v>1</v>
      </c>
      <c r="BM159" s="600">
        <f t="shared" si="64"/>
        <v>1</v>
      </c>
    </row>
    <row r="160" spans="1:65" hidden="1" x14ac:dyDescent="0.25">
      <c r="A160" s="67" t="str">
        <f t="shared" si="52"/>
        <v/>
      </c>
      <c r="B160" s="402"/>
      <c r="C160" s="405"/>
      <c r="D160" s="718"/>
      <c r="E160" s="718"/>
      <c r="F160" s="314"/>
      <c r="G160" s="314"/>
      <c r="H160" s="314"/>
      <c r="I160" s="695"/>
      <c r="J160" s="68">
        <f t="shared" si="53"/>
        <v>0</v>
      </c>
      <c r="K160" s="68">
        <f t="shared" si="60"/>
        <v>0</v>
      </c>
      <c r="L160" s="68">
        <f t="shared" si="46"/>
        <v>0</v>
      </c>
      <c r="M160" s="68">
        <f t="shared" si="47"/>
        <v>0</v>
      </c>
      <c r="N160" s="68">
        <f t="shared" si="48"/>
        <v>0</v>
      </c>
      <c r="O160" s="68">
        <f t="shared" si="49"/>
        <v>0</v>
      </c>
      <c r="P160" s="68">
        <f t="shared" si="50"/>
        <v>0</v>
      </c>
      <c r="Q160" s="68">
        <f t="shared" si="61"/>
        <v>0</v>
      </c>
      <c r="R160" s="68">
        <f t="shared" si="62"/>
        <v>0</v>
      </c>
      <c r="S160" s="836"/>
      <c r="T160" s="837"/>
      <c r="U160" s="838"/>
      <c r="V160" s="69" t="str">
        <f t="shared" si="54"/>
        <v/>
      </c>
      <c r="W160" s="450" t="str">
        <f t="shared" si="55"/>
        <v/>
      </c>
      <c r="X160" s="70" t="str">
        <f t="shared" si="56"/>
        <v/>
      </c>
      <c r="Y160" s="315"/>
      <c r="Z160" s="315"/>
      <c r="AA160" s="648"/>
      <c r="AB160" s="648"/>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E160" s="2"/>
      <c r="BF160" s="2"/>
      <c r="BG160" s="289">
        <f t="shared" si="57"/>
        <v>44927</v>
      </c>
      <c r="BH160" s="289">
        <f t="shared" si="58"/>
        <v>44957</v>
      </c>
      <c r="BI160" s="180">
        <f t="shared" si="51"/>
        <v>31</v>
      </c>
      <c r="BK160" s="600">
        <f t="shared" si="59"/>
        <v>1</v>
      </c>
      <c r="BL160" s="600">
        <f t="shared" si="63"/>
        <v>1</v>
      </c>
      <c r="BM160" s="600">
        <f t="shared" si="64"/>
        <v>1</v>
      </c>
    </row>
    <row r="161" spans="1:65" hidden="1" x14ac:dyDescent="0.25">
      <c r="A161" s="67" t="str">
        <f t="shared" si="52"/>
        <v/>
      </c>
      <c r="B161" s="402"/>
      <c r="C161" s="405"/>
      <c r="D161" s="718"/>
      <c r="E161" s="718"/>
      <c r="F161" s="314"/>
      <c r="G161" s="314"/>
      <c r="H161" s="314"/>
      <c r="I161" s="695"/>
      <c r="J161" s="68">
        <f t="shared" si="53"/>
        <v>0</v>
      </c>
      <c r="K161" s="68">
        <f t="shared" si="60"/>
        <v>0</v>
      </c>
      <c r="L161" s="68">
        <f t="shared" si="46"/>
        <v>0</v>
      </c>
      <c r="M161" s="68">
        <f t="shared" si="47"/>
        <v>0</v>
      </c>
      <c r="N161" s="68">
        <f t="shared" si="48"/>
        <v>0</v>
      </c>
      <c r="O161" s="68">
        <f t="shared" si="49"/>
        <v>0</v>
      </c>
      <c r="P161" s="68">
        <f t="shared" si="50"/>
        <v>0</v>
      </c>
      <c r="Q161" s="68">
        <f t="shared" si="61"/>
        <v>0</v>
      </c>
      <c r="R161" s="68">
        <f t="shared" si="62"/>
        <v>0</v>
      </c>
      <c r="S161" s="836"/>
      <c r="T161" s="837"/>
      <c r="U161" s="838"/>
      <c r="V161" s="69" t="str">
        <f t="shared" si="54"/>
        <v/>
      </c>
      <c r="W161" s="450" t="str">
        <f t="shared" si="55"/>
        <v/>
      </c>
      <c r="X161" s="70" t="str">
        <f t="shared" si="56"/>
        <v/>
      </c>
      <c r="Y161" s="315"/>
      <c r="Z161" s="315"/>
      <c r="AA161" s="648"/>
      <c r="AB161" s="648"/>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E161" s="2"/>
      <c r="BF161" s="2"/>
      <c r="BG161" s="289">
        <f t="shared" si="57"/>
        <v>44927</v>
      </c>
      <c r="BH161" s="289">
        <f t="shared" si="58"/>
        <v>44957</v>
      </c>
      <c r="BI161" s="180">
        <f t="shared" si="51"/>
        <v>31</v>
      </c>
      <c r="BK161" s="600">
        <f t="shared" si="59"/>
        <v>1</v>
      </c>
      <c r="BL161" s="600">
        <f t="shared" si="63"/>
        <v>1</v>
      </c>
      <c r="BM161" s="600">
        <f t="shared" si="64"/>
        <v>1</v>
      </c>
    </row>
    <row r="162" spans="1:65" hidden="1" x14ac:dyDescent="0.25">
      <c r="A162" s="67" t="str">
        <f t="shared" si="52"/>
        <v/>
      </c>
      <c r="B162" s="402"/>
      <c r="C162" s="405"/>
      <c r="D162" s="718"/>
      <c r="E162" s="718"/>
      <c r="F162" s="314"/>
      <c r="G162" s="314"/>
      <c r="H162" s="314"/>
      <c r="I162" s="695"/>
      <c r="J162" s="68">
        <f t="shared" si="53"/>
        <v>0</v>
      </c>
      <c r="K162" s="68">
        <f t="shared" si="60"/>
        <v>0</v>
      </c>
      <c r="L162" s="68">
        <f t="shared" si="46"/>
        <v>0</v>
      </c>
      <c r="M162" s="68">
        <f t="shared" si="47"/>
        <v>0</v>
      </c>
      <c r="N162" s="68">
        <f t="shared" si="48"/>
        <v>0</v>
      </c>
      <c r="O162" s="68">
        <f t="shared" si="49"/>
        <v>0</v>
      </c>
      <c r="P162" s="68">
        <f t="shared" si="50"/>
        <v>0</v>
      </c>
      <c r="Q162" s="68">
        <f t="shared" si="61"/>
        <v>0</v>
      </c>
      <c r="R162" s="68">
        <f t="shared" si="62"/>
        <v>0</v>
      </c>
      <c r="S162" s="836"/>
      <c r="T162" s="837"/>
      <c r="U162" s="838"/>
      <c r="V162" s="69" t="str">
        <f t="shared" si="54"/>
        <v/>
      </c>
      <c r="W162" s="450" t="str">
        <f t="shared" si="55"/>
        <v/>
      </c>
      <c r="X162" s="70" t="str">
        <f t="shared" si="56"/>
        <v/>
      </c>
      <c r="Y162" s="315"/>
      <c r="Z162" s="315"/>
      <c r="AA162" s="648"/>
      <c r="AB162" s="648"/>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E162" s="2"/>
      <c r="BF162" s="2"/>
      <c r="BG162" s="289">
        <f t="shared" si="57"/>
        <v>44927</v>
      </c>
      <c r="BH162" s="289">
        <f t="shared" si="58"/>
        <v>44957</v>
      </c>
      <c r="BI162" s="180">
        <f t="shared" si="51"/>
        <v>31</v>
      </c>
      <c r="BK162" s="600">
        <f t="shared" si="59"/>
        <v>1</v>
      </c>
      <c r="BL162" s="600">
        <f t="shared" si="63"/>
        <v>1</v>
      </c>
      <c r="BM162" s="600">
        <f t="shared" si="64"/>
        <v>1</v>
      </c>
    </row>
    <row r="163" spans="1:65" hidden="1" x14ac:dyDescent="0.25">
      <c r="A163" s="67" t="str">
        <f t="shared" si="52"/>
        <v/>
      </c>
      <c r="B163" s="402"/>
      <c r="C163" s="405"/>
      <c r="D163" s="718"/>
      <c r="E163" s="718"/>
      <c r="F163" s="314"/>
      <c r="G163" s="314"/>
      <c r="H163" s="314"/>
      <c r="I163" s="695"/>
      <c r="J163" s="68">
        <f t="shared" si="53"/>
        <v>0</v>
      </c>
      <c r="K163" s="68">
        <f t="shared" si="60"/>
        <v>0</v>
      </c>
      <c r="L163" s="68">
        <f t="shared" si="46"/>
        <v>0</v>
      </c>
      <c r="M163" s="68">
        <f t="shared" si="47"/>
        <v>0</v>
      </c>
      <c r="N163" s="68">
        <f t="shared" si="48"/>
        <v>0</v>
      </c>
      <c r="O163" s="68">
        <f t="shared" si="49"/>
        <v>0</v>
      </c>
      <c r="P163" s="68">
        <f t="shared" si="50"/>
        <v>0</v>
      </c>
      <c r="Q163" s="68">
        <f t="shared" si="61"/>
        <v>0</v>
      </c>
      <c r="R163" s="68">
        <f t="shared" si="62"/>
        <v>0</v>
      </c>
      <c r="S163" s="836"/>
      <c r="T163" s="837"/>
      <c r="U163" s="838"/>
      <c r="V163" s="69" t="str">
        <f t="shared" si="54"/>
        <v/>
      </c>
      <c r="W163" s="450" t="str">
        <f t="shared" si="55"/>
        <v/>
      </c>
      <c r="X163" s="70" t="str">
        <f t="shared" si="56"/>
        <v/>
      </c>
      <c r="Y163" s="315"/>
      <c r="Z163" s="315"/>
      <c r="AA163" s="648"/>
      <c r="AB163" s="648"/>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E163" s="2"/>
      <c r="BF163" s="2"/>
      <c r="BG163" s="289">
        <f t="shared" si="57"/>
        <v>44927</v>
      </c>
      <c r="BH163" s="289">
        <f t="shared" si="58"/>
        <v>44957</v>
      </c>
      <c r="BI163" s="180">
        <f t="shared" si="51"/>
        <v>31</v>
      </c>
      <c r="BK163" s="600">
        <f t="shared" si="59"/>
        <v>1</v>
      </c>
      <c r="BL163" s="600">
        <f t="shared" si="63"/>
        <v>1</v>
      </c>
      <c r="BM163" s="600">
        <f t="shared" si="64"/>
        <v>1</v>
      </c>
    </row>
    <row r="164" spans="1:65" hidden="1" x14ac:dyDescent="0.25">
      <c r="A164" s="67" t="str">
        <f t="shared" si="52"/>
        <v/>
      </c>
      <c r="B164" s="402"/>
      <c r="C164" s="405"/>
      <c r="D164" s="718"/>
      <c r="E164" s="718"/>
      <c r="F164" s="314"/>
      <c r="G164" s="314"/>
      <c r="H164" s="314"/>
      <c r="I164" s="695"/>
      <c r="J164" s="68">
        <f t="shared" si="53"/>
        <v>0</v>
      </c>
      <c r="K164" s="68">
        <f t="shared" si="60"/>
        <v>0</v>
      </c>
      <c r="L164" s="68">
        <f t="shared" si="46"/>
        <v>0</v>
      </c>
      <c r="M164" s="68">
        <f t="shared" si="47"/>
        <v>0</v>
      </c>
      <c r="N164" s="68">
        <f t="shared" si="48"/>
        <v>0</v>
      </c>
      <c r="O164" s="68">
        <f t="shared" si="49"/>
        <v>0</v>
      </c>
      <c r="P164" s="68">
        <f t="shared" si="50"/>
        <v>0</v>
      </c>
      <c r="Q164" s="68">
        <f t="shared" si="61"/>
        <v>0</v>
      </c>
      <c r="R164" s="68">
        <f t="shared" si="62"/>
        <v>0</v>
      </c>
      <c r="S164" s="836"/>
      <c r="T164" s="837"/>
      <c r="U164" s="838"/>
      <c r="V164" s="69" t="str">
        <f t="shared" si="54"/>
        <v/>
      </c>
      <c r="W164" s="450" t="str">
        <f t="shared" si="55"/>
        <v/>
      </c>
      <c r="X164" s="70" t="str">
        <f t="shared" si="56"/>
        <v/>
      </c>
      <c r="Y164" s="315"/>
      <c r="Z164" s="315"/>
      <c r="AA164" s="648"/>
      <c r="AB164" s="648"/>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E164" s="2"/>
      <c r="BF164" s="2"/>
      <c r="BG164" s="289">
        <f t="shared" si="57"/>
        <v>44927</v>
      </c>
      <c r="BH164" s="289">
        <f t="shared" si="58"/>
        <v>44957</v>
      </c>
      <c r="BI164" s="180">
        <f t="shared" si="51"/>
        <v>31</v>
      </c>
      <c r="BK164" s="600">
        <f t="shared" si="59"/>
        <v>1</v>
      </c>
      <c r="BL164" s="600">
        <f t="shared" si="63"/>
        <v>1</v>
      </c>
      <c r="BM164" s="600">
        <f t="shared" si="64"/>
        <v>1</v>
      </c>
    </row>
    <row r="165" spans="1:65" hidden="1" x14ac:dyDescent="0.25">
      <c r="A165" s="67" t="str">
        <f t="shared" si="52"/>
        <v/>
      </c>
      <c r="B165" s="402"/>
      <c r="C165" s="405"/>
      <c r="D165" s="718"/>
      <c r="E165" s="718"/>
      <c r="F165" s="314"/>
      <c r="G165" s="314"/>
      <c r="H165" s="314"/>
      <c r="I165" s="695"/>
      <c r="J165" s="68">
        <f t="shared" si="53"/>
        <v>0</v>
      </c>
      <c r="K165" s="68">
        <f t="shared" si="60"/>
        <v>0</v>
      </c>
      <c r="L165" s="68">
        <f t="shared" si="46"/>
        <v>0</v>
      </c>
      <c r="M165" s="68">
        <f t="shared" si="47"/>
        <v>0</v>
      </c>
      <c r="N165" s="68">
        <f t="shared" si="48"/>
        <v>0</v>
      </c>
      <c r="O165" s="68">
        <f t="shared" si="49"/>
        <v>0</v>
      </c>
      <c r="P165" s="68">
        <f t="shared" si="50"/>
        <v>0</v>
      </c>
      <c r="Q165" s="68">
        <f t="shared" si="61"/>
        <v>0</v>
      </c>
      <c r="R165" s="68">
        <f t="shared" si="62"/>
        <v>0</v>
      </c>
      <c r="S165" s="836"/>
      <c r="T165" s="837"/>
      <c r="U165" s="838"/>
      <c r="V165" s="69" t="str">
        <f t="shared" si="54"/>
        <v/>
      </c>
      <c r="W165" s="450" t="str">
        <f t="shared" si="55"/>
        <v/>
      </c>
      <c r="X165" s="70" t="str">
        <f t="shared" si="56"/>
        <v/>
      </c>
      <c r="Y165" s="315"/>
      <c r="Z165" s="315"/>
      <c r="AA165" s="648"/>
      <c r="AB165" s="648"/>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E165" s="2"/>
      <c r="BF165" s="2"/>
      <c r="BG165" s="289">
        <f t="shared" si="57"/>
        <v>44927</v>
      </c>
      <c r="BH165" s="289">
        <f t="shared" si="58"/>
        <v>44957</v>
      </c>
      <c r="BI165" s="180">
        <f t="shared" si="51"/>
        <v>31</v>
      </c>
      <c r="BK165" s="600">
        <f t="shared" si="59"/>
        <v>1</v>
      </c>
      <c r="BL165" s="600">
        <f t="shared" si="63"/>
        <v>1</v>
      </c>
      <c r="BM165" s="600">
        <f t="shared" si="64"/>
        <v>1</v>
      </c>
    </row>
    <row r="166" spans="1:65" hidden="1" x14ac:dyDescent="0.25">
      <c r="A166" s="67" t="str">
        <f t="shared" si="52"/>
        <v/>
      </c>
      <c r="B166" s="402"/>
      <c r="C166" s="405"/>
      <c r="D166" s="718"/>
      <c r="E166" s="718"/>
      <c r="F166" s="314"/>
      <c r="G166" s="314"/>
      <c r="H166" s="314"/>
      <c r="I166" s="695"/>
      <c r="J166" s="68">
        <f t="shared" si="53"/>
        <v>0</v>
      </c>
      <c r="K166" s="68">
        <f t="shared" si="60"/>
        <v>0</v>
      </c>
      <c r="L166" s="68">
        <f t="shared" si="46"/>
        <v>0</v>
      </c>
      <c r="M166" s="68">
        <f t="shared" si="47"/>
        <v>0</v>
      </c>
      <c r="N166" s="68">
        <f t="shared" si="48"/>
        <v>0</v>
      </c>
      <c r="O166" s="68">
        <f t="shared" si="49"/>
        <v>0</v>
      </c>
      <c r="P166" s="68">
        <f t="shared" si="50"/>
        <v>0</v>
      </c>
      <c r="Q166" s="68">
        <f t="shared" si="61"/>
        <v>0</v>
      </c>
      <c r="R166" s="68">
        <f t="shared" si="62"/>
        <v>0</v>
      </c>
      <c r="S166" s="836"/>
      <c r="T166" s="837"/>
      <c r="U166" s="838"/>
      <c r="V166" s="69" t="str">
        <f t="shared" si="54"/>
        <v/>
      </c>
      <c r="W166" s="450" t="str">
        <f t="shared" si="55"/>
        <v/>
      </c>
      <c r="X166" s="70" t="str">
        <f t="shared" si="56"/>
        <v/>
      </c>
      <c r="Y166" s="315"/>
      <c r="Z166" s="315"/>
      <c r="AA166" s="648"/>
      <c r="AB166" s="648"/>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E166" s="2"/>
      <c r="BF166" s="2"/>
      <c r="BG166" s="289">
        <f t="shared" si="57"/>
        <v>44927</v>
      </c>
      <c r="BH166" s="289">
        <f t="shared" si="58"/>
        <v>44957</v>
      </c>
      <c r="BI166" s="180">
        <f t="shared" si="51"/>
        <v>31</v>
      </c>
      <c r="BK166" s="600">
        <f t="shared" si="59"/>
        <v>1</v>
      </c>
      <c r="BL166" s="600">
        <f t="shared" si="63"/>
        <v>1</v>
      </c>
      <c r="BM166" s="600">
        <f t="shared" si="64"/>
        <v>1</v>
      </c>
    </row>
    <row r="167" spans="1:65" hidden="1" x14ac:dyDescent="0.25">
      <c r="A167" s="67" t="str">
        <f t="shared" si="52"/>
        <v/>
      </c>
      <c r="B167" s="402"/>
      <c r="C167" s="405"/>
      <c r="D167" s="718"/>
      <c r="E167" s="718"/>
      <c r="F167" s="314"/>
      <c r="G167" s="314"/>
      <c r="H167" s="314"/>
      <c r="I167" s="695"/>
      <c r="J167" s="68">
        <f t="shared" si="53"/>
        <v>0</v>
      </c>
      <c r="K167" s="68">
        <f t="shared" si="60"/>
        <v>0</v>
      </c>
      <c r="L167" s="68">
        <f t="shared" si="46"/>
        <v>0</v>
      </c>
      <c r="M167" s="68">
        <f t="shared" si="47"/>
        <v>0</v>
      </c>
      <c r="N167" s="68">
        <f t="shared" si="48"/>
        <v>0</v>
      </c>
      <c r="O167" s="68">
        <f t="shared" si="49"/>
        <v>0</v>
      </c>
      <c r="P167" s="68">
        <f t="shared" si="50"/>
        <v>0</v>
      </c>
      <c r="Q167" s="68">
        <f t="shared" si="61"/>
        <v>0</v>
      </c>
      <c r="R167" s="68">
        <f t="shared" si="62"/>
        <v>0</v>
      </c>
      <c r="S167" s="836"/>
      <c r="T167" s="837"/>
      <c r="U167" s="838"/>
      <c r="V167" s="69" t="str">
        <f t="shared" si="54"/>
        <v/>
      </c>
      <c r="W167" s="450" t="str">
        <f t="shared" si="55"/>
        <v/>
      </c>
      <c r="X167" s="70" t="str">
        <f t="shared" si="56"/>
        <v/>
      </c>
      <c r="Y167" s="315"/>
      <c r="Z167" s="315"/>
      <c r="AA167" s="648"/>
      <c r="AB167" s="648"/>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E167" s="2"/>
      <c r="BF167" s="2"/>
      <c r="BG167" s="289">
        <f t="shared" si="57"/>
        <v>44927</v>
      </c>
      <c r="BH167" s="289">
        <f t="shared" si="58"/>
        <v>44957</v>
      </c>
      <c r="BI167" s="180">
        <f t="shared" si="51"/>
        <v>31</v>
      </c>
      <c r="BK167" s="600">
        <f t="shared" si="59"/>
        <v>1</v>
      </c>
      <c r="BL167" s="600">
        <f t="shared" si="63"/>
        <v>1</v>
      </c>
      <c r="BM167" s="600">
        <f t="shared" si="64"/>
        <v>1</v>
      </c>
    </row>
    <row r="168" spans="1:65" hidden="1" x14ac:dyDescent="0.25">
      <c r="A168" s="67" t="str">
        <f t="shared" si="52"/>
        <v/>
      </c>
      <c r="B168" s="402"/>
      <c r="C168" s="405"/>
      <c r="D168" s="718"/>
      <c r="E168" s="718"/>
      <c r="F168" s="314"/>
      <c r="G168" s="314"/>
      <c r="H168" s="314"/>
      <c r="I168" s="695"/>
      <c r="J168" s="68">
        <f t="shared" si="53"/>
        <v>0</v>
      </c>
      <c r="K168" s="68">
        <f t="shared" si="60"/>
        <v>0</v>
      </c>
      <c r="L168" s="68">
        <f t="shared" si="46"/>
        <v>0</v>
      </c>
      <c r="M168" s="68">
        <f t="shared" si="47"/>
        <v>0</v>
      </c>
      <c r="N168" s="68">
        <f t="shared" si="48"/>
        <v>0</v>
      </c>
      <c r="O168" s="68">
        <f t="shared" si="49"/>
        <v>0</v>
      </c>
      <c r="P168" s="68">
        <f t="shared" si="50"/>
        <v>0</v>
      </c>
      <c r="Q168" s="68">
        <f t="shared" si="61"/>
        <v>0</v>
      </c>
      <c r="R168" s="68">
        <f t="shared" si="62"/>
        <v>0</v>
      </c>
      <c r="S168" s="836"/>
      <c r="T168" s="837"/>
      <c r="U168" s="838"/>
      <c r="V168" s="69" t="str">
        <f t="shared" si="54"/>
        <v/>
      </c>
      <c r="W168" s="450" t="str">
        <f t="shared" si="55"/>
        <v/>
      </c>
      <c r="X168" s="70" t="str">
        <f t="shared" si="56"/>
        <v/>
      </c>
      <c r="Y168" s="315"/>
      <c r="Z168" s="315"/>
      <c r="AA168" s="648"/>
      <c r="AB168" s="648"/>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E168" s="2"/>
      <c r="BF168" s="2"/>
      <c r="BG168" s="289">
        <f t="shared" si="57"/>
        <v>44927</v>
      </c>
      <c r="BH168" s="289">
        <f t="shared" si="58"/>
        <v>44957</v>
      </c>
      <c r="BI168" s="180">
        <f t="shared" si="51"/>
        <v>31</v>
      </c>
      <c r="BK168" s="600">
        <f t="shared" si="59"/>
        <v>1</v>
      </c>
      <c r="BL168" s="600">
        <f t="shared" si="63"/>
        <v>1</v>
      </c>
      <c r="BM168" s="600">
        <f t="shared" si="64"/>
        <v>1</v>
      </c>
    </row>
    <row r="169" spans="1:65" hidden="1" x14ac:dyDescent="0.25">
      <c r="A169" s="67" t="str">
        <f t="shared" si="52"/>
        <v/>
      </c>
      <c r="B169" s="402"/>
      <c r="C169" s="405"/>
      <c r="D169" s="718"/>
      <c r="E169" s="718"/>
      <c r="F169" s="314"/>
      <c r="G169" s="314"/>
      <c r="H169" s="314"/>
      <c r="I169" s="695"/>
      <c r="J169" s="68">
        <f t="shared" si="53"/>
        <v>0</v>
      </c>
      <c r="K169" s="68">
        <f t="shared" si="60"/>
        <v>0</v>
      </c>
      <c r="L169" s="68">
        <f t="shared" si="46"/>
        <v>0</v>
      </c>
      <c r="M169" s="68">
        <f t="shared" si="47"/>
        <v>0</v>
      </c>
      <c r="N169" s="68">
        <f t="shared" si="48"/>
        <v>0</v>
      </c>
      <c r="O169" s="68">
        <f t="shared" si="49"/>
        <v>0</v>
      </c>
      <c r="P169" s="68">
        <f t="shared" si="50"/>
        <v>0</v>
      </c>
      <c r="Q169" s="68">
        <f t="shared" si="61"/>
        <v>0</v>
      </c>
      <c r="R169" s="68">
        <f t="shared" si="62"/>
        <v>0</v>
      </c>
      <c r="S169" s="836"/>
      <c r="T169" s="837"/>
      <c r="U169" s="838"/>
      <c r="V169" s="69" t="str">
        <f t="shared" si="54"/>
        <v/>
      </c>
      <c r="W169" s="450" t="str">
        <f t="shared" si="55"/>
        <v/>
      </c>
      <c r="X169" s="70" t="str">
        <f t="shared" si="56"/>
        <v/>
      </c>
      <c r="Y169" s="315"/>
      <c r="Z169" s="315"/>
      <c r="AA169" s="648"/>
      <c r="AB169" s="648"/>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E169" s="2"/>
      <c r="BF169" s="2"/>
      <c r="BG169" s="289">
        <f t="shared" si="57"/>
        <v>44927</v>
      </c>
      <c r="BH169" s="289">
        <f t="shared" si="58"/>
        <v>44957</v>
      </c>
      <c r="BI169" s="180">
        <f t="shared" si="51"/>
        <v>31</v>
      </c>
      <c r="BK169" s="600">
        <f t="shared" si="59"/>
        <v>1</v>
      </c>
      <c r="BL169" s="600">
        <f t="shared" si="63"/>
        <v>1</v>
      </c>
      <c r="BM169" s="600">
        <f t="shared" si="64"/>
        <v>1</v>
      </c>
    </row>
    <row r="170" spans="1:65" hidden="1" x14ac:dyDescent="0.25">
      <c r="A170" s="67" t="str">
        <f t="shared" si="52"/>
        <v/>
      </c>
      <c r="B170" s="402"/>
      <c r="C170" s="405"/>
      <c r="D170" s="718"/>
      <c r="E170" s="718"/>
      <c r="F170" s="314"/>
      <c r="G170" s="314"/>
      <c r="H170" s="314"/>
      <c r="I170" s="695"/>
      <c r="J170" s="68">
        <f t="shared" si="53"/>
        <v>0</v>
      </c>
      <c r="K170" s="68">
        <f t="shared" si="60"/>
        <v>0</v>
      </c>
      <c r="L170" s="68">
        <f t="shared" si="46"/>
        <v>0</v>
      </c>
      <c r="M170" s="68">
        <f t="shared" si="47"/>
        <v>0</v>
      </c>
      <c r="N170" s="68">
        <f t="shared" si="48"/>
        <v>0</v>
      </c>
      <c r="O170" s="68">
        <f t="shared" si="49"/>
        <v>0</v>
      </c>
      <c r="P170" s="68">
        <f t="shared" si="50"/>
        <v>0</v>
      </c>
      <c r="Q170" s="68">
        <f t="shared" si="61"/>
        <v>0</v>
      </c>
      <c r="R170" s="68">
        <f t="shared" si="62"/>
        <v>0</v>
      </c>
      <c r="S170" s="836"/>
      <c r="T170" s="837"/>
      <c r="U170" s="838"/>
      <c r="V170" s="69" t="str">
        <f t="shared" si="54"/>
        <v/>
      </c>
      <c r="W170" s="450" t="str">
        <f t="shared" si="55"/>
        <v/>
      </c>
      <c r="X170" s="70" t="str">
        <f t="shared" si="56"/>
        <v/>
      </c>
      <c r="Y170" s="315"/>
      <c r="Z170" s="315"/>
      <c r="AA170" s="648"/>
      <c r="AB170" s="648"/>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E170" s="2"/>
      <c r="BF170" s="2"/>
      <c r="BG170" s="289">
        <f t="shared" si="57"/>
        <v>44927</v>
      </c>
      <c r="BH170" s="289">
        <f t="shared" si="58"/>
        <v>44957</v>
      </c>
      <c r="BI170" s="180">
        <f t="shared" si="51"/>
        <v>31</v>
      </c>
      <c r="BK170" s="600">
        <f t="shared" si="59"/>
        <v>1</v>
      </c>
      <c r="BL170" s="600">
        <f t="shared" si="63"/>
        <v>1</v>
      </c>
      <c r="BM170" s="600">
        <f t="shared" si="64"/>
        <v>1</v>
      </c>
    </row>
    <row r="171" spans="1:65" hidden="1" x14ac:dyDescent="0.25">
      <c r="A171" s="67" t="str">
        <f t="shared" si="52"/>
        <v/>
      </c>
      <c r="B171" s="402"/>
      <c r="C171" s="405"/>
      <c r="D171" s="718"/>
      <c r="E171" s="718"/>
      <c r="F171" s="314"/>
      <c r="G171" s="314"/>
      <c r="H171" s="314"/>
      <c r="I171" s="695"/>
      <c r="J171" s="68">
        <f t="shared" si="53"/>
        <v>0</v>
      </c>
      <c r="K171" s="68">
        <f t="shared" si="60"/>
        <v>0</v>
      </c>
      <c r="L171" s="68">
        <f t="shared" ref="L171:L234" si="65">COUNTIF(Y171:BC171,"U")</f>
        <v>0</v>
      </c>
      <c r="M171" s="68">
        <f t="shared" ref="M171:M234" si="66">COUNTIF(Y171:BC171,"E")</f>
        <v>0</v>
      </c>
      <c r="N171" s="68">
        <f t="shared" ref="N171:N234" si="67">COUNTIF(Y171:BC171,"F")</f>
        <v>0</v>
      </c>
      <c r="O171" s="68">
        <f t="shared" ref="O171:O234" si="68">COUNTIF(Y171:BC171,"W")</f>
        <v>0</v>
      </c>
      <c r="P171" s="68">
        <f t="shared" ref="P171:P234" si="69">COUNTIF(Y171:BC171,"A")+COUNTIF(Y171:BC171,"I")</f>
        <v>0</v>
      </c>
      <c r="Q171" s="68">
        <f t="shared" si="61"/>
        <v>0</v>
      </c>
      <c r="R171" s="68">
        <f t="shared" si="62"/>
        <v>0</v>
      </c>
      <c r="S171" s="836"/>
      <c r="T171" s="837"/>
      <c r="U171" s="838"/>
      <c r="V171" s="69" t="str">
        <f t="shared" si="54"/>
        <v/>
      </c>
      <c r="W171" s="450" t="str">
        <f t="shared" si="55"/>
        <v/>
      </c>
      <c r="X171" s="70" t="str">
        <f t="shared" si="56"/>
        <v/>
      </c>
      <c r="Y171" s="315"/>
      <c r="Z171" s="315"/>
      <c r="AA171" s="648"/>
      <c r="AB171" s="648"/>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E171" s="2"/>
      <c r="BF171" s="2"/>
      <c r="BG171" s="289">
        <f t="shared" si="57"/>
        <v>44927</v>
      </c>
      <c r="BH171" s="289">
        <f t="shared" si="58"/>
        <v>44957</v>
      </c>
      <c r="BI171" s="180">
        <f t="shared" si="51"/>
        <v>31</v>
      </c>
      <c r="BK171" s="600">
        <f t="shared" si="59"/>
        <v>1</v>
      </c>
      <c r="BL171" s="600">
        <f t="shared" si="63"/>
        <v>1</v>
      </c>
      <c r="BM171" s="600">
        <f t="shared" si="64"/>
        <v>1</v>
      </c>
    </row>
    <row r="172" spans="1:65" hidden="1" x14ac:dyDescent="0.25">
      <c r="A172" s="67" t="str">
        <f t="shared" si="52"/>
        <v/>
      </c>
      <c r="B172" s="402"/>
      <c r="C172" s="405"/>
      <c r="D172" s="718"/>
      <c r="E172" s="718"/>
      <c r="F172" s="314"/>
      <c r="G172" s="314"/>
      <c r="H172" s="314"/>
      <c r="I172" s="695"/>
      <c r="J172" s="68">
        <f t="shared" si="53"/>
        <v>0</v>
      </c>
      <c r="K172" s="68">
        <f t="shared" si="60"/>
        <v>0</v>
      </c>
      <c r="L172" s="68">
        <f t="shared" si="65"/>
        <v>0</v>
      </c>
      <c r="M172" s="68">
        <f t="shared" si="66"/>
        <v>0</v>
      </c>
      <c r="N172" s="68">
        <f t="shared" si="67"/>
        <v>0</v>
      </c>
      <c r="O172" s="68">
        <f t="shared" si="68"/>
        <v>0</v>
      </c>
      <c r="P172" s="68">
        <f t="shared" si="69"/>
        <v>0</v>
      </c>
      <c r="Q172" s="68">
        <f t="shared" si="61"/>
        <v>0</v>
      </c>
      <c r="R172" s="68">
        <f t="shared" si="62"/>
        <v>0</v>
      </c>
      <c r="S172" s="836"/>
      <c r="T172" s="837"/>
      <c r="U172" s="838"/>
      <c r="V172" s="69" t="str">
        <f t="shared" si="54"/>
        <v/>
      </c>
      <c r="W172" s="450" t="str">
        <f t="shared" si="55"/>
        <v/>
      </c>
      <c r="X172" s="70" t="str">
        <f t="shared" si="56"/>
        <v/>
      </c>
      <c r="Y172" s="315"/>
      <c r="Z172" s="315"/>
      <c r="AA172" s="648"/>
      <c r="AB172" s="648"/>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E172" s="2"/>
      <c r="BF172" s="2"/>
      <c r="BG172" s="289">
        <f t="shared" si="57"/>
        <v>44927</v>
      </c>
      <c r="BH172" s="289">
        <f t="shared" si="58"/>
        <v>44957</v>
      </c>
      <c r="BI172" s="180">
        <f t="shared" ref="BI172:BI235" si="70">BH172-BG172+1</f>
        <v>31</v>
      </c>
      <c r="BK172" s="600">
        <f t="shared" si="59"/>
        <v>1</v>
      </c>
      <c r="BL172" s="600">
        <f t="shared" si="63"/>
        <v>1</v>
      </c>
      <c r="BM172" s="600">
        <f t="shared" si="64"/>
        <v>1</v>
      </c>
    </row>
    <row r="173" spans="1:65" hidden="1" x14ac:dyDescent="0.25">
      <c r="A173" s="67" t="str">
        <f t="shared" si="52"/>
        <v/>
      </c>
      <c r="B173" s="402"/>
      <c r="C173" s="405"/>
      <c r="D173" s="718"/>
      <c r="E173" s="718"/>
      <c r="F173" s="314"/>
      <c r="G173" s="314"/>
      <c r="H173" s="314"/>
      <c r="I173" s="695"/>
      <c r="J173" s="68">
        <f t="shared" si="53"/>
        <v>0</v>
      </c>
      <c r="K173" s="68">
        <f t="shared" si="60"/>
        <v>0</v>
      </c>
      <c r="L173" s="68">
        <f t="shared" si="65"/>
        <v>0</v>
      </c>
      <c r="M173" s="68">
        <f t="shared" si="66"/>
        <v>0</v>
      </c>
      <c r="N173" s="68">
        <f t="shared" si="67"/>
        <v>0</v>
      </c>
      <c r="O173" s="68">
        <f t="shared" si="68"/>
        <v>0</v>
      </c>
      <c r="P173" s="68">
        <f t="shared" si="69"/>
        <v>0</v>
      </c>
      <c r="Q173" s="68">
        <f t="shared" si="61"/>
        <v>0</v>
      </c>
      <c r="R173" s="68">
        <f t="shared" si="62"/>
        <v>0</v>
      </c>
      <c r="S173" s="836"/>
      <c r="T173" s="837"/>
      <c r="U173" s="838"/>
      <c r="V173" s="69" t="str">
        <f t="shared" si="54"/>
        <v/>
      </c>
      <c r="W173" s="450" t="str">
        <f t="shared" si="55"/>
        <v/>
      </c>
      <c r="X173" s="70" t="str">
        <f t="shared" si="56"/>
        <v/>
      </c>
      <c r="Y173" s="315"/>
      <c r="Z173" s="315"/>
      <c r="AA173" s="648"/>
      <c r="AB173" s="648"/>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E173" s="2"/>
      <c r="BF173" s="2"/>
      <c r="BG173" s="289">
        <f t="shared" si="57"/>
        <v>44927</v>
      </c>
      <c r="BH173" s="289">
        <f t="shared" si="58"/>
        <v>44957</v>
      </c>
      <c r="BI173" s="180">
        <f t="shared" si="70"/>
        <v>31</v>
      </c>
      <c r="BK173" s="600">
        <f t="shared" si="59"/>
        <v>1</v>
      </c>
      <c r="BL173" s="600">
        <f t="shared" si="63"/>
        <v>1</v>
      </c>
      <c r="BM173" s="600">
        <f t="shared" si="64"/>
        <v>1</v>
      </c>
    </row>
    <row r="174" spans="1:65" hidden="1" x14ac:dyDescent="0.25">
      <c r="A174" s="67" t="str">
        <f t="shared" si="52"/>
        <v/>
      </c>
      <c r="B174" s="402"/>
      <c r="C174" s="405"/>
      <c r="D174" s="718"/>
      <c r="E174" s="718"/>
      <c r="F174" s="314"/>
      <c r="G174" s="314"/>
      <c r="H174" s="314"/>
      <c r="I174" s="695"/>
      <c r="J174" s="68">
        <f t="shared" si="53"/>
        <v>0</v>
      </c>
      <c r="K174" s="68">
        <f t="shared" si="60"/>
        <v>0</v>
      </c>
      <c r="L174" s="68">
        <f t="shared" si="65"/>
        <v>0</v>
      </c>
      <c r="M174" s="68">
        <f t="shared" si="66"/>
        <v>0</v>
      </c>
      <c r="N174" s="68">
        <f t="shared" si="67"/>
        <v>0</v>
      </c>
      <c r="O174" s="68">
        <f t="shared" si="68"/>
        <v>0</v>
      </c>
      <c r="P174" s="68">
        <f t="shared" si="69"/>
        <v>0</v>
      </c>
      <c r="Q174" s="68">
        <f t="shared" si="61"/>
        <v>0</v>
      </c>
      <c r="R174" s="68">
        <f t="shared" si="62"/>
        <v>0</v>
      </c>
      <c r="S174" s="836"/>
      <c r="T174" s="837"/>
      <c r="U174" s="838"/>
      <c r="V174" s="69" t="str">
        <f t="shared" si="54"/>
        <v/>
      </c>
      <c r="W174" s="450" t="str">
        <f t="shared" si="55"/>
        <v/>
      </c>
      <c r="X174" s="70" t="str">
        <f t="shared" si="56"/>
        <v/>
      </c>
      <c r="Y174" s="315"/>
      <c r="Z174" s="315"/>
      <c r="AA174" s="648"/>
      <c r="AB174" s="648"/>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5"/>
      <c r="AY174" s="315"/>
      <c r="AZ174" s="315"/>
      <c r="BA174" s="315"/>
      <c r="BB174" s="315"/>
      <c r="BC174" s="315"/>
      <c r="BE174" s="2"/>
      <c r="BF174" s="2"/>
      <c r="BG174" s="289">
        <f t="shared" si="57"/>
        <v>44927</v>
      </c>
      <c r="BH174" s="289">
        <f t="shared" si="58"/>
        <v>44957</v>
      </c>
      <c r="BI174" s="180">
        <f t="shared" si="70"/>
        <v>31</v>
      </c>
      <c r="BK174" s="600">
        <f t="shared" si="59"/>
        <v>1</v>
      </c>
      <c r="BL174" s="600">
        <f t="shared" si="63"/>
        <v>1</v>
      </c>
      <c r="BM174" s="600">
        <f t="shared" si="64"/>
        <v>1</v>
      </c>
    </row>
    <row r="175" spans="1:65" hidden="1" x14ac:dyDescent="0.25">
      <c r="A175" s="67" t="str">
        <f t="shared" si="52"/>
        <v/>
      </c>
      <c r="B175" s="402"/>
      <c r="C175" s="405"/>
      <c r="D175" s="718"/>
      <c r="E175" s="718"/>
      <c r="F175" s="314"/>
      <c r="G175" s="314"/>
      <c r="H175" s="314"/>
      <c r="I175" s="695"/>
      <c r="J175" s="68">
        <f t="shared" si="53"/>
        <v>0</v>
      </c>
      <c r="K175" s="68">
        <f t="shared" si="60"/>
        <v>0</v>
      </c>
      <c r="L175" s="68">
        <f t="shared" si="65"/>
        <v>0</v>
      </c>
      <c r="M175" s="68">
        <f t="shared" si="66"/>
        <v>0</v>
      </c>
      <c r="N175" s="68">
        <f t="shared" si="67"/>
        <v>0</v>
      </c>
      <c r="O175" s="68">
        <f t="shared" si="68"/>
        <v>0</v>
      </c>
      <c r="P175" s="68">
        <f t="shared" si="69"/>
        <v>0</v>
      </c>
      <c r="Q175" s="68">
        <f t="shared" si="61"/>
        <v>0</v>
      </c>
      <c r="R175" s="68">
        <f t="shared" si="62"/>
        <v>0</v>
      </c>
      <c r="S175" s="836"/>
      <c r="T175" s="837"/>
      <c r="U175" s="838"/>
      <c r="V175" s="69" t="str">
        <f t="shared" si="54"/>
        <v/>
      </c>
      <c r="W175" s="450" t="str">
        <f t="shared" si="55"/>
        <v/>
      </c>
      <c r="X175" s="70" t="str">
        <f t="shared" si="56"/>
        <v/>
      </c>
      <c r="Y175" s="315"/>
      <c r="Z175" s="315"/>
      <c r="AA175" s="648"/>
      <c r="AB175" s="648"/>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315"/>
      <c r="AY175" s="315"/>
      <c r="AZ175" s="315"/>
      <c r="BA175" s="315"/>
      <c r="BB175" s="315"/>
      <c r="BC175" s="315"/>
      <c r="BE175" s="2"/>
      <c r="BF175" s="2"/>
      <c r="BG175" s="289">
        <f t="shared" si="57"/>
        <v>44927</v>
      </c>
      <c r="BH175" s="289">
        <f t="shared" si="58"/>
        <v>44957</v>
      </c>
      <c r="BI175" s="180">
        <f t="shared" si="70"/>
        <v>31</v>
      </c>
      <c r="BK175" s="600">
        <f t="shared" si="59"/>
        <v>1</v>
      </c>
      <c r="BL175" s="600">
        <f t="shared" si="63"/>
        <v>1</v>
      </c>
      <c r="BM175" s="600">
        <f t="shared" si="64"/>
        <v>1</v>
      </c>
    </row>
    <row r="176" spans="1:65" hidden="1" x14ac:dyDescent="0.25">
      <c r="A176" s="67" t="str">
        <f t="shared" si="52"/>
        <v/>
      </c>
      <c r="B176" s="402"/>
      <c r="C176" s="405"/>
      <c r="D176" s="718"/>
      <c r="E176" s="718"/>
      <c r="F176" s="314"/>
      <c r="G176" s="314"/>
      <c r="H176" s="314"/>
      <c r="I176" s="695"/>
      <c r="J176" s="68">
        <f t="shared" si="53"/>
        <v>0</v>
      </c>
      <c r="K176" s="68">
        <f t="shared" si="60"/>
        <v>0</v>
      </c>
      <c r="L176" s="68">
        <f t="shared" si="65"/>
        <v>0</v>
      </c>
      <c r="M176" s="68">
        <f t="shared" si="66"/>
        <v>0</v>
      </c>
      <c r="N176" s="68">
        <f t="shared" si="67"/>
        <v>0</v>
      </c>
      <c r="O176" s="68">
        <f t="shared" si="68"/>
        <v>0</v>
      </c>
      <c r="P176" s="68">
        <f t="shared" si="69"/>
        <v>0</v>
      </c>
      <c r="Q176" s="68">
        <f t="shared" si="61"/>
        <v>0</v>
      </c>
      <c r="R176" s="68">
        <f t="shared" si="62"/>
        <v>0</v>
      </c>
      <c r="S176" s="836"/>
      <c r="T176" s="837"/>
      <c r="U176" s="838"/>
      <c r="V176" s="69" t="str">
        <f t="shared" si="54"/>
        <v/>
      </c>
      <c r="W176" s="450" t="str">
        <f t="shared" si="55"/>
        <v/>
      </c>
      <c r="X176" s="70" t="str">
        <f t="shared" si="56"/>
        <v/>
      </c>
      <c r="Y176" s="315"/>
      <c r="Z176" s="315"/>
      <c r="AA176" s="648"/>
      <c r="AB176" s="648"/>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5"/>
      <c r="AY176" s="315"/>
      <c r="AZ176" s="315"/>
      <c r="BA176" s="315"/>
      <c r="BB176" s="315"/>
      <c r="BC176" s="315"/>
      <c r="BE176" s="2"/>
      <c r="BF176" s="2"/>
      <c r="BG176" s="289">
        <f t="shared" si="57"/>
        <v>44927</v>
      </c>
      <c r="BH176" s="289">
        <f t="shared" si="58"/>
        <v>44957</v>
      </c>
      <c r="BI176" s="180">
        <f t="shared" si="70"/>
        <v>31</v>
      </c>
      <c r="BK176" s="600">
        <f t="shared" si="59"/>
        <v>1</v>
      </c>
      <c r="BL176" s="600">
        <f t="shared" si="63"/>
        <v>1</v>
      </c>
      <c r="BM176" s="600">
        <f t="shared" si="64"/>
        <v>1</v>
      </c>
    </row>
    <row r="177" spans="1:65" hidden="1" x14ac:dyDescent="0.25">
      <c r="A177" s="67" t="str">
        <f t="shared" ref="A177:A240" si="71">IF(AND(A176&lt;&gt;"",D177&lt;&gt;""),A176+1,"")</f>
        <v/>
      </c>
      <c r="B177" s="402"/>
      <c r="C177" s="405"/>
      <c r="D177" s="718"/>
      <c r="E177" s="718"/>
      <c r="F177" s="314"/>
      <c r="G177" s="314"/>
      <c r="H177" s="314"/>
      <c r="I177" s="695"/>
      <c r="J177" s="68">
        <f t="shared" si="53"/>
        <v>0</v>
      </c>
      <c r="K177" s="68">
        <f t="shared" si="60"/>
        <v>0</v>
      </c>
      <c r="L177" s="68">
        <f t="shared" si="65"/>
        <v>0</v>
      </c>
      <c r="M177" s="68">
        <f t="shared" si="66"/>
        <v>0</v>
      </c>
      <c r="N177" s="68">
        <f t="shared" si="67"/>
        <v>0</v>
      </c>
      <c r="O177" s="68">
        <f t="shared" si="68"/>
        <v>0</v>
      </c>
      <c r="P177" s="68">
        <f t="shared" si="69"/>
        <v>0</v>
      </c>
      <c r="Q177" s="68">
        <f t="shared" si="61"/>
        <v>0</v>
      </c>
      <c r="R177" s="68">
        <f t="shared" si="62"/>
        <v>0</v>
      </c>
      <c r="S177" s="836"/>
      <c r="T177" s="837"/>
      <c r="U177" s="838"/>
      <c r="V177" s="69" t="str">
        <f t="shared" si="54"/>
        <v/>
      </c>
      <c r="W177" s="450" t="str">
        <f t="shared" si="55"/>
        <v/>
      </c>
      <c r="X177" s="70" t="str">
        <f t="shared" si="56"/>
        <v/>
      </c>
      <c r="Y177" s="315"/>
      <c r="Z177" s="315"/>
      <c r="AA177" s="648"/>
      <c r="AB177" s="648"/>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E177" s="2"/>
      <c r="BF177" s="2"/>
      <c r="BG177" s="289">
        <f t="shared" si="57"/>
        <v>44927</v>
      </c>
      <c r="BH177" s="289">
        <f t="shared" si="58"/>
        <v>44957</v>
      </c>
      <c r="BI177" s="180">
        <f t="shared" si="70"/>
        <v>31</v>
      </c>
      <c r="BK177" s="600">
        <f t="shared" si="59"/>
        <v>1</v>
      </c>
      <c r="BL177" s="600">
        <f t="shared" si="63"/>
        <v>1</v>
      </c>
      <c r="BM177" s="600">
        <f t="shared" si="64"/>
        <v>1</v>
      </c>
    </row>
    <row r="178" spans="1:65" hidden="1" x14ac:dyDescent="0.25">
      <c r="A178" s="67" t="str">
        <f t="shared" si="71"/>
        <v/>
      </c>
      <c r="B178" s="402"/>
      <c r="C178" s="405"/>
      <c r="D178" s="718"/>
      <c r="E178" s="718"/>
      <c r="F178" s="314"/>
      <c r="G178" s="314"/>
      <c r="H178" s="314"/>
      <c r="I178" s="695"/>
      <c r="J178" s="68">
        <f t="shared" si="53"/>
        <v>0</v>
      </c>
      <c r="K178" s="68">
        <f t="shared" si="60"/>
        <v>0</v>
      </c>
      <c r="L178" s="68">
        <f t="shared" si="65"/>
        <v>0</v>
      </c>
      <c r="M178" s="68">
        <f t="shared" si="66"/>
        <v>0</v>
      </c>
      <c r="N178" s="68">
        <f t="shared" si="67"/>
        <v>0</v>
      </c>
      <c r="O178" s="68">
        <f t="shared" si="68"/>
        <v>0</v>
      </c>
      <c r="P178" s="68">
        <f t="shared" si="69"/>
        <v>0</v>
      </c>
      <c r="Q178" s="68">
        <f t="shared" si="61"/>
        <v>0</v>
      </c>
      <c r="R178" s="68">
        <f t="shared" si="62"/>
        <v>0</v>
      </c>
      <c r="S178" s="836"/>
      <c r="T178" s="837"/>
      <c r="U178" s="838"/>
      <c r="V178" s="69" t="str">
        <f t="shared" si="54"/>
        <v/>
      </c>
      <c r="W178" s="450" t="str">
        <f t="shared" si="55"/>
        <v/>
      </c>
      <c r="X178" s="70" t="str">
        <f t="shared" si="56"/>
        <v/>
      </c>
      <c r="Y178" s="315"/>
      <c r="Z178" s="315"/>
      <c r="AA178" s="648"/>
      <c r="AB178" s="648"/>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E178" s="2"/>
      <c r="BF178" s="2"/>
      <c r="BG178" s="289">
        <f t="shared" si="57"/>
        <v>44927</v>
      </c>
      <c r="BH178" s="289">
        <f t="shared" si="58"/>
        <v>44957</v>
      </c>
      <c r="BI178" s="180">
        <f t="shared" si="70"/>
        <v>31</v>
      </c>
      <c r="BK178" s="600">
        <f t="shared" si="59"/>
        <v>1</v>
      </c>
      <c r="BL178" s="600">
        <f t="shared" si="63"/>
        <v>1</v>
      </c>
      <c r="BM178" s="600">
        <f t="shared" si="64"/>
        <v>1</v>
      </c>
    </row>
    <row r="179" spans="1:65" hidden="1" x14ac:dyDescent="0.25">
      <c r="A179" s="67" t="str">
        <f t="shared" si="71"/>
        <v/>
      </c>
      <c r="B179" s="402"/>
      <c r="C179" s="405"/>
      <c r="D179" s="718"/>
      <c r="E179" s="718"/>
      <c r="F179" s="314"/>
      <c r="G179" s="314"/>
      <c r="H179" s="314"/>
      <c r="I179" s="695"/>
      <c r="J179" s="68">
        <f t="shared" si="53"/>
        <v>0</v>
      </c>
      <c r="K179" s="68">
        <f t="shared" si="60"/>
        <v>0</v>
      </c>
      <c r="L179" s="68">
        <f t="shared" si="65"/>
        <v>0</v>
      </c>
      <c r="M179" s="68">
        <f t="shared" si="66"/>
        <v>0</v>
      </c>
      <c r="N179" s="68">
        <f t="shared" si="67"/>
        <v>0</v>
      </c>
      <c r="O179" s="68">
        <f t="shared" si="68"/>
        <v>0</v>
      </c>
      <c r="P179" s="68">
        <f t="shared" si="69"/>
        <v>0</v>
      </c>
      <c r="Q179" s="68">
        <f t="shared" si="61"/>
        <v>0</v>
      </c>
      <c r="R179" s="68">
        <f t="shared" si="62"/>
        <v>0</v>
      </c>
      <c r="S179" s="836"/>
      <c r="T179" s="837"/>
      <c r="U179" s="838"/>
      <c r="V179" s="69" t="str">
        <f t="shared" si="54"/>
        <v/>
      </c>
      <c r="W179" s="450" t="str">
        <f t="shared" si="55"/>
        <v/>
      </c>
      <c r="X179" s="70" t="str">
        <f t="shared" si="56"/>
        <v/>
      </c>
      <c r="Y179" s="315"/>
      <c r="Z179" s="315"/>
      <c r="AA179" s="648"/>
      <c r="AB179" s="648"/>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E179" s="2"/>
      <c r="BF179" s="2"/>
      <c r="BG179" s="289">
        <f t="shared" si="57"/>
        <v>44927</v>
      </c>
      <c r="BH179" s="289">
        <f t="shared" si="58"/>
        <v>44957</v>
      </c>
      <c r="BI179" s="180">
        <f t="shared" si="70"/>
        <v>31</v>
      </c>
      <c r="BK179" s="600">
        <f t="shared" si="59"/>
        <v>1</v>
      </c>
      <c r="BL179" s="600">
        <f t="shared" si="63"/>
        <v>1</v>
      </c>
      <c r="BM179" s="600">
        <f t="shared" si="64"/>
        <v>1</v>
      </c>
    </row>
    <row r="180" spans="1:65" hidden="1" x14ac:dyDescent="0.25">
      <c r="A180" s="67" t="str">
        <f t="shared" si="71"/>
        <v/>
      </c>
      <c r="B180" s="402"/>
      <c r="C180" s="405"/>
      <c r="D180" s="718"/>
      <c r="E180" s="718"/>
      <c r="F180" s="314"/>
      <c r="G180" s="314"/>
      <c r="H180" s="314"/>
      <c r="I180" s="695"/>
      <c r="J180" s="68">
        <f t="shared" si="53"/>
        <v>0</v>
      </c>
      <c r="K180" s="68">
        <f t="shared" si="60"/>
        <v>0</v>
      </c>
      <c r="L180" s="68">
        <f t="shared" si="65"/>
        <v>0</v>
      </c>
      <c r="M180" s="68">
        <f t="shared" si="66"/>
        <v>0</v>
      </c>
      <c r="N180" s="68">
        <f t="shared" si="67"/>
        <v>0</v>
      </c>
      <c r="O180" s="68">
        <f t="shared" si="68"/>
        <v>0</v>
      </c>
      <c r="P180" s="68">
        <f t="shared" si="69"/>
        <v>0</v>
      </c>
      <c r="Q180" s="68">
        <f t="shared" si="61"/>
        <v>0</v>
      </c>
      <c r="R180" s="68">
        <f t="shared" si="62"/>
        <v>0</v>
      </c>
      <c r="S180" s="836"/>
      <c r="T180" s="837"/>
      <c r="U180" s="838"/>
      <c r="V180" s="69" t="str">
        <f t="shared" si="54"/>
        <v/>
      </c>
      <c r="W180" s="450" t="str">
        <f t="shared" si="55"/>
        <v/>
      </c>
      <c r="X180" s="70" t="str">
        <f t="shared" si="56"/>
        <v/>
      </c>
      <c r="Y180" s="315"/>
      <c r="Z180" s="315"/>
      <c r="AA180" s="648"/>
      <c r="AB180" s="648"/>
      <c r="AC180" s="315"/>
      <c r="AD180" s="315"/>
      <c r="AE180" s="315"/>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5"/>
      <c r="BA180" s="315"/>
      <c r="BB180" s="315"/>
      <c r="BC180" s="315"/>
      <c r="BE180" s="2"/>
      <c r="BF180" s="2"/>
      <c r="BG180" s="289">
        <f t="shared" si="57"/>
        <v>44927</v>
      </c>
      <c r="BH180" s="289">
        <f t="shared" si="58"/>
        <v>44957</v>
      </c>
      <c r="BI180" s="180">
        <f t="shared" si="70"/>
        <v>31</v>
      </c>
      <c r="BK180" s="600">
        <f t="shared" si="59"/>
        <v>1</v>
      </c>
      <c r="BL180" s="600">
        <f t="shared" si="63"/>
        <v>1</v>
      </c>
      <c r="BM180" s="600">
        <f t="shared" si="64"/>
        <v>1</v>
      </c>
    </row>
    <row r="181" spans="1:65" hidden="1" x14ac:dyDescent="0.25">
      <c r="A181" s="67" t="str">
        <f t="shared" si="71"/>
        <v/>
      </c>
      <c r="B181" s="402"/>
      <c r="C181" s="405"/>
      <c r="D181" s="718"/>
      <c r="E181" s="718"/>
      <c r="F181" s="314"/>
      <c r="G181" s="314"/>
      <c r="H181" s="314"/>
      <c r="I181" s="695"/>
      <c r="J181" s="68">
        <f t="shared" si="53"/>
        <v>0</v>
      </c>
      <c r="K181" s="68">
        <f t="shared" si="60"/>
        <v>0</v>
      </c>
      <c r="L181" s="68">
        <f t="shared" si="65"/>
        <v>0</v>
      </c>
      <c r="M181" s="68">
        <f t="shared" si="66"/>
        <v>0</v>
      </c>
      <c r="N181" s="68">
        <f t="shared" si="67"/>
        <v>0</v>
      </c>
      <c r="O181" s="68">
        <f t="shared" si="68"/>
        <v>0</v>
      </c>
      <c r="P181" s="68">
        <f t="shared" si="69"/>
        <v>0</v>
      </c>
      <c r="Q181" s="68">
        <f t="shared" si="61"/>
        <v>0</v>
      </c>
      <c r="R181" s="68">
        <f t="shared" si="62"/>
        <v>0</v>
      </c>
      <c r="S181" s="836"/>
      <c r="T181" s="837"/>
      <c r="U181" s="838"/>
      <c r="V181" s="69" t="str">
        <f t="shared" si="54"/>
        <v/>
      </c>
      <c r="W181" s="450" t="str">
        <f t="shared" si="55"/>
        <v/>
      </c>
      <c r="X181" s="70" t="str">
        <f t="shared" si="56"/>
        <v/>
      </c>
      <c r="Y181" s="315"/>
      <c r="Z181" s="315"/>
      <c r="AA181" s="648"/>
      <c r="AB181" s="648"/>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E181" s="2"/>
      <c r="BF181" s="2"/>
      <c r="BG181" s="289">
        <f t="shared" si="57"/>
        <v>44927</v>
      </c>
      <c r="BH181" s="289">
        <f t="shared" si="58"/>
        <v>44957</v>
      </c>
      <c r="BI181" s="180">
        <f t="shared" si="70"/>
        <v>31</v>
      </c>
      <c r="BK181" s="600">
        <f t="shared" si="59"/>
        <v>1</v>
      </c>
      <c r="BL181" s="600">
        <f t="shared" si="63"/>
        <v>1</v>
      </c>
      <c r="BM181" s="600">
        <f t="shared" si="64"/>
        <v>1</v>
      </c>
    </row>
    <row r="182" spans="1:65" hidden="1" x14ac:dyDescent="0.25">
      <c r="A182" s="67" t="str">
        <f t="shared" si="71"/>
        <v/>
      </c>
      <c r="B182" s="402"/>
      <c r="C182" s="405"/>
      <c r="D182" s="718"/>
      <c r="E182" s="718"/>
      <c r="F182" s="314"/>
      <c r="G182" s="314"/>
      <c r="H182" s="314"/>
      <c r="I182" s="695"/>
      <c r="J182" s="68">
        <f t="shared" si="53"/>
        <v>0</v>
      </c>
      <c r="K182" s="68">
        <f t="shared" si="60"/>
        <v>0</v>
      </c>
      <c r="L182" s="68">
        <f t="shared" si="65"/>
        <v>0</v>
      </c>
      <c r="M182" s="68">
        <f t="shared" si="66"/>
        <v>0</v>
      </c>
      <c r="N182" s="68">
        <f t="shared" si="67"/>
        <v>0</v>
      </c>
      <c r="O182" s="68">
        <f t="shared" si="68"/>
        <v>0</v>
      </c>
      <c r="P182" s="68">
        <f t="shared" si="69"/>
        <v>0</v>
      </c>
      <c r="Q182" s="68">
        <f t="shared" si="61"/>
        <v>0</v>
      </c>
      <c r="R182" s="68">
        <f t="shared" si="62"/>
        <v>0</v>
      </c>
      <c r="S182" s="836"/>
      <c r="T182" s="837"/>
      <c r="U182" s="838"/>
      <c r="V182" s="69" t="str">
        <f t="shared" si="54"/>
        <v/>
      </c>
      <c r="W182" s="450" t="str">
        <f t="shared" si="55"/>
        <v/>
      </c>
      <c r="X182" s="70" t="str">
        <f t="shared" si="56"/>
        <v/>
      </c>
      <c r="Y182" s="315"/>
      <c r="Z182" s="315"/>
      <c r="AA182" s="648"/>
      <c r="AB182" s="648"/>
      <c r="AC182" s="315"/>
      <c r="AD182" s="315"/>
      <c r="AE182" s="315"/>
      <c r="AF182" s="315"/>
      <c r="AG182" s="315"/>
      <c r="AH182" s="315"/>
      <c r="AI182" s="315"/>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E182" s="2"/>
      <c r="BF182" s="2"/>
      <c r="BG182" s="289">
        <f t="shared" si="57"/>
        <v>44927</v>
      </c>
      <c r="BH182" s="289">
        <f t="shared" si="58"/>
        <v>44957</v>
      </c>
      <c r="BI182" s="180">
        <f t="shared" si="70"/>
        <v>31</v>
      </c>
      <c r="BK182" s="600">
        <f t="shared" si="59"/>
        <v>1</v>
      </c>
      <c r="BL182" s="600">
        <f t="shared" si="63"/>
        <v>1</v>
      </c>
      <c r="BM182" s="600">
        <f t="shared" si="64"/>
        <v>1</v>
      </c>
    </row>
    <row r="183" spans="1:65" hidden="1" x14ac:dyDescent="0.25">
      <c r="A183" s="67" t="str">
        <f t="shared" si="71"/>
        <v/>
      </c>
      <c r="B183" s="402"/>
      <c r="C183" s="405"/>
      <c r="D183" s="718"/>
      <c r="E183" s="718"/>
      <c r="F183" s="314"/>
      <c r="G183" s="314"/>
      <c r="H183" s="314"/>
      <c r="I183" s="695"/>
      <c r="J183" s="68">
        <f t="shared" si="53"/>
        <v>0</v>
      </c>
      <c r="K183" s="68">
        <f t="shared" si="60"/>
        <v>0</v>
      </c>
      <c r="L183" s="68">
        <f t="shared" si="65"/>
        <v>0</v>
      </c>
      <c r="M183" s="68">
        <f t="shared" si="66"/>
        <v>0</v>
      </c>
      <c r="N183" s="68">
        <f t="shared" si="67"/>
        <v>0</v>
      </c>
      <c r="O183" s="68">
        <f t="shared" si="68"/>
        <v>0</v>
      </c>
      <c r="P183" s="68">
        <f t="shared" si="69"/>
        <v>0</v>
      </c>
      <c r="Q183" s="68">
        <f t="shared" si="61"/>
        <v>0</v>
      </c>
      <c r="R183" s="68">
        <f t="shared" si="62"/>
        <v>0</v>
      </c>
      <c r="S183" s="836"/>
      <c r="T183" s="837"/>
      <c r="U183" s="838"/>
      <c r="V183" s="69" t="str">
        <f t="shared" si="54"/>
        <v/>
      </c>
      <c r="W183" s="450" t="str">
        <f t="shared" si="55"/>
        <v/>
      </c>
      <c r="X183" s="70" t="str">
        <f t="shared" si="56"/>
        <v/>
      </c>
      <c r="Y183" s="315"/>
      <c r="Z183" s="315"/>
      <c r="AA183" s="648"/>
      <c r="AB183" s="648"/>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E183" s="2"/>
      <c r="BF183" s="2"/>
      <c r="BG183" s="289">
        <f t="shared" si="57"/>
        <v>44927</v>
      </c>
      <c r="BH183" s="289">
        <f t="shared" si="58"/>
        <v>44957</v>
      </c>
      <c r="BI183" s="180">
        <f t="shared" si="70"/>
        <v>31</v>
      </c>
      <c r="BK183" s="600">
        <f t="shared" si="59"/>
        <v>1</v>
      </c>
      <c r="BL183" s="600">
        <f t="shared" si="63"/>
        <v>1</v>
      </c>
      <c r="BM183" s="600">
        <f t="shared" si="64"/>
        <v>1</v>
      </c>
    </row>
    <row r="184" spans="1:65" hidden="1" x14ac:dyDescent="0.25">
      <c r="A184" s="67" t="str">
        <f t="shared" si="71"/>
        <v/>
      </c>
      <c r="B184" s="402"/>
      <c r="C184" s="405"/>
      <c r="D184" s="718"/>
      <c r="E184" s="718"/>
      <c r="F184" s="314"/>
      <c r="G184" s="314"/>
      <c r="H184" s="314"/>
      <c r="I184" s="695"/>
      <c r="J184" s="68">
        <f t="shared" si="53"/>
        <v>0</v>
      </c>
      <c r="K184" s="68">
        <f t="shared" si="60"/>
        <v>0</v>
      </c>
      <c r="L184" s="68">
        <f t="shared" si="65"/>
        <v>0</v>
      </c>
      <c r="M184" s="68">
        <f t="shared" si="66"/>
        <v>0</v>
      </c>
      <c r="N184" s="68">
        <f t="shared" si="67"/>
        <v>0</v>
      </c>
      <c r="O184" s="68">
        <f t="shared" si="68"/>
        <v>0</v>
      </c>
      <c r="P184" s="68">
        <f t="shared" si="69"/>
        <v>0</v>
      </c>
      <c r="Q184" s="68">
        <f t="shared" si="61"/>
        <v>0</v>
      </c>
      <c r="R184" s="68">
        <f t="shared" si="62"/>
        <v>0</v>
      </c>
      <c r="S184" s="836"/>
      <c r="T184" s="837"/>
      <c r="U184" s="838"/>
      <c r="V184" s="69" t="str">
        <f t="shared" si="54"/>
        <v/>
      </c>
      <c r="W184" s="450" t="str">
        <f t="shared" si="55"/>
        <v/>
      </c>
      <c r="X184" s="70" t="str">
        <f t="shared" si="56"/>
        <v/>
      </c>
      <c r="Y184" s="315"/>
      <c r="Z184" s="315"/>
      <c r="AA184" s="648"/>
      <c r="AB184" s="648"/>
      <c r="AC184" s="315"/>
      <c r="AD184" s="315"/>
      <c r="AE184" s="315"/>
      <c r="AF184" s="315"/>
      <c r="AG184" s="315"/>
      <c r="AH184" s="315"/>
      <c r="AI184" s="315"/>
      <c r="AJ184" s="315"/>
      <c r="AK184" s="315"/>
      <c r="AL184" s="315"/>
      <c r="AM184" s="315"/>
      <c r="AN184" s="315"/>
      <c r="AO184" s="315"/>
      <c r="AP184" s="315"/>
      <c r="AQ184" s="315"/>
      <c r="AR184" s="315"/>
      <c r="AS184" s="315"/>
      <c r="AT184" s="315"/>
      <c r="AU184" s="315"/>
      <c r="AV184" s="315"/>
      <c r="AW184" s="315"/>
      <c r="AX184" s="315"/>
      <c r="AY184" s="315"/>
      <c r="AZ184" s="315"/>
      <c r="BA184" s="315"/>
      <c r="BB184" s="315"/>
      <c r="BC184" s="315"/>
      <c r="BE184" s="2"/>
      <c r="BF184" s="2"/>
      <c r="BG184" s="289">
        <f t="shared" si="57"/>
        <v>44927</v>
      </c>
      <c r="BH184" s="289">
        <f t="shared" si="58"/>
        <v>44957</v>
      </c>
      <c r="BI184" s="180">
        <f t="shared" si="70"/>
        <v>31</v>
      </c>
      <c r="BK184" s="600">
        <f t="shared" si="59"/>
        <v>1</v>
      </c>
      <c r="BL184" s="600">
        <f t="shared" si="63"/>
        <v>1</v>
      </c>
      <c r="BM184" s="600">
        <f t="shared" si="64"/>
        <v>1</v>
      </c>
    </row>
    <row r="185" spans="1:65" hidden="1" x14ac:dyDescent="0.25">
      <c r="A185" s="67" t="str">
        <f t="shared" si="71"/>
        <v/>
      </c>
      <c r="B185" s="402"/>
      <c r="C185" s="405"/>
      <c r="D185" s="718"/>
      <c r="E185" s="718"/>
      <c r="F185" s="314"/>
      <c r="G185" s="314"/>
      <c r="H185" s="314"/>
      <c r="I185" s="695"/>
      <c r="J185" s="68">
        <f t="shared" si="53"/>
        <v>0</v>
      </c>
      <c r="K185" s="68">
        <f t="shared" si="60"/>
        <v>0</v>
      </c>
      <c r="L185" s="68">
        <f t="shared" si="65"/>
        <v>0</v>
      </c>
      <c r="M185" s="68">
        <f t="shared" si="66"/>
        <v>0</v>
      </c>
      <c r="N185" s="68">
        <f t="shared" si="67"/>
        <v>0</v>
      </c>
      <c r="O185" s="68">
        <f t="shared" si="68"/>
        <v>0</v>
      </c>
      <c r="P185" s="68">
        <f t="shared" si="69"/>
        <v>0</v>
      </c>
      <c r="Q185" s="68">
        <f t="shared" si="61"/>
        <v>0</v>
      </c>
      <c r="R185" s="68">
        <f t="shared" si="62"/>
        <v>0</v>
      </c>
      <c r="S185" s="836"/>
      <c r="T185" s="837"/>
      <c r="U185" s="838"/>
      <c r="V185" s="69" t="str">
        <f t="shared" si="54"/>
        <v/>
      </c>
      <c r="W185" s="450" t="str">
        <f t="shared" si="55"/>
        <v/>
      </c>
      <c r="X185" s="70" t="str">
        <f t="shared" si="56"/>
        <v/>
      </c>
      <c r="Y185" s="315"/>
      <c r="Z185" s="315"/>
      <c r="AA185" s="648"/>
      <c r="AB185" s="648"/>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E185" s="2"/>
      <c r="BF185" s="2"/>
      <c r="BG185" s="289">
        <f t="shared" si="57"/>
        <v>44927</v>
      </c>
      <c r="BH185" s="289">
        <f t="shared" si="58"/>
        <v>44957</v>
      </c>
      <c r="BI185" s="180">
        <f t="shared" si="70"/>
        <v>31</v>
      </c>
      <c r="BK185" s="600">
        <f t="shared" si="59"/>
        <v>1</v>
      </c>
      <c r="BL185" s="600">
        <f t="shared" si="63"/>
        <v>1</v>
      </c>
      <c r="BM185" s="600">
        <f t="shared" si="64"/>
        <v>1</v>
      </c>
    </row>
    <row r="186" spans="1:65" hidden="1" x14ac:dyDescent="0.25">
      <c r="A186" s="67" t="str">
        <f t="shared" si="71"/>
        <v/>
      </c>
      <c r="B186" s="402"/>
      <c r="C186" s="405"/>
      <c r="D186" s="718"/>
      <c r="E186" s="718"/>
      <c r="F186" s="314"/>
      <c r="G186" s="314"/>
      <c r="H186" s="314"/>
      <c r="I186" s="695"/>
      <c r="J186" s="68">
        <f t="shared" si="53"/>
        <v>0</v>
      </c>
      <c r="K186" s="68">
        <f t="shared" si="60"/>
        <v>0</v>
      </c>
      <c r="L186" s="68">
        <f t="shared" si="65"/>
        <v>0</v>
      </c>
      <c r="M186" s="68">
        <f t="shared" si="66"/>
        <v>0</v>
      </c>
      <c r="N186" s="68">
        <f t="shared" si="67"/>
        <v>0</v>
      </c>
      <c r="O186" s="68">
        <f t="shared" si="68"/>
        <v>0</v>
      </c>
      <c r="P186" s="68">
        <f t="shared" si="69"/>
        <v>0</v>
      </c>
      <c r="Q186" s="68">
        <f t="shared" si="61"/>
        <v>0</v>
      </c>
      <c r="R186" s="68">
        <f t="shared" si="62"/>
        <v>0</v>
      </c>
      <c r="S186" s="836"/>
      <c r="T186" s="837"/>
      <c r="U186" s="838"/>
      <c r="V186" s="69" t="str">
        <f t="shared" si="54"/>
        <v/>
      </c>
      <c r="W186" s="450" t="str">
        <f t="shared" si="55"/>
        <v/>
      </c>
      <c r="X186" s="70" t="str">
        <f t="shared" si="56"/>
        <v/>
      </c>
      <c r="Y186" s="315"/>
      <c r="Z186" s="315"/>
      <c r="AA186" s="648"/>
      <c r="AB186" s="648"/>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E186" s="2"/>
      <c r="BF186" s="2"/>
      <c r="BG186" s="289">
        <f t="shared" si="57"/>
        <v>44927</v>
      </c>
      <c r="BH186" s="289">
        <f t="shared" si="58"/>
        <v>44957</v>
      </c>
      <c r="BI186" s="180">
        <f t="shared" si="70"/>
        <v>31</v>
      </c>
      <c r="BK186" s="600">
        <f t="shared" si="59"/>
        <v>1</v>
      </c>
      <c r="BL186" s="600">
        <f t="shared" si="63"/>
        <v>1</v>
      </c>
      <c r="BM186" s="600">
        <f t="shared" si="64"/>
        <v>1</v>
      </c>
    </row>
    <row r="187" spans="1:65" hidden="1" x14ac:dyDescent="0.25">
      <c r="A187" s="67" t="str">
        <f t="shared" si="71"/>
        <v/>
      </c>
      <c r="B187" s="402"/>
      <c r="C187" s="405"/>
      <c r="D187" s="718"/>
      <c r="E187" s="718"/>
      <c r="F187" s="314"/>
      <c r="G187" s="314"/>
      <c r="H187" s="314"/>
      <c r="I187" s="695"/>
      <c r="J187" s="68">
        <f t="shared" si="53"/>
        <v>0</v>
      </c>
      <c r="K187" s="68">
        <f t="shared" si="60"/>
        <v>0</v>
      </c>
      <c r="L187" s="68">
        <f t="shared" si="65"/>
        <v>0</v>
      </c>
      <c r="M187" s="68">
        <f t="shared" si="66"/>
        <v>0</v>
      </c>
      <c r="N187" s="68">
        <f t="shared" si="67"/>
        <v>0</v>
      </c>
      <c r="O187" s="68">
        <f t="shared" si="68"/>
        <v>0</v>
      </c>
      <c r="P187" s="68">
        <f t="shared" si="69"/>
        <v>0</v>
      </c>
      <c r="Q187" s="68">
        <f t="shared" si="61"/>
        <v>0</v>
      </c>
      <c r="R187" s="68">
        <f t="shared" si="62"/>
        <v>0</v>
      </c>
      <c r="S187" s="836"/>
      <c r="T187" s="837"/>
      <c r="U187" s="838"/>
      <c r="V187" s="69" t="str">
        <f t="shared" si="54"/>
        <v/>
      </c>
      <c r="W187" s="450" t="str">
        <f t="shared" si="55"/>
        <v/>
      </c>
      <c r="X187" s="70" t="str">
        <f t="shared" si="56"/>
        <v/>
      </c>
      <c r="Y187" s="315"/>
      <c r="Z187" s="315"/>
      <c r="AA187" s="648"/>
      <c r="AB187" s="648"/>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5"/>
      <c r="AY187" s="315"/>
      <c r="AZ187" s="315"/>
      <c r="BA187" s="315"/>
      <c r="BB187" s="315"/>
      <c r="BC187" s="315"/>
      <c r="BE187" s="2"/>
      <c r="BF187" s="2"/>
      <c r="BG187" s="289">
        <f t="shared" si="57"/>
        <v>44927</v>
      </c>
      <c r="BH187" s="289">
        <f t="shared" si="58"/>
        <v>44957</v>
      </c>
      <c r="BI187" s="180">
        <f t="shared" si="70"/>
        <v>31</v>
      </c>
      <c r="BK187" s="600">
        <f t="shared" si="59"/>
        <v>1</v>
      </c>
      <c r="BL187" s="600">
        <f t="shared" si="63"/>
        <v>1</v>
      </c>
      <c r="BM187" s="600">
        <f t="shared" si="64"/>
        <v>1</v>
      </c>
    </row>
    <row r="188" spans="1:65" hidden="1" x14ac:dyDescent="0.25">
      <c r="A188" s="67" t="str">
        <f t="shared" si="71"/>
        <v/>
      </c>
      <c r="B188" s="402"/>
      <c r="C188" s="405"/>
      <c r="D188" s="718"/>
      <c r="E188" s="718"/>
      <c r="F188" s="314"/>
      <c r="G188" s="314"/>
      <c r="H188" s="314"/>
      <c r="I188" s="695"/>
      <c r="J188" s="68">
        <f t="shared" si="53"/>
        <v>0</v>
      </c>
      <c r="K188" s="68">
        <f t="shared" si="60"/>
        <v>0</v>
      </c>
      <c r="L188" s="68">
        <f t="shared" si="65"/>
        <v>0</v>
      </c>
      <c r="M188" s="68">
        <f t="shared" si="66"/>
        <v>0</v>
      </c>
      <c r="N188" s="68">
        <f t="shared" si="67"/>
        <v>0</v>
      </c>
      <c r="O188" s="68">
        <f t="shared" si="68"/>
        <v>0</v>
      </c>
      <c r="P188" s="68">
        <f t="shared" si="69"/>
        <v>0</v>
      </c>
      <c r="Q188" s="68">
        <f t="shared" si="61"/>
        <v>0</v>
      </c>
      <c r="R188" s="68">
        <f t="shared" si="62"/>
        <v>0</v>
      </c>
      <c r="S188" s="836"/>
      <c r="T188" s="837"/>
      <c r="U188" s="838"/>
      <c r="V188" s="69" t="str">
        <f t="shared" si="54"/>
        <v/>
      </c>
      <c r="W188" s="450" t="str">
        <f t="shared" si="55"/>
        <v/>
      </c>
      <c r="X188" s="70" t="str">
        <f t="shared" si="56"/>
        <v/>
      </c>
      <c r="Y188" s="315"/>
      <c r="Z188" s="315"/>
      <c r="AA188" s="648"/>
      <c r="AB188" s="648"/>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E188" s="2"/>
      <c r="BF188" s="2"/>
      <c r="BG188" s="289">
        <f t="shared" si="57"/>
        <v>44927</v>
      </c>
      <c r="BH188" s="289">
        <f t="shared" si="58"/>
        <v>44957</v>
      </c>
      <c r="BI188" s="180">
        <f t="shared" si="70"/>
        <v>31</v>
      </c>
      <c r="BK188" s="600">
        <f t="shared" si="59"/>
        <v>1</v>
      </c>
      <c r="BL188" s="600">
        <f t="shared" si="63"/>
        <v>1</v>
      </c>
      <c r="BM188" s="600">
        <f t="shared" si="64"/>
        <v>1</v>
      </c>
    </row>
    <row r="189" spans="1:65" hidden="1" x14ac:dyDescent="0.25">
      <c r="A189" s="67" t="str">
        <f t="shared" si="71"/>
        <v/>
      </c>
      <c r="B189" s="402"/>
      <c r="C189" s="405"/>
      <c r="D189" s="718"/>
      <c r="E189" s="718"/>
      <c r="F189" s="314"/>
      <c r="G189" s="314"/>
      <c r="H189" s="314"/>
      <c r="I189" s="695"/>
      <c r="J189" s="68">
        <f t="shared" si="53"/>
        <v>0</v>
      </c>
      <c r="K189" s="68">
        <f t="shared" si="60"/>
        <v>0</v>
      </c>
      <c r="L189" s="68">
        <f t="shared" si="65"/>
        <v>0</v>
      </c>
      <c r="M189" s="68">
        <f t="shared" si="66"/>
        <v>0</v>
      </c>
      <c r="N189" s="68">
        <f t="shared" si="67"/>
        <v>0</v>
      </c>
      <c r="O189" s="68">
        <f t="shared" si="68"/>
        <v>0</v>
      </c>
      <c r="P189" s="68">
        <f t="shared" si="69"/>
        <v>0</v>
      </c>
      <c r="Q189" s="68">
        <f t="shared" si="61"/>
        <v>0</v>
      </c>
      <c r="R189" s="68">
        <f t="shared" si="62"/>
        <v>0</v>
      </c>
      <c r="S189" s="836"/>
      <c r="T189" s="837"/>
      <c r="U189" s="838"/>
      <c r="V189" s="69" t="str">
        <f t="shared" si="54"/>
        <v/>
      </c>
      <c r="W189" s="450" t="str">
        <f t="shared" si="55"/>
        <v/>
      </c>
      <c r="X189" s="70" t="str">
        <f t="shared" si="56"/>
        <v/>
      </c>
      <c r="Y189" s="315"/>
      <c r="Z189" s="315"/>
      <c r="AA189" s="648"/>
      <c r="AB189" s="648"/>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E189" s="2"/>
      <c r="BF189" s="2"/>
      <c r="BG189" s="289">
        <f t="shared" si="57"/>
        <v>44927</v>
      </c>
      <c r="BH189" s="289">
        <f t="shared" si="58"/>
        <v>44957</v>
      </c>
      <c r="BI189" s="180">
        <f t="shared" si="70"/>
        <v>31</v>
      </c>
      <c r="BK189" s="600">
        <f t="shared" si="59"/>
        <v>1</v>
      </c>
      <c r="BL189" s="600">
        <f t="shared" si="63"/>
        <v>1</v>
      </c>
      <c r="BM189" s="600">
        <f t="shared" si="64"/>
        <v>1</v>
      </c>
    </row>
    <row r="190" spans="1:65" hidden="1" x14ac:dyDescent="0.25">
      <c r="A190" s="67" t="str">
        <f t="shared" si="71"/>
        <v/>
      </c>
      <c r="B190" s="402"/>
      <c r="C190" s="405"/>
      <c r="D190" s="718"/>
      <c r="E190" s="718"/>
      <c r="F190" s="314"/>
      <c r="G190" s="314"/>
      <c r="H190" s="314"/>
      <c r="I190" s="695"/>
      <c r="J190" s="68">
        <f t="shared" si="53"/>
        <v>0</v>
      </c>
      <c r="K190" s="68">
        <f t="shared" si="60"/>
        <v>0</v>
      </c>
      <c r="L190" s="68">
        <f t="shared" si="65"/>
        <v>0</v>
      </c>
      <c r="M190" s="68">
        <f t="shared" si="66"/>
        <v>0</v>
      </c>
      <c r="N190" s="68">
        <f t="shared" si="67"/>
        <v>0</v>
      </c>
      <c r="O190" s="68">
        <f t="shared" si="68"/>
        <v>0</v>
      </c>
      <c r="P190" s="68">
        <f t="shared" si="69"/>
        <v>0</v>
      </c>
      <c r="Q190" s="68">
        <f t="shared" si="61"/>
        <v>0</v>
      </c>
      <c r="R190" s="68">
        <f t="shared" si="62"/>
        <v>0</v>
      </c>
      <c r="S190" s="836"/>
      <c r="T190" s="837"/>
      <c r="U190" s="838"/>
      <c r="V190" s="69" t="str">
        <f t="shared" si="54"/>
        <v/>
      </c>
      <c r="W190" s="450" t="str">
        <f t="shared" si="55"/>
        <v/>
      </c>
      <c r="X190" s="70" t="str">
        <f t="shared" si="56"/>
        <v/>
      </c>
      <c r="Y190" s="315"/>
      <c r="Z190" s="315"/>
      <c r="AA190" s="648"/>
      <c r="AB190" s="648"/>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E190" s="2"/>
      <c r="BF190" s="2"/>
      <c r="BG190" s="289">
        <f t="shared" si="57"/>
        <v>44927</v>
      </c>
      <c r="BH190" s="289">
        <f t="shared" si="58"/>
        <v>44957</v>
      </c>
      <c r="BI190" s="180">
        <f t="shared" si="70"/>
        <v>31</v>
      </c>
      <c r="BK190" s="600">
        <f t="shared" si="59"/>
        <v>1</v>
      </c>
      <c r="BL190" s="600">
        <f t="shared" si="63"/>
        <v>1</v>
      </c>
      <c r="BM190" s="600">
        <f t="shared" si="64"/>
        <v>1</v>
      </c>
    </row>
    <row r="191" spans="1:65" hidden="1" x14ac:dyDescent="0.25">
      <c r="A191" s="67" t="str">
        <f t="shared" si="71"/>
        <v/>
      </c>
      <c r="B191" s="402"/>
      <c r="C191" s="405"/>
      <c r="D191" s="718"/>
      <c r="E191" s="718"/>
      <c r="F191" s="314"/>
      <c r="G191" s="314"/>
      <c r="H191" s="314"/>
      <c r="I191" s="695"/>
      <c r="J191" s="68">
        <f t="shared" si="53"/>
        <v>0</v>
      </c>
      <c r="K191" s="68">
        <f t="shared" si="60"/>
        <v>0</v>
      </c>
      <c r="L191" s="68">
        <f t="shared" si="65"/>
        <v>0</v>
      </c>
      <c r="M191" s="68">
        <f t="shared" si="66"/>
        <v>0</v>
      </c>
      <c r="N191" s="68">
        <f t="shared" si="67"/>
        <v>0</v>
      </c>
      <c r="O191" s="68">
        <f t="shared" si="68"/>
        <v>0</v>
      </c>
      <c r="P191" s="68">
        <f t="shared" si="69"/>
        <v>0</v>
      </c>
      <c r="Q191" s="68">
        <f t="shared" si="61"/>
        <v>0</v>
      </c>
      <c r="R191" s="68">
        <f t="shared" si="62"/>
        <v>0</v>
      </c>
      <c r="S191" s="836"/>
      <c r="T191" s="837"/>
      <c r="U191" s="838"/>
      <c r="V191" s="69" t="str">
        <f t="shared" si="54"/>
        <v/>
      </c>
      <c r="W191" s="450" t="str">
        <f t="shared" si="55"/>
        <v/>
      </c>
      <c r="X191" s="70" t="str">
        <f t="shared" si="56"/>
        <v/>
      </c>
      <c r="Y191" s="315"/>
      <c r="Z191" s="315"/>
      <c r="AA191" s="648"/>
      <c r="AB191" s="648"/>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E191" s="2"/>
      <c r="BF191" s="2"/>
      <c r="BG191" s="289">
        <f t="shared" si="57"/>
        <v>44927</v>
      </c>
      <c r="BH191" s="289">
        <f t="shared" si="58"/>
        <v>44957</v>
      </c>
      <c r="BI191" s="180">
        <f t="shared" si="70"/>
        <v>31</v>
      </c>
      <c r="BK191" s="600">
        <f t="shared" si="59"/>
        <v>1</v>
      </c>
      <c r="BL191" s="600">
        <f t="shared" si="63"/>
        <v>1</v>
      </c>
      <c r="BM191" s="600">
        <f t="shared" si="64"/>
        <v>1</v>
      </c>
    </row>
    <row r="192" spans="1:65" hidden="1" x14ac:dyDescent="0.25">
      <c r="A192" s="67" t="str">
        <f t="shared" si="71"/>
        <v/>
      </c>
      <c r="B192" s="402"/>
      <c r="C192" s="405"/>
      <c r="D192" s="718"/>
      <c r="E192" s="718"/>
      <c r="F192" s="314"/>
      <c r="G192" s="314"/>
      <c r="H192" s="314"/>
      <c r="I192" s="695"/>
      <c r="J192" s="68">
        <f t="shared" si="53"/>
        <v>0</v>
      </c>
      <c r="K192" s="68">
        <f t="shared" si="60"/>
        <v>0</v>
      </c>
      <c r="L192" s="68">
        <f t="shared" si="65"/>
        <v>0</v>
      </c>
      <c r="M192" s="68">
        <f t="shared" si="66"/>
        <v>0</v>
      </c>
      <c r="N192" s="68">
        <f t="shared" si="67"/>
        <v>0</v>
      </c>
      <c r="O192" s="68">
        <f t="shared" si="68"/>
        <v>0</v>
      </c>
      <c r="P192" s="68">
        <f t="shared" si="69"/>
        <v>0</v>
      </c>
      <c r="Q192" s="68">
        <f t="shared" si="61"/>
        <v>0</v>
      </c>
      <c r="R192" s="68">
        <f t="shared" si="62"/>
        <v>0</v>
      </c>
      <c r="S192" s="836"/>
      <c r="T192" s="837"/>
      <c r="U192" s="838"/>
      <c r="V192" s="69" t="str">
        <f t="shared" si="54"/>
        <v/>
      </c>
      <c r="W192" s="450" t="str">
        <f t="shared" si="55"/>
        <v/>
      </c>
      <c r="X192" s="70" t="str">
        <f t="shared" si="56"/>
        <v/>
      </c>
      <c r="Y192" s="315"/>
      <c r="Z192" s="315"/>
      <c r="AA192" s="648"/>
      <c r="AB192" s="648"/>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E192" s="2"/>
      <c r="BF192" s="2"/>
      <c r="BG192" s="289">
        <f t="shared" si="57"/>
        <v>44927</v>
      </c>
      <c r="BH192" s="289">
        <f t="shared" si="58"/>
        <v>44957</v>
      </c>
      <c r="BI192" s="180">
        <f t="shared" si="70"/>
        <v>31</v>
      </c>
      <c r="BK192" s="600">
        <f t="shared" si="59"/>
        <v>1</v>
      </c>
      <c r="BL192" s="600">
        <f t="shared" si="63"/>
        <v>1</v>
      </c>
      <c r="BM192" s="600">
        <f t="shared" si="64"/>
        <v>1</v>
      </c>
    </row>
    <row r="193" spans="1:65" hidden="1" x14ac:dyDescent="0.25">
      <c r="A193" s="67" t="str">
        <f t="shared" si="71"/>
        <v/>
      </c>
      <c r="B193" s="402"/>
      <c r="C193" s="405"/>
      <c r="D193" s="718"/>
      <c r="E193" s="718"/>
      <c r="F193" s="314"/>
      <c r="G193" s="314"/>
      <c r="H193" s="314"/>
      <c r="I193" s="695"/>
      <c r="J193" s="68">
        <f t="shared" si="53"/>
        <v>0</v>
      </c>
      <c r="K193" s="68">
        <f t="shared" si="60"/>
        <v>0</v>
      </c>
      <c r="L193" s="68">
        <f t="shared" si="65"/>
        <v>0</v>
      </c>
      <c r="M193" s="68">
        <f t="shared" si="66"/>
        <v>0</v>
      </c>
      <c r="N193" s="68">
        <f t="shared" si="67"/>
        <v>0</v>
      </c>
      <c r="O193" s="68">
        <f t="shared" si="68"/>
        <v>0</v>
      </c>
      <c r="P193" s="68">
        <f t="shared" si="69"/>
        <v>0</v>
      </c>
      <c r="Q193" s="68">
        <f t="shared" si="61"/>
        <v>0</v>
      </c>
      <c r="R193" s="68">
        <f t="shared" si="62"/>
        <v>0</v>
      </c>
      <c r="S193" s="836"/>
      <c r="T193" s="837"/>
      <c r="U193" s="838"/>
      <c r="V193" s="69" t="str">
        <f t="shared" si="54"/>
        <v/>
      </c>
      <c r="W193" s="450" t="str">
        <f t="shared" si="55"/>
        <v/>
      </c>
      <c r="X193" s="70" t="str">
        <f t="shared" si="56"/>
        <v/>
      </c>
      <c r="Y193" s="315"/>
      <c r="Z193" s="315"/>
      <c r="AA193" s="648"/>
      <c r="AB193" s="648"/>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E193" s="2"/>
      <c r="BF193" s="2"/>
      <c r="BG193" s="289">
        <f t="shared" si="57"/>
        <v>44927</v>
      </c>
      <c r="BH193" s="289">
        <f t="shared" si="58"/>
        <v>44957</v>
      </c>
      <c r="BI193" s="180">
        <f t="shared" si="70"/>
        <v>31</v>
      </c>
      <c r="BK193" s="600">
        <f t="shared" si="59"/>
        <v>1</v>
      </c>
      <c r="BL193" s="600">
        <f t="shared" si="63"/>
        <v>1</v>
      </c>
      <c r="BM193" s="600">
        <f t="shared" si="64"/>
        <v>1</v>
      </c>
    </row>
    <row r="194" spans="1:65" hidden="1" x14ac:dyDescent="0.25">
      <c r="A194" s="67" t="str">
        <f t="shared" si="71"/>
        <v/>
      </c>
      <c r="B194" s="402"/>
      <c r="C194" s="405"/>
      <c r="D194" s="718"/>
      <c r="E194" s="718"/>
      <c r="F194" s="314"/>
      <c r="G194" s="314"/>
      <c r="H194" s="314"/>
      <c r="I194" s="695"/>
      <c r="J194" s="68">
        <f t="shared" si="53"/>
        <v>0</v>
      </c>
      <c r="K194" s="68">
        <f t="shared" si="60"/>
        <v>0</v>
      </c>
      <c r="L194" s="68">
        <f t="shared" si="65"/>
        <v>0</v>
      </c>
      <c r="M194" s="68">
        <f t="shared" si="66"/>
        <v>0</v>
      </c>
      <c r="N194" s="68">
        <f t="shared" si="67"/>
        <v>0</v>
      </c>
      <c r="O194" s="68">
        <f t="shared" si="68"/>
        <v>0</v>
      </c>
      <c r="P194" s="68">
        <f t="shared" si="69"/>
        <v>0</v>
      </c>
      <c r="Q194" s="68">
        <f t="shared" si="61"/>
        <v>0</v>
      </c>
      <c r="R194" s="68">
        <f t="shared" si="62"/>
        <v>0</v>
      </c>
      <c r="S194" s="836"/>
      <c r="T194" s="837"/>
      <c r="U194" s="838"/>
      <c r="V194" s="69" t="str">
        <f t="shared" si="54"/>
        <v/>
      </c>
      <c r="W194" s="450" t="str">
        <f t="shared" si="55"/>
        <v/>
      </c>
      <c r="X194" s="70" t="str">
        <f t="shared" si="56"/>
        <v/>
      </c>
      <c r="Y194" s="315"/>
      <c r="Z194" s="315"/>
      <c r="AA194" s="648"/>
      <c r="AB194" s="648"/>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E194" s="2"/>
      <c r="BF194" s="2"/>
      <c r="BG194" s="289">
        <f t="shared" si="57"/>
        <v>44927</v>
      </c>
      <c r="BH194" s="289">
        <f t="shared" si="58"/>
        <v>44957</v>
      </c>
      <c r="BI194" s="180">
        <f t="shared" si="70"/>
        <v>31</v>
      </c>
      <c r="BK194" s="600">
        <f t="shared" si="59"/>
        <v>1</v>
      </c>
      <c r="BL194" s="600">
        <f t="shared" si="63"/>
        <v>1</v>
      </c>
      <c r="BM194" s="600">
        <f t="shared" si="64"/>
        <v>1</v>
      </c>
    </row>
    <row r="195" spans="1:65" hidden="1" x14ac:dyDescent="0.25">
      <c r="A195" s="67" t="str">
        <f t="shared" si="71"/>
        <v/>
      </c>
      <c r="B195" s="402"/>
      <c r="C195" s="405"/>
      <c r="D195" s="718"/>
      <c r="E195" s="718"/>
      <c r="F195" s="314"/>
      <c r="G195" s="314"/>
      <c r="H195" s="314"/>
      <c r="I195" s="695"/>
      <c r="J195" s="68">
        <f t="shared" si="53"/>
        <v>0</v>
      </c>
      <c r="K195" s="68">
        <f t="shared" si="60"/>
        <v>0</v>
      </c>
      <c r="L195" s="68">
        <f t="shared" si="65"/>
        <v>0</v>
      </c>
      <c r="M195" s="68">
        <f t="shared" si="66"/>
        <v>0</v>
      </c>
      <c r="N195" s="68">
        <f t="shared" si="67"/>
        <v>0</v>
      </c>
      <c r="O195" s="68">
        <f t="shared" si="68"/>
        <v>0</v>
      </c>
      <c r="P195" s="68">
        <f t="shared" si="69"/>
        <v>0</v>
      </c>
      <c r="Q195" s="68">
        <f t="shared" si="61"/>
        <v>0</v>
      </c>
      <c r="R195" s="68">
        <f t="shared" si="62"/>
        <v>0</v>
      </c>
      <c r="S195" s="836"/>
      <c r="T195" s="837"/>
      <c r="U195" s="838"/>
      <c r="V195" s="69" t="str">
        <f t="shared" si="54"/>
        <v/>
      </c>
      <c r="W195" s="450" t="str">
        <f t="shared" si="55"/>
        <v/>
      </c>
      <c r="X195" s="70" t="str">
        <f t="shared" si="56"/>
        <v/>
      </c>
      <c r="Y195" s="315"/>
      <c r="Z195" s="315"/>
      <c r="AA195" s="648"/>
      <c r="AB195" s="648"/>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E195" s="2"/>
      <c r="BF195" s="2"/>
      <c r="BG195" s="289">
        <f t="shared" si="57"/>
        <v>44927</v>
      </c>
      <c r="BH195" s="289">
        <f t="shared" si="58"/>
        <v>44957</v>
      </c>
      <c r="BI195" s="180">
        <f t="shared" si="70"/>
        <v>31</v>
      </c>
      <c r="BK195" s="600">
        <f t="shared" si="59"/>
        <v>1</v>
      </c>
      <c r="BL195" s="600">
        <f t="shared" si="63"/>
        <v>1</v>
      </c>
      <c r="BM195" s="600">
        <f t="shared" si="64"/>
        <v>1</v>
      </c>
    </row>
    <row r="196" spans="1:65" hidden="1" x14ac:dyDescent="0.25">
      <c r="A196" s="67" t="str">
        <f t="shared" si="71"/>
        <v/>
      </c>
      <c r="B196" s="402"/>
      <c r="C196" s="405"/>
      <c r="D196" s="718"/>
      <c r="E196" s="718"/>
      <c r="F196" s="314"/>
      <c r="G196" s="314"/>
      <c r="H196" s="314"/>
      <c r="I196" s="695"/>
      <c r="J196" s="68">
        <f t="shared" si="53"/>
        <v>0</v>
      </c>
      <c r="K196" s="68">
        <f t="shared" si="60"/>
        <v>0</v>
      </c>
      <c r="L196" s="68">
        <f t="shared" si="65"/>
        <v>0</v>
      </c>
      <c r="M196" s="68">
        <f t="shared" si="66"/>
        <v>0</v>
      </c>
      <c r="N196" s="68">
        <f t="shared" si="67"/>
        <v>0</v>
      </c>
      <c r="O196" s="68">
        <f t="shared" si="68"/>
        <v>0</v>
      </c>
      <c r="P196" s="68">
        <f t="shared" si="69"/>
        <v>0</v>
      </c>
      <c r="Q196" s="68">
        <f t="shared" si="61"/>
        <v>0</v>
      </c>
      <c r="R196" s="68">
        <f t="shared" si="62"/>
        <v>0</v>
      </c>
      <c r="S196" s="836"/>
      <c r="T196" s="837"/>
      <c r="U196" s="838"/>
      <c r="V196" s="69" t="str">
        <f t="shared" si="54"/>
        <v/>
      </c>
      <c r="W196" s="450" t="str">
        <f t="shared" si="55"/>
        <v/>
      </c>
      <c r="X196" s="70" t="str">
        <f t="shared" si="56"/>
        <v/>
      </c>
      <c r="Y196" s="315"/>
      <c r="Z196" s="315"/>
      <c r="AA196" s="648"/>
      <c r="AB196" s="648"/>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E196" s="2"/>
      <c r="BF196" s="2"/>
      <c r="BG196" s="289">
        <f t="shared" si="57"/>
        <v>44927</v>
      </c>
      <c r="BH196" s="289">
        <f t="shared" si="58"/>
        <v>44957</v>
      </c>
      <c r="BI196" s="180">
        <f t="shared" si="70"/>
        <v>31</v>
      </c>
      <c r="BK196" s="600">
        <f t="shared" si="59"/>
        <v>1</v>
      </c>
      <c r="BL196" s="600">
        <f t="shared" si="63"/>
        <v>1</v>
      </c>
      <c r="BM196" s="600">
        <f t="shared" si="64"/>
        <v>1</v>
      </c>
    </row>
    <row r="197" spans="1:65" hidden="1" x14ac:dyDescent="0.25">
      <c r="A197" s="67" t="str">
        <f t="shared" si="71"/>
        <v/>
      </c>
      <c r="B197" s="402"/>
      <c r="C197" s="405"/>
      <c r="D197" s="718"/>
      <c r="E197" s="718"/>
      <c r="F197" s="314"/>
      <c r="G197" s="314"/>
      <c r="H197" s="314"/>
      <c r="I197" s="695"/>
      <c r="J197" s="68">
        <f t="shared" si="53"/>
        <v>0</v>
      </c>
      <c r="K197" s="68">
        <f t="shared" si="60"/>
        <v>0</v>
      </c>
      <c r="L197" s="68">
        <f t="shared" si="65"/>
        <v>0</v>
      </c>
      <c r="M197" s="68">
        <f t="shared" si="66"/>
        <v>0</v>
      </c>
      <c r="N197" s="68">
        <f t="shared" si="67"/>
        <v>0</v>
      </c>
      <c r="O197" s="68">
        <f t="shared" si="68"/>
        <v>0</v>
      </c>
      <c r="P197" s="68">
        <f t="shared" si="69"/>
        <v>0</v>
      </c>
      <c r="Q197" s="68">
        <f t="shared" si="61"/>
        <v>0</v>
      </c>
      <c r="R197" s="68">
        <f t="shared" si="62"/>
        <v>0</v>
      </c>
      <c r="S197" s="836"/>
      <c r="T197" s="837"/>
      <c r="U197" s="838"/>
      <c r="V197" s="69" t="str">
        <f t="shared" si="54"/>
        <v/>
      </c>
      <c r="W197" s="450" t="str">
        <f t="shared" si="55"/>
        <v/>
      </c>
      <c r="X197" s="70" t="str">
        <f t="shared" si="56"/>
        <v/>
      </c>
      <c r="Y197" s="315"/>
      <c r="Z197" s="315"/>
      <c r="AA197" s="648"/>
      <c r="AB197" s="648"/>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E197" s="2"/>
      <c r="BF197" s="2"/>
      <c r="BG197" s="289">
        <f t="shared" si="57"/>
        <v>44927</v>
      </c>
      <c r="BH197" s="289">
        <f t="shared" si="58"/>
        <v>44957</v>
      </c>
      <c r="BI197" s="180">
        <f t="shared" si="70"/>
        <v>31</v>
      </c>
      <c r="BK197" s="600">
        <f t="shared" si="59"/>
        <v>1</v>
      </c>
      <c r="BL197" s="600">
        <f t="shared" si="63"/>
        <v>1</v>
      </c>
      <c r="BM197" s="600">
        <f t="shared" si="64"/>
        <v>1</v>
      </c>
    </row>
    <row r="198" spans="1:65" hidden="1" x14ac:dyDescent="0.25">
      <c r="A198" s="67" t="str">
        <f t="shared" si="71"/>
        <v/>
      </c>
      <c r="B198" s="402"/>
      <c r="C198" s="405"/>
      <c r="D198" s="718"/>
      <c r="E198" s="718"/>
      <c r="F198" s="314"/>
      <c r="G198" s="314"/>
      <c r="H198" s="314"/>
      <c r="I198" s="695"/>
      <c r="J198" s="68">
        <f t="shared" si="53"/>
        <v>0</v>
      </c>
      <c r="K198" s="68">
        <f t="shared" si="60"/>
        <v>0</v>
      </c>
      <c r="L198" s="68">
        <f t="shared" si="65"/>
        <v>0</v>
      </c>
      <c r="M198" s="68">
        <f t="shared" si="66"/>
        <v>0</v>
      </c>
      <c r="N198" s="68">
        <f t="shared" si="67"/>
        <v>0</v>
      </c>
      <c r="O198" s="68">
        <f t="shared" si="68"/>
        <v>0</v>
      </c>
      <c r="P198" s="68">
        <f t="shared" si="69"/>
        <v>0</v>
      </c>
      <c r="Q198" s="68">
        <f t="shared" si="61"/>
        <v>0</v>
      </c>
      <c r="R198" s="68">
        <f t="shared" si="62"/>
        <v>0</v>
      </c>
      <c r="S198" s="836"/>
      <c r="T198" s="837"/>
      <c r="U198" s="838"/>
      <c r="V198" s="69" t="str">
        <f t="shared" si="54"/>
        <v/>
      </c>
      <c r="W198" s="450" t="str">
        <f t="shared" si="55"/>
        <v/>
      </c>
      <c r="X198" s="70" t="str">
        <f t="shared" si="56"/>
        <v/>
      </c>
      <c r="Y198" s="315"/>
      <c r="Z198" s="315"/>
      <c r="AA198" s="648"/>
      <c r="AB198" s="648"/>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E198" s="2"/>
      <c r="BF198" s="2"/>
      <c r="BG198" s="289">
        <f t="shared" si="57"/>
        <v>44927</v>
      </c>
      <c r="BH198" s="289">
        <f t="shared" si="58"/>
        <v>44957</v>
      </c>
      <c r="BI198" s="180">
        <f t="shared" si="70"/>
        <v>31</v>
      </c>
      <c r="BK198" s="600">
        <f t="shared" si="59"/>
        <v>1</v>
      </c>
      <c r="BL198" s="600">
        <f t="shared" si="63"/>
        <v>1</v>
      </c>
      <c r="BM198" s="600">
        <f t="shared" si="64"/>
        <v>1</v>
      </c>
    </row>
    <row r="199" spans="1:65" hidden="1" x14ac:dyDescent="0.25">
      <c r="A199" s="67" t="str">
        <f t="shared" si="71"/>
        <v/>
      </c>
      <c r="B199" s="402"/>
      <c r="C199" s="405"/>
      <c r="D199" s="718"/>
      <c r="E199" s="718"/>
      <c r="F199" s="314"/>
      <c r="G199" s="314"/>
      <c r="H199" s="314"/>
      <c r="I199" s="695"/>
      <c r="J199" s="68">
        <f t="shared" si="53"/>
        <v>0</v>
      </c>
      <c r="K199" s="68">
        <f t="shared" si="60"/>
        <v>0</v>
      </c>
      <c r="L199" s="68">
        <f t="shared" si="65"/>
        <v>0</v>
      </c>
      <c r="M199" s="68">
        <f t="shared" si="66"/>
        <v>0</v>
      </c>
      <c r="N199" s="68">
        <f t="shared" si="67"/>
        <v>0</v>
      </c>
      <c r="O199" s="68">
        <f t="shared" si="68"/>
        <v>0</v>
      </c>
      <c r="P199" s="68">
        <f t="shared" si="69"/>
        <v>0</v>
      </c>
      <c r="Q199" s="68">
        <f t="shared" si="61"/>
        <v>0</v>
      </c>
      <c r="R199" s="68">
        <f t="shared" si="62"/>
        <v>0</v>
      </c>
      <c r="S199" s="836"/>
      <c r="T199" s="837"/>
      <c r="U199" s="838"/>
      <c r="V199" s="69" t="str">
        <f t="shared" si="54"/>
        <v/>
      </c>
      <c r="W199" s="450" t="str">
        <f t="shared" si="55"/>
        <v/>
      </c>
      <c r="X199" s="70" t="str">
        <f t="shared" si="56"/>
        <v/>
      </c>
      <c r="Y199" s="315"/>
      <c r="Z199" s="315"/>
      <c r="AA199" s="648"/>
      <c r="AB199" s="648"/>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E199" s="2"/>
      <c r="BF199" s="2"/>
      <c r="BG199" s="289">
        <f t="shared" si="57"/>
        <v>44927</v>
      </c>
      <c r="BH199" s="289">
        <f t="shared" si="58"/>
        <v>44957</v>
      </c>
      <c r="BI199" s="180">
        <f t="shared" si="70"/>
        <v>31</v>
      </c>
      <c r="BK199" s="600">
        <f t="shared" si="59"/>
        <v>1</v>
      </c>
      <c r="BL199" s="600">
        <f t="shared" si="63"/>
        <v>1</v>
      </c>
      <c r="BM199" s="600">
        <f t="shared" si="64"/>
        <v>1</v>
      </c>
    </row>
    <row r="200" spans="1:65" hidden="1" x14ac:dyDescent="0.25">
      <c r="A200" s="67" t="str">
        <f t="shared" si="71"/>
        <v/>
      </c>
      <c r="B200" s="402"/>
      <c r="C200" s="405"/>
      <c r="D200" s="718"/>
      <c r="E200" s="718"/>
      <c r="F200" s="314"/>
      <c r="G200" s="314"/>
      <c r="H200" s="314"/>
      <c r="I200" s="695"/>
      <c r="J200" s="68">
        <f t="shared" si="53"/>
        <v>0</v>
      </c>
      <c r="K200" s="68">
        <f t="shared" si="60"/>
        <v>0</v>
      </c>
      <c r="L200" s="68">
        <f t="shared" si="65"/>
        <v>0</v>
      </c>
      <c r="M200" s="68">
        <f t="shared" si="66"/>
        <v>0</v>
      </c>
      <c r="N200" s="68">
        <f t="shared" si="67"/>
        <v>0</v>
      </c>
      <c r="O200" s="68">
        <f t="shared" si="68"/>
        <v>0</v>
      </c>
      <c r="P200" s="68">
        <f t="shared" si="69"/>
        <v>0</v>
      </c>
      <c r="Q200" s="68">
        <f t="shared" si="61"/>
        <v>0</v>
      </c>
      <c r="R200" s="68">
        <f t="shared" si="62"/>
        <v>0</v>
      </c>
      <c r="S200" s="836"/>
      <c r="T200" s="837"/>
      <c r="U200" s="838"/>
      <c r="V200" s="69" t="str">
        <f t="shared" si="54"/>
        <v/>
      </c>
      <c r="W200" s="450" t="str">
        <f t="shared" si="55"/>
        <v/>
      </c>
      <c r="X200" s="70" t="str">
        <f t="shared" si="56"/>
        <v/>
      </c>
      <c r="Y200" s="315"/>
      <c r="Z200" s="315"/>
      <c r="AA200" s="648"/>
      <c r="AB200" s="648"/>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E200" s="2"/>
      <c r="BF200" s="2"/>
      <c r="BG200" s="289">
        <f t="shared" si="57"/>
        <v>44927</v>
      </c>
      <c r="BH200" s="289">
        <f t="shared" si="58"/>
        <v>44957</v>
      </c>
      <c r="BI200" s="180">
        <f t="shared" si="70"/>
        <v>31</v>
      </c>
      <c r="BK200" s="600">
        <f t="shared" si="59"/>
        <v>1</v>
      </c>
      <c r="BL200" s="600">
        <f t="shared" si="63"/>
        <v>1</v>
      </c>
      <c r="BM200" s="600">
        <f t="shared" si="64"/>
        <v>1</v>
      </c>
    </row>
    <row r="201" spans="1:65" hidden="1" x14ac:dyDescent="0.25">
      <c r="A201" s="67" t="str">
        <f t="shared" si="71"/>
        <v/>
      </c>
      <c r="B201" s="402"/>
      <c r="C201" s="405"/>
      <c r="D201" s="718"/>
      <c r="E201" s="718"/>
      <c r="F201" s="314"/>
      <c r="G201" s="314"/>
      <c r="H201" s="314"/>
      <c r="I201" s="695"/>
      <c r="J201" s="68">
        <f t="shared" si="53"/>
        <v>0</v>
      </c>
      <c r="K201" s="68">
        <f t="shared" si="60"/>
        <v>0</v>
      </c>
      <c r="L201" s="68">
        <f t="shared" si="65"/>
        <v>0</v>
      </c>
      <c r="M201" s="68">
        <f t="shared" si="66"/>
        <v>0</v>
      </c>
      <c r="N201" s="68">
        <f t="shared" si="67"/>
        <v>0</v>
      </c>
      <c r="O201" s="68">
        <f t="shared" si="68"/>
        <v>0</v>
      </c>
      <c r="P201" s="68">
        <f t="shared" si="69"/>
        <v>0</v>
      </c>
      <c r="Q201" s="68">
        <f t="shared" si="61"/>
        <v>0</v>
      </c>
      <c r="R201" s="68">
        <f t="shared" si="62"/>
        <v>0</v>
      </c>
      <c r="S201" s="836"/>
      <c r="T201" s="837"/>
      <c r="U201" s="838"/>
      <c r="V201" s="69" t="str">
        <f t="shared" si="54"/>
        <v/>
      </c>
      <c r="W201" s="450" t="str">
        <f t="shared" si="55"/>
        <v/>
      </c>
      <c r="X201" s="70" t="str">
        <f t="shared" si="56"/>
        <v/>
      </c>
      <c r="Y201" s="315"/>
      <c r="Z201" s="315"/>
      <c r="AA201" s="648"/>
      <c r="AB201" s="648"/>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E201" s="2"/>
      <c r="BF201" s="2"/>
      <c r="BG201" s="289">
        <f t="shared" si="57"/>
        <v>44927</v>
      </c>
      <c r="BH201" s="289">
        <f t="shared" si="58"/>
        <v>44957</v>
      </c>
      <c r="BI201" s="180">
        <f t="shared" si="70"/>
        <v>31</v>
      </c>
      <c r="BK201" s="600">
        <f t="shared" si="59"/>
        <v>1</v>
      </c>
      <c r="BL201" s="600">
        <f t="shared" si="63"/>
        <v>1</v>
      </c>
      <c r="BM201" s="600">
        <f t="shared" si="64"/>
        <v>1</v>
      </c>
    </row>
    <row r="202" spans="1:65" hidden="1" x14ac:dyDescent="0.25">
      <c r="A202" s="67" t="str">
        <f t="shared" si="71"/>
        <v/>
      </c>
      <c r="B202" s="402"/>
      <c r="C202" s="405"/>
      <c r="D202" s="718"/>
      <c r="E202" s="718"/>
      <c r="F202" s="314"/>
      <c r="G202" s="314"/>
      <c r="H202" s="314"/>
      <c r="I202" s="695"/>
      <c r="J202" s="68">
        <f t="shared" si="53"/>
        <v>0</v>
      </c>
      <c r="K202" s="68">
        <f t="shared" si="60"/>
        <v>0</v>
      </c>
      <c r="L202" s="68">
        <f t="shared" si="65"/>
        <v>0</v>
      </c>
      <c r="M202" s="68">
        <f t="shared" si="66"/>
        <v>0</v>
      </c>
      <c r="N202" s="68">
        <f t="shared" si="67"/>
        <v>0</v>
      </c>
      <c r="O202" s="68">
        <f t="shared" si="68"/>
        <v>0</v>
      </c>
      <c r="P202" s="68">
        <f t="shared" si="69"/>
        <v>0</v>
      </c>
      <c r="Q202" s="68">
        <f t="shared" si="61"/>
        <v>0</v>
      </c>
      <c r="R202" s="68">
        <f t="shared" si="62"/>
        <v>0</v>
      </c>
      <c r="S202" s="836"/>
      <c r="T202" s="837"/>
      <c r="U202" s="838"/>
      <c r="V202" s="69" t="str">
        <f t="shared" si="54"/>
        <v/>
      </c>
      <c r="W202" s="450" t="str">
        <f t="shared" si="55"/>
        <v/>
      </c>
      <c r="X202" s="70" t="str">
        <f t="shared" si="56"/>
        <v/>
      </c>
      <c r="Y202" s="315"/>
      <c r="Z202" s="315"/>
      <c r="AA202" s="648"/>
      <c r="AB202" s="648"/>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E202" s="2"/>
      <c r="BF202" s="2"/>
      <c r="BG202" s="289">
        <f t="shared" si="57"/>
        <v>44927</v>
      </c>
      <c r="BH202" s="289">
        <f t="shared" si="58"/>
        <v>44957</v>
      </c>
      <c r="BI202" s="180">
        <f t="shared" si="70"/>
        <v>31</v>
      </c>
      <c r="BK202" s="600">
        <f t="shared" si="59"/>
        <v>1</v>
      </c>
      <c r="BL202" s="600">
        <f t="shared" si="63"/>
        <v>1</v>
      </c>
      <c r="BM202" s="600">
        <f t="shared" si="64"/>
        <v>1</v>
      </c>
    </row>
    <row r="203" spans="1:65" hidden="1" x14ac:dyDescent="0.25">
      <c r="A203" s="67" t="str">
        <f t="shared" si="71"/>
        <v/>
      </c>
      <c r="B203" s="402"/>
      <c r="C203" s="405"/>
      <c r="D203" s="718"/>
      <c r="E203" s="718"/>
      <c r="F203" s="314"/>
      <c r="G203" s="314"/>
      <c r="H203" s="314"/>
      <c r="I203" s="695"/>
      <c r="J203" s="68">
        <f t="shared" si="53"/>
        <v>0</v>
      </c>
      <c r="K203" s="68">
        <f t="shared" si="60"/>
        <v>0</v>
      </c>
      <c r="L203" s="68">
        <f t="shared" si="65"/>
        <v>0</v>
      </c>
      <c r="M203" s="68">
        <f t="shared" si="66"/>
        <v>0</v>
      </c>
      <c r="N203" s="68">
        <f t="shared" si="67"/>
        <v>0</v>
      </c>
      <c r="O203" s="68">
        <f t="shared" si="68"/>
        <v>0</v>
      </c>
      <c r="P203" s="68">
        <f t="shared" si="69"/>
        <v>0</v>
      </c>
      <c r="Q203" s="68">
        <f t="shared" si="61"/>
        <v>0</v>
      </c>
      <c r="R203" s="68">
        <f t="shared" si="62"/>
        <v>0</v>
      </c>
      <c r="S203" s="836"/>
      <c r="T203" s="837"/>
      <c r="U203" s="838"/>
      <c r="V203" s="69" t="str">
        <f t="shared" si="54"/>
        <v/>
      </c>
      <c r="W203" s="450" t="str">
        <f t="shared" si="55"/>
        <v/>
      </c>
      <c r="X203" s="70" t="str">
        <f t="shared" si="56"/>
        <v/>
      </c>
      <c r="Y203" s="315"/>
      <c r="Z203" s="315"/>
      <c r="AA203" s="648"/>
      <c r="AB203" s="648"/>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E203" s="2"/>
      <c r="BF203" s="2"/>
      <c r="BG203" s="289">
        <f t="shared" si="57"/>
        <v>44927</v>
      </c>
      <c r="BH203" s="289">
        <f t="shared" si="58"/>
        <v>44957</v>
      </c>
      <c r="BI203" s="180">
        <f t="shared" si="70"/>
        <v>31</v>
      </c>
      <c r="BK203" s="600">
        <f t="shared" si="59"/>
        <v>1</v>
      </c>
      <c r="BL203" s="600">
        <f t="shared" si="63"/>
        <v>1</v>
      </c>
      <c r="BM203" s="600">
        <f t="shared" si="64"/>
        <v>1</v>
      </c>
    </row>
    <row r="204" spans="1:65" hidden="1" x14ac:dyDescent="0.25">
      <c r="A204" s="67" t="str">
        <f t="shared" si="71"/>
        <v/>
      </c>
      <c r="B204" s="402"/>
      <c r="C204" s="405"/>
      <c r="D204" s="718"/>
      <c r="E204" s="718"/>
      <c r="F204" s="314"/>
      <c r="G204" s="314"/>
      <c r="H204" s="314"/>
      <c r="I204" s="695"/>
      <c r="J204" s="68">
        <f t="shared" si="53"/>
        <v>0</v>
      </c>
      <c r="K204" s="68">
        <f t="shared" si="60"/>
        <v>0</v>
      </c>
      <c r="L204" s="68">
        <f t="shared" si="65"/>
        <v>0</v>
      </c>
      <c r="M204" s="68">
        <f t="shared" si="66"/>
        <v>0</v>
      </c>
      <c r="N204" s="68">
        <f t="shared" si="67"/>
        <v>0</v>
      </c>
      <c r="O204" s="68">
        <f t="shared" si="68"/>
        <v>0</v>
      </c>
      <c r="P204" s="68">
        <f t="shared" si="69"/>
        <v>0</v>
      </c>
      <c r="Q204" s="68">
        <f t="shared" si="61"/>
        <v>0</v>
      </c>
      <c r="R204" s="68">
        <f t="shared" si="62"/>
        <v>0</v>
      </c>
      <c r="S204" s="836"/>
      <c r="T204" s="837"/>
      <c r="U204" s="838"/>
      <c r="V204" s="69" t="str">
        <f t="shared" si="54"/>
        <v/>
      </c>
      <c r="W204" s="450" t="str">
        <f t="shared" si="55"/>
        <v/>
      </c>
      <c r="X204" s="70" t="str">
        <f t="shared" si="56"/>
        <v/>
      </c>
      <c r="Y204" s="315"/>
      <c r="Z204" s="315"/>
      <c r="AA204" s="648"/>
      <c r="AB204" s="648"/>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E204" s="2"/>
      <c r="BF204" s="2"/>
      <c r="BG204" s="289">
        <f t="shared" si="57"/>
        <v>44927</v>
      </c>
      <c r="BH204" s="289">
        <f t="shared" si="58"/>
        <v>44957</v>
      </c>
      <c r="BI204" s="180">
        <f t="shared" si="70"/>
        <v>31</v>
      </c>
      <c r="BK204" s="600">
        <f t="shared" si="59"/>
        <v>1</v>
      </c>
      <c r="BL204" s="600">
        <f t="shared" si="63"/>
        <v>1</v>
      </c>
      <c r="BM204" s="600">
        <f t="shared" si="64"/>
        <v>1</v>
      </c>
    </row>
    <row r="205" spans="1:65" hidden="1" x14ac:dyDescent="0.25">
      <c r="A205" s="67" t="str">
        <f t="shared" si="71"/>
        <v/>
      </c>
      <c r="B205" s="402"/>
      <c r="C205" s="405"/>
      <c r="D205" s="718"/>
      <c r="E205" s="718"/>
      <c r="F205" s="314"/>
      <c r="G205" s="314"/>
      <c r="H205" s="314"/>
      <c r="I205" s="695"/>
      <c r="J205" s="68">
        <f t="shared" ref="J205:J268" si="72">IF(D205="",0,BI205)</f>
        <v>0</v>
      </c>
      <c r="K205" s="68">
        <f t="shared" si="60"/>
        <v>0</v>
      </c>
      <c r="L205" s="68">
        <f t="shared" si="65"/>
        <v>0</v>
      </c>
      <c r="M205" s="68">
        <f t="shared" si="66"/>
        <v>0</v>
      </c>
      <c r="N205" s="68">
        <f t="shared" si="67"/>
        <v>0</v>
      </c>
      <c r="O205" s="68">
        <f t="shared" si="68"/>
        <v>0</v>
      </c>
      <c r="P205" s="68">
        <f t="shared" si="69"/>
        <v>0</v>
      </c>
      <c r="Q205" s="68">
        <f t="shared" si="61"/>
        <v>0</v>
      </c>
      <c r="R205" s="68">
        <f t="shared" si="62"/>
        <v>0</v>
      </c>
      <c r="S205" s="836"/>
      <c r="T205" s="837"/>
      <c r="U205" s="838"/>
      <c r="V205" s="69" t="str">
        <f t="shared" ref="V205:V268" si="73">A205</f>
        <v/>
      </c>
      <c r="W205" s="450" t="str">
        <f t="shared" ref="W205:W268" si="74">IF(B205&lt;&gt;"",B205,"")</f>
        <v/>
      </c>
      <c r="X205" s="70" t="str">
        <f t="shared" ref="X205:X268" si="75">IF(D205&lt;&gt;"",D205,"")</f>
        <v/>
      </c>
      <c r="Y205" s="315"/>
      <c r="Z205" s="315"/>
      <c r="AA205" s="648"/>
      <c r="AB205" s="648"/>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E205" s="2"/>
      <c r="BF205" s="2"/>
      <c r="BG205" s="289">
        <f t="shared" ref="BG205:BG268" si="76">IF(F205&gt;=$M$7,F205,$M$7)</f>
        <v>44927</v>
      </c>
      <c r="BH205" s="289">
        <f t="shared" ref="BH205:BH268" si="77">IF(H205="",$P$7,IF(H205&gt;$P$7,$P$7,IF(H205=$P$7,$P$7,H205)))</f>
        <v>44957</v>
      </c>
      <c r="BI205" s="180">
        <f t="shared" si="70"/>
        <v>31</v>
      </c>
      <c r="BK205" s="600">
        <f t="shared" ref="BK205:BK268" si="78">IF(F205&gt;$P$8,0,1)</f>
        <v>1</v>
      </c>
      <c r="BL205" s="600">
        <f t="shared" si="63"/>
        <v>1</v>
      </c>
      <c r="BM205" s="600">
        <f t="shared" si="64"/>
        <v>1</v>
      </c>
    </row>
    <row r="206" spans="1:65" hidden="1" x14ac:dyDescent="0.25">
      <c r="A206" s="67" t="str">
        <f t="shared" si="71"/>
        <v/>
      </c>
      <c r="B206" s="402"/>
      <c r="C206" s="405"/>
      <c r="D206" s="718"/>
      <c r="E206" s="718"/>
      <c r="F206" s="314"/>
      <c r="G206" s="314"/>
      <c r="H206" s="314"/>
      <c r="I206" s="695"/>
      <c r="J206" s="68">
        <f t="shared" si="72"/>
        <v>0</v>
      </c>
      <c r="K206" s="68">
        <f t="shared" ref="K206:K269" si="79">SUM(L206:P206)+ R206</f>
        <v>0</v>
      </c>
      <c r="L206" s="68">
        <f t="shared" si="65"/>
        <v>0</v>
      </c>
      <c r="M206" s="68">
        <f t="shared" si="66"/>
        <v>0</v>
      </c>
      <c r="N206" s="68">
        <f t="shared" si="67"/>
        <v>0</v>
      </c>
      <c r="O206" s="68">
        <f t="shared" si="68"/>
        <v>0</v>
      </c>
      <c r="P206" s="68">
        <f t="shared" si="69"/>
        <v>0</v>
      </c>
      <c r="Q206" s="68">
        <f t="shared" ref="Q206:Q269" si="80">COUNTIF(Y206:BC206,"I")</f>
        <v>0</v>
      </c>
      <c r="R206" s="68">
        <f t="shared" ref="R206:R269" si="81">COUNTIF(Y206:BC206,"C")</f>
        <v>0</v>
      </c>
      <c r="S206" s="836"/>
      <c r="T206" s="837"/>
      <c r="U206" s="838"/>
      <c r="V206" s="69" t="str">
        <f t="shared" si="73"/>
        <v/>
      </c>
      <c r="W206" s="450" t="str">
        <f t="shared" si="74"/>
        <v/>
      </c>
      <c r="X206" s="70" t="str">
        <f t="shared" si="75"/>
        <v/>
      </c>
      <c r="Y206" s="315"/>
      <c r="Z206" s="315"/>
      <c r="AA206" s="648"/>
      <c r="AB206" s="648"/>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E206" s="2"/>
      <c r="BF206" s="2"/>
      <c r="BG206" s="289">
        <f t="shared" si="76"/>
        <v>44927</v>
      </c>
      <c r="BH206" s="289">
        <f t="shared" si="77"/>
        <v>44957</v>
      </c>
      <c r="BI206" s="180">
        <f t="shared" si="70"/>
        <v>31</v>
      </c>
      <c r="BK206" s="600">
        <f t="shared" si="78"/>
        <v>1</v>
      </c>
      <c r="BL206" s="600">
        <f t="shared" ref="BL206:BL269" si="82">IF(BH206&lt;$M$8,0,1)</f>
        <v>1</v>
      </c>
      <c r="BM206" s="600">
        <f t="shared" ref="BM206:BM269" si="83">BK206*BL206</f>
        <v>1</v>
      </c>
    </row>
    <row r="207" spans="1:65" hidden="1" x14ac:dyDescent="0.25">
      <c r="A207" s="67" t="str">
        <f t="shared" si="71"/>
        <v/>
      </c>
      <c r="B207" s="402"/>
      <c r="C207" s="405"/>
      <c r="D207" s="718"/>
      <c r="E207" s="718"/>
      <c r="F207" s="314"/>
      <c r="G207" s="314"/>
      <c r="H207" s="314"/>
      <c r="I207" s="695"/>
      <c r="J207" s="68">
        <f t="shared" si="72"/>
        <v>0</v>
      </c>
      <c r="K207" s="68">
        <f t="shared" si="79"/>
        <v>0</v>
      </c>
      <c r="L207" s="68">
        <f t="shared" si="65"/>
        <v>0</v>
      </c>
      <c r="M207" s="68">
        <f t="shared" si="66"/>
        <v>0</v>
      </c>
      <c r="N207" s="68">
        <f t="shared" si="67"/>
        <v>0</v>
      </c>
      <c r="O207" s="68">
        <f t="shared" si="68"/>
        <v>0</v>
      </c>
      <c r="P207" s="68">
        <f t="shared" si="69"/>
        <v>0</v>
      </c>
      <c r="Q207" s="68">
        <f t="shared" si="80"/>
        <v>0</v>
      </c>
      <c r="R207" s="68">
        <f t="shared" si="81"/>
        <v>0</v>
      </c>
      <c r="S207" s="836"/>
      <c r="T207" s="837"/>
      <c r="U207" s="838"/>
      <c r="V207" s="69" t="str">
        <f t="shared" si="73"/>
        <v/>
      </c>
      <c r="W207" s="450" t="str">
        <f t="shared" si="74"/>
        <v/>
      </c>
      <c r="X207" s="70" t="str">
        <f t="shared" si="75"/>
        <v/>
      </c>
      <c r="Y207" s="315"/>
      <c r="Z207" s="315"/>
      <c r="AA207" s="648"/>
      <c r="AB207" s="648"/>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E207" s="2"/>
      <c r="BF207" s="2"/>
      <c r="BG207" s="289">
        <f t="shared" si="76"/>
        <v>44927</v>
      </c>
      <c r="BH207" s="289">
        <f t="shared" si="77"/>
        <v>44957</v>
      </c>
      <c r="BI207" s="180">
        <f t="shared" si="70"/>
        <v>31</v>
      </c>
      <c r="BK207" s="600">
        <f t="shared" si="78"/>
        <v>1</v>
      </c>
      <c r="BL207" s="600">
        <f t="shared" si="82"/>
        <v>1</v>
      </c>
      <c r="BM207" s="600">
        <f t="shared" si="83"/>
        <v>1</v>
      </c>
    </row>
    <row r="208" spans="1:65" hidden="1" x14ac:dyDescent="0.25">
      <c r="A208" s="67" t="str">
        <f t="shared" si="71"/>
        <v/>
      </c>
      <c r="B208" s="402"/>
      <c r="C208" s="405"/>
      <c r="D208" s="718"/>
      <c r="E208" s="718"/>
      <c r="F208" s="314"/>
      <c r="G208" s="314"/>
      <c r="H208" s="314"/>
      <c r="I208" s="695"/>
      <c r="J208" s="68">
        <f t="shared" si="72"/>
        <v>0</v>
      </c>
      <c r="K208" s="68">
        <f t="shared" si="79"/>
        <v>0</v>
      </c>
      <c r="L208" s="68">
        <f t="shared" si="65"/>
        <v>0</v>
      </c>
      <c r="M208" s="68">
        <f t="shared" si="66"/>
        <v>0</v>
      </c>
      <c r="N208" s="68">
        <f t="shared" si="67"/>
        <v>0</v>
      </c>
      <c r="O208" s="68">
        <f t="shared" si="68"/>
        <v>0</v>
      </c>
      <c r="P208" s="68">
        <f t="shared" si="69"/>
        <v>0</v>
      </c>
      <c r="Q208" s="68">
        <f t="shared" si="80"/>
        <v>0</v>
      </c>
      <c r="R208" s="68">
        <f t="shared" si="81"/>
        <v>0</v>
      </c>
      <c r="S208" s="836"/>
      <c r="T208" s="837"/>
      <c r="U208" s="838"/>
      <c r="V208" s="69" t="str">
        <f t="shared" si="73"/>
        <v/>
      </c>
      <c r="W208" s="450" t="str">
        <f t="shared" si="74"/>
        <v/>
      </c>
      <c r="X208" s="70" t="str">
        <f t="shared" si="75"/>
        <v/>
      </c>
      <c r="Y208" s="315"/>
      <c r="Z208" s="315"/>
      <c r="AA208" s="648"/>
      <c r="AB208" s="648"/>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E208" s="2"/>
      <c r="BF208" s="2"/>
      <c r="BG208" s="289">
        <f t="shared" si="76"/>
        <v>44927</v>
      </c>
      <c r="BH208" s="289">
        <f t="shared" si="77"/>
        <v>44957</v>
      </c>
      <c r="BI208" s="180">
        <f t="shared" si="70"/>
        <v>31</v>
      </c>
      <c r="BK208" s="600">
        <f t="shared" si="78"/>
        <v>1</v>
      </c>
      <c r="BL208" s="600">
        <f t="shared" si="82"/>
        <v>1</v>
      </c>
      <c r="BM208" s="600">
        <f t="shared" si="83"/>
        <v>1</v>
      </c>
    </row>
    <row r="209" spans="1:65" hidden="1" x14ac:dyDescent="0.25">
      <c r="A209" s="67" t="str">
        <f t="shared" si="71"/>
        <v/>
      </c>
      <c r="B209" s="402"/>
      <c r="C209" s="405"/>
      <c r="D209" s="718"/>
      <c r="E209" s="718"/>
      <c r="F209" s="314"/>
      <c r="G209" s="314"/>
      <c r="H209" s="314"/>
      <c r="I209" s="695"/>
      <c r="J209" s="68">
        <f t="shared" si="72"/>
        <v>0</v>
      </c>
      <c r="K209" s="68">
        <f t="shared" si="79"/>
        <v>0</v>
      </c>
      <c r="L209" s="68">
        <f t="shared" si="65"/>
        <v>0</v>
      </c>
      <c r="M209" s="68">
        <f t="shared" si="66"/>
        <v>0</v>
      </c>
      <c r="N209" s="68">
        <f t="shared" si="67"/>
        <v>0</v>
      </c>
      <c r="O209" s="68">
        <f t="shared" si="68"/>
        <v>0</v>
      </c>
      <c r="P209" s="68">
        <f t="shared" si="69"/>
        <v>0</v>
      </c>
      <c r="Q209" s="68">
        <f t="shared" si="80"/>
        <v>0</v>
      </c>
      <c r="R209" s="68">
        <f t="shared" si="81"/>
        <v>0</v>
      </c>
      <c r="S209" s="836"/>
      <c r="T209" s="837"/>
      <c r="U209" s="838"/>
      <c r="V209" s="69" t="str">
        <f t="shared" si="73"/>
        <v/>
      </c>
      <c r="W209" s="450" t="str">
        <f t="shared" si="74"/>
        <v/>
      </c>
      <c r="X209" s="70" t="str">
        <f t="shared" si="75"/>
        <v/>
      </c>
      <c r="Y209" s="315"/>
      <c r="Z209" s="315"/>
      <c r="AA209" s="648"/>
      <c r="AB209" s="648"/>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E209" s="2"/>
      <c r="BF209" s="2"/>
      <c r="BG209" s="289">
        <f t="shared" si="76"/>
        <v>44927</v>
      </c>
      <c r="BH209" s="289">
        <f t="shared" si="77"/>
        <v>44957</v>
      </c>
      <c r="BI209" s="180">
        <f t="shared" si="70"/>
        <v>31</v>
      </c>
      <c r="BK209" s="600">
        <f t="shared" si="78"/>
        <v>1</v>
      </c>
      <c r="BL209" s="600">
        <f t="shared" si="82"/>
        <v>1</v>
      </c>
      <c r="BM209" s="600">
        <f t="shared" si="83"/>
        <v>1</v>
      </c>
    </row>
    <row r="210" spans="1:65" hidden="1" x14ac:dyDescent="0.25">
      <c r="A210" s="67" t="str">
        <f t="shared" si="71"/>
        <v/>
      </c>
      <c r="B210" s="402"/>
      <c r="C210" s="405"/>
      <c r="D210" s="718"/>
      <c r="E210" s="718"/>
      <c r="F210" s="314"/>
      <c r="G210" s="314"/>
      <c r="H210" s="314"/>
      <c r="I210" s="695"/>
      <c r="J210" s="68">
        <f t="shared" si="72"/>
        <v>0</v>
      </c>
      <c r="K210" s="68">
        <f t="shared" si="79"/>
        <v>0</v>
      </c>
      <c r="L210" s="68">
        <f t="shared" si="65"/>
        <v>0</v>
      </c>
      <c r="M210" s="68">
        <f t="shared" si="66"/>
        <v>0</v>
      </c>
      <c r="N210" s="68">
        <f t="shared" si="67"/>
        <v>0</v>
      </c>
      <c r="O210" s="68">
        <f t="shared" si="68"/>
        <v>0</v>
      </c>
      <c r="P210" s="68">
        <f t="shared" si="69"/>
        <v>0</v>
      </c>
      <c r="Q210" s="68">
        <f t="shared" si="80"/>
        <v>0</v>
      </c>
      <c r="R210" s="68">
        <f t="shared" si="81"/>
        <v>0</v>
      </c>
      <c r="S210" s="836"/>
      <c r="T210" s="837"/>
      <c r="U210" s="838"/>
      <c r="V210" s="69" t="str">
        <f t="shared" si="73"/>
        <v/>
      </c>
      <c r="W210" s="450" t="str">
        <f t="shared" si="74"/>
        <v/>
      </c>
      <c r="X210" s="70" t="str">
        <f t="shared" si="75"/>
        <v/>
      </c>
      <c r="Y210" s="315"/>
      <c r="Z210" s="315"/>
      <c r="AA210" s="648"/>
      <c r="AB210" s="648"/>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E210" s="2"/>
      <c r="BF210" s="2"/>
      <c r="BG210" s="289">
        <f t="shared" si="76"/>
        <v>44927</v>
      </c>
      <c r="BH210" s="289">
        <f t="shared" si="77"/>
        <v>44957</v>
      </c>
      <c r="BI210" s="180">
        <f t="shared" si="70"/>
        <v>31</v>
      </c>
      <c r="BK210" s="600">
        <f t="shared" si="78"/>
        <v>1</v>
      </c>
      <c r="BL210" s="600">
        <f t="shared" si="82"/>
        <v>1</v>
      </c>
      <c r="BM210" s="600">
        <f t="shared" si="83"/>
        <v>1</v>
      </c>
    </row>
    <row r="211" spans="1:65" hidden="1" x14ac:dyDescent="0.25">
      <c r="A211" s="67" t="str">
        <f t="shared" si="71"/>
        <v/>
      </c>
      <c r="B211" s="402"/>
      <c r="C211" s="405"/>
      <c r="D211" s="718"/>
      <c r="E211" s="718"/>
      <c r="F211" s="314"/>
      <c r="G211" s="314"/>
      <c r="H211" s="314"/>
      <c r="I211" s="695"/>
      <c r="J211" s="68">
        <f t="shared" si="72"/>
        <v>0</v>
      </c>
      <c r="K211" s="68">
        <f t="shared" si="79"/>
        <v>0</v>
      </c>
      <c r="L211" s="68">
        <f t="shared" si="65"/>
        <v>0</v>
      </c>
      <c r="M211" s="68">
        <f t="shared" si="66"/>
        <v>0</v>
      </c>
      <c r="N211" s="68">
        <f t="shared" si="67"/>
        <v>0</v>
      </c>
      <c r="O211" s="68">
        <f t="shared" si="68"/>
        <v>0</v>
      </c>
      <c r="P211" s="68">
        <f t="shared" si="69"/>
        <v>0</v>
      </c>
      <c r="Q211" s="68">
        <f t="shared" si="80"/>
        <v>0</v>
      </c>
      <c r="R211" s="68">
        <f t="shared" si="81"/>
        <v>0</v>
      </c>
      <c r="S211" s="836"/>
      <c r="T211" s="837"/>
      <c r="U211" s="838"/>
      <c r="V211" s="69" t="str">
        <f t="shared" si="73"/>
        <v/>
      </c>
      <c r="W211" s="450" t="str">
        <f t="shared" si="74"/>
        <v/>
      </c>
      <c r="X211" s="70" t="str">
        <f t="shared" si="75"/>
        <v/>
      </c>
      <c r="Y211" s="315"/>
      <c r="Z211" s="315"/>
      <c r="AA211" s="648"/>
      <c r="AB211" s="648"/>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E211" s="2"/>
      <c r="BF211" s="2"/>
      <c r="BG211" s="289">
        <f t="shared" si="76"/>
        <v>44927</v>
      </c>
      <c r="BH211" s="289">
        <f t="shared" si="77"/>
        <v>44957</v>
      </c>
      <c r="BI211" s="180">
        <f t="shared" si="70"/>
        <v>31</v>
      </c>
      <c r="BK211" s="600">
        <f t="shared" si="78"/>
        <v>1</v>
      </c>
      <c r="BL211" s="600">
        <f t="shared" si="82"/>
        <v>1</v>
      </c>
      <c r="BM211" s="600">
        <f t="shared" si="83"/>
        <v>1</v>
      </c>
    </row>
    <row r="212" spans="1:65" hidden="1" x14ac:dyDescent="0.25">
      <c r="A212" s="67" t="str">
        <f t="shared" si="71"/>
        <v/>
      </c>
      <c r="B212" s="402"/>
      <c r="C212" s="405"/>
      <c r="D212" s="718"/>
      <c r="E212" s="718"/>
      <c r="F212" s="314"/>
      <c r="G212" s="314"/>
      <c r="H212" s="314"/>
      <c r="I212" s="695"/>
      <c r="J212" s="68">
        <f t="shared" si="72"/>
        <v>0</v>
      </c>
      <c r="K212" s="68">
        <f t="shared" si="79"/>
        <v>0</v>
      </c>
      <c r="L212" s="68">
        <f t="shared" si="65"/>
        <v>0</v>
      </c>
      <c r="M212" s="68">
        <f t="shared" si="66"/>
        <v>0</v>
      </c>
      <c r="N212" s="68">
        <f t="shared" si="67"/>
        <v>0</v>
      </c>
      <c r="O212" s="68">
        <f t="shared" si="68"/>
        <v>0</v>
      </c>
      <c r="P212" s="68">
        <f t="shared" si="69"/>
        <v>0</v>
      </c>
      <c r="Q212" s="68">
        <f t="shared" si="80"/>
        <v>0</v>
      </c>
      <c r="R212" s="68">
        <f t="shared" si="81"/>
        <v>0</v>
      </c>
      <c r="S212" s="836"/>
      <c r="T212" s="837"/>
      <c r="U212" s="838"/>
      <c r="V212" s="69" t="str">
        <f t="shared" si="73"/>
        <v/>
      </c>
      <c r="W212" s="450" t="str">
        <f t="shared" si="74"/>
        <v/>
      </c>
      <c r="X212" s="70" t="str">
        <f t="shared" si="75"/>
        <v/>
      </c>
      <c r="Y212" s="315"/>
      <c r="Z212" s="315"/>
      <c r="AA212" s="648"/>
      <c r="AB212" s="648"/>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E212" s="2"/>
      <c r="BF212" s="2"/>
      <c r="BG212" s="289">
        <f t="shared" si="76"/>
        <v>44927</v>
      </c>
      <c r="BH212" s="289">
        <f t="shared" si="77"/>
        <v>44957</v>
      </c>
      <c r="BI212" s="180">
        <f t="shared" si="70"/>
        <v>31</v>
      </c>
      <c r="BK212" s="600">
        <f t="shared" si="78"/>
        <v>1</v>
      </c>
      <c r="BL212" s="600">
        <f t="shared" si="82"/>
        <v>1</v>
      </c>
      <c r="BM212" s="600">
        <f t="shared" si="83"/>
        <v>1</v>
      </c>
    </row>
    <row r="213" spans="1:65" hidden="1" x14ac:dyDescent="0.25">
      <c r="A213" s="67" t="str">
        <f t="shared" si="71"/>
        <v/>
      </c>
      <c r="B213" s="402"/>
      <c r="C213" s="405"/>
      <c r="D213" s="718"/>
      <c r="E213" s="718"/>
      <c r="F213" s="314"/>
      <c r="G213" s="314"/>
      <c r="H213" s="314"/>
      <c r="I213" s="695"/>
      <c r="J213" s="68">
        <f t="shared" si="72"/>
        <v>0</v>
      </c>
      <c r="K213" s="68">
        <f t="shared" si="79"/>
        <v>0</v>
      </c>
      <c r="L213" s="68">
        <f t="shared" si="65"/>
        <v>0</v>
      </c>
      <c r="M213" s="68">
        <f t="shared" si="66"/>
        <v>0</v>
      </c>
      <c r="N213" s="68">
        <f t="shared" si="67"/>
        <v>0</v>
      </c>
      <c r="O213" s="68">
        <f t="shared" si="68"/>
        <v>0</v>
      </c>
      <c r="P213" s="68">
        <f t="shared" si="69"/>
        <v>0</v>
      </c>
      <c r="Q213" s="68">
        <f t="shared" si="80"/>
        <v>0</v>
      </c>
      <c r="R213" s="68">
        <f t="shared" si="81"/>
        <v>0</v>
      </c>
      <c r="S213" s="836"/>
      <c r="T213" s="837"/>
      <c r="U213" s="838"/>
      <c r="V213" s="69" t="str">
        <f t="shared" si="73"/>
        <v/>
      </c>
      <c r="W213" s="450" t="str">
        <f t="shared" si="74"/>
        <v/>
      </c>
      <c r="X213" s="70" t="str">
        <f t="shared" si="75"/>
        <v/>
      </c>
      <c r="Y213" s="315"/>
      <c r="Z213" s="315"/>
      <c r="AA213" s="648"/>
      <c r="AB213" s="648"/>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E213" s="2"/>
      <c r="BF213" s="2"/>
      <c r="BG213" s="289">
        <f t="shared" si="76"/>
        <v>44927</v>
      </c>
      <c r="BH213" s="289">
        <f t="shared" si="77"/>
        <v>44957</v>
      </c>
      <c r="BI213" s="180">
        <f t="shared" si="70"/>
        <v>31</v>
      </c>
      <c r="BK213" s="600">
        <f t="shared" si="78"/>
        <v>1</v>
      </c>
      <c r="BL213" s="600">
        <f t="shared" si="82"/>
        <v>1</v>
      </c>
      <c r="BM213" s="600">
        <f t="shared" si="83"/>
        <v>1</v>
      </c>
    </row>
    <row r="214" spans="1:65" hidden="1" x14ac:dyDescent="0.25">
      <c r="A214" s="67" t="str">
        <f t="shared" si="71"/>
        <v/>
      </c>
      <c r="B214" s="402"/>
      <c r="C214" s="405"/>
      <c r="D214" s="718"/>
      <c r="E214" s="718"/>
      <c r="F214" s="314"/>
      <c r="G214" s="314"/>
      <c r="H214" s="314"/>
      <c r="I214" s="695"/>
      <c r="J214" s="68">
        <f t="shared" si="72"/>
        <v>0</v>
      </c>
      <c r="K214" s="68">
        <f t="shared" si="79"/>
        <v>0</v>
      </c>
      <c r="L214" s="68">
        <f t="shared" si="65"/>
        <v>0</v>
      </c>
      <c r="M214" s="68">
        <f t="shared" si="66"/>
        <v>0</v>
      </c>
      <c r="N214" s="68">
        <f t="shared" si="67"/>
        <v>0</v>
      </c>
      <c r="O214" s="68">
        <f t="shared" si="68"/>
        <v>0</v>
      </c>
      <c r="P214" s="68">
        <f t="shared" si="69"/>
        <v>0</v>
      </c>
      <c r="Q214" s="68">
        <f t="shared" si="80"/>
        <v>0</v>
      </c>
      <c r="R214" s="68">
        <f t="shared" si="81"/>
        <v>0</v>
      </c>
      <c r="S214" s="836"/>
      <c r="T214" s="837"/>
      <c r="U214" s="838"/>
      <c r="V214" s="69" t="str">
        <f t="shared" si="73"/>
        <v/>
      </c>
      <c r="W214" s="450" t="str">
        <f t="shared" si="74"/>
        <v/>
      </c>
      <c r="X214" s="70" t="str">
        <f t="shared" si="75"/>
        <v/>
      </c>
      <c r="Y214" s="315"/>
      <c r="Z214" s="315"/>
      <c r="AA214" s="648"/>
      <c r="AB214" s="648"/>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E214" s="2"/>
      <c r="BF214" s="2"/>
      <c r="BG214" s="289">
        <f t="shared" si="76"/>
        <v>44927</v>
      </c>
      <c r="BH214" s="289">
        <f t="shared" si="77"/>
        <v>44957</v>
      </c>
      <c r="BI214" s="180">
        <f t="shared" si="70"/>
        <v>31</v>
      </c>
      <c r="BK214" s="600">
        <f t="shared" si="78"/>
        <v>1</v>
      </c>
      <c r="BL214" s="600">
        <f t="shared" si="82"/>
        <v>1</v>
      </c>
      <c r="BM214" s="600">
        <f t="shared" si="83"/>
        <v>1</v>
      </c>
    </row>
    <row r="215" spans="1:65" hidden="1" x14ac:dyDescent="0.25">
      <c r="A215" s="67" t="str">
        <f t="shared" si="71"/>
        <v/>
      </c>
      <c r="B215" s="402"/>
      <c r="C215" s="405"/>
      <c r="D215" s="718"/>
      <c r="E215" s="718"/>
      <c r="F215" s="314"/>
      <c r="G215" s="314"/>
      <c r="H215" s="314"/>
      <c r="I215" s="695"/>
      <c r="J215" s="68">
        <f t="shared" si="72"/>
        <v>0</v>
      </c>
      <c r="K215" s="68">
        <f t="shared" si="79"/>
        <v>0</v>
      </c>
      <c r="L215" s="68">
        <f t="shared" si="65"/>
        <v>0</v>
      </c>
      <c r="M215" s="68">
        <f t="shared" si="66"/>
        <v>0</v>
      </c>
      <c r="N215" s="68">
        <f t="shared" si="67"/>
        <v>0</v>
      </c>
      <c r="O215" s="68">
        <f t="shared" si="68"/>
        <v>0</v>
      </c>
      <c r="P215" s="68">
        <f t="shared" si="69"/>
        <v>0</v>
      </c>
      <c r="Q215" s="68">
        <f t="shared" si="80"/>
        <v>0</v>
      </c>
      <c r="R215" s="68">
        <f t="shared" si="81"/>
        <v>0</v>
      </c>
      <c r="S215" s="836"/>
      <c r="T215" s="837"/>
      <c r="U215" s="838"/>
      <c r="V215" s="69" t="str">
        <f t="shared" si="73"/>
        <v/>
      </c>
      <c r="W215" s="450" t="str">
        <f t="shared" si="74"/>
        <v/>
      </c>
      <c r="X215" s="70" t="str">
        <f t="shared" si="75"/>
        <v/>
      </c>
      <c r="Y215" s="315"/>
      <c r="Z215" s="315"/>
      <c r="AA215" s="648"/>
      <c r="AB215" s="648"/>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E215" s="2"/>
      <c r="BF215" s="2"/>
      <c r="BG215" s="289">
        <f t="shared" si="76"/>
        <v>44927</v>
      </c>
      <c r="BH215" s="289">
        <f t="shared" si="77"/>
        <v>44957</v>
      </c>
      <c r="BI215" s="180">
        <f t="shared" si="70"/>
        <v>31</v>
      </c>
      <c r="BK215" s="600">
        <f t="shared" si="78"/>
        <v>1</v>
      </c>
      <c r="BL215" s="600">
        <f t="shared" si="82"/>
        <v>1</v>
      </c>
      <c r="BM215" s="600">
        <f t="shared" si="83"/>
        <v>1</v>
      </c>
    </row>
    <row r="216" spans="1:65" hidden="1" x14ac:dyDescent="0.25">
      <c r="A216" s="67" t="str">
        <f t="shared" si="71"/>
        <v/>
      </c>
      <c r="B216" s="402"/>
      <c r="C216" s="405"/>
      <c r="D216" s="718"/>
      <c r="E216" s="718"/>
      <c r="F216" s="314"/>
      <c r="G216" s="314"/>
      <c r="H216" s="314"/>
      <c r="I216" s="695"/>
      <c r="J216" s="68">
        <f t="shared" si="72"/>
        <v>0</v>
      </c>
      <c r="K216" s="68">
        <f t="shared" si="79"/>
        <v>0</v>
      </c>
      <c r="L216" s="68">
        <f t="shared" si="65"/>
        <v>0</v>
      </c>
      <c r="M216" s="68">
        <f t="shared" si="66"/>
        <v>0</v>
      </c>
      <c r="N216" s="68">
        <f t="shared" si="67"/>
        <v>0</v>
      </c>
      <c r="O216" s="68">
        <f t="shared" si="68"/>
        <v>0</v>
      </c>
      <c r="P216" s="68">
        <f t="shared" si="69"/>
        <v>0</v>
      </c>
      <c r="Q216" s="68">
        <f t="shared" si="80"/>
        <v>0</v>
      </c>
      <c r="R216" s="68">
        <f t="shared" si="81"/>
        <v>0</v>
      </c>
      <c r="S216" s="836"/>
      <c r="T216" s="837"/>
      <c r="U216" s="838"/>
      <c r="V216" s="69" t="str">
        <f t="shared" si="73"/>
        <v/>
      </c>
      <c r="W216" s="450" t="str">
        <f t="shared" si="74"/>
        <v/>
      </c>
      <c r="X216" s="70" t="str">
        <f t="shared" si="75"/>
        <v/>
      </c>
      <c r="Y216" s="315"/>
      <c r="Z216" s="315"/>
      <c r="AA216" s="648"/>
      <c r="AB216" s="648"/>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E216" s="2"/>
      <c r="BF216" s="2"/>
      <c r="BG216" s="289">
        <f t="shared" si="76"/>
        <v>44927</v>
      </c>
      <c r="BH216" s="289">
        <f t="shared" si="77"/>
        <v>44957</v>
      </c>
      <c r="BI216" s="180">
        <f t="shared" si="70"/>
        <v>31</v>
      </c>
      <c r="BK216" s="600">
        <f t="shared" si="78"/>
        <v>1</v>
      </c>
      <c r="BL216" s="600">
        <f t="shared" si="82"/>
        <v>1</v>
      </c>
      <c r="BM216" s="600">
        <f t="shared" si="83"/>
        <v>1</v>
      </c>
    </row>
    <row r="217" spans="1:65" hidden="1" x14ac:dyDescent="0.25">
      <c r="A217" s="67" t="str">
        <f t="shared" si="71"/>
        <v/>
      </c>
      <c r="B217" s="402"/>
      <c r="C217" s="405"/>
      <c r="D217" s="718"/>
      <c r="E217" s="718"/>
      <c r="F217" s="314"/>
      <c r="G217" s="314"/>
      <c r="H217" s="314"/>
      <c r="I217" s="695"/>
      <c r="J217" s="68">
        <f t="shared" si="72"/>
        <v>0</v>
      </c>
      <c r="K217" s="68">
        <f t="shared" si="79"/>
        <v>0</v>
      </c>
      <c r="L217" s="68">
        <f t="shared" si="65"/>
        <v>0</v>
      </c>
      <c r="M217" s="68">
        <f t="shared" si="66"/>
        <v>0</v>
      </c>
      <c r="N217" s="68">
        <f t="shared" si="67"/>
        <v>0</v>
      </c>
      <c r="O217" s="68">
        <f t="shared" si="68"/>
        <v>0</v>
      </c>
      <c r="P217" s="68">
        <f t="shared" si="69"/>
        <v>0</v>
      </c>
      <c r="Q217" s="68">
        <f t="shared" si="80"/>
        <v>0</v>
      </c>
      <c r="R217" s="68">
        <f t="shared" si="81"/>
        <v>0</v>
      </c>
      <c r="S217" s="836"/>
      <c r="T217" s="837"/>
      <c r="U217" s="838"/>
      <c r="V217" s="69" t="str">
        <f t="shared" si="73"/>
        <v/>
      </c>
      <c r="W217" s="450" t="str">
        <f t="shared" si="74"/>
        <v/>
      </c>
      <c r="X217" s="70" t="str">
        <f t="shared" si="75"/>
        <v/>
      </c>
      <c r="Y217" s="315"/>
      <c r="Z217" s="315"/>
      <c r="AA217" s="648"/>
      <c r="AB217" s="648"/>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E217" s="2"/>
      <c r="BF217" s="2"/>
      <c r="BG217" s="289">
        <f t="shared" si="76"/>
        <v>44927</v>
      </c>
      <c r="BH217" s="289">
        <f t="shared" si="77"/>
        <v>44957</v>
      </c>
      <c r="BI217" s="180">
        <f t="shared" si="70"/>
        <v>31</v>
      </c>
      <c r="BK217" s="600">
        <f t="shared" si="78"/>
        <v>1</v>
      </c>
      <c r="BL217" s="600">
        <f t="shared" si="82"/>
        <v>1</v>
      </c>
      <c r="BM217" s="600">
        <f t="shared" si="83"/>
        <v>1</v>
      </c>
    </row>
    <row r="218" spans="1:65" hidden="1" x14ac:dyDescent="0.25">
      <c r="A218" s="67" t="str">
        <f t="shared" si="71"/>
        <v/>
      </c>
      <c r="B218" s="402"/>
      <c r="C218" s="405"/>
      <c r="D218" s="718"/>
      <c r="E218" s="718"/>
      <c r="F218" s="314"/>
      <c r="G218" s="314"/>
      <c r="H218" s="314"/>
      <c r="I218" s="695"/>
      <c r="J218" s="68">
        <f t="shared" si="72"/>
        <v>0</v>
      </c>
      <c r="K218" s="68">
        <f t="shared" si="79"/>
        <v>0</v>
      </c>
      <c r="L218" s="68">
        <f t="shared" si="65"/>
        <v>0</v>
      </c>
      <c r="M218" s="68">
        <f t="shared" si="66"/>
        <v>0</v>
      </c>
      <c r="N218" s="68">
        <f t="shared" si="67"/>
        <v>0</v>
      </c>
      <c r="O218" s="68">
        <f t="shared" si="68"/>
        <v>0</v>
      </c>
      <c r="P218" s="68">
        <f t="shared" si="69"/>
        <v>0</v>
      </c>
      <c r="Q218" s="68">
        <f t="shared" si="80"/>
        <v>0</v>
      </c>
      <c r="R218" s="68">
        <f t="shared" si="81"/>
        <v>0</v>
      </c>
      <c r="S218" s="836"/>
      <c r="T218" s="837"/>
      <c r="U218" s="838"/>
      <c r="V218" s="69" t="str">
        <f t="shared" si="73"/>
        <v/>
      </c>
      <c r="W218" s="450" t="str">
        <f t="shared" si="74"/>
        <v/>
      </c>
      <c r="X218" s="70" t="str">
        <f t="shared" si="75"/>
        <v/>
      </c>
      <c r="Y218" s="315"/>
      <c r="Z218" s="315"/>
      <c r="AA218" s="648"/>
      <c r="AB218" s="648"/>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E218" s="2"/>
      <c r="BF218" s="2"/>
      <c r="BG218" s="289">
        <f t="shared" si="76"/>
        <v>44927</v>
      </c>
      <c r="BH218" s="289">
        <f t="shared" si="77"/>
        <v>44957</v>
      </c>
      <c r="BI218" s="180">
        <f t="shared" si="70"/>
        <v>31</v>
      </c>
      <c r="BK218" s="600">
        <f t="shared" si="78"/>
        <v>1</v>
      </c>
      <c r="BL218" s="600">
        <f t="shared" si="82"/>
        <v>1</v>
      </c>
      <c r="BM218" s="600">
        <f t="shared" si="83"/>
        <v>1</v>
      </c>
    </row>
    <row r="219" spans="1:65" hidden="1" x14ac:dyDescent="0.25">
      <c r="A219" s="67" t="str">
        <f t="shared" si="71"/>
        <v/>
      </c>
      <c r="B219" s="402"/>
      <c r="C219" s="405"/>
      <c r="D219" s="718"/>
      <c r="E219" s="718"/>
      <c r="F219" s="314"/>
      <c r="G219" s="314"/>
      <c r="H219" s="314"/>
      <c r="I219" s="695"/>
      <c r="J219" s="68">
        <f t="shared" si="72"/>
        <v>0</v>
      </c>
      <c r="K219" s="68">
        <f t="shared" si="79"/>
        <v>0</v>
      </c>
      <c r="L219" s="68">
        <f t="shared" si="65"/>
        <v>0</v>
      </c>
      <c r="M219" s="68">
        <f t="shared" si="66"/>
        <v>0</v>
      </c>
      <c r="N219" s="68">
        <f t="shared" si="67"/>
        <v>0</v>
      </c>
      <c r="O219" s="68">
        <f t="shared" si="68"/>
        <v>0</v>
      </c>
      <c r="P219" s="68">
        <f t="shared" si="69"/>
        <v>0</v>
      </c>
      <c r="Q219" s="68">
        <f t="shared" si="80"/>
        <v>0</v>
      </c>
      <c r="R219" s="68">
        <f t="shared" si="81"/>
        <v>0</v>
      </c>
      <c r="S219" s="836"/>
      <c r="T219" s="837"/>
      <c r="U219" s="838"/>
      <c r="V219" s="69" t="str">
        <f t="shared" si="73"/>
        <v/>
      </c>
      <c r="W219" s="450" t="str">
        <f t="shared" si="74"/>
        <v/>
      </c>
      <c r="X219" s="70" t="str">
        <f t="shared" si="75"/>
        <v/>
      </c>
      <c r="Y219" s="315"/>
      <c r="Z219" s="315"/>
      <c r="AA219" s="648"/>
      <c r="AB219" s="648"/>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E219" s="2"/>
      <c r="BF219" s="2"/>
      <c r="BG219" s="289">
        <f t="shared" si="76"/>
        <v>44927</v>
      </c>
      <c r="BH219" s="289">
        <f t="shared" si="77"/>
        <v>44957</v>
      </c>
      <c r="BI219" s="180">
        <f t="shared" si="70"/>
        <v>31</v>
      </c>
      <c r="BK219" s="600">
        <f t="shared" si="78"/>
        <v>1</v>
      </c>
      <c r="BL219" s="600">
        <f t="shared" si="82"/>
        <v>1</v>
      </c>
      <c r="BM219" s="600">
        <f t="shared" si="83"/>
        <v>1</v>
      </c>
    </row>
    <row r="220" spans="1:65" hidden="1" x14ac:dyDescent="0.25">
      <c r="A220" s="67" t="str">
        <f t="shared" si="71"/>
        <v/>
      </c>
      <c r="B220" s="402"/>
      <c r="C220" s="405"/>
      <c r="D220" s="718"/>
      <c r="E220" s="718"/>
      <c r="F220" s="314"/>
      <c r="G220" s="314"/>
      <c r="H220" s="314"/>
      <c r="I220" s="695"/>
      <c r="J220" s="68">
        <f t="shared" si="72"/>
        <v>0</v>
      </c>
      <c r="K220" s="68">
        <f t="shared" si="79"/>
        <v>0</v>
      </c>
      <c r="L220" s="68">
        <f t="shared" si="65"/>
        <v>0</v>
      </c>
      <c r="M220" s="68">
        <f t="shared" si="66"/>
        <v>0</v>
      </c>
      <c r="N220" s="68">
        <f t="shared" si="67"/>
        <v>0</v>
      </c>
      <c r="O220" s="68">
        <f t="shared" si="68"/>
        <v>0</v>
      </c>
      <c r="P220" s="68">
        <f t="shared" si="69"/>
        <v>0</v>
      </c>
      <c r="Q220" s="68">
        <f t="shared" si="80"/>
        <v>0</v>
      </c>
      <c r="R220" s="68">
        <f t="shared" si="81"/>
        <v>0</v>
      </c>
      <c r="S220" s="836"/>
      <c r="T220" s="837"/>
      <c r="U220" s="838"/>
      <c r="V220" s="69" t="str">
        <f t="shared" si="73"/>
        <v/>
      </c>
      <c r="W220" s="450" t="str">
        <f t="shared" si="74"/>
        <v/>
      </c>
      <c r="X220" s="70" t="str">
        <f t="shared" si="75"/>
        <v/>
      </c>
      <c r="Y220" s="315"/>
      <c r="Z220" s="315"/>
      <c r="AA220" s="648"/>
      <c r="AB220" s="648"/>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E220" s="2"/>
      <c r="BF220" s="2"/>
      <c r="BG220" s="289">
        <f t="shared" si="76"/>
        <v>44927</v>
      </c>
      <c r="BH220" s="289">
        <f t="shared" si="77"/>
        <v>44957</v>
      </c>
      <c r="BI220" s="180">
        <f t="shared" si="70"/>
        <v>31</v>
      </c>
      <c r="BK220" s="600">
        <f t="shared" si="78"/>
        <v>1</v>
      </c>
      <c r="BL220" s="600">
        <f t="shared" si="82"/>
        <v>1</v>
      </c>
      <c r="BM220" s="600">
        <f t="shared" si="83"/>
        <v>1</v>
      </c>
    </row>
    <row r="221" spans="1:65" hidden="1" x14ac:dyDescent="0.25">
      <c r="A221" s="67" t="str">
        <f t="shared" si="71"/>
        <v/>
      </c>
      <c r="B221" s="402"/>
      <c r="C221" s="405"/>
      <c r="D221" s="718"/>
      <c r="E221" s="718"/>
      <c r="F221" s="314"/>
      <c r="G221" s="314"/>
      <c r="H221" s="314"/>
      <c r="I221" s="695"/>
      <c r="J221" s="68">
        <f t="shared" si="72"/>
        <v>0</v>
      </c>
      <c r="K221" s="68">
        <f t="shared" si="79"/>
        <v>0</v>
      </c>
      <c r="L221" s="68">
        <f t="shared" si="65"/>
        <v>0</v>
      </c>
      <c r="M221" s="68">
        <f t="shared" si="66"/>
        <v>0</v>
      </c>
      <c r="N221" s="68">
        <f t="shared" si="67"/>
        <v>0</v>
      </c>
      <c r="O221" s="68">
        <f t="shared" si="68"/>
        <v>0</v>
      </c>
      <c r="P221" s="68">
        <f t="shared" si="69"/>
        <v>0</v>
      </c>
      <c r="Q221" s="68">
        <f t="shared" si="80"/>
        <v>0</v>
      </c>
      <c r="R221" s="68">
        <f t="shared" si="81"/>
        <v>0</v>
      </c>
      <c r="S221" s="836"/>
      <c r="T221" s="837"/>
      <c r="U221" s="838"/>
      <c r="V221" s="69" t="str">
        <f t="shared" si="73"/>
        <v/>
      </c>
      <c r="W221" s="450" t="str">
        <f t="shared" si="74"/>
        <v/>
      </c>
      <c r="X221" s="70" t="str">
        <f t="shared" si="75"/>
        <v/>
      </c>
      <c r="Y221" s="315"/>
      <c r="Z221" s="315"/>
      <c r="AA221" s="648"/>
      <c r="AB221" s="648"/>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E221" s="2"/>
      <c r="BF221" s="2"/>
      <c r="BG221" s="289">
        <f t="shared" si="76"/>
        <v>44927</v>
      </c>
      <c r="BH221" s="289">
        <f t="shared" si="77"/>
        <v>44957</v>
      </c>
      <c r="BI221" s="180">
        <f t="shared" si="70"/>
        <v>31</v>
      </c>
      <c r="BK221" s="600">
        <f t="shared" si="78"/>
        <v>1</v>
      </c>
      <c r="BL221" s="600">
        <f t="shared" si="82"/>
        <v>1</v>
      </c>
      <c r="BM221" s="600">
        <f t="shared" si="83"/>
        <v>1</v>
      </c>
    </row>
    <row r="222" spans="1:65" hidden="1" x14ac:dyDescent="0.25">
      <c r="A222" s="67" t="str">
        <f t="shared" si="71"/>
        <v/>
      </c>
      <c r="B222" s="402"/>
      <c r="C222" s="405"/>
      <c r="D222" s="718"/>
      <c r="E222" s="718"/>
      <c r="F222" s="314"/>
      <c r="G222" s="314"/>
      <c r="H222" s="314"/>
      <c r="I222" s="695"/>
      <c r="J222" s="68">
        <f t="shared" si="72"/>
        <v>0</v>
      </c>
      <c r="K222" s="68">
        <f t="shared" si="79"/>
        <v>0</v>
      </c>
      <c r="L222" s="68">
        <f t="shared" si="65"/>
        <v>0</v>
      </c>
      <c r="M222" s="68">
        <f t="shared" si="66"/>
        <v>0</v>
      </c>
      <c r="N222" s="68">
        <f t="shared" si="67"/>
        <v>0</v>
      </c>
      <c r="O222" s="68">
        <f t="shared" si="68"/>
        <v>0</v>
      </c>
      <c r="P222" s="68">
        <f t="shared" si="69"/>
        <v>0</v>
      </c>
      <c r="Q222" s="68">
        <f t="shared" si="80"/>
        <v>0</v>
      </c>
      <c r="R222" s="68">
        <f t="shared" si="81"/>
        <v>0</v>
      </c>
      <c r="S222" s="836"/>
      <c r="T222" s="837"/>
      <c r="U222" s="838"/>
      <c r="V222" s="69" t="str">
        <f t="shared" si="73"/>
        <v/>
      </c>
      <c r="W222" s="450" t="str">
        <f t="shared" si="74"/>
        <v/>
      </c>
      <c r="X222" s="70" t="str">
        <f t="shared" si="75"/>
        <v/>
      </c>
      <c r="Y222" s="315"/>
      <c r="Z222" s="315"/>
      <c r="AA222" s="648"/>
      <c r="AB222" s="648"/>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E222" s="2"/>
      <c r="BF222" s="2"/>
      <c r="BG222" s="289">
        <f t="shared" si="76"/>
        <v>44927</v>
      </c>
      <c r="BH222" s="289">
        <f t="shared" si="77"/>
        <v>44957</v>
      </c>
      <c r="BI222" s="180">
        <f t="shared" si="70"/>
        <v>31</v>
      </c>
      <c r="BK222" s="600">
        <f t="shared" si="78"/>
        <v>1</v>
      </c>
      <c r="BL222" s="600">
        <f t="shared" si="82"/>
        <v>1</v>
      </c>
      <c r="BM222" s="600">
        <f t="shared" si="83"/>
        <v>1</v>
      </c>
    </row>
    <row r="223" spans="1:65" hidden="1" x14ac:dyDescent="0.25">
      <c r="A223" s="67" t="str">
        <f t="shared" si="71"/>
        <v/>
      </c>
      <c r="B223" s="402"/>
      <c r="C223" s="405"/>
      <c r="D223" s="718"/>
      <c r="E223" s="718"/>
      <c r="F223" s="314"/>
      <c r="G223" s="314"/>
      <c r="H223" s="314"/>
      <c r="I223" s="695"/>
      <c r="J223" s="68">
        <f t="shared" si="72"/>
        <v>0</v>
      </c>
      <c r="K223" s="68">
        <f t="shared" si="79"/>
        <v>0</v>
      </c>
      <c r="L223" s="68">
        <f t="shared" si="65"/>
        <v>0</v>
      </c>
      <c r="M223" s="68">
        <f t="shared" si="66"/>
        <v>0</v>
      </c>
      <c r="N223" s="68">
        <f t="shared" si="67"/>
        <v>0</v>
      </c>
      <c r="O223" s="68">
        <f t="shared" si="68"/>
        <v>0</v>
      </c>
      <c r="P223" s="68">
        <f t="shared" si="69"/>
        <v>0</v>
      </c>
      <c r="Q223" s="68">
        <f t="shared" si="80"/>
        <v>0</v>
      </c>
      <c r="R223" s="68">
        <f t="shared" si="81"/>
        <v>0</v>
      </c>
      <c r="S223" s="836"/>
      <c r="T223" s="837"/>
      <c r="U223" s="838"/>
      <c r="V223" s="69" t="str">
        <f t="shared" si="73"/>
        <v/>
      </c>
      <c r="W223" s="450" t="str">
        <f t="shared" si="74"/>
        <v/>
      </c>
      <c r="X223" s="70" t="str">
        <f t="shared" si="75"/>
        <v/>
      </c>
      <c r="Y223" s="315"/>
      <c r="Z223" s="315"/>
      <c r="AA223" s="648"/>
      <c r="AB223" s="648"/>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E223" s="2"/>
      <c r="BF223" s="2"/>
      <c r="BG223" s="289">
        <f t="shared" si="76"/>
        <v>44927</v>
      </c>
      <c r="BH223" s="289">
        <f t="shared" si="77"/>
        <v>44957</v>
      </c>
      <c r="BI223" s="180">
        <f t="shared" si="70"/>
        <v>31</v>
      </c>
      <c r="BK223" s="600">
        <f t="shared" si="78"/>
        <v>1</v>
      </c>
      <c r="BL223" s="600">
        <f t="shared" si="82"/>
        <v>1</v>
      </c>
      <c r="BM223" s="600">
        <f t="shared" si="83"/>
        <v>1</v>
      </c>
    </row>
    <row r="224" spans="1:65" hidden="1" x14ac:dyDescent="0.25">
      <c r="A224" s="67" t="str">
        <f t="shared" si="71"/>
        <v/>
      </c>
      <c r="B224" s="402"/>
      <c r="C224" s="405"/>
      <c r="D224" s="718"/>
      <c r="E224" s="718"/>
      <c r="F224" s="314"/>
      <c r="G224" s="314"/>
      <c r="H224" s="314"/>
      <c r="I224" s="695"/>
      <c r="J224" s="68">
        <f t="shared" si="72"/>
        <v>0</v>
      </c>
      <c r="K224" s="68">
        <f t="shared" si="79"/>
        <v>0</v>
      </c>
      <c r="L224" s="68">
        <f t="shared" si="65"/>
        <v>0</v>
      </c>
      <c r="M224" s="68">
        <f t="shared" si="66"/>
        <v>0</v>
      </c>
      <c r="N224" s="68">
        <f t="shared" si="67"/>
        <v>0</v>
      </c>
      <c r="O224" s="68">
        <f t="shared" si="68"/>
        <v>0</v>
      </c>
      <c r="P224" s="68">
        <f t="shared" si="69"/>
        <v>0</v>
      </c>
      <c r="Q224" s="68">
        <f t="shared" si="80"/>
        <v>0</v>
      </c>
      <c r="R224" s="68">
        <f t="shared" si="81"/>
        <v>0</v>
      </c>
      <c r="S224" s="836"/>
      <c r="T224" s="837"/>
      <c r="U224" s="838"/>
      <c r="V224" s="69" t="str">
        <f t="shared" si="73"/>
        <v/>
      </c>
      <c r="W224" s="450" t="str">
        <f t="shared" si="74"/>
        <v/>
      </c>
      <c r="X224" s="70" t="str">
        <f t="shared" si="75"/>
        <v/>
      </c>
      <c r="Y224" s="315"/>
      <c r="Z224" s="315"/>
      <c r="AA224" s="648"/>
      <c r="AB224" s="648"/>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E224" s="2"/>
      <c r="BF224" s="2"/>
      <c r="BG224" s="289">
        <f t="shared" si="76"/>
        <v>44927</v>
      </c>
      <c r="BH224" s="289">
        <f t="shared" si="77"/>
        <v>44957</v>
      </c>
      <c r="BI224" s="180">
        <f t="shared" si="70"/>
        <v>31</v>
      </c>
      <c r="BK224" s="600">
        <f t="shared" si="78"/>
        <v>1</v>
      </c>
      <c r="BL224" s="600">
        <f t="shared" si="82"/>
        <v>1</v>
      </c>
      <c r="BM224" s="600">
        <f t="shared" si="83"/>
        <v>1</v>
      </c>
    </row>
    <row r="225" spans="1:65" hidden="1" x14ac:dyDescent="0.25">
      <c r="A225" s="67" t="str">
        <f t="shared" si="71"/>
        <v/>
      </c>
      <c r="B225" s="402"/>
      <c r="C225" s="405"/>
      <c r="D225" s="718"/>
      <c r="E225" s="718"/>
      <c r="F225" s="314"/>
      <c r="G225" s="314"/>
      <c r="H225" s="314"/>
      <c r="I225" s="695"/>
      <c r="J225" s="68">
        <f t="shared" si="72"/>
        <v>0</v>
      </c>
      <c r="K225" s="68">
        <f t="shared" si="79"/>
        <v>0</v>
      </c>
      <c r="L225" s="68">
        <f t="shared" si="65"/>
        <v>0</v>
      </c>
      <c r="M225" s="68">
        <f t="shared" si="66"/>
        <v>0</v>
      </c>
      <c r="N225" s="68">
        <f t="shared" si="67"/>
        <v>0</v>
      </c>
      <c r="O225" s="68">
        <f t="shared" si="68"/>
        <v>0</v>
      </c>
      <c r="P225" s="68">
        <f t="shared" si="69"/>
        <v>0</v>
      </c>
      <c r="Q225" s="68">
        <f t="shared" si="80"/>
        <v>0</v>
      </c>
      <c r="R225" s="68">
        <f t="shared" si="81"/>
        <v>0</v>
      </c>
      <c r="S225" s="836"/>
      <c r="T225" s="837"/>
      <c r="U225" s="838"/>
      <c r="V225" s="69" t="str">
        <f t="shared" si="73"/>
        <v/>
      </c>
      <c r="W225" s="450" t="str">
        <f t="shared" si="74"/>
        <v/>
      </c>
      <c r="X225" s="70" t="str">
        <f t="shared" si="75"/>
        <v/>
      </c>
      <c r="Y225" s="315"/>
      <c r="Z225" s="315"/>
      <c r="AA225" s="648"/>
      <c r="AB225" s="648"/>
      <c r="AC225" s="315"/>
      <c r="AD225" s="315"/>
      <c r="AE225" s="315"/>
      <c r="AF225" s="315"/>
      <c r="AG225" s="315"/>
      <c r="AH225" s="315"/>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E225" s="2"/>
      <c r="BF225" s="2"/>
      <c r="BG225" s="289">
        <f t="shared" si="76"/>
        <v>44927</v>
      </c>
      <c r="BH225" s="289">
        <f t="shared" si="77"/>
        <v>44957</v>
      </c>
      <c r="BI225" s="180">
        <f t="shared" si="70"/>
        <v>31</v>
      </c>
      <c r="BK225" s="600">
        <f t="shared" si="78"/>
        <v>1</v>
      </c>
      <c r="BL225" s="600">
        <f t="shared" si="82"/>
        <v>1</v>
      </c>
      <c r="BM225" s="600">
        <f t="shared" si="83"/>
        <v>1</v>
      </c>
    </row>
    <row r="226" spans="1:65" hidden="1" x14ac:dyDescent="0.25">
      <c r="A226" s="67" t="str">
        <f t="shared" si="71"/>
        <v/>
      </c>
      <c r="B226" s="402"/>
      <c r="C226" s="405"/>
      <c r="D226" s="718"/>
      <c r="E226" s="718"/>
      <c r="F226" s="314"/>
      <c r="G226" s="314"/>
      <c r="H226" s="314"/>
      <c r="I226" s="695"/>
      <c r="J226" s="68">
        <f t="shared" si="72"/>
        <v>0</v>
      </c>
      <c r="K226" s="68">
        <f t="shared" si="79"/>
        <v>0</v>
      </c>
      <c r="L226" s="68">
        <f t="shared" si="65"/>
        <v>0</v>
      </c>
      <c r="M226" s="68">
        <f t="shared" si="66"/>
        <v>0</v>
      </c>
      <c r="N226" s="68">
        <f t="shared" si="67"/>
        <v>0</v>
      </c>
      <c r="O226" s="68">
        <f t="shared" si="68"/>
        <v>0</v>
      </c>
      <c r="P226" s="68">
        <f t="shared" si="69"/>
        <v>0</v>
      </c>
      <c r="Q226" s="68">
        <f t="shared" si="80"/>
        <v>0</v>
      </c>
      <c r="R226" s="68">
        <f t="shared" si="81"/>
        <v>0</v>
      </c>
      <c r="S226" s="836"/>
      <c r="T226" s="837"/>
      <c r="U226" s="838"/>
      <c r="V226" s="69" t="str">
        <f t="shared" si="73"/>
        <v/>
      </c>
      <c r="W226" s="450" t="str">
        <f t="shared" si="74"/>
        <v/>
      </c>
      <c r="X226" s="70" t="str">
        <f t="shared" si="75"/>
        <v/>
      </c>
      <c r="Y226" s="315"/>
      <c r="Z226" s="315"/>
      <c r="AA226" s="648"/>
      <c r="AB226" s="648"/>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E226" s="2"/>
      <c r="BF226" s="2"/>
      <c r="BG226" s="289">
        <f t="shared" si="76"/>
        <v>44927</v>
      </c>
      <c r="BH226" s="289">
        <f t="shared" si="77"/>
        <v>44957</v>
      </c>
      <c r="BI226" s="180">
        <f t="shared" si="70"/>
        <v>31</v>
      </c>
      <c r="BK226" s="600">
        <f t="shared" si="78"/>
        <v>1</v>
      </c>
      <c r="BL226" s="600">
        <f t="shared" si="82"/>
        <v>1</v>
      </c>
      <c r="BM226" s="600">
        <f t="shared" si="83"/>
        <v>1</v>
      </c>
    </row>
    <row r="227" spans="1:65" hidden="1" x14ac:dyDescent="0.25">
      <c r="A227" s="67" t="str">
        <f t="shared" si="71"/>
        <v/>
      </c>
      <c r="B227" s="402"/>
      <c r="C227" s="405"/>
      <c r="D227" s="718"/>
      <c r="E227" s="718"/>
      <c r="F227" s="314"/>
      <c r="G227" s="314"/>
      <c r="H227" s="314"/>
      <c r="I227" s="695"/>
      <c r="J227" s="68">
        <f t="shared" si="72"/>
        <v>0</v>
      </c>
      <c r="K227" s="68">
        <f t="shared" si="79"/>
        <v>0</v>
      </c>
      <c r="L227" s="68">
        <f t="shared" si="65"/>
        <v>0</v>
      </c>
      <c r="M227" s="68">
        <f t="shared" si="66"/>
        <v>0</v>
      </c>
      <c r="N227" s="68">
        <f t="shared" si="67"/>
        <v>0</v>
      </c>
      <c r="O227" s="68">
        <f t="shared" si="68"/>
        <v>0</v>
      </c>
      <c r="P227" s="68">
        <f t="shared" si="69"/>
        <v>0</v>
      </c>
      <c r="Q227" s="68">
        <f t="shared" si="80"/>
        <v>0</v>
      </c>
      <c r="R227" s="68">
        <f t="shared" si="81"/>
        <v>0</v>
      </c>
      <c r="S227" s="836"/>
      <c r="T227" s="837"/>
      <c r="U227" s="838"/>
      <c r="V227" s="69" t="str">
        <f t="shared" si="73"/>
        <v/>
      </c>
      <c r="W227" s="450" t="str">
        <f t="shared" si="74"/>
        <v/>
      </c>
      <c r="X227" s="70" t="str">
        <f t="shared" si="75"/>
        <v/>
      </c>
      <c r="Y227" s="315"/>
      <c r="Z227" s="315"/>
      <c r="AA227" s="648"/>
      <c r="AB227" s="648"/>
      <c r="AC227" s="315"/>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E227" s="2"/>
      <c r="BF227" s="2"/>
      <c r="BG227" s="289">
        <f t="shared" si="76"/>
        <v>44927</v>
      </c>
      <c r="BH227" s="289">
        <f t="shared" si="77"/>
        <v>44957</v>
      </c>
      <c r="BI227" s="180">
        <f t="shared" si="70"/>
        <v>31</v>
      </c>
      <c r="BK227" s="600">
        <f t="shared" si="78"/>
        <v>1</v>
      </c>
      <c r="BL227" s="600">
        <f t="shared" si="82"/>
        <v>1</v>
      </c>
      <c r="BM227" s="600">
        <f t="shared" si="83"/>
        <v>1</v>
      </c>
    </row>
    <row r="228" spans="1:65" hidden="1" x14ac:dyDescent="0.25">
      <c r="A228" s="67" t="str">
        <f t="shared" si="71"/>
        <v/>
      </c>
      <c r="B228" s="402"/>
      <c r="C228" s="405"/>
      <c r="D228" s="718"/>
      <c r="E228" s="718"/>
      <c r="F228" s="314"/>
      <c r="G228" s="314"/>
      <c r="H228" s="314"/>
      <c r="I228" s="695"/>
      <c r="J228" s="68">
        <f t="shared" si="72"/>
        <v>0</v>
      </c>
      <c r="K228" s="68">
        <f t="shared" si="79"/>
        <v>0</v>
      </c>
      <c r="L228" s="68">
        <f t="shared" si="65"/>
        <v>0</v>
      </c>
      <c r="M228" s="68">
        <f t="shared" si="66"/>
        <v>0</v>
      </c>
      <c r="N228" s="68">
        <f t="shared" si="67"/>
        <v>0</v>
      </c>
      <c r="O228" s="68">
        <f t="shared" si="68"/>
        <v>0</v>
      </c>
      <c r="P228" s="68">
        <f t="shared" si="69"/>
        <v>0</v>
      </c>
      <c r="Q228" s="68">
        <f t="shared" si="80"/>
        <v>0</v>
      </c>
      <c r="R228" s="68">
        <f t="shared" si="81"/>
        <v>0</v>
      </c>
      <c r="S228" s="836"/>
      <c r="T228" s="837"/>
      <c r="U228" s="838"/>
      <c r="V228" s="69" t="str">
        <f t="shared" si="73"/>
        <v/>
      </c>
      <c r="W228" s="450" t="str">
        <f t="shared" si="74"/>
        <v/>
      </c>
      <c r="X228" s="70" t="str">
        <f t="shared" si="75"/>
        <v/>
      </c>
      <c r="Y228" s="315"/>
      <c r="Z228" s="315"/>
      <c r="AA228" s="648"/>
      <c r="AB228" s="648"/>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E228" s="2"/>
      <c r="BF228" s="2"/>
      <c r="BG228" s="289">
        <f t="shared" si="76"/>
        <v>44927</v>
      </c>
      <c r="BH228" s="289">
        <f t="shared" si="77"/>
        <v>44957</v>
      </c>
      <c r="BI228" s="180">
        <f t="shared" si="70"/>
        <v>31</v>
      </c>
      <c r="BK228" s="600">
        <f t="shared" si="78"/>
        <v>1</v>
      </c>
      <c r="BL228" s="600">
        <f t="shared" si="82"/>
        <v>1</v>
      </c>
      <c r="BM228" s="600">
        <f t="shared" si="83"/>
        <v>1</v>
      </c>
    </row>
    <row r="229" spans="1:65" hidden="1" x14ac:dyDescent="0.25">
      <c r="A229" s="67" t="str">
        <f t="shared" si="71"/>
        <v/>
      </c>
      <c r="B229" s="402"/>
      <c r="C229" s="405"/>
      <c r="D229" s="718"/>
      <c r="E229" s="718"/>
      <c r="F229" s="314"/>
      <c r="G229" s="314"/>
      <c r="H229" s="314"/>
      <c r="I229" s="695"/>
      <c r="J229" s="68">
        <f t="shared" si="72"/>
        <v>0</v>
      </c>
      <c r="K229" s="68">
        <f t="shared" si="79"/>
        <v>0</v>
      </c>
      <c r="L229" s="68">
        <f t="shared" si="65"/>
        <v>0</v>
      </c>
      <c r="M229" s="68">
        <f t="shared" si="66"/>
        <v>0</v>
      </c>
      <c r="N229" s="68">
        <f t="shared" si="67"/>
        <v>0</v>
      </c>
      <c r="O229" s="68">
        <f t="shared" si="68"/>
        <v>0</v>
      </c>
      <c r="P229" s="68">
        <f t="shared" si="69"/>
        <v>0</v>
      </c>
      <c r="Q229" s="68">
        <f t="shared" si="80"/>
        <v>0</v>
      </c>
      <c r="R229" s="68">
        <f t="shared" si="81"/>
        <v>0</v>
      </c>
      <c r="S229" s="836"/>
      <c r="T229" s="837"/>
      <c r="U229" s="838"/>
      <c r="V229" s="69" t="str">
        <f t="shared" si="73"/>
        <v/>
      </c>
      <c r="W229" s="450" t="str">
        <f t="shared" si="74"/>
        <v/>
      </c>
      <c r="X229" s="70" t="str">
        <f t="shared" si="75"/>
        <v/>
      </c>
      <c r="Y229" s="315"/>
      <c r="Z229" s="315"/>
      <c r="AA229" s="648"/>
      <c r="AB229" s="648"/>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E229" s="2"/>
      <c r="BF229" s="2"/>
      <c r="BG229" s="289">
        <f t="shared" si="76"/>
        <v>44927</v>
      </c>
      <c r="BH229" s="289">
        <f t="shared" si="77"/>
        <v>44957</v>
      </c>
      <c r="BI229" s="180">
        <f t="shared" si="70"/>
        <v>31</v>
      </c>
      <c r="BK229" s="600">
        <f t="shared" si="78"/>
        <v>1</v>
      </c>
      <c r="BL229" s="600">
        <f t="shared" si="82"/>
        <v>1</v>
      </c>
      <c r="BM229" s="600">
        <f t="shared" si="83"/>
        <v>1</v>
      </c>
    </row>
    <row r="230" spans="1:65" hidden="1" x14ac:dyDescent="0.25">
      <c r="A230" s="67" t="str">
        <f t="shared" si="71"/>
        <v/>
      </c>
      <c r="B230" s="402"/>
      <c r="C230" s="405"/>
      <c r="D230" s="718"/>
      <c r="E230" s="718"/>
      <c r="F230" s="314"/>
      <c r="G230" s="314"/>
      <c r="H230" s="314"/>
      <c r="I230" s="695"/>
      <c r="J230" s="68">
        <f t="shared" si="72"/>
        <v>0</v>
      </c>
      <c r="K230" s="68">
        <f t="shared" si="79"/>
        <v>0</v>
      </c>
      <c r="L230" s="68">
        <f t="shared" si="65"/>
        <v>0</v>
      </c>
      <c r="M230" s="68">
        <f t="shared" si="66"/>
        <v>0</v>
      </c>
      <c r="N230" s="68">
        <f t="shared" si="67"/>
        <v>0</v>
      </c>
      <c r="O230" s="68">
        <f t="shared" si="68"/>
        <v>0</v>
      </c>
      <c r="P230" s="68">
        <f t="shared" si="69"/>
        <v>0</v>
      </c>
      <c r="Q230" s="68">
        <f t="shared" si="80"/>
        <v>0</v>
      </c>
      <c r="R230" s="68">
        <f t="shared" si="81"/>
        <v>0</v>
      </c>
      <c r="S230" s="836"/>
      <c r="T230" s="837"/>
      <c r="U230" s="838"/>
      <c r="V230" s="69" t="str">
        <f t="shared" si="73"/>
        <v/>
      </c>
      <c r="W230" s="450" t="str">
        <f t="shared" si="74"/>
        <v/>
      </c>
      <c r="X230" s="70" t="str">
        <f t="shared" si="75"/>
        <v/>
      </c>
      <c r="Y230" s="315"/>
      <c r="Z230" s="315"/>
      <c r="AA230" s="648"/>
      <c r="AB230" s="648"/>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E230" s="2"/>
      <c r="BF230" s="2"/>
      <c r="BG230" s="289">
        <f t="shared" si="76"/>
        <v>44927</v>
      </c>
      <c r="BH230" s="289">
        <f t="shared" si="77"/>
        <v>44957</v>
      </c>
      <c r="BI230" s="180">
        <f t="shared" si="70"/>
        <v>31</v>
      </c>
      <c r="BK230" s="600">
        <f t="shared" si="78"/>
        <v>1</v>
      </c>
      <c r="BL230" s="600">
        <f t="shared" si="82"/>
        <v>1</v>
      </c>
      <c r="BM230" s="600">
        <f t="shared" si="83"/>
        <v>1</v>
      </c>
    </row>
    <row r="231" spans="1:65" hidden="1" x14ac:dyDescent="0.25">
      <c r="A231" s="67" t="str">
        <f t="shared" si="71"/>
        <v/>
      </c>
      <c r="B231" s="402"/>
      <c r="C231" s="405"/>
      <c r="D231" s="718"/>
      <c r="E231" s="718"/>
      <c r="F231" s="314"/>
      <c r="G231" s="314"/>
      <c r="H231" s="314"/>
      <c r="I231" s="695"/>
      <c r="J231" s="68">
        <f t="shared" si="72"/>
        <v>0</v>
      </c>
      <c r="K231" s="68">
        <f t="shared" si="79"/>
        <v>0</v>
      </c>
      <c r="L231" s="68">
        <f t="shared" si="65"/>
        <v>0</v>
      </c>
      <c r="M231" s="68">
        <f t="shared" si="66"/>
        <v>0</v>
      </c>
      <c r="N231" s="68">
        <f t="shared" si="67"/>
        <v>0</v>
      </c>
      <c r="O231" s="68">
        <f t="shared" si="68"/>
        <v>0</v>
      </c>
      <c r="P231" s="68">
        <f t="shared" si="69"/>
        <v>0</v>
      </c>
      <c r="Q231" s="68">
        <f t="shared" si="80"/>
        <v>0</v>
      </c>
      <c r="R231" s="68">
        <f t="shared" si="81"/>
        <v>0</v>
      </c>
      <c r="S231" s="836"/>
      <c r="T231" s="837"/>
      <c r="U231" s="838"/>
      <c r="V231" s="69" t="str">
        <f t="shared" si="73"/>
        <v/>
      </c>
      <c r="W231" s="450" t="str">
        <f t="shared" si="74"/>
        <v/>
      </c>
      <c r="X231" s="70" t="str">
        <f t="shared" si="75"/>
        <v/>
      </c>
      <c r="Y231" s="315"/>
      <c r="Z231" s="315"/>
      <c r="AA231" s="648"/>
      <c r="AB231" s="648"/>
      <c r="AC231" s="315"/>
      <c r="AD231" s="315"/>
      <c r="AE231" s="315"/>
      <c r="AF231" s="315"/>
      <c r="AG231" s="315"/>
      <c r="AH231" s="315"/>
      <c r="AI231" s="315"/>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E231" s="2"/>
      <c r="BF231" s="2"/>
      <c r="BG231" s="289">
        <f t="shared" si="76"/>
        <v>44927</v>
      </c>
      <c r="BH231" s="289">
        <f t="shared" si="77"/>
        <v>44957</v>
      </c>
      <c r="BI231" s="180">
        <f t="shared" si="70"/>
        <v>31</v>
      </c>
      <c r="BK231" s="600">
        <f t="shared" si="78"/>
        <v>1</v>
      </c>
      <c r="BL231" s="600">
        <f t="shared" si="82"/>
        <v>1</v>
      </c>
      <c r="BM231" s="600">
        <f t="shared" si="83"/>
        <v>1</v>
      </c>
    </row>
    <row r="232" spans="1:65" hidden="1" x14ac:dyDescent="0.25">
      <c r="A232" s="67" t="str">
        <f t="shared" si="71"/>
        <v/>
      </c>
      <c r="B232" s="402"/>
      <c r="C232" s="405"/>
      <c r="D232" s="718"/>
      <c r="E232" s="718"/>
      <c r="F232" s="314"/>
      <c r="G232" s="314"/>
      <c r="H232" s="314"/>
      <c r="I232" s="695"/>
      <c r="J232" s="68">
        <f t="shared" si="72"/>
        <v>0</v>
      </c>
      <c r="K232" s="68">
        <f t="shared" si="79"/>
        <v>0</v>
      </c>
      <c r="L232" s="68">
        <f t="shared" si="65"/>
        <v>0</v>
      </c>
      <c r="M232" s="68">
        <f t="shared" si="66"/>
        <v>0</v>
      </c>
      <c r="N232" s="68">
        <f t="shared" si="67"/>
        <v>0</v>
      </c>
      <c r="O232" s="68">
        <f t="shared" si="68"/>
        <v>0</v>
      </c>
      <c r="P232" s="68">
        <f t="shared" si="69"/>
        <v>0</v>
      </c>
      <c r="Q232" s="68">
        <f t="shared" si="80"/>
        <v>0</v>
      </c>
      <c r="R232" s="68">
        <f t="shared" si="81"/>
        <v>0</v>
      </c>
      <c r="S232" s="836"/>
      <c r="T232" s="837"/>
      <c r="U232" s="838"/>
      <c r="V232" s="69" t="str">
        <f t="shared" si="73"/>
        <v/>
      </c>
      <c r="W232" s="450" t="str">
        <f t="shared" si="74"/>
        <v/>
      </c>
      <c r="X232" s="70" t="str">
        <f t="shared" si="75"/>
        <v/>
      </c>
      <c r="Y232" s="315"/>
      <c r="Z232" s="315"/>
      <c r="AA232" s="648"/>
      <c r="AB232" s="648"/>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E232" s="2"/>
      <c r="BF232" s="2"/>
      <c r="BG232" s="289">
        <f t="shared" si="76"/>
        <v>44927</v>
      </c>
      <c r="BH232" s="289">
        <f t="shared" si="77"/>
        <v>44957</v>
      </c>
      <c r="BI232" s="180">
        <f t="shared" si="70"/>
        <v>31</v>
      </c>
      <c r="BK232" s="600">
        <f t="shared" si="78"/>
        <v>1</v>
      </c>
      <c r="BL232" s="600">
        <f t="shared" si="82"/>
        <v>1</v>
      </c>
      <c r="BM232" s="600">
        <f t="shared" si="83"/>
        <v>1</v>
      </c>
    </row>
    <row r="233" spans="1:65" hidden="1" x14ac:dyDescent="0.25">
      <c r="A233" s="67" t="str">
        <f t="shared" si="71"/>
        <v/>
      </c>
      <c r="B233" s="402"/>
      <c r="C233" s="405"/>
      <c r="D233" s="718"/>
      <c r="E233" s="718"/>
      <c r="F233" s="314"/>
      <c r="G233" s="314"/>
      <c r="H233" s="314"/>
      <c r="I233" s="695"/>
      <c r="J233" s="68">
        <f t="shared" si="72"/>
        <v>0</v>
      </c>
      <c r="K233" s="68">
        <f t="shared" si="79"/>
        <v>0</v>
      </c>
      <c r="L233" s="68">
        <f t="shared" si="65"/>
        <v>0</v>
      </c>
      <c r="M233" s="68">
        <f t="shared" si="66"/>
        <v>0</v>
      </c>
      <c r="N233" s="68">
        <f t="shared" si="67"/>
        <v>0</v>
      </c>
      <c r="O233" s="68">
        <f t="shared" si="68"/>
        <v>0</v>
      </c>
      <c r="P233" s="68">
        <f t="shared" si="69"/>
        <v>0</v>
      </c>
      <c r="Q233" s="68">
        <f t="shared" si="80"/>
        <v>0</v>
      </c>
      <c r="R233" s="68">
        <f t="shared" si="81"/>
        <v>0</v>
      </c>
      <c r="S233" s="836"/>
      <c r="T233" s="837"/>
      <c r="U233" s="838"/>
      <c r="V233" s="69" t="str">
        <f t="shared" si="73"/>
        <v/>
      </c>
      <c r="W233" s="450" t="str">
        <f t="shared" si="74"/>
        <v/>
      </c>
      <c r="X233" s="70" t="str">
        <f t="shared" si="75"/>
        <v/>
      </c>
      <c r="Y233" s="315"/>
      <c r="Z233" s="315"/>
      <c r="AA233" s="648"/>
      <c r="AB233" s="648"/>
      <c r="AC233" s="315"/>
      <c r="AD233" s="315"/>
      <c r="AE233" s="315"/>
      <c r="AF233" s="315"/>
      <c r="AG233" s="315"/>
      <c r="AH233" s="315"/>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E233" s="2"/>
      <c r="BF233" s="2"/>
      <c r="BG233" s="289">
        <f t="shared" si="76"/>
        <v>44927</v>
      </c>
      <c r="BH233" s="289">
        <f t="shared" si="77"/>
        <v>44957</v>
      </c>
      <c r="BI233" s="180">
        <f t="shared" si="70"/>
        <v>31</v>
      </c>
      <c r="BK233" s="600">
        <f t="shared" si="78"/>
        <v>1</v>
      </c>
      <c r="BL233" s="600">
        <f t="shared" si="82"/>
        <v>1</v>
      </c>
      <c r="BM233" s="600">
        <f t="shared" si="83"/>
        <v>1</v>
      </c>
    </row>
    <row r="234" spans="1:65" hidden="1" x14ac:dyDescent="0.25">
      <c r="A234" s="67" t="str">
        <f t="shared" si="71"/>
        <v/>
      </c>
      <c r="B234" s="402"/>
      <c r="C234" s="405"/>
      <c r="D234" s="718"/>
      <c r="E234" s="718"/>
      <c r="F234" s="314"/>
      <c r="G234" s="314"/>
      <c r="H234" s="314"/>
      <c r="I234" s="695"/>
      <c r="J234" s="68">
        <f t="shared" si="72"/>
        <v>0</v>
      </c>
      <c r="K234" s="68">
        <f t="shared" si="79"/>
        <v>0</v>
      </c>
      <c r="L234" s="68">
        <f t="shared" si="65"/>
        <v>0</v>
      </c>
      <c r="M234" s="68">
        <f t="shared" si="66"/>
        <v>0</v>
      </c>
      <c r="N234" s="68">
        <f t="shared" si="67"/>
        <v>0</v>
      </c>
      <c r="O234" s="68">
        <f t="shared" si="68"/>
        <v>0</v>
      </c>
      <c r="P234" s="68">
        <f t="shared" si="69"/>
        <v>0</v>
      </c>
      <c r="Q234" s="68">
        <f t="shared" si="80"/>
        <v>0</v>
      </c>
      <c r="R234" s="68">
        <f t="shared" si="81"/>
        <v>0</v>
      </c>
      <c r="S234" s="836"/>
      <c r="T234" s="837"/>
      <c r="U234" s="838"/>
      <c r="V234" s="69" t="str">
        <f t="shared" si="73"/>
        <v/>
      </c>
      <c r="W234" s="450" t="str">
        <f t="shared" si="74"/>
        <v/>
      </c>
      <c r="X234" s="70" t="str">
        <f t="shared" si="75"/>
        <v/>
      </c>
      <c r="Y234" s="315"/>
      <c r="Z234" s="315"/>
      <c r="AA234" s="648"/>
      <c r="AB234" s="648"/>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E234" s="2"/>
      <c r="BF234" s="2"/>
      <c r="BG234" s="289">
        <f t="shared" si="76"/>
        <v>44927</v>
      </c>
      <c r="BH234" s="289">
        <f t="shared" si="77"/>
        <v>44957</v>
      </c>
      <c r="BI234" s="180">
        <f t="shared" si="70"/>
        <v>31</v>
      </c>
      <c r="BK234" s="600">
        <f t="shared" si="78"/>
        <v>1</v>
      </c>
      <c r="BL234" s="600">
        <f t="shared" si="82"/>
        <v>1</v>
      </c>
      <c r="BM234" s="600">
        <f t="shared" si="83"/>
        <v>1</v>
      </c>
    </row>
    <row r="235" spans="1:65" hidden="1" x14ac:dyDescent="0.25">
      <c r="A235" s="67" t="str">
        <f t="shared" si="71"/>
        <v/>
      </c>
      <c r="B235" s="402"/>
      <c r="C235" s="405"/>
      <c r="D235" s="718"/>
      <c r="E235" s="718"/>
      <c r="F235" s="314"/>
      <c r="G235" s="314"/>
      <c r="H235" s="314"/>
      <c r="I235" s="695"/>
      <c r="J235" s="68">
        <f t="shared" si="72"/>
        <v>0</v>
      </c>
      <c r="K235" s="68">
        <f t="shared" si="79"/>
        <v>0</v>
      </c>
      <c r="L235" s="68">
        <f t="shared" ref="L235:L298" si="84">COUNTIF(Y235:BC235,"U")</f>
        <v>0</v>
      </c>
      <c r="M235" s="68">
        <f t="shared" ref="M235:M298" si="85">COUNTIF(Y235:BC235,"E")</f>
        <v>0</v>
      </c>
      <c r="N235" s="68">
        <f t="shared" ref="N235:N298" si="86">COUNTIF(Y235:BC235,"F")</f>
        <v>0</v>
      </c>
      <c r="O235" s="68">
        <f t="shared" ref="O235:O298" si="87">COUNTIF(Y235:BC235,"W")</f>
        <v>0</v>
      </c>
      <c r="P235" s="68">
        <f t="shared" ref="P235:P298" si="88">COUNTIF(Y235:BC235,"A")+COUNTIF(Y235:BC235,"I")</f>
        <v>0</v>
      </c>
      <c r="Q235" s="68">
        <f t="shared" si="80"/>
        <v>0</v>
      </c>
      <c r="R235" s="68">
        <f t="shared" si="81"/>
        <v>0</v>
      </c>
      <c r="S235" s="836"/>
      <c r="T235" s="837"/>
      <c r="U235" s="838"/>
      <c r="V235" s="69" t="str">
        <f t="shared" si="73"/>
        <v/>
      </c>
      <c r="W235" s="450" t="str">
        <f t="shared" si="74"/>
        <v/>
      </c>
      <c r="X235" s="70" t="str">
        <f t="shared" si="75"/>
        <v/>
      </c>
      <c r="Y235" s="315"/>
      <c r="Z235" s="315"/>
      <c r="AA235" s="648"/>
      <c r="AB235" s="648"/>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E235" s="2"/>
      <c r="BF235" s="2"/>
      <c r="BG235" s="289">
        <f t="shared" si="76"/>
        <v>44927</v>
      </c>
      <c r="BH235" s="289">
        <f t="shared" si="77"/>
        <v>44957</v>
      </c>
      <c r="BI235" s="180">
        <f t="shared" si="70"/>
        <v>31</v>
      </c>
      <c r="BK235" s="600">
        <f t="shared" si="78"/>
        <v>1</v>
      </c>
      <c r="BL235" s="600">
        <f t="shared" si="82"/>
        <v>1</v>
      </c>
      <c r="BM235" s="600">
        <f t="shared" si="83"/>
        <v>1</v>
      </c>
    </row>
    <row r="236" spans="1:65" hidden="1" x14ac:dyDescent="0.25">
      <c r="A236" s="67" t="str">
        <f t="shared" si="71"/>
        <v/>
      </c>
      <c r="B236" s="402"/>
      <c r="C236" s="405"/>
      <c r="D236" s="718"/>
      <c r="E236" s="718"/>
      <c r="F236" s="314"/>
      <c r="G236" s="314"/>
      <c r="H236" s="314"/>
      <c r="I236" s="695"/>
      <c r="J236" s="68">
        <f t="shared" si="72"/>
        <v>0</v>
      </c>
      <c r="K236" s="68">
        <f t="shared" si="79"/>
        <v>0</v>
      </c>
      <c r="L236" s="68">
        <f t="shared" si="84"/>
        <v>0</v>
      </c>
      <c r="M236" s="68">
        <f t="shared" si="85"/>
        <v>0</v>
      </c>
      <c r="N236" s="68">
        <f t="shared" si="86"/>
        <v>0</v>
      </c>
      <c r="O236" s="68">
        <f t="shared" si="87"/>
        <v>0</v>
      </c>
      <c r="P236" s="68">
        <f t="shared" si="88"/>
        <v>0</v>
      </c>
      <c r="Q236" s="68">
        <f t="shared" si="80"/>
        <v>0</v>
      </c>
      <c r="R236" s="68">
        <f t="shared" si="81"/>
        <v>0</v>
      </c>
      <c r="S236" s="836"/>
      <c r="T236" s="837"/>
      <c r="U236" s="838"/>
      <c r="V236" s="69" t="str">
        <f t="shared" si="73"/>
        <v/>
      </c>
      <c r="W236" s="450" t="str">
        <f t="shared" si="74"/>
        <v/>
      </c>
      <c r="X236" s="70" t="str">
        <f t="shared" si="75"/>
        <v/>
      </c>
      <c r="Y236" s="315"/>
      <c r="Z236" s="315"/>
      <c r="AA236" s="648"/>
      <c r="AB236" s="648"/>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E236" s="2"/>
      <c r="BF236" s="2"/>
      <c r="BG236" s="289">
        <f t="shared" si="76"/>
        <v>44927</v>
      </c>
      <c r="BH236" s="289">
        <f t="shared" si="77"/>
        <v>44957</v>
      </c>
      <c r="BI236" s="180">
        <f t="shared" ref="BI236:BI299" si="89">BH236-BG236+1</f>
        <v>31</v>
      </c>
      <c r="BK236" s="600">
        <f t="shared" si="78"/>
        <v>1</v>
      </c>
      <c r="BL236" s="600">
        <f t="shared" si="82"/>
        <v>1</v>
      </c>
      <c r="BM236" s="600">
        <f t="shared" si="83"/>
        <v>1</v>
      </c>
    </row>
    <row r="237" spans="1:65" hidden="1" x14ac:dyDescent="0.25">
      <c r="A237" s="67" t="str">
        <f t="shared" si="71"/>
        <v/>
      </c>
      <c r="B237" s="402"/>
      <c r="C237" s="405"/>
      <c r="D237" s="718"/>
      <c r="E237" s="718"/>
      <c r="F237" s="314"/>
      <c r="G237" s="314"/>
      <c r="H237" s="314"/>
      <c r="I237" s="695"/>
      <c r="J237" s="68">
        <f t="shared" si="72"/>
        <v>0</v>
      </c>
      <c r="K237" s="68">
        <f t="shared" si="79"/>
        <v>0</v>
      </c>
      <c r="L237" s="68">
        <f t="shared" si="84"/>
        <v>0</v>
      </c>
      <c r="M237" s="68">
        <f t="shared" si="85"/>
        <v>0</v>
      </c>
      <c r="N237" s="68">
        <f t="shared" si="86"/>
        <v>0</v>
      </c>
      <c r="O237" s="68">
        <f t="shared" si="87"/>
        <v>0</v>
      </c>
      <c r="P237" s="68">
        <f t="shared" si="88"/>
        <v>0</v>
      </c>
      <c r="Q237" s="68">
        <f t="shared" si="80"/>
        <v>0</v>
      </c>
      <c r="R237" s="68">
        <f t="shared" si="81"/>
        <v>0</v>
      </c>
      <c r="S237" s="836"/>
      <c r="T237" s="837"/>
      <c r="U237" s="838"/>
      <c r="V237" s="69" t="str">
        <f t="shared" si="73"/>
        <v/>
      </c>
      <c r="W237" s="450" t="str">
        <f t="shared" si="74"/>
        <v/>
      </c>
      <c r="X237" s="70" t="str">
        <f t="shared" si="75"/>
        <v/>
      </c>
      <c r="Y237" s="315"/>
      <c r="Z237" s="315"/>
      <c r="AA237" s="648"/>
      <c r="AB237" s="648"/>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E237" s="2"/>
      <c r="BF237" s="2"/>
      <c r="BG237" s="289">
        <f t="shared" si="76"/>
        <v>44927</v>
      </c>
      <c r="BH237" s="289">
        <f t="shared" si="77"/>
        <v>44957</v>
      </c>
      <c r="BI237" s="180">
        <f t="shared" si="89"/>
        <v>31</v>
      </c>
      <c r="BK237" s="600">
        <f t="shared" si="78"/>
        <v>1</v>
      </c>
      <c r="BL237" s="600">
        <f t="shared" si="82"/>
        <v>1</v>
      </c>
      <c r="BM237" s="600">
        <f t="shared" si="83"/>
        <v>1</v>
      </c>
    </row>
    <row r="238" spans="1:65" hidden="1" x14ac:dyDescent="0.25">
      <c r="A238" s="67" t="str">
        <f t="shared" si="71"/>
        <v/>
      </c>
      <c r="B238" s="402"/>
      <c r="C238" s="405"/>
      <c r="D238" s="718"/>
      <c r="E238" s="718"/>
      <c r="F238" s="314"/>
      <c r="G238" s="314"/>
      <c r="H238" s="314"/>
      <c r="I238" s="695"/>
      <c r="J238" s="68">
        <f t="shared" si="72"/>
        <v>0</v>
      </c>
      <c r="K238" s="68">
        <f t="shared" si="79"/>
        <v>0</v>
      </c>
      <c r="L238" s="68">
        <f t="shared" si="84"/>
        <v>0</v>
      </c>
      <c r="M238" s="68">
        <f t="shared" si="85"/>
        <v>0</v>
      </c>
      <c r="N238" s="68">
        <f t="shared" si="86"/>
        <v>0</v>
      </c>
      <c r="O238" s="68">
        <f t="shared" si="87"/>
        <v>0</v>
      </c>
      <c r="P238" s="68">
        <f t="shared" si="88"/>
        <v>0</v>
      </c>
      <c r="Q238" s="68">
        <f t="shared" si="80"/>
        <v>0</v>
      </c>
      <c r="R238" s="68">
        <f t="shared" si="81"/>
        <v>0</v>
      </c>
      <c r="S238" s="836"/>
      <c r="T238" s="837"/>
      <c r="U238" s="838"/>
      <c r="V238" s="69" t="str">
        <f t="shared" si="73"/>
        <v/>
      </c>
      <c r="W238" s="450" t="str">
        <f t="shared" si="74"/>
        <v/>
      </c>
      <c r="X238" s="70" t="str">
        <f t="shared" si="75"/>
        <v/>
      </c>
      <c r="Y238" s="315"/>
      <c r="Z238" s="315"/>
      <c r="AA238" s="648"/>
      <c r="AB238" s="648"/>
      <c r="AC238" s="315"/>
      <c r="AD238" s="315"/>
      <c r="AE238" s="315"/>
      <c r="AF238" s="315"/>
      <c r="AG238" s="315"/>
      <c r="AH238" s="315"/>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E238" s="2"/>
      <c r="BF238" s="2"/>
      <c r="BG238" s="289">
        <f t="shared" si="76"/>
        <v>44927</v>
      </c>
      <c r="BH238" s="289">
        <f t="shared" si="77"/>
        <v>44957</v>
      </c>
      <c r="BI238" s="180">
        <f t="shared" si="89"/>
        <v>31</v>
      </c>
      <c r="BK238" s="600">
        <f t="shared" si="78"/>
        <v>1</v>
      </c>
      <c r="BL238" s="600">
        <f t="shared" si="82"/>
        <v>1</v>
      </c>
      <c r="BM238" s="600">
        <f t="shared" si="83"/>
        <v>1</v>
      </c>
    </row>
    <row r="239" spans="1:65" hidden="1" x14ac:dyDescent="0.25">
      <c r="A239" s="67" t="str">
        <f t="shared" si="71"/>
        <v/>
      </c>
      <c r="B239" s="402"/>
      <c r="C239" s="405"/>
      <c r="D239" s="718"/>
      <c r="E239" s="718"/>
      <c r="F239" s="314"/>
      <c r="G239" s="314"/>
      <c r="H239" s="314"/>
      <c r="I239" s="695"/>
      <c r="J239" s="68">
        <f t="shared" si="72"/>
        <v>0</v>
      </c>
      <c r="K239" s="68">
        <f t="shared" si="79"/>
        <v>0</v>
      </c>
      <c r="L239" s="68">
        <f t="shared" si="84"/>
        <v>0</v>
      </c>
      <c r="M239" s="68">
        <f t="shared" si="85"/>
        <v>0</v>
      </c>
      <c r="N239" s="68">
        <f t="shared" si="86"/>
        <v>0</v>
      </c>
      <c r="O239" s="68">
        <f t="shared" si="87"/>
        <v>0</v>
      </c>
      <c r="P239" s="68">
        <f t="shared" si="88"/>
        <v>0</v>
      </c>
      <c r="Q239" s="68">
        <f t="shared" si="80"/>
        <v>0</v>
      </c>
      <c r="R239" s="68">
        <f t="shared" si="81"/>
        <v>0</v>
      </c>
      <c r="S239" s="836"/>
      <c r="T239" s="837"/>
      <c r="U239" s="838"/>
      <c r="V239" s="69" t="str">
        <f t="shared" si="73"/>
        <v/>
      </c>
      <c r="W239" s="450" t="str">
        <f t="shared" si="74"/>
        <v/>
      </c>
      <c r="X239" s="70" t="str">
        <f t="shared" si="75"/>
        <v/>
      </c>
      <c r="Y239" s="315"/>
      <c r="Z239" s="315"/>
      <c r="AA239" s="648"/>
      <c r="AB239" s="648"/>
      <c r="AC239" s="315"/>
      <c r="AD239" s="315"/>
      <c r="AE239" s="315"/>
      <c r="AF239" s="315"/>
      <c r="AG239" s="315"/>
      <c r="AH239" s="315"/>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E239" s="2"/>
      <c r="BF239" s="2"/>
      <c r="BG239" s="289">
        <f t="shared" si="76"/>
        <v>44927</v>
      </c>
      <c r="BH239" s="289">
        <f t="shared" si="77"/>
        <v>44957</v>
      </c>
      <c r="BI239" s="180">
        <f t="shared" si="89"/>
        <v>31</v>
      </c>
      <c r="BK239" s="600">
        <f t="shared" si="78"/>
        <v>1</v>
      </c>
      <c r="BL239" s="600">
        <f t="shared" si="82"/>
        <v>1</v>
      </c>
      <c r="BM239" s="600">
        <f t="shared" si="83"/>
        <v>1</v>
      </c>
    </row>
    <row r="240" spans="1:65" hidden="1" x14ac:dyDescent="0.25">
      <c r="A240" s="67" t="str">
        <f t="shared" si="71"/>
        <v/>
      </c>
      <c r="B240" s="402"/>
      <c r="C240" s="405"/>
      <c r="D240" s="718"/>
      <c r="E240" s="718"/>
      <c r="F240" s="314"/>
      <c r="G240" s="314"/>
      <c r="H240" s="314"/>
      <c r="I240" s="695"/>
      <c r="J240" s="68">
        <f t="shared" si="72"/>
        <v>0</v>
      </c>
      <c r="K240" s="68">
        <f t="shared" si="79"/>
        <v>0</v>
      </c>
      <c r="L240" s="68">
        <f t="shared" si="84"/>
        <v>0</v>
      </c>
      <c r="M240" s="68">
        <f t="shared" si="85"/>
        <v>0</v>
      </c>
      <c r="N240" s="68">
        <f t="shared" si="86"/>
        <v>0</v>
      </c>
      <c r="O240" s="68">
        <f t="shared" si="87"/>
        <v>0</v>
      </c>
      <c r="P240" s="68">
        <f t="shared" si="88"/>
        <v>0</v>
      </c>
      <c r="Q240" s="68">
        <f t="shared" si="80"/>
        <v>0</v>
      </c>
      <c r="R240" s="68">
        <f t="shared" si="81"/>
        <v>0</v>
      </c>
      <c r="S240" s="836"/>
      <c r="T240" s="837"/>
      <c r="U240" s="838"/>
      <c r="V240" s="69" t="str">
        <f t="shared" si="73"/>
        <v/>
      </c>
      <c r="W240" s="450" t="str">
        <f t="shared" si="74"/>
        <v/>
      </c>
      <c r="X240" s="70" t="str">
        <f t="shared" si="75"/>
        <v/>
      </c>
      <c r="Y240" s="315"/>
      <c r="Z240" s="315"/>
      <c r="AA240" s="648"/>
      <c r="AB240" s="648"/>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E240" s="2"/>
      <c r="BF240" s="2"/>
      <c r="BG240" s="289">
        <f t="shared" si="76"/>
        <v>44927</v>
      </c>
      <c r="BH240" s="289">
        <f t="shared" si="77"/>
        <v>44957</v>
      </c>
      <c r="BI240" s="180">
        <f t="shared" si="89"/>
        <v>31</v>
      </c>
      <c r="BK240" s="600">
        <f t="shared" si="78"/>
        <v>1</v>
      </c>
      <c r="BL240" s="600">
        <f t="shared" si="82"/>
        <v>1</v>
      </c>
      <c r="BM240" s="600">
        <f t="shared" si="83"/>
        <v>1</v>
      </c>
    </row>
    <row r="241" spans="1:65" hidden="1" x14ac:dyDescent="0.25">
      <c r="A241" s="67" t="str">
        <f t="shared" ref="A241:A304" si="90">IF(AND(A240&lt;&gt;"",D241&lt;&gt;""),A240+1,"")</f>
        <v/>
      </c>
      <c r="B241" s="402"/>
      <c r="C241" s="405"/>
      <c r="D241" s="718"/>
      <c r="E241" s="718"/>
      <c r="F241" s="314"/>
      <c r="G241" s="314"/>
      <c r="H241" s="314"/>
      <c r="I241" s="695"/>
      <c r="J241" s="68">
        <f t="shared" si="72"/>
        <v>0</v>
      </c>
      <c r="K241" s="68">
        <f t="shared" si="79"/>
        <v>0</v>
      </c>
      <c r="L241" s="68">
        <f t="shared" si="84"/>
        <v>0</v>
      </c>
      <c r="M241" s="68">
        <f t="shared" si="85"/>
        <v>0</v>
      </c>
      <c r="N241" s="68">
        <f t="shared" si="86"/>
        <v>0</v>
      </c>
      <c r="O241" s="68">
        <f t="shared" si="87"/>
        <v>0</v>
      </c>
      <c r="P241" s="68">
        <f t="shared" si="88"/>
        <v>0</v>
      </c>
      <c r="Q241" s="68">
        <f t="shared" si="80"/>
        <v>0</v>
      </c>
      <c r="R241" s="68">
        <f t="shared" si="81"/>
        <v>0</v>
      </c>
      <c r="S241" s="836"/>
      <c r="T241" s="837"/>
      <c r="U241" s="838"/>
      <c r="V241" s="69" t="str">
        <f t="shared" si="73"/>
        <v/>
      </c>
      <c r="W241" s="450" t="str">
        <f t="shared" si="74"/>
        <v/>
      </c>
      <c r="X241" s="70" t="str">
        <f t="shared" si="75"/>
        <v/>
      </c>
      <c r="Y241" s="315"/>
      <c r="Z241" s="315"/>
      <c r="AA241" s="648"/>
      <c r="AB241" s="648"/>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E241" s="2"/>
      <c r="BF241" s="2"/>
      <c r="BG241" s="289">
        <f t="shared" si="76"/>
        <v>44927</v>
      </c>
      <c r="BH241" s="289">
        <f t="shared" si="77"/>
        <v>44957</v>
      </c>
      <c r="BI241" s="180">
        <f t="shared" si="89"/>
        <v>31</v>
      </c>
      <c r="BK241" s="600">
        <f t="shared" si="78"/>
        <v>1</v>
      </c>
      <c r="BL241" s="600">
        <f t="shared" si="82"/>
        <v>1</v>
      </c>
      <c r="BM241" s="600">
        <f t="shared" si="83"/>
        <v>1</v>
      </c>
    </row>
    <row r="242" spans="1:65" hidden="1" x14ac:dyDescent="0.25">
      <c r="A242" s="67" t="str">
        <f t="shared" si="90"/>
        <v/>
      </c>
      <c r="B242" s="402"/>
      <c r="C242" s="405"/>
      <c r="D242" s="718"/>
      <c r="E242" s="718"/>
      <c r="F242" s="314"/>
      <c r="G242" s="314"/>
      <c r="H242" s="314"/>
      <c r="I242" s="695"/>
      <c r="J242" s="68">
        <f t="shared" si="72"/>
        <v>0</v>
      </c>
      <c r="K242" s="68">
        <f t="shared" si="79"/>
        <v>0</v>
      </c>
      <c r="L242" s="68">
        <f t="shared" si="84"/>
        <v>0</v>
      </c>
      <c r="M242" s="68">
        <f t="shared" si="85"/>
        <v>0</v>
      </c>
      <c r="N242" s="68">
        <f t="shared" si="86"/>
        <v>0</v>
      </c>
      <c r="O242" s="68">
        <f t="shared" si="87"/>
        <v>0</v>
      </c>
      <c r="P242" s="68">
        <f t="shared" si="88"/>
        <v>0</v>
      </c>
      <c r="Q242" s="68">
        <f t="shared" si="80"/>
        <v>0</v>
      </c>
      <c r="R242" s="68">
        <f t="shared" si="81"/>
        <v>0</v>
      </c>
      <c r="S242" s="836"/>
      <c r="T242" s="837"/>
      <c r="U242" s="838"/>
      <c r="V242" s="69" t="str">
        <f t="shared" si="73"/>
        <v/>
      </c>
      <c r="W242" s="450" t="str">
        <f t="shared" si="74"/>
        <v/>
      </c>
      <c r="X242" s="70" t="str">
        <f t="shared" si="75"/>
        <v/>
      </c>
      <c r="Y242" s="315"/>
      <c r="Z242" s="315"/>
      <c r="AA242" s="648"/>
      <c r="AB242" s="648"/>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E242" s="2"/>
      <c r="BF242" s="2"/>
      <c r="BG242" s="289">
        <f t="shared" si="76"/>
        <v>44927</v>
      </c>
      <c r="BH242" s="289">
        <f t="shared" si="77"/>
        <v>44957</v>
      </c>
      <c r="BI242" s="180">
        <f t="shared" si="89"/>
        <v>31</v>
      </c>
      <c r="BK242" s="600">
        <f t="shared" si="78"/>
        <v>1</v>
      </c>
      <c r="BL242" s="600">
        <f t="shared" si="82"/>
        <v>1</v>
      </c>
      <c r="BM242" s="600">
        <f t="shared" si="83"/>
        <v>1</v>
      </c>
    </row>
    <row r="243" spans="1:65" hidden="1" x14ac:dyDescent="0.25">
      <c r="A243" s="67" t="str">
        <f t="shared" si="90"/>
        <v/>
      </c>
      <c r="B243" s="402"/>
      <c r="C243" s="405"/>
      <c r="D243" s="718"/>
      <c r="E243" s="718"/>
      <c r="F243" s="314"/>
      <c r="G243" s="314"/>
      <c r="H243" s="314"/>
      <c r="I243" s="695"/>
      <c r="J243" s="68">
        <f t="shared" si="72"/>
        <v>0</v>
      </c>
      <c r="K243" s="68">
        <f t="shared" si="79"/>
        <v>0</v>
      </c>
      <c r="L243" s="68">
        <f t="shared" si="84"/>
        <v>0</v>
      </c>
      <c r="M243" s="68">
        <f t="shared" si="85"/>
        <v>0</v>
      </c>
      <c r="N243" s="68">
        <f t="shared" si="86"/>
        <v>0</v>
      </c>
      <c r="O243" s="68">
        <f t="shared" si="87"/>
        <v>0</v>
      </c>
      <c r="P243" s="68">
        <f t="shared" si="88"/>
        <v>0</v>
      </c>
      <c r="Q243" s="68">
        <f t="shared" si="80"/>
        <v>0</v>
      </c>
      <c r="R243" s="68">
        <f t="shared" si="81"/>
        <v>0</v>
      </c>
      <c r="S243" s="836"/>
      <c r="T243" s="837"/>
      <c r="U243" s="838"/>
      <c r="V243" s="69" t="str">
        <f t="shared" si="73"/>
        <v/>
      </c>
      <c r="W243" s="450" t="str">
        <f t="shared" si="74"/>
        <v/>
      </c>
      <c r="X243" s="70" t="str">
        <f t="shared" si="75"/>
        <v/>
      </c>
      <c r="Y243" s="315"/>
      <c r="Z243" s="315"/>
      <c r="AA243" s="648"/>
      <c r="AB243" s="648"/>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E243" s="2"/>
      <c r="BF243" s="2"/>
      <c r="BG243" s="289">
        <f t="shared" si="76"/>
        <v>44927</v>
      </c>
      <c r="BH243" s="289">
        <f t="shared" si="77"/>
        <v>44957</v>
      </c>
      <c r="BI243" s="180">
        <f t="shared" si="89"/>
        <v>31</v>
      </c>
      <c r="BK243" s="600">
        <f t="shared" si="78"/>
        <v>1</v>
      </c>
      <c r="BL243" s="600">
        <f t="shared" si="82"/>
        <v>1</v>
      </c>
      <c r="BM243" s="600">
        <f t="shared" si="83"/>
        <v>1</v>
      </c>
    </row>
    <row r="244" spans="1:65" hidden="1" x14ac:dyDescent="0.25">
      <c r="A244" s="67" t="str">
        <f t="shared" si="90"/>
        <v/>
      </c>
      <c r="B244" s="402"/>
      <c r="C244" s="405"/>
      <c r="D244" s="718"/>
      <c r="E244" s="718"/>
      <c r="F244" s="314"/>
      <c r="G244" s="314"/>
      <c r="H244" s="314"/>
      <c r="I244" s="695"/>
      <c r="J244" s="68">
        <f t="shared" si="72"/>
        <v>0</v>
      </c>
      <c r="K244" s="68">
        <f t="shared" si="79"/>
        <v>0</v>
      </c>
      <c r="L244" s="68">
        <f t="shared" si="84"/>
        <v>0</v>
      </c>
      <c r="M244" s="68">
        <f t="shared" si="85"/>
        <v>0</v>
      </c>
      <c r="N244" s="68">
        <f t="shared" si="86"/>
        <v>0</v>
      </c>
      <c r="O244" s="68">
        <f t="shared" si="87"/>
        <v>0</v>
      </c>
      <c r="P244" s="68">
        <f t="shared" si="88"/>
        <v>0</v>
      </c>
      <c r="Q244" s="68">
        <f t="shared" si="80"/>
        <v>0</v>
      </c>
      <c r="R244" s="68">
        <f t="shared" si="81"/>
        <v>0</v>
      </c>
      <c r="S244" s="836"/>
      <c r="T244" s="837"/>
      <c r="U244" s="838"/>
      <c r="V244" s="69" t="str">
        <f t="shared" si="73"/>
        <v/>
      </c>
      <c r="W244" s="450" t="str">
        <f t="shared" si="74"/>
        <v/>
      </c>
      <c r="X244" s="70" t="str">
        <f t="shared" si="75"/>
        <v/>
      </c>
      <c r="Y244" s="315"/>
      <c r="Z244" s="315"/>
      <c r="AA244" s="648"/>
      <c r="AB244" s="648"/>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E244" s="2"/>
      <c r="BF244" s="2"/>
      <c r="BG244" s="289">
        <f t="shared" si="76"/>
        <v>44927</v>
      </c>
      <c r="BH244" s="289">
        <f t="shared" si="77"/>
        <v>44957</v>
      </c>
      <c r="BI244" s="180">
        <f t="shared" si="89"/>
        <v>31</v>
      </c>
      <c r="BK244" s="600">
        <f t="shared" si="78"/>
        <v>1</v>
      </c>
      <c r="BL244" s="600">
        <f t="shared" si="82"/>
        <v>1</v>
      </c>
      <c r="BM244" s="600">
        <f t="shared" si="83"/>
        <v>1</v>
      </c>
    </row>
    <row r="245" spans="1:65" hidden="1" x14ac:dyDescent="0.25">
      <c r="A245" s="67" t="str">
        <f t="shared" si="90"/>
        <v/>
      </c>
      <c r="B245" s="402"/>
      <c r="C245" s="405"/>
      <c r="D245" s="718"/>
      <c r="E245" s="718"/>
      <c r="F245" s="314"/>
      <c r="G245" s="314"/>
      <c r="H245" s="314"/>
      <c r="I245" s="695"/>
      <c r="J245" s="68">
        <f t="shared" si="72"/>
        <v>0</v>
      </c>
      <c r="K245" s="68">
        <f t="shared" si="79"/>
        <v>0</v>
      </c>
      <c r="L245" s="68">
        <f t="shared" si="84"/>
        <v>0</v>
      </c>
      <c r="M245" s="68">
        <f t="shared" si="85"/>
        <v>0</v>
      </c>
      <c r="N245" s="68">
        <f t="shared" si="86"/>
        <v>0</v>
      </c>
      <c r="O245" s="68">
        <f t="shared" si="87"/>
        <v>0</v>
      </c>
      <c r="P245" s="68">
        <f t="shared" si="88"/>
        <v>0</v>
      </c>
      <c r="Q245" s="68">
        <f t="shared" si="80"/>
        <v>0</v>
      </c>
      <c r="R245" s="68">
        <f t="shared" si="81"/>
        <v>0</v>
      </c>
      <c r="S245" s="836"/>
      <c r="T245" s="837"/>
      <c r="U245" s="838"/>
      <c r="V245" s="69" t="str">
        <f t="shared" si="73"/>
        <v/>
      </c>
      <c r="W245" s="450" t="str">
        <f t="shared" si="74"/>
        <v/>
      </c>
      <c r="X245" s="70" t="str">
        <f t="shared" si="75"/>
        <v/>
      </c>
      <c r="Y245" s="315"/>
      <c r="Z245" s="315"/>
      <c r="AA245" s="648"/>
      <c r="AB245" s="648"/>
      <c r="AC245" s="315"/>
      <c r="AD245" s="315"/>
      <c r="AE245" s="315"/>
      <c r="AF245" s="315"/>
      <c r="AG245" s="315"/>
      <c r="AH245" s="315"/>
      <c r="AI245" s="315"/>
      <c r="AJ245" s="315"/>
      <c r="AK245" s="315"/>
      <c r="AL245" s="315"/>
      <c r="AM245" s="315"/>
      <c r="AN245" s="315"/>
      <c r="AO245" s="315"/>
      <c r="AP245" s="315"/>
      <c r="AQ245" s="315"/>
      <c r="AR245" s="315"/>
      <c r="AS245" s="315"/>
      <c r="AT245" s="315"/>
      <c r="AU245" s="315"/>
      <c r="AV245" s="315"/>
      <c r="AW245" s="315"/>
      <c r="AX245" s="315"/>
      <c r="AY245" s="315"/>
      <c r="AZ245" s="315"/>
      <c r="BA245" s="315"/>
      <c r="BB245" s="315"/>
      <c r="BC245" s="315"/>
      <c r="BE245" s="2"/>
      <c r="BF245" s="2"/>
      <c r="BG245" s="289">
        <f t="shared" si="76"/>
        <v>44927</v>
      </c>
      <c r="BH245" s="289">
        <f t="shared" si="77"/>
        <v>44957</v>
      </c>
      <c r="BI245" s="180">
        <f t="shared" si="89"/>
        <v>31</v>
      </c>
      <c r="BK245" s="600">
        <f t="shared" si="78"/>
        <v>1</v>
      </c>
      <c r="BL245" s="600">
        <f t="shared" si="82"/>
        <v>1</v>
      </c>
      <c r="BM245" s="600">
        <f t="shared" si="83"/>
        <v>1</v>
      </c>
    </row>
    <row r="246" spans="1:65" hidden="1" x14ac:dyDescent="0.25">
      <c r="A246" s="67" t="str">
        <f t="shared" si="90"/>
        <v/>
      </c>
      <c r="B246" s="402"/>
      <c r="C246" s="405"/>
      <c r="D246" s="718"/>
      <c r="E246" s="718"/>
      <c r="F246" s="314"/>
      <c r="G246" s="314"/>
      <c r="H246" s="314"/>
      <c r="I246" s="695"/>
      <c r="J246" s="68">
        <f t="shared" si="72"/>
        <v>0</v>
      </c>
      <c r="K246" s="68">
        <f t="shared" si="79"/>
        <v>0</v>
      </c>
      <c r="L246" s="68">
        <f t="shared" si="84"/>
        <v>0</v>
      </c>
      <c r="M246" s="68">
        <f t="shared" si="85"/>
        <v>0</v>
      </c>
      <c r="N246" s="68">
        <f t="shared" si="86"/>
        <v>0</v>
      </c>
      <c r="O246" s="68">
        <f t="shared" si="87"/>
        <v>0</v>
      </c>
      <c r="P246" s="68">
        <f t="shared" si="88"/>
        <v>0</v>
      </c>
      <c r="Q246" s="68">
        <f t="shared" si="80"/>
        <v>0</v>
      </c>
      <c r="R246" s="68">
        <f t="shared" si="81"/>
        <v>0</v>
      </c>
      <c r="S246" s="836"/>
      <c r="T246" s="837"/>
      <c r="U246" s="838"/>
      <c r="V246" s="69" t="str">
        <f t="shared" si="73"/>
        <v/>
      </c>
      <c r="W246" s="450" t="str">
        <f t="shared" si="74"/>
        <v/>
      </c>
      <c r="X246" s="70" t="str">
        <f t="shared" si="75"/>
        <v/>
      </c>
      <c r="Y246" s="315"/>
      <c r="Z246" s="315"/>
      <c r="AA246" s="648"/>
      <c r="AB246" s="648"/>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E246" s="2"/>
      <c r="BF246" s="2"/>
      <c r="BG246" s="289">
        <f t="shared" si="76"/>
        <v>44927</v>
      </c>
      <c r="BH246" s="289">
        <f t="shared" si="77"/>
        <v>44957</v>
      </c>
      <c r="BI246" s="180">
        <f t="shared" si="89"/>
        <v>31</v>
      </c>
      <c r="BK246" s="600">
        <f t="shared" si="78"/>
        <v>1</v>
      </c>
      <c r="BL246" s="600">
        <f t="shared" si="82"/>
        <v>1</v>
      </c>
      <c r="BM246" s="600">
        <f t="shared" si="83"/>
        <v>1</v>
      </c>
    </row>
    <row r="247" spans="1:65" hidden="1" x14ac:dyDescent="0.25">
      <c r="A247" s="67" t="str">
        <f t="shared" si="90"/>
        <v/>
      </c>
      <c r="B247" s="402"/>
      <c r="C247" s="405"/>
      <c r="D247" s="718"/>
      <c r="E247" s="718"/>
      <c r="F247" s="314"/>
      <c r="G247" s="314"/>
      <c r="H247" s="314"/>
      <c r="I247" s="695"/>
      <c r="J247" s="68">
        <f t="shared" si="72"/>
        <v>0</v>
      </c>
      <c r="K247" s="68">
        <f t="shared" si="79"/>
        <v>0</v>
      </c>
      <c r="L247" s="68">
        <f t="shared" si="84"/>
        <v>0</v>
      </c>
      <c r="M247" s="68">
        <f t="shared" si="85"/>
        <v>0</v>
      </c>
      <c r="N247" s="68">
        <f t="shared" si="86"/>
        <v>0</v>
      </c>
      <c r="O247" s="68">
        <f t="shared" si="87"/>
        <v>0</v>
      </c>
      <c r="P247" s="68">
        <f t="shared" si="88"/>
        <v>0</v>
      </c>
      <c r="Q247" s="68">
        <f t="shared" si="80"/>
        <v>0</v>
      </c>
      <c r="R247" s="68">
        <f t="shared" si="81"/>
        <v>0</v>
      </c>
      <c r="S247" s="836"/>
      <c r="T247" s="837"/>
      <c r="U247" s="838"/>
      <c r="V247" s="69" t="str">
        <f t="shared" si="73"/>
        <v/>
      </c>
      <c r="W247" s="450" t="str">
        <f t="shared" si="74"/>
        <v/>
      </c>
      <c r="X247" s="70" t="str">
        <f t="shared" si="75"/>
        <v/>
      </c>
      <c r="Y247" s="315"/>
      <c r="Z247" s="315"/>
      <c r="AA247" s="648"/>
      <c r="AB247" s="648"/>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5"/>
      <c r="AY247" s="315"/>
      <c r="AZ247" s="315"/>
      <c r="BA247" s="315"/>
      <c r="BB247" s="315"/>
      <c r="BC247" s="315"/>
      <c r="BE247" s="2"/>
      <c r="BF247" s="2"/>
      <c r="BG247" s="289">
        <f t="shared" si="76"/>
        <v>44927</v>
      </c>
      <c r="BH247" s="289">
        <f t="shared" si="77"/>
        <v>44957</v>
      </c>
      <c r="BI247" s="180">
        <f t="shared" si="89"/>
        <v>31</v>
      </c>
      <c r="BK247" s="600">
        <f t="shared" si="78"/>
        <v>1</v>
      </c>
      <c r="BL247" s="600">
        <f t="shared" si="82"/>
        <v>1</v>
      </c>
      <c r="BM247" s="600">
        <f t="shared" si="83"/>
        <v>1</v>
      </c>
    </row>
    <row r="248" spans="1:65" hidden="1" x14ac:dyDescent="0.25">
      <c r="A248" s="67" t="str">
        <f t="shared" si="90"/>
        <v/>
      </c>
      <c r="B248" s="402"/>
      <c r="C248" s="405"/>
      <c r="D248" s="718"/>
      <c r="E248" s="718"/>
      <c r="F248" s="314"/>
      <c r="G248" s="314"/>
      <c r="H248" s="314"/>
      <c r="I248" s="695"/>
      <c r="J248" s="68">
        <f t="shared" si="72"/>
        <v>0</v>
      </c>
      <c r="K248" s="68">
        <f t="shared" si="79"/>
        <v>0</v>
      </c>
      <c r="L248" s="68">
        <f t="shared" si="84"/>
        <v>0</v>
      </c>
      <c r="M248" s="68">
        <f t="shared" si="85"/>
        <v>0</v>
      </c>
      <c r="N248" s="68">
        <f t="shared" si="86"/>
        <v>0</v>
      </c>
      <c r="O248" s="68">
        <f t="shared" si="87"/>
        <v>0</v>
      </c>
      <c r="P248" s="68">
        <f t="shared" si="88"/>
        <v>0</v>
      </c>
      <c r="Q248" s="68">
        <f t="shared" si="80"/>
        <v>0</v>
      </c>
      <c r="R248" s="68">
        <f t="shared" si="81"/>
        <v>0</v>
      </c>
      <c r="S248" s="836"/>
      <c r="T248" s="837"/>
      <c r="U248" s="838"/>
      <c r="V248" s="69" t="str">
        <f t="shared" si="73"/>
        <v/>
      </c>
      <c r="W248" s="450" t="str">
        <f t="shared" si="74"/>
        <v/>
      </c>
      <c r="X248" s="70" t="str">
        <f t="shared" si="75"/>
        <v/>
      </c>
      <c r="Y248" s="315"/>
      <c r="Z248" s="315"/>
      <c r="AA248" s="648"/>
      <c r="AB248" s="648"/>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E248" s="2"/>
      <c r="BF248" s="2"/>
      <c r="BG248" s="289">
        <f t="shared" si="76"/>
        <v>44927</v>
      </c>
      <c r="BH248" s="289">
        <f t="shared" si="77"/>
        <v>44957</v>
      </c>
      <c r="BI248" s="180">
        <f t="shared" si="89"/>
        <v>31</v>
      </c>
      <c r="BK248" s="600">
        <f t="shared" si="78"/>
        <v>1</v>
      </c>
      <c r="BL248" s="600">
        <f t="shared" si="82"/>
        <v>1</v>
      </c>
      <c r="BM248" s="600">
        <f t="shared" si="83"/>
        <v>1</v>
      </c>
    </row>
    <row r="249" spans="1:65" hidden="1" x14ac:dyDescent="0.25">
      <c r="A249" s="67" t="str">
        <f t="shared" si="90"/>
        <v/>
      </c>
      <c r="B249" s="402"/>
      <c r="C249" s="405"/>
      <c r="D249" s="718"/>
      <c r="E249" s="718"/>
      <c r="F249" s="314"/>
      <c r="G249" s="314"/>
      <c r="H249" s="314"/>
      <c r="I249" s="695"/>
      <c r="J249" s="68">
        <f t="shared" si="72"/>
        <v>0</v>
      </c>
      <c r="K249" s="68">
        <f t="shared" si="79"/>
        <v>0</v>
      </c>
      <c r="L249" s="68">
        <f t="shared" si="84"/>
        <v>0</v>
      </c>
      <c r="M249" s="68">
        <f t="shared" si="85"/>
        <v>0</v>
      </c>
      <c r="N249" s="68">
        <f t="shared" si="86"/>
        <v>0</v>
      </c>
      <c r="O249" s="68">
        <f t="shared" si="87"/>
        <v>0</v>
      </c>
      <c r="P249" s="68">
        <f t="shared" si="88"/>
        <v>0</v>
      </c>
      <c r="Q249" s="68">
        <f t="shared" si="80"/>
        <v>0</v>
      </c>
      <c r="R249" s="68">
        <f t="shared" si="81"/>
        <v>0</v>
      </c>
      <c r="S249" s="836"/>
      <c r="T249" s="837"/>
      <c r="U249" s="838"/>
      <c r="V249" s="69" t="str">
        <f t="shared" si="73"/>
        <v/>
      </c>
      <c r="W249" s="450" t="str">
        <f t="shared" si="74"/>
        <v/>
      </c>
      <c r="X249" s="70" t="str">
        <f t="shared" si="75"/>
        <v/>
      </c>
      <c r="Y249" s="315"/>
      <c r="Z249" s="315"/>
      <c r="AA249" s="648"/>
      <c r="AB249" s="648"/>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E249" s="2"/>
      <c r="BF249" s="2"/>
      <c r="BG249" s="289">
        <f t="shared" si="76"/>
        <v>44927</v>
      </c>
      <c r="BH249" s="289">
        <f t="shared" si="77"/>
        <v>44957</v>
      </c>
      <c r="BI249" s="180">
        <f t="shared" si="89"/>
        <v>31</v>
      </c>
      <c r="BK249" s="600">
        <f t="shared" si="78"/>
        <v>1</v>
      </c>
      <c r="BL249" s="600">
        <f t="shared" si="82"/>
        <v>1</v>
      </c>
      <c r="BM249" s="600">
        <f t="shared" si="83"/>
        <v>1</v>
      </c>
    </row>
    <row r="250" spans="1:65" hidden="1" x14ac:dyDescent="0.25">
      <c r="A250" s="67" t="str">
        <f t="shared" si="90"/>
        <v/>
      </c>
      <c r="B250" s="402"/>
      <c r="C250" s="405"/>
      <c r="D250" s="718"/>
      <c r="E250" s="718"/>
      <c r="F250" s="314"/>
      <c r="G250" s="314"/>
      <c r="H250" s="314"/>
      <c r="I250" s="695"/>
      <c r="J250" s="68">
        <f t="shared" si="72"/>
        <v>0</v>
      </c>
      <c r="K250" s="68">
        <f t="shared" si="79"/>
        <v>0</v>
      </c>
      <c r="L250" s="68">
        <f t="shared" si="84"/>
        <v>0</v>
      </c>
      <c r="M250" s="68">
        <f t="shared" si="85"/>
        <v>0</v>
      </c>
      <c r="N250" s="68">
        <f t="shared" si="86"/>
        <v>0</v>
      </c>
      <c r="O250" s="68">
        <f t="shared" si="87"/>
        <v>0</v>
      </c>
      <c r="P250" s="68">
        <f t="shared" si="88"/>
        <v>0</v>
      </c>
      <c r="Q250" s="68">
        <f t="shared" si="80"/>
        <v>0</v>
      </c>
      <c r="R250" s="68">
        <f t="shared" si="81"/>
        <v>0</v>
      </c>
      <c r="S250" s="836"/>
      <c r="T250" s="837"/>
      <c r="U250" s="838"/>
      <c r="V250" s="69" t="str">
        <f t="shared" si="73"/>
        <v/>
      </c>
      <c r="W250" s="450" t="str">
        <f t="shared" si="74"/>
        <v/>
      </c>
      <c r="X250" s="70" t="str">
        <f t="shared" si="75"/>
        <v/>
      </c>
      <c r="Y250" s="315"/>
      <c r="Z250" s="315"/>
      <c r="AA250" s="648"/>
      <c r="AB250" s="648"/>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E250" s="2"/>
      <c r="BF250" s="2"/>
      <c r="BG250" s="289">
        <f t="shared" si="76"/>
        <v>44927</v>
      </c>
      <c r="BH250" s="289">
        <f t="shared" si="77"/>
        <v>44957</v>
      </c>
      <c r="BI250" s="180">
        <f t="shared" si="89"/>
        <v>31</v>
      </c>
      <c r="BK250" s="600">
        <f t="shared" si="78"/>
        <v>1</v>
      </c>
      <c r="BL250" s="600">
        <f t="shared" si="82"/>
        <v>1</v>
      </c>
      <c r="BM250" s="600">
        <f t="shared" si="83"/>
        <v>1</v>
      </c>
    </row>
    <row r="251" spans="1:65" hidden="1" x14ac:dyDescent="0.25">
      <c r="A251" s="67" t="str">
        <f t="shared" si="90"/>
        <v/>
      </c>
      <c r="B251" s="402"/>
      <c r="C251" s="405"/>
      <c r="D251" s="718"/>
      <c r="E251" s="718"/>
      <c r="F251" s="314"/>
      <c r="G251" s="314"/>
      <c r="H251" s="314"/>
      <c r="I251" s="695"/>
      <c r="J251" s="68">
        <f t="shared" si="72"/>
        <v>0</v>
      </c>
      <c r="K251" s="68">
        <f t="shared" si="79"/>
        <v>0</v>
      </c>
      <c r="L251" s="68">
        <f t="shared" si="84"/>
        <v>0</v>
      </c>
      <c r="M251" s="68">
        <f t="shared" si="85"/>
        <v>0</v>
      </c>
      <c r="N251" s="68">
        <f t="shared" si="86"/>
        <v>0</v>
      </c>
      <c r="O251" s="68">
        <f t="shared" si="87"/>
        <v>0</v>
      </c>
      <c r="P251" s="68">
        <f t="shared" si="88"/>
        <v>0</v>
      </c>
      <c r="Q251" s="68">
        <f t="shared" si="80"/>
        <v>0</v>
      </c>
      <c r="R251" s="68">
        <f t="shared" si="81"/>
        <v>0</v>
      </c>
      <c r="S251" s="836"/>
      <c r="T251" s="837"/>
      <c r="U251" s="838"/>
      <c r="V251" s="69" t="str">
        <f t="shared" si="73"/>
        <v/>
      </c>
      <c r="W251" s="450" t="str">
        <f t="shared" si="74"/>
        <v/>
      </c>
      <c r="X251" s="70" t="str">
        <f t="shared" si="75"/>
        <v/>
      </c>
      <c r="Y251" s="315"/>
      <c r="Z251" s="315"/>
      <c r="AA251" s="648"/>
      <c r="AB251" s="648"/>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5"/>
      <c r="AY251" s="315"/>
      <c r="AZ251" s="315"/>
      <c r="BA251" s="315"/>
      <c r="BB251" s="315"/>
      <c r="BC251" s="315"/>
      <c r="BE251" s="2"/>
      <c r="BF251" s="2"/>
      <c r="BG251" s="289">
        <f t="shared" si="76"/>
        <v>44927</v>
      </c>
      <c r="BH251" s="289">
        <f t="shared" si="77"/>
        <v>44957</v>
      </c>
      <c r="BI251" s="180">
        <f t="shared" si="89"/>
        <v>31</v>
      </c>
      <c r="BK251" s="600">
        <f t="shared" si="78"/>
        <v>1</v>
      </c>
      <c r="BL251" s="600">
        <f t="shared" si="82"/>
        <v>1</v>
      </c>
      <c r="BM251" s="600">
        <f t="shared" si="83"/>
        <v>1</v>
      </c>
    </row>
    <row r="252" spans="1:65" hidden="1" x14ac:dyDescent="0.25">
      <c r="A252" s="67" t="str">
        <f t="shared" si="90"/>
        <v/>
      </c>
      <c r="B252" s="402"/>
      <c r="C252" s="405"/>
      <c r="D252" s="718"/>
      <c r="E252" s="718"/>
      <c r="F252" s="314"/>
      <c r="G252" s="314"/>
      <c r="H252" s="314"/>
      <c r="I252" s="695"/>
      <c r="J252" s="68">
        <f t="shared" si="72"/>
        <v>0</v>
      </c>
      <c r="K252" s="68">
        <f t="shared" si="79"/>
        <v>0</v>
      </c>
      <c r="L252" s="68">
        <f t="shared" si="84"/>
        <v>0</v>
      </c>
      <c r="M252" s="68">
        <f t="shared" si="85"/>
        <v>0</v>
      </c>
      <c r="N252" s="68">
        <f t="shared" si="86"/>
        <v>0</v>
      </c>
      <c r="O252" s="68">
        <f t="shared" si="87"/>
        <v>0</v>
      </c>
      <c r="P252" s="68">
        <f t="shared" si="88"/>
        <v>0</v>
      </c>
      <c r="Q252" s="68">
        <f t="shared" si="80"/>
        <v>0</v>
      </c>
      <c r="R252" s="68">
        <f t="shared" si="81"/>
        <v>0</v>
      </c>
      <c r="S252" s="836"/>
      <c r="T252" s="837"/>
      <c r="U252" s="838"/>
      <c r="V252" s="69" t="str">
        <f t="shared" si="73"/>
        <v/>
      </c>
      <c r="W252" s="450" t="str">
        <f t="shared" si="74"/>
        <v/>
      </c>
      <c r="X252" s="70" t="str">
        <f t="shared" si="75"/>
        <v/>
      </c>
      <c r="Y252" s="315"/>
      <c r="Z252" s="315"/>
      <c r="AA252" s="648"/>
      <c r="AB252" s="648"/>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E252" s="2"/>
      <c r="BF252" s="2"/>
      <c r="BG252" s="289">
        <f t="shared" si="76"/>
        <v>44927</v>
      </c>
      <c r="BH252" s="289">
        <f t="shared" si="77"/>
        <v>44957</v>
      </c>
      <c r="BI252" s="180">
        <f t="shared" si="89"/>
        <v>31</v>
      </c>
      <c r="BK252" s="600">
        <f t="shared" si="78"/>
        <v>1</v>
      </c>
      <c r="BL252" s="600">
        <f t="shared" si="82"/>
        <v>1</v>
      </c>
      <c r="BM252" s="600">
        <f t="shared" si="83"/>
        <v>1</v>
      </c>
    </row>
    <row r="253" spans="1:65" hidden="1" x14ac:dyDescent="0.25">
      <c r="A253" s="67" t="str">
        <f t="shared" si="90"/>
        <v/>
      </c>
      <c r="B253" s="402"/>
      <c r="C253" s="405"/>
      <c r="D253" s="718"/>
      <c r="E253" s="718"/>
      <c r="F253" s="314"/>
      <c r="G253" s="314"/>
      <c r="H253" s="314"/>
      <c r="I253" s="695"/>
      <c r="J253" s="68">
        <f t="shared" si="72"/>
        <v>0</v>
      </c>
      <c r="K253" s="68">
        <f t="shared" si="79"/>
        <v>0</v>
      </c>
      <c r="L253" s="68">
        <f t="shared" si="84"/>
        <v>0</v>
      </c>
      <c r="M253" s="68">
        <f t="shared" si="85"/>
        <v>0</v>
      </c>
      <c r="N253" s="68">
        <f t="shared" si="86"/>
        <v>0</v>
      </c>
      <c r="O253" s="68">
        <f t="shared" si="87"/>
        <v>0</v>
      </c>
      <c r="P253" s="68">
        <f t="shared" si="88"/>
        <v>0</v>
      </c>
      <c r="Q253" s="68">
        <f t="shared" si="80"/>
        <v>0</v>
      </c>
      <c r="R253" s="68">
        <f t="shared" si="81"/>
        <v>0</v>
      </c>
      <c r="S253" s="836"/>
      <c r="T253" s="837"/>
      <c r="U253" s="838"/>
      <c r="V253" s="69" t="str">
        <f t="shared" si="73"/>
        <v/>
      </c>
      <c r="W253" s="450" t="str">
        <f t="shared" si="74"/>
        <v/>
      </c>
      <c r="X253" s="70" t="str">
        <f t="shared" si="75"/>
        <v/>
      </c>
      <c r="Y253" s="315"/>
      <c r="Z253" s="315"/>
      <c r="AA253" s="648"/>
      <c r="AB253" s="648"/>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E253" s="2"/>
      <c r="BF253" s="2"/>
      <c r="BG253" s="289">
        <f t="shared" si="76"/>
        <v>44927</v>
      </c>
      <c r="BH253" s="289">
        <f t="shared" si="77"/>
        <v>44957</v>
      </c>
      <c r="BI253" s="180">
        <f t="shared" si="89"/>
        <v>31</v>
      </c>
      <c r="BK253" s="600">
        <f t="shared" si="78"/>
        <v>1</v>
      </c>
      <c r="BL253" s="600">
        <f t="shared" si="82"/>
        <v>1</v>
      </c>
      <c r="BM253" s="600">
        <f t="shared" si="83"/>
        <v>1</v>
      </c>
    </row>
    <row r="254" spans="1:65" hidden="1" x14ac:dyDescent="0.25">
      <c r="A254" s="67" t="str">
        <f t="shared" si="90"/>
        <v/>
      </c>
      <c r="B254" s="402"/>
      <c r="C254" s="405"/>
      <c r="D254" s="718"/>
      <c r="E254" s="718"/>
      <c r="F254" s="314"/>
      <c r="G254" s="314"/>
      <c r="H254" s="314"/>
      <c r="I254" s="695"/>
      <c r="J254" s="68">
        <f t="shared" si="72"/>
        <v>0</v>
      </c>
      <c r="K254" s="68">
        <f t="shared" si="79"/>
        <v>0</v>
      </c>
      <c r="L254" s="68">
        <f t="shared" si="84"/>
        <v>0</v>
      </c>
      <c r="M254" s="68">
        <f t="shared" si="85"/>
        <v>0</v>
      </c>
      <c r="N254" s="68">
        <f t="shared" si="86"/>
        <v>0</v>
      </c>
      <c r="O254" s="68">
        <f t="shared" si="87"/>
        <v>0</v>
      </c>
      <c r="P254" s="68">
        <f t="shared" si="88"/>
        <v>0</v>
      </c>
      <c r="Q254" s="68">
        <f t="shared" si="80"/>
        <v>0</v>
      </c>
      <c r="R254" s="68">
        <f t="shared" si="81"/>
        <v>0</v>
      </c>
      <c r="S254" s="836"/>
      <c r="T254" s="837"/>
      <c r="U254" s="838"/>
      <c r="V254" s="69" t="str">
        <f t="shared" si="73"/>
        <v/>
      </c>
      <c r="W254" s="450" t="str">
        <f t="shared" si="74"/>
        <v/>
      </c>
      <c r="X254" s="70" t="str">
        <f t="shared" si="75"/>
        <v/>
      </c>
      <c r="Y254" s="315"/>
      <c r="Z254" s="315"/>
      <c r="AA254" s="648"/>
      <c r="AB254" s="648"/>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E254" s="2"/>
      <c r="BF254" s="2"/>
      <c r="BG254" s="289">
        <f t="shared" si="76"/>
        <v>44927</v>
      </c>
      <c r="BH254" s="289">
        <f t="shared" si="77"/>
        <v>44957</v>
      </c>
      <c r="BI254" s="180">
        <f t="shared" si="89"/>
        <v>31</v>
      </c>
      <c r="BK254" s="600">
        <f t="shared" si="78"/>
        <v>1</v>
      </c>
      <c r="BL254" s="600">
        <f t="shared" si="82"/>
        <v>1</v>
      </c>
      <c r="BM254" s="600">
        <f t="shared" si="83"/>
        <v>1</v>
      </c>
    </row>
    <row r="255" spans="1:65" hidden="1" x14ac:dyDescent="0.25">
      <c r="A255" s="67" t="str">
        <f t="shared" si="90"/>
        <v/>
      </c>
      <c r="B255" s="402"/>
      <c r="C255" s="405"/>
      <c r="D255" s="718"/>
      <c r="E255" s="718"/>
      <c r="F255" s="314"/>
      <c r="G255" s="314"/>
      <c r="H255" s="314"/>
      <c r="I255" s="695"/>
      <c r="J255" s="68">
        <f t="shared" si="72"/>
        <v>0</v>
      </c>
      <c r="K255" s="68">
        <f t="shared" si="79"/>
        <v>0</v>
      </c>
      <c r="L255" s="68">
        <f t="shared" si="84"/>
        <v>0</v>
      </c>
      <c r="M255" s="68">
        <f t="shared" si="85"/>
        <v>0</v>
      </c>
      <c r="N255" s="68">
        <f t="shared" si="86"/>
        <v>0</v>
      </c>
      <c r="O255" s="68">
        <f t="shared" si="87"/>
        <v>0</v>
      </c>
      <c r="P255" s="68">
        <f t="shared" si="88"/>
        <v>0</v>
      </c>
      <c r="Q255" s="68">
        <f t="shared" si="80"/>
        <v>0</v>
      </c>
      <c r="R255" s="68">
        <f t="shared" si="81"/>
        <v>0</v>
      </c>
      <c r="S255" s="836"/>
      <c r="T255" s="837"/>
      <c r="U255" s="838"/>
      <c r="V255" s="69" t="str">
        <f t="shared" si="73"/>
        <v/>
      </c>
      <c r="W255" s="450" t="str">
        <f t="shared" si="74"/>
        <v/>
      </c>
      <c r="X255" s="70" t="str">
        <f t="shared" si="75"/>
        <v/>
      </c>
      <c r="Y255" s="315"/>
      <c r="Z255" s="315"/>
      <c r="AA255" s="648"/>
      <c r="AB255" s="648"/>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E255" s="2"/>
      <c r="BF255" s="2"/>
      <c r="BG255" s="289">
        <f t="shared" si="76"/>
        <v>44927</v>
      </c>
      <c r="BH255" s="289">
        <f t="shared" si="77"/>
        <v>44957</v>
      </c>
      <c r="BI255" s="180">
        <f t="shared" si="89"/>
        <v>31</v>
      </c>
      <c r="BK255" s="600">
        <f t="shared" si="78"/>
        <v>1</v>
      </c>
      <c r="BL255" s="600">
        <f t="shared" si="82"/>
        <v>1</v>
      </c>
      <c r="BM255" s="600">
        <f t="shared" si="83"/>
        <v>1</v>
      </c>
    </row>
    <row r="256" spans="1:65" hidden="1" x14ac:dyDescent="0.25">
      <c r="A256" s="67" t="str">
        <f t="shared" si="90"/>
        <v/>
      </c>
      <c r="B256" s="402"/>
      <c r="C256" s="405"/>
      <c r="D256" s="718"/>
      <c r="E256" s="718"/>
      <c r="F256" s="314"/>
      <c r="G256" s="314"/>
      <c r="H256" s="314"/>
      <c r="I256" s="695"/>
      <c r="J256" s="68">
        <f t="shared" si="72"/>
        <v>0</v>
      </c>
      <c r="K256" s="68">
        <f t="shared" si="79"/>
        <v>0</v>
      </c>
      <c r="L256" s="68">
        <f t="shared" si="84"/>
        <v>0</v>
      </c>
      <c r="M256" s="68">
        <f t="shared" si="85"/>
        <v>0</v>
      </c>
      <c r="N256" s="68">
        <f t="shared" si="86"/>
        <v>0</v>
      </c>
      <c r="O256" s="68">
        <f t="shared" si="87"/>
        <v>0</v>
      </c>
      <c r="P256" s="68">
        <f t="shared" si="88"/>
        <v>0</v>
      </c>
      <c r="Q256" s="68">
        <f t="shared" si="80"/>
        <v>0</v>
      </c>
      <c r="R256" s="68">
        <f t="shared" si="81"/>
        <v>0</v>
      </c>
      <c r="S256" s="836"/>
      <c r="T256" s="837"/>
      <c r="U256" s="838"/>
      <c r="V256" s="69" t="str">
        <f t="shared" si="73"/>
        <v/>
      </c>
      <c r="W256" s="450" t="str">
        <f t="shared" si="74"/>
        <v/>
      </c>
      <c r="X256" s="70" t="str">
        <f t="shared" si="75"/>
        <v/>
      </c>
      <c r="Y256" s="315"/>
      <c r="Z256" s="315"/>
      <c r="AA256" s="648"/>
      <c r="AB256" s="648"/>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E256" s="2"/>
      <c r="BF256" s="2"/>
      <c r="BG256" s="289">
        <f t="shared" si="76"/>
        <v>44927</v>
      </c>
      <c r="BH256" s="289">
        <f t="shared" si="77"/>
        <v>44957</v>
      </c>
      <c r="BI256" s="180">
        <f t="shared" si="89"/>
        <v>31</v>
      </c>
      <c r="BK256" s="600">
        <f t="shared" si="78"/>
        <v>1</v>
      </c>
      <c r="BL256" s="600">
        <f t="shared" si="82"/>
        <v>1</v>
      </c>
      <c r="BM256" s="600">
        <f t="shared" si="83"/>
        <v>1</v>
      </c>
    </row>
    <row r="257" spans="1:65" hidden="1" x14ac:dyDescent="0.25">
      <c r="A257" s="67" t="str">
        <f t="shared" si="90"/>
        <v/>
      </c>
      <c r="B257" s="402"/>
      <c r="C257" s="405"/>
      <c r="D257" s="718"/>
      <c r="E257" s="718"/>
      <c r="F257" s="314"/>
      <c r="G257" s="314"/>
      <c r="H257" s="314"/>
      <c r="I257" s="695"/>
      <c r="J257" s="68">
        <f t="shared" si="72"/>
        <v>0</v>
      </c>
      <c r="K257" s="68">
        <f t="shared" si="79"/>
        <v>0</v>
      </c>
      <c r="L257" s="68">
        <f t="shared" si="84"/>
        <v>0</v>
      </c>
      <c r="M257" s="68">
        <f t="shared" si="85"/>
        <v>0</v>
      </c>
      <c r="N257" s="68">
        <f t="shared" si="86"/>
        <v>0</v>
      </c>
      <c r="O257" s="68">
        <f t="shared" si="87"/>
        <v>0</v>
      </c>
      <c r="P257" s="68">
        <f t="shared" si="88"/>
        <v>0</v>
      </c>
      <c r="Q257" s="68">
        <f t="shared" si="80"/>
        <v>0</v>
      </c>
      <c r="R257" s="68">
        <f t="shared" si="81"/>
        <v>0</v>
      </c>
      <c r="S257" s="836"/>
      <c r="T257" s="837"/>
      <c r="U257" s="838"/>
      <c r="V257" s="69" t="str">
        <f t="shared" si="73"/>
        <v/>
      </c>
      <c r="W257" s="450" t="str">
        <f t="shared" si="74"/>
        <v/>
      </c>
      <c r="X257" s="70" t="str">
        <f t="shared" si="75"/>
        <v/>
      </c>
      <c r="Y257" s="315"/>
      <c r="Z257" s="315"/>
      <c r="AA257" s="648"/>
      <c r="AB257" s="648"/>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E257" s="2"/>
      <c r="BF257" s="2"/>
      <c r="BG257" s="289">
        <f t="shared" si="76"/>
        <v>44927</v>
      </c>
      <c r="BH257" s="289">
        <f t="shared" si="77"/>
        <v>44957</v>
      </c>
      <c r="BI257" s="180">
        <f t="shared" si="89"/>
        <v>31</v>
      </c>
      <c r="BK257" s="600">
        <f t="shared" si="78"/>
        <v>1</v>
      </c>
      <c r="BL257" s="600">
        <f t="shared" si="82"/>
        <v>1</v>
      </c>
      <c r="BM257" s="600">
        <f t="shared" si="83"/>
        <v>1</v>
      </c>
    </row>
    <row r="258" spans="1:65" hidden="1" x14ac:dyDescent="0.25">
      <c r="A258" s="67" t="str">
        <f t="shared" si="90"/>
        <v/>
      </c>
      <c r="B258" s="402"/>
      <c r="C258" s="405"/>
      <c r="D258" s="718"/>
      <c r="E258" s="718"/>
      <c r="F258" s="314"/>
      <c r="G258" s="314"/>
      <c r="H258" s="314"/>
      <c r="I258" s="695"/>
      <c r="J258" s="68">
        <f t="shared" si="72"/>
        <v>0</v>
      </c>
      <c r="K258" s="68">
        <f t="shared" si="79"/>
        <v>0</v>
      </c>
      <c r="L258" s="68">
        <f t="shared" si="84"/>
        <v>0</v>
      </c>
      <c r="M258" s="68">
        <f t="shared" si="85"/>
        <v>0</v>
      </c>
      <c r="N258" s="68">
        <f t="shared" si="86"/>
        <v>0</v>
      </c>
      <c r="O258" s="68">
        <f t="shared" si="87"/>
        <v>0</v>
      </c>
      <c r="P258" s="68">
        <f t="shared" si="88"/>
        <v>0</v>
      </c>
      <c r="Q258" s="68">
        <f t="shared" si="80"/>
        <v>0</v>
      </c>
      <c r="R258" s="68">
        <f t="shared" si="81"/>
        <v>0</v>
      </c>
      <c r="S258" s="836"/>
      <c r="T258" s="837"/>
      <c r="U258" s="838"/>
      <c r="V258" s="69" t="str">
        <f t="shared" si="73"/>
        <v/>
      </c>
      <c r="W258" s="450" t="str">
        <f t="shared" si="74"/>
        <v/>
      </c>
      <c r="X258" s="70" t="str">
        <f t="shared" si="75"/>
        <v/>
      </c>
      <c r="Y258" s="315"/>
      <c r="Z258" s="315"/>
      <c r="AA258" s="648"/>
      <c r="AB258" s="648"/>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E258" s="2"/>
      <c r="BF258" s="2"/>
      <c r="BG258" s="289">
        <f t="shared" si="76"/>
        <v>44927</v>
      </c>
      <c r="BH258" s="289">
        <f t="shared" si="77"/>
        <v>44957</v>
      </c>
      <c r="BI258" s="180">
        <f t="shared" si="89"/>
        <v>31</v>
      </c>
      <c r="BK258" s="600">
        <f t="shared" si="78"/>
        <v>1</v>
      </c>
      <c r="BL258" s="600">
        <f t="shared" si="82"/>
        <v>1</v>
      </c>
      <c r="BM258" s="600">
        <f t="shared" si="83"/>
        <v>1</v>
      </c>
    </row>
    <row r="259" spans="1:65" hidden="1" x14ac:dyDescent="0.25">
      <c r="A259" s="67" t="str">
        <f t="shared" si="90"/>
        <v/>
      </c>
      <c r="B259" s="402"/>
      <c r="C259" s="405"/>
      <c r="D259" s="718"/>
      <c r="E259" s="718"/>
      <c r="F259" s="314"/>
      <c r="G259" s="314"/>
      <c r="H259" s="314"/>
      <c r="I259" s="695"/>
      <c r="J259" s="68">
        <f t="shared" si="72"/>
        <v>0</v>
      </c>
      <c r="K259" s="68">
        <f t="shared" si="79"/>
        <v>0</v>
      </c>
      <c r="L259" s="68">
        <f t="shared" si="84"/>
        <v>0</v>
      </c>
      <c r="M259" s="68">
        <f t="shared" si="85"/>
        <v>0</v>
      </c>
      <c r="N259" s="68">
        <f t="shared" si="86"/>
        <v>0</v>
      </c>
      <c r="O259" s="68">
        <f t="shared" si="87"/>
        <v>0</v>
      </c>
      <c r="P259" s="68">
        <f t="shared" si="88"/>
        <v>0</v>
      </c>
      <c r="Q259" s="68">
        <f t="shared" si="80"/>
        <v>0</v>
      </c>
      <c r="R259" s="68">
        <f t="shared" si="81"/>
        <v>0</v>
      </c>
      <c r="S259" s="836"/>
      <c r="T259" s="837"/>
      <c r="U259" s="838"/>
      <c r="V259" s="69" t="str">
        <f t="shared" si="73"/>
        <v/>
      </c>
      <c r="W259" s="450" t="str">
        <f t="shared" si="74"/>
        <v/>
      </c>
      <c r="X259" s="70" t="str">
        <f t="shared" si="75"/>
        <v/>
      </c>
      <c r="Y259" s="315"/>
      <c r="Z259" s="315"/>
      <c r="AA259" s="648"/>
      <c r="AB259" s="648"/>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E259" s="2"/>
      <c r="BF259" s="2"/>
      <c r="BG259" s="289">
        <f t="shared" si="76"/>
        <v>44927</v>
      </c>
      <c r="BH259" s="289">
        <f t="shared" si="77"/>
        <v>44957</v>
      </c>
      <c r="BI259" s="180">
        <f t="shared" si="89"/>
        <v>31</v>
      </c>
      <c r="BK259" s="600">
        <f t="shared" si="78"/>
        <v>1</v>
      </c>
      <c r="BL259" s="600">
        <f t="shared" si="82"/>
        <v>1</v>
      </c>
      <c r="BM259" s="600">
        <f t="shared" si="83"/>
        <v>1</v>
      </c>
    </row>
    <row r="260" spans="1:65" ht="13.5" hidden="1" customHeight="1" x14ac:dyDescent="0.25">
      <c r="A260" s="67" t="str">
        <f t="shared" si="90"/>
        <v/>
      </c>
      <c r="B260" s="402"/>
      <c r="C260" s="405"/>
      <c r="D260" s="718"/>
      <c r="E260" s="718"/>
      <c r="F260" s="314"/>
      <c r="G260" s="314"/>
      <c r="H260" s="314"/>
      <c r="I260" s="695"/>
      <c r="J260" s="68">
        <f t="shared" si="72"/>
        <v>0</v>
      </c>
      <c r="K260" s="68">
        <f t="shared" si="79"/>
        <v>0</v>
      </c>
      <c r="L260" s="68">
        <f t="shared" si="84"/>
        <v>0</v>
      </c>
      <c r="M260" s="68">
        <f t="shared" si="85"/>
        <v>0</v>
      </c>
      <c r="N260" s="68">
        <f t="shared" si="86"/>
        <v>0</v>
      </c>
      <c r="O260" s="68">
        <f t="shared" si="87"/>
        <v>0</v>
      </c>
      <c r="P260" s="68">
        <f t="shared" si="88"/>
        <v>0</v>
      </c>
      <c r="Q260" s="68">
        <f t="shared" si="80"/>
        <v>0</v>
      </c>
      <c r="R260" s="68">
        <f t="shared" si="81"/>
        <v>0</v>
      </c>
      <c r="S260" s="836"/>
      <c r="T260" s="837"/>
      <c r="U260" s="838"/>
      <c r="V260" s="69" t="str">
        <f t="shared" si="73"/>
        <v/>
      </c>
      <c r="W260" s="450" t="str">
        <f t="shared" si="74"/>
        <v/>
      </c>
      <c r="X260" s="70" t="str">
        <f t="shared" si="75"/>
        <v/>
      </c>
      <c r="Y260" s="315"/>
      <c r="Z260" s="315"/>
      <c r="AA260" s="648"/>
      <c r="AB260" s="648"/>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E260" s="2"/>
      <c r="BF260" s="2"/>
      <c r="BG260" s="289">
        <f t="shared" si="76"/>
        <v>44927</v>
      </c>
      <c r="BH260" s="289">
        <f t="shared" si="77"/>
        <v>44957</v>
      </c>
      <c r="BI260" s="180">
        <f t="shared" si="89"/>
        <v>31</v>
      </c>
      <c r="BK260" s="600">
        <f t="shared" si="78"/>
        <v>1</v>
      </c>
      <c r="BL260" s="600">
        <f t="shared" si="82"/>
        <v>1</v>
      </c>
      <c r="BM260" s="600">
        <f t="shared" si="83"/>
        <v>1</v>
      </c>
    </row>
    <row r="261" spans="1:65" ht="13.5" hidden="1" customHeight="1" x14ac:dyDescent="0.25">
      <c r="A261" s="67" t="str">
        <f t="shared" si="90"/>
        <v/>
      </c>
      <c r="B261" s="402"/>
      <c r="C261" s="405"/>
      <c r="D261" s="718"/>
      <c r="E261" s="718"/>
      <c r="F261" s="314"/>
      <c r="G261" s="314"/>
      <c r="H261" s="314"/>
      <c r="I261" s="695"/>
      <c r="J261" s="68">
        <f t="shared" si="72"/>
        <v>0</v>
      </c>
      <c r="K261" s="68">
        <f t="shared" si="79"/>
        <v>0</v>
      </c>
      <c r="L261" s="68">
        <f t="shared" si="84"/>
        <v>0</v>
      </c>
      <c r="M261" s="68">
        <f t="shared" si="85"/>
        <v>0</v>
      </c>
      <c r="N261" s="68">
        <f t="shared" si="86"/>
        <v>0</v>
      </c>
      <c r="O261" s="68">
        <f t="shared" si="87"/>
        <v>0</v>
      </c>
      <c r="P261" s="68">
        <f t="shared" si="88"/>
        <v>0</v>
      </c>
      <c r="Q261" s="68">
        <f t="shared" si="80"/>
        <v>0</v>
      </c>
      <c r="R261" s="68">
        <f t="shared" si="81"/>
        <v>0</v>
      </c>
      <c r="S261" s="836"/>
      <c r="T261" s="837"/>
      <c r="U261" s="838"/>
      <c r="V261" s="69" t="str">
        <f t="shared" si="73"/>
        <v/>
      </c>
      <c r="W261" s="450" t="str">
        <f t="shared" si="74"/>
        <v/>
      </c>
      <c r="X261" s="70" t="str">
        <f t="shared" si="75"/>
        <v/>
      </c>
      <c r="Y261" s="315"/>
      <c r="Z261" s="315"/>
      <c r="AA261" s="648"/>
      <c r="AB261" s="648"/>
      <c r="AC261" s="315"/>
      <c r="AD261" s="315"/>
      <c r="AE261" s="315"/>
      <c r="AF261" s="315"/>
      <c r="AG261" s="315"/>
      <c r="AH261" s="315"/>
      <c r="AI261" s="315"/>
      <c r="AJ261" s="315"/>
      <c r="AK261" s="315"/>
      <c r="AL261" s="315"/>
      <c r="AM261" s="315"/>
      <c r="AN261" s="315"/>
      <c r="AO261" s="315"/>
      <c r="AP261" s="315"/>
      <c r="AQ261" s="315"/>
      <c r="AR261" s="315"/>
      <c r="AS261" s="315"/>
      <c r="AT261" s="315"/>
      <c r="AU261" s="315"/>
      <c r="AV261" s="315"/>
      <c r="AW261" s="315"/>
      <c r="AX261" s="315"/>
      <c r="AY261" s="315"/>
      <c r="AZ261" s="315"/>
      <c r="BA261" s="315"/>
      <c r="BB261" s="315"/>
      <c r="BC261" s="315"/>
      <c r="BE261" s="2"/>
      <c r="BF261" s="2"/>
      <c r="BG261" s="289">
        <f t="shared" si="76"/>
        <v>44927</v>
      </c>
      <c r="BH261" s="289">
        <f t="shared" si="77"/>
        <v>44957</v>
      </c>
      <c r="BI261" s="180">
        <f t="shared" si="89"/>
        <v>31</v>
      </c>
      <c r="BK261" s="600">
        <f t="shared" si="78"/>
        <v>1</v>
      </c>
      <c r="BL261" s="600">
        <f t="shared" si="82"/>
        <v>1</v>
      </c>
      <c r="BM261" s="600">
        <f t="shared" si="83"/>
        <v>1</v>
      </c>
    </row>
    <row r="262" spans="1:65" ht="13.5" hidden="1" customHeight="1" x14ac:dyDescent="0.25">
      <c r="A262" s="67" t="str">
        <f t="shared" si="90"/>
        <v/>
      </c>
      <c r="B262" s="402"/>
      <c r="C262" s="405"/>
      <c r="D262" s="718"/>
      <c r="E262" s="718"/>
      <c r="F262" s="314"/>
      <c r="G262" s="314"/>
      <c r="H262" s="314"/>
      <c r="I262" s="695"/>
      <c r="J262" s="68">
        <f t="shared" si="72"/>
        <v>0</v>
      </c>
      <c r="K262" s="68">
        <f t="shared" si="79"/>
        <v>0</v>
      </c>
      <c r="L262" s="68">
        <f t="shared" si="84"/>
        <v>0</v>
      </c>
      <c r="M262" s="68">
        <f t="shared" si="85"/>
        <v>0</v>
      </c>
      <c r="N262" s="68">
        <f t="shared" si="86"/>
        <v>0</v>
      </c>
      <c r="O262" s="68">
        <f t="shared" si="87"/>
        <v>0</v>
      </c>
      <c r="P262" s="68">
        <f t="shared" si="88"/>
        <v>0</v>
      </c>
      <c r="Q262" s="68">
        <f t="shared" si="80"/>
        <v>0</v>
      </c>
      <c r="R262" s="68">
        <f t="shared" si="81"/>
        <v>0</v>
      </c>
      <c r="S262" s="836"/>
      <c r="T262" s="837"/>
      <c r="U262" s="838"/>
      <c r="V262" s="69" t="str">
        <f t="shared" si="73"/>
        <v/>
      </c>
      <c r="W262" s="450" t="str">
        <f t="shared" si="74"/>
        <v/>
      </c>
      <c r="X262" s="70" t="str">
        <f t="shared" si="75"/>
        <v/>
      </c>
      <c r="Y262" s="315"/>
      <c r="Z262" s="315"/>
      <c r="AA262" s="648"/>
      <c r="AB262" s="648"/>
      <c r="AC262" s="315"/>
      <c r="AD262" s="315"/>
      <c r="AE262" s="315"/>
      <c r="AF262" s="315"/>
      <c r="AG262" s="315"/>
      <c r="AH262" s="315"/>
      <c r="AI262" s="315"/>
      <c r="AJ262" s="315"/>
      <c r="AK262" s="315"/>
      <c r="AL262" s="315"/>
      <c r="AM262" s="315"/>
      <c r="AN262" s="315"/>
      <c r="AO262" s="315"/>
      <c r="AP262" s="315"/>
      <c r="AQ262" s="315"/>
      <c r="AR262" s="315"/>
      <c r="AS262" s="315"/>
      <c r="AT262" s="315"/>
      <c r="AU262" s="315"/>
      <c r="AV262" s="315"/>
      <c r="AW262" s="315"/>
      <c r="AX262" s="315"/>
      <c r="AY262" s="315"/>
      <c r="AZ262" s="315"/>
      <c r="BA262" s="315"/>
      <c r="BB262" s="315"/>
      <c r="BC262" s="315"/>
      <c r="BE262" s="2"/>
      <c r="BF262" s="2"/>
      <c r="BG262" s="289">
        <f t="shared" si="76"/>
        <v>44927</v>
      </c>
      <c r="BH262" s="289">
        <f t="shared" si="77"/>
        <v>44957</v>
      </c>
      <c r="BI262" s="180">
        <f t="shared" si="89"/>
        <v>31</v>
      </c>
      <c r="BK262" s="600">
        <f t="shared" si="78"/>
        <v>1</v>
      </c>
      <c r="BL262" s="600">
        <f t="shared" si="82"/>
        <v>1</v>
      </c>
      <c r="BM262" s="600">
        <f t="shared" si="83"/>
        <v>1</v>
      </c>
    </row>
    <row r="263" spans="1:65" ht="13.5" hidden="1" customHeight="1" x14ac:dyDescent="0.25">
      <c r="A263" s="67" t="str">
        <f t="shared" si="90"/>
        <v/>
      </c>
      <c r="B263" s="402"/>
      <c r="C263" s="405"/>
      <c r="D263" s="718"/>
      <c r="E263" s="718"/>
      <c r="F263" s="314"/>
      <c r="G263" s="314"/>
      <c r="H263" s="314"/>
      <c r="I263" s="695"/>
      <c r="J263" s="68">
        <f t="shared" si="72"/>
        <v>0</v>
      </c>
      <c r="K263" s="68">
        <f t="shared" si="79"/>
        <v>0</v>
      </c>
      <c r="L263" s="68">
        <f t="shared" si="84"/>
        <v>0</v>
      </c>
      <c r="M263" s="68">
        <f t="shared" si="85"/>
        <v>0</v>
      </c>
      <c r="N263" s="68">
        <f t="shared" si="86"/>
        <v>0</v>
      </c>
      <c r="O263" s="68">
        <f t="shared" si="87"/>
        <v>0</v>
      </c>
      <c r="P263" s="68">
        <f t="shared" si="88"/>
        <v>0</v>
      </c>
      <c r="Q263" s="68">
        <f t="shared" si="80"/>
        <v>0</v>
      </c>
      <c r="R263" s="68">
        <f t="shared" si="81"/>
        <v>0</v>
      </c>
      <c r="S263" s="836"/>
      <c r="T263" s="837"/>
      <c r="U263" s="838"/>
      <c r="V263" s="69" t="str">
        <f t="shared" si="73"/>
        <v/>
      </c>
      <c r="W263" s="450" t="str">
        <f t="shared" si="74"/>
        <v/>
      </c>
      <c r="X263" s="70" t="str">
        <f t="shared" si="75"/>
        <v/>
      </c>
      <c r="Y263" s="315"/>
      <c r="Z263" s="315"/>
      <c r="AA263" s="648"/>
      <c r="AB263" s="648"/>
      <c r="AC263" s="315"/>
      <c r="AD263" s="315"/>
      <c r="AE263" s="315"/>
      <c r="AF263" s="315"/>
      <c r="AG263" s="315"/>
      <c r="AH263" s="315"/>
      <c r="AI263" s="315"/>
      <c r="AJ263" s="315"/>
      <c r="AK263" s="315"/>
      <c r="AL263" s="315"/>
      <c r="AM263" s="315"/>
      <c r="AN263" s="315"/>
      <c r="AO263" s="315"/>
      <c r="AP263" s="315"/>
      <c r="AQ263" s="315"/>
      <c r="AR263" s="315"/>
      <c r="AS263" s="315"/>
      <c r="AT263" s="315"/>
      <c r="AU263" s="315"/>
      <c r="AV263" s="315"/>
      <c r="AW263" s="315"/>
      <c r="AX263" s="315"/>
      <c r="AY263" s="315"/>
      <c r="AZ263" s="315"/>
      <c r="BA263" s="315"/>
      <c r="BB263" s="315"/>
      <c r="BC263" s="315"/>
      <c r="BE263" s="2"/>
      <c r="BF263" s="2"/>
      <c r="BG263" s="289">
        <f t="shared" si="76"/>
        <v>44927</v>
      </c>
      <c r="BH263" s="289">
        <f t="shared" si="77"/>
        <v>44957</v>
      </c>
      <c r="BI263" s="180">
        <f t="shared" si="89"/>
        <v>31</v>
      </c>
      <c r="BK263" s="600">
        <f t="shared" si="78"/>
        <v>1</v>
      </c>
      <c r="BL263" s="600">
        <f t="shared" si="82"/>
        <v>1</v>
      </c>
      <c r="BM263" s="600">
        <f t="shared" si="83"/>
        <v>1</v>
      </c>
    </row>
    <row r="264" spans="1:65" ht="13.5" hidden="1" customHeight="1" x14ac:dyDescent="0.25">
      <c r="A264" s="67" t="str">
        <f t="shared" si="90"/>
        <v/>
      </c>
      <c r="B264" s="402"/>
      <c r="C264" s="405"/>
      <c r="D264" s="718"/>
      <c r="E264" s="718"/>
      <c r="F264" s="314"/>
      <c r="G264" s="314"/>
      <c r="H264" s="314"/>
      <c r="I264" s="695"/>
      <c r="J264" s="68">
        <f t="shared" si="72"/>
        <v>0</v>
      </c>
      <c r="K264" s="68">
        <f t="shared" si="79"/>
        <v>0</v>
      </c>
      <c r="L264" s="68">
        <f t="shared" si="84"/>
        <v>0</v>
      </c>
      <c r="M264" s="68">
        <f t="shared" si="85"/>
        <v>0</v>
      </c>
      <c r="N264" s="68">
        <f t="shared" si="86"/>
        <v>0</v>
      </c>
      <c r="O264" s="68">
        <f t="shared" si="87"/>
        <v>0</v>
      </c>
      <c r="P264" s="68">
        <f t="shared" si="88"/>
        <v>0</v>
      </c>
      <c r="Q264" s="68">
        <f t="shared" si="80"/>
        <v>0</v>
      </c>
      <c r="R264" s="68">
        <f t="shared" si="81"/>
        <v>0</v>
      </c>
      <c r="S264" s="836"/>
      <c r="T264" s="837"/>
      <c r="U264" s="838"/>
      <c r="V264" s="69" t="str">
        <f t="shared" si="73"/>
        <v/>
      </c>
      <c r="W264" s="450" t="str">
        <f t="shared" si="74"/>
        <v/>
      </c>
      <c r="X264" s="70" t="str">
        <f t="shared" si="75"/>
        <v/>
      </c>
      <c r="Y264" s="315"/>
      <c r="Z264" s="315"/>
      <c r="AA264" s="648"/>
      <c r="AB264" s="648"/>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E264" s="2"/>
      <c r="BF264" s="2"/>
      <c r="BG264" s="289">
        <f t="shared" si="76"/>
        <v>44927</v>
      </c>
      <c r="BH264" s="289">
        <f t="shared" si="77"/>
        <v>44957</v>
      </c>
      <c r="BI264" s="180">
        <f t="shared" si="89"/>
        <v>31</v>
      </c>
      <c r="BK264" s="600">
        <f t="shared" si="78"/>
        <v>1</v>
      </c>
      <c r="BL264" s="600">
        <f t="shared" si="82"/>
        <v>1</v>
      </c>
      <c r="BM264" s="600">
        <f t="shared" si="83"/>
        <v>1</v>
      </c>
    </row>
    <row r="265" spans="1:65" ht="13.5" hidden="1" customHeight="1" x14ac:dyDescent="0.25">
      <c r="A265" s="67" t="str">
        <f t="shared" si="90"/>
        <v/>
      </c>
      <c r="B265" s="402"/>
      <c r="C265" s="405"/>
      <c r="D265" s="718"/>
      <c r="E265" s="718"/>
      <c r="F265" s="314"/>
      <c r="G265" s="314"/>
      <c r="H265" s="314"/>
      <c r="I265" s="695"/>
      <c r="J265" s="68">
        <f t="shared" si="72"/>
        <v>0</v>
      </c>
      <c r="K265" s="68">
        <f t="shared" si="79"/>
        <v>0</v>
      </c>
      <c r="L265" s="68">
        <f t="shared" si="84"/>
        <v>0</v>
      </c>
      <c r="M265" s="68">
        <f t="shared" si="85"/>
        <v>0</v>
      </c>
      <c r="N265" s="68">
        <f t="shared" si="86"/>
        <v>0</v>
      </c>
      <c r="O265" s="68">
        <f t="shared" si="87"/>
        <v>0</v>
      </c>
      <c r="P265" s="68">
        <f t="shared" si="88"/>
        <v>0</v>
      </c>
      <c r="Q265" s="68">
        <f t="shared" si="80"/>
        <v>0</v>
      </c>
      <c r="R265" s="68">
        <f t="shared" si="81"/>
        <v>0</v>
      </c>
      <c r="S265" s="836"/>
      <c r="T265" s="837"/>
      <c r="U265" s="838"/>
      <c r="V265" s="69" t="str">
        <f t="shared" si="73"/>
        <v/>
      </c>
      <c r="W265" s="450" t="str">
        <f t="shared" si="74"/>
        <v/>
      </c>
      <c r="X265" s="70" t="str">
        <f t="shared" si="75"/>
        <v/>
      </c>
      <c r="Y265" s="315"/>
      <c r="Z265" s="315"/>
      <c r="AA265" s="648"/>
      <c r="AB265" s="648"/>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E265" s="2"/>
      <c r="BF265" s="2"/>
      <c r="BG265" s="289">
        <f t="shared" si="76"/>
        <v>44927</v>
      </c>
      <c r="BH265" s="289">
        <f t="shared" si="77"/>
        <v>44957</v>
      </c>
      <c r="BI265" s="180">
        <f t="shared" si="89"/>
        <v>31</v>
      </c>
      <c r="BK265" s="600">
        <f t="shared" si="78"/>
        <v>1</v>
      </c>
      <c r="BL265" s="600">
        <f t="shared" si="82"/>
        <v>1</v>
      </c>
      <c r="BM265" s="600">
        <f t="shared" si="83"/>
        <v>1</v>
      </c>
    </row>
    <row r="266" spans="1:65" ht="13.5" hidden="1" customHeight="1" x14ac:dyDescent="0.25">
      <c r="A266" s="67" t="str">
        <f t="shared" si="90"/>
        <v/>
      </c>
      <c r="B266" s="402"/>
      <c r="C266" s="405"/>
      <c r="D266" s="718"/>
      <c r="E266" s="718"/>
      <c r="F266" s="314"/>
      <c r="G266" s="314"/>
      <c r="H266" s="314"/>
      <c r="I266" s="695"/>
      <c r="J266" s="68">
        <f t="shared" si="72"/>
        <v>0</v>
      </c>
      <c r="K266" s="68">
        <f t="shared" si="79"/>
        <v>0</v>
      </c>
      <c r="L266" s="68">
        <f t="shared" si="84"/>
        <v>0</v>
      </c>
      <c r="M266" s="68">
        <f t="shared" si="85"/>
        <v>0</v>
      </c>
      <c r="N266" s="68">
        <f t="shared" si="86"/>
        <v>0</v>
      </c>
      <c r="O266" s="68">
        <f t="shared" si="87"/>
        <v>0</v>
      </c>
      <c r="P266" s="68">
        <f t="shared" si="88"/>
        <v>0</v>
      </c>
      <c r="Q266" s="68">
        <f t="shared" si="80"/>
        <v>0</v>
      </c>
      <c r="R266" s="68">
        <f t="shared" si="81"/>
        <v>0</v>
      </c>
      <c r="S266" s="836"/>
      <c r="T266" s="837"/>
      <c r="U266" s="838"/>
      <c r="V266" s="69" t="str">
        <f t="shared" si="73"/>
        <v/>
      </c>
      <c r="W266" s="450" t="str">
        <f t="shared" si="74"/>
        <v/>
      </c>
      <c r="X266" s="70" t="str">
        <f t="shared" si="75"/>
        <v/>
      </c>
      <c r="Y266" s="315"/>
      <c r="Z266" s="315"/>
      <c r="AA266" s="648"/>
      <c r="AB266" s="648"/>
      <c r="AC266" s="315"/>
      <c r="AD266" s="315"/>
      <c r="AE266" s="315"/>
      <c r="AF266" s="315"/>
      <c r="AG266" s="315"/>
      <c r="AH266" s="315"/>
      <c r="AI266" s="315"/>
      <c r="AJ266" s="315"/>
      <c r="AK266" s="315"/>
      <c r="AL266" s="315"/>
      <c r="AM266" s="315"/>
      <c r="AN266" s="315"/>
      <c r="AO266" s="315"/>
      <c r="AP266" s="315"/>
      <c r="AQ266" s="315"/>
      <c r="AR266" s="315"/>
      <c r="AS266" s="315"/>
      <c r="AT266" s="315"/>
      <c r="AU266" s="315"/>
      <c r="AV266" s="315"/>
      <c r="AW266" s="315"/>
      <c r="AX266" s="315"/>
      <c r="AY266" s="315"/>
      <c r="AZ266" s="315"/>
      <c r="BA266" s="315"/>
      <c r="BB266" s="315"/>
      <c r="BC266" s="315"/>
      <c r="BE266" s="2"/>
      <c r="BF266" s="2"/>
      <c r="BG266" s="289">
        <f t="shared" si="76"/>
        <v>44927</v>
      </c>
      <c r="BH266" s="289">
        <f t="shared" si="77"/>
        <v>44957</v>
      </c>
      <c r="BI266" s="180">
        <f t="shared" si="89"/>
        <v>31</v>
      </c>
      <c r="BK266" s="600">
        <f t="shared" si="78"/>
        <v>1</v>
      </c>
      <c r="BL266" s="600">
        <f t="shared" si="82"/>
        <v>1</v>
      </c>
      <c r="BM266" s="600">
        <f t="shared" si="83"/>
        <v>1</v>
      </c>
    </row>
    <row r="267" spans="1:65" ht="13.5" hidden="1" customHeight="1" x14ac:dyDescent="0.25">
      <c r="A267" s="67" t="str">
        <f t="shared" si="90"/>
        <v/>
      </c>
      <c r="B267" s="402"/>
      <c r="C267" s="405"/>
      <c r="D267" s="718"/>
      <c r="E267" s="718"/>
      <c r="F267" s="314"/>
      <c r="G267" s="314"/>
      <c r="H267" s="314"/>
      <c r="I267" s="695"/>
      <c r="J267" s="68">
        <f t="shared" si="72"/>
        <v>0</v>
      </c>
      <c r="K267" s="68">
        <f t="shared" si="79"/>
        <v>0</v>
      </c>
      <c r="L267" s="68">
        <f t="shared" si="84"/>
        <v>0</v>
      </c>
      <c r="M267" s="68">
        <f t="shared" si="85"/>
        <v>0</v>
      </c>
      <c r="N267" s="68">
        <f t="shared" si="86"/>
        <v>0</v>
      </c>
      <c r="O267" s="68">
        <f t="shared" si="87"/>
        <v>0</v>
      </c>
      <c r="P267" s="68">
        <f t="shared" si="88"/>
        <v>0</v>
      </c>
      <c r="Q267" s="68">
        <f t="shared" si="80"/>
        <v>0</v>
      </c>
      <c r="R267" s="68">
        <f t="shared" si="81"/>
        <v>0</v>
      </c>
      <c r="S267" s="836"/>
      <c r="T267" s="837"/>
      <c r="U267" s="838"/>
      <c r="V267" s="69" t="str">
        <f t="shared" si="73"/>
        <v/>
      </c>
      <c r="W267" s="450" t="str">
        <f t="shared" si="74"/>
        <v/>
      </c>
      <c r="X267" s="70" t="str">
        <f t="shared" si="75"/>
        <v/>
      </c>
      <c r="Y267" s="315"/>
      <c r="Z267" s="315"/>
      <c r="AA267" s="648"/>
      <c r="AB267" s="648"/>
      <c r="AC267" s="315"/>
      <c r="AD267" s="315"/>
      <c r="AE267" s="315"/>
      <c r="AF267" s="315"/>
      <c r="AG267" s="315"/>
      <c r="AH267" s="315"/>
      <c r="AI267" s="315"/>
      <c r="AJ267" s="315"/>
      <c r="AK267" s="315"/>
      <c r="AL267" s="315"/>
      <c r="AM267" s="315"/>
      <c r="AN267" s="315"/>
      <c r="AO267" s="315"/>
      <c r="AP267" s="315"/>
      <c r="AQ267" s="315"/>
      <c r="AR267" s="315"/>
      <c r="AS267" s="315"/>
      <c r="AT267" s="315"/>
      <c r="AU267" s="315"/>
      <c r="AV267" s="315"/>
      <c r="AW267" s="315"/>
      <c r="AX267" s="315"/>
      <c r="AY267" s="315"/>
      <c r="AZ267" s="315"/>
      <c r="BA267" s="315"/>
      <c r="BB267" s="315"/>
      <c r="BC267" s="315"/>
      <c r="BE267" s="2"/>
      <c r="BF267" s="2"/>
      <c r="BG267" s="289">
        <f t="shared" si="76"/>
        <v>44927</v>
      </c>
      <c r="BH267" s="289">
        <f t="shared" si="77"/>
        <v>44957</v>
      </c>
      <c r="BI267" s="180">
        <f t="shared" si="89"/>
        <v>31</v>
      </c>
      <c r="BK267" s="600">
        <f t="shared" si="78"/>
        <v>1</v>
      </c>
      <c r="BL267" s="600">
        <f t="shared" si="82"/>
        <v>1</v>
      </c>
      <c r="BM267" s="600">
        <f t="shared" si="83"/>
        <v>1</v>
      </c>
    </row>
    <row r="268" spans="1:65" ht="13.5" hidden="1" customHeight="1" x14ac:dyDescent="0.25">
      <c r="A268" s="67" t="str">
        <f t="shared" si="90"/>
        <v/>
      </c>
      <c r="B268" s="402"/>
      <c r="C268" s="405"/>
      <c r="D268" s="718"/>
      <c r="E268" s="718"/>
      <c r="F268" s="314"/>
      <c r="G268" s="314"/>
      <c r="H268" s="314"/>
      <c r="I268" s="695"/>
      <c r="J268" s="68">
        <f t="shared" si="72"/>
        <v>0</v>
      </c>
      <c r="K268" s="68">
        <f t="shared" si="79"/>
        <v>0</v>
      </c>
      <c r="L268" s="68">
        <f t="shared" si="84"/>
        <v>0</v>
      </c>
      <c r="M268" s="68">
        <f t="shared" si="85"/>
        <v>0</v>
      </c>
      <c r="N268" s="68">
        <f t="shared" si="86"/>
        <v>0</v>
      </c>
      <c r="O268" s="68">
        <f t="shared" si="87"/>
        <v>0</v>
      </c>
      <c r="P268" s="68">
        <f t="shared" si="88"/>
        <v>0</v>
      </c>
      <c r="Q268" s="68">
        <f t="shared" si="80"/>
        <v>0</v>
      </c>
      <c r="R268" s="68">
        <f t="shared" si="81"/>
        <v>0</v>
      </c>
      <c r="S268" s="836"/>
      <c r="T268" s="837"/>
      <c r="U268" s="838"/>
      <c r="V268" s="69" t="str">
        <f t="shared" si="73"/>
        <v/>
      </c>
      <c r="W268" s="450" t="str">
        <f t="shared" si="74"/>
        <v/>
      </c>
      <c r="X268" s="70" t="str">
        <f t="shared" si="75"/>
        <v/>
      </c>
      <c r="Y268" s="315"/>
      <c r="Z268" s="315"/>
      <c r="AA268" s="648"/>
      <c r="AB268" s="648"/>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E268" s="2"/>
      <c r="BF268" s="2"/>
      <c r="BG268" s="289">
        <f t="shared" si="76"/>
        <v>44927</v>
      </c>
      <c r="BH268" s="289">
        <f t="shared" si="77"/>
        <v>44957</v>
      </c>
      <c r="BI268" s="180">
        <f t="shared" si="89"/>
        <v>31</v>
      </c>
      <c r="BK268" s="600">
        <f t="shared" si="78"/>
        <v>1</v>
      </c>
      <c r="BL268" s="600">
        <f t="shared" si="82"/>
        <v>1</v>
      </c>
      <c r="BM268" s="600">
        <f t="shared" si="83"/>
        <v>1</v>
      </c>
    </row>
    <row r="269" spans="1:65" ht="13.5" hidden="1" customHeight="1" x14ac:dyDescent="0.25">
      <c r="A269" s="67" t="str">
        <f t="shared" si="90"/>
        <v/>
      </c>
      <c r="B269" s="402"/>
      <c r="C269" s="405"/>
      <c r="D269" s="718"/>
      <c r="E269" s="718"/>
      <c r="F269" s="314"/>
      <c r="G269" s="314"/>
      <c r="H269" s="314"/>
      <c r="I269" s="695"/>
      <c r="J269" s="68">
        <f t="shared" ref="J269:J312" si="91">IF(D269="",0,BI269)</f>
        <v>0</v>
      </c>
      <c r="K269" s="68">
        <f t="shared" si="79"/>
        <v>0</v>
      </c>
      <c r="L269" s="68">
        <f t="shared" si="84"/>
        <v>0</v>
      </c>
      <c r="M269" s="68">
        <f t="shared" si="85"/>
        <v>0</v>
      </c>
      <c r="N269" s="68">
        <f t="shared" si="86"/>
        <v>0</v>
      </c>
      <c r="O269" s="68">
        <f t="shared" si="87"/>
        <v>0</v>
      </c>
      <c r="P269" s="68">
        <f t="shared" si="88"/>
        <v>0</v>
      </c>
      <c r="Q269" s="68">
        <f t="shared" si="80"/>
        <v>0</v>
      </c>
      <c r="R269" s="68">
        <f t="shared" si="81"/>
        <v>0</v>
      </c>
      <c r="S269" s="836"/>
      <c r="T269" s="837"/>
      <c r="U269" s="838"/>
      <c r="V269" s="69" t="str">
        <f t="shared" ref="V269:V312" si="92">A269</f>
        <v/>
      </c>
      <c r="W269" s="450" t="str">
        <f t="shared" ref="W269:W312" si="93">IF(B269&lt;&gt;"",B269,"")</f>
        <v/>
      </c>
      <c r="X269" s="70" t="str">
        <f t="shared" ref="X269:X312" si="94">IF(D269&lt;&gt;"",D269,"")</f>
        <v/>
      </c>
      <c r="Y269" s="315"/>
      <c r="Z269" s="315"/>
      <c r="AA269" s="648"/>
      <c r="AB269" s="648"/>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E269" s="2"/>
      <c r="BF269" s="2"/>
      <c r="BG269" s="289">
        <f t="shared" ref="BG269:BG312" si="95">IF(F269&gt;=$M$7,F269,$M$7)</f>
        <v>44927</v>
      </c>
      <c r="BH269" s="289">
        <f t="shared" ref="BH269:BH312" si="96">IF(H269="",$P$7,IF(H269&gt;$P$7,$P$7,IF(H269=$P$7,$P$7,H269)))</f>
        <v>44957</v>
      </c>
      <c r="BI269" s="180">
        <f t="shared" si="89"/>
        <v>31</v>
      </c>
      <c r="BK269" s="600">
        <f t="shared" ref="BK269:BK312" si="97">IF(F269&gt;$P$8,0,1)</f>
        <v>1</v>
      </c>
      <c r="BL269" s="600">
        <f t="shared" si="82"/>
        <v>1</v>
      </c>
      <c r="BM269" s="600">
        <f t="shared" si="83"/>
        <v>1</v>
      </c>
    </row>
    <row r="270" spans="1:65" ht="13.5" hidden="1" customHeight="1" x14ac:dyDescent="0.25">
      <c r="A270" s="67" t="str">
        <f t="shared" si="90"/>
        <v/>
      </c>
      <c r="B270" s="402"/>
      <c r="C270" s="405"/>
      <c r="D270" s="718"/>
      <c r="E270" s="718"/>
      <c r="F270" s="314"/>
      <c r="G270" s="314"/>
      <c r="H270" s="314"/>
      <c r="I270" s="695"/>
      <c r="J270" s="68">
        <f t="shared" si="91"/>
        <v>0</v>
      </c>
      <c r="K270" s="68">
        <f t="shared" ref="K270:K312" si="98">SUM(L270:P270)+ R270</f>
        <v>0</v>
      </c>
      <c r="L270" s="68">
        <f t="shared" si="84"/>
        <v>0</v>
      </c>
      <c r="M270" s="68">
        <f t="shared" si="85"/>
        <v>0</v>
      </c>
      <c r="N270" s="68">
        <f t="shared" si="86"/>
        <v>0</v>
      </c>
      <c r="O270" s="68">
        <f t="shared" si="87"/>
        <v>0</v>
      </c>
      <c r="P270" s="68">
        <f t="shared" si="88"/>
        <v>0</v>
      </c>
      <c r="Q270" s="68">
        <f t="shared" ref="Q270:Q312" si="99">COUNTIF(Y270:BC270,"I")</f>
        <v>0</v>
      </c>
      <c r="R270" s="68">
        <f t="shared" ref="R270:R312" si="100">COUNTIF(Y270:BC270,"C")</f>
        <v>0</v>
      </c>
      <c r="S270" s="836"/>
      <c r="T270" s="837"/>
      <c r="U270" s="838"/>
      <c r="V270" s="69" t="str">
        <f t="shared" si="92"/>
        <v/>
      </c>
      <c r="W270" s="450" t="str">
        <f t="shared" si="93"/>
        <v/>
      </c>
      <c r="X270" s="70" t="str">
        <f t="shared" si="94"/>
        <v/>
      </c>
      <c r="Y270" s="315"/>
      <c r="Z270" s="315"/>
      <c r="AA270" s="648"/>
      <c r="AB270" s="648"/>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E270" s="2"/>
      <c r="BF270" s="2"/>
      <c r="BG270" s="289">
        <f t="shared" si="95"/>
        <v>44927</v>
      </c>
      <c r="BH270" s="289">
        <f t="shared" si="96"/>
        <v>44957</v>
      </c>
      <c r="BI270" s="180">
        <f t="shared" si="89"/>
        <v>31</v>
      </c>
      <c r="BK270" s="600">
        <f t="shared" si="97"/>
        <v>1</v>
      </c>
      <c r="BL270" s="600">
        <f t="shared" ref="BL270:BL312" si="101">IF(BH270&lt;$M$8,0,1)</f>
        <v>1</v>
      </c>
      <c r="BM270" s="600">
        <f t="shared" ref="BM270:BM312" si="102">BK270*BL270</f>
        <v>1</v>
      </c>
    </row>
    <row r="271" spans="1:65" ht="13.5" hidden="1" customHeight="1" x14ac:dyDescent="0.25">
      <c r="A271" s="67" t="str">
        <f t="shared" si="90"/>
        <v/>
      </c>
      <c r="B271" s="402"/>
      <c r="C271" s="405"/>
      <c r="D271" s="718"/>
      <c r="E271" s="718"/>
      <c r="F271" s="314"/>
      <c r="G271" s="314"/>
      <c r="H271" s="314"/>
      <c r="I271" s="695"/>
      <c r="J271" s="68">
        <f t="shared" si="91"/>
        <v>0</v>
      </c>
      <c r="K271" s="68">
        <f t="shared" si="98"/>
        <v>0</v>
      </c>
      <c r="L271" s="68">
        <f t="shared" si="84"/>
        <v>0</v>
      </c>
      <c r="M271" s="68">
        <f t="shared" si="85"/>
        <v>0</v>
      </c>
      <c r="N271" s="68">
        <f t="shared" si="86"/>
        <v>0</v>
      </c>
      <c r="O271" s="68">
        <f t="shared" si="87"/>
        <v>0</v>
      </c>
      <c r="P271" s="68">
        <f t="shared" si="88"/>
        <v>0</v>
      </c>
      <c r="Q271" s="68">
        <f t="shared" si="99"/>
        <v>0</v>
      </c>
      <c r="R271" s="68">
        <f t="shared" si="100"/>
        <v>0</v>
      </c>
      <c r="S271" s="836"/>
      <c r="T271" s="837"/>
      <c r="U271" s="838"/>
      <c r="V271" s="69" t="str">
        <f t="shared" si="92"/>
        <v/>
      </c>
      <c r="W271" s="450" t="str">
        <f t="shared" si="93"/>
        <v/>
      </c>
      <c r="X271" s="70" t="str">
        <f t="shared" si="94"/>
        <v/>
      </c>
      <c r="Y271" s="315"/>
      <c r="Z271" s="315"/>
      <c r="AA271" s="648"/>
      <c r="AB271" s="648"/>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E271" s="2"/>
      <c r="BF271" s="2"/>
      <c r="BG271" s="289">
        <f t="shared" si="95"/>
        <v>44927</v>
      </c>
      <c r="BH271" s="289">
        <f t="shared" si="96"/>
        <v>44957</v>
      </c>
      <c r="BI271" s="180">
        <f t="shared" si="89"/>
        <v>31</v>
      </c>
      <c r="BK271" s="600">
        <f t="shared" si="97"/>
        <v>1</v>
      </c>
      <c r="BL271" s="600">
        <f t="shared" si="101"/>
        <v>1</v>
      </c>
      <c r="BM271" s="600">
        <f t="shared" si="102"/>
        <v>1</v>
      </c>
    </row>
    <row r="272" spans="1:65" ht="13.5" hidden="1" customHeight="1" x14ac:dyDescent="0.25">
      <c r="A272" s="67" t="str">
        <f t="shared" si="90"/>
        <v/>
      </c>
      <c r="B272" s="402"/>
      <c r="C272" s="405"/>
      <c r="D272" s="718"/>
      <c r="E272" s="718"/>
      <c r="F272" s="314"/>
      <c r="G272" s="314"/>
      <c r="H272" s="314"/>
      <c r="I272" s="695"/>
      <c r="J272" s="68">
        <f t="shared" si="91"/>
        <v>0</v>
      </c>
      <c r="K272" s="68">
        <f t="shared" si="98"/>
        <v>0</v>
      </c>
      <c r="L272" s="68">
        <f t="shared" si="84"/>
        <v>0</v>
      </c>
      <c r="M272" s="68">
        <f t="shared" si="85"/>
        <v>0</v>
      </c>
      <c r="N272" s="68">
        <f t="shared" si="86"/>
        <v>0</v>
      </c>
      <c r="O272" s="68">
        <f t="shared" si="87"/>
        <v>0</v>
      </c>
      <c r="P272" s="68">
        <f t="shared" si="88"/>
        <v>0</v>
      </c>
      <c r="Q272" s="68">
        <f t="shared" si="99"/>
        <v>0</v>
      </c>
      <c r="R272" s="68">
        <f t="shared" si="100"/>
        <v>0</v>
      </c>
      <c r="S272" s="836"/>
      <c r="T272" s="837"/>
      <c r="U272" s="838"/>
      <c r="V272" s="69" t="str">
        <f t="shared" si="92"/>
        <v/>
      </c>
      <c r="W272" s="450" t="str">
        <f t="shared" si="93"/>
        <v/>
      </c>
      <c r="X272" s="70" t="str">
        <f t="shared" si="94"/>
        <v/>
      </c>
      <c r="Y272" s="315"/>
      <c r="Z272" s="315"/>
      <c r="AA272" s="648"/>
      <c r="AB272" s="648"/>
      <c r="AC272" s="315"/>
      <c r="AD272" s="315"/>
      <c r="AE272" s="315"/>
      <c r="AF272" s="315"/>
      <c r="AG272" s="315"/>
      <c r="AH272" s="315"/>
      <c r="AI272" s="315"/>
      <c r="AJ272" s="315"/>
      <c r="AK272" s="315"/>
      <c r="AL272" s="315"/>
      <c r="AM272" s="315"/>
      <c r="AN272" s="315"/>
      <c r="AO272" s="315"/>
      <c r="AP272" s="315"/>
      <c r="AQ272" s="315"/>
      <c r="AR272" s="315"/>
      <c r="AS272" s="315"/>
      <c r="AT272" s="315"/>
      <c r="AU272" s="315"/>
      <c r="AV272" s="315"/>
      <c r="AW272" s="315"/>
      <c r="AX272" s="315"/>
      <c r="AY272" s="315"/>
      <c r="AZ272" s="315"/>
      <c r="BA272" s="315"/>
      <c r="BB272" s="315"/>
      <c r="BC272" s="315"/>
      <c r="BE272" s="2"/>
      <c r="BF272" s="2"/>
      <c r="BG272" s="289">
        <f t="shared" si="95"/>
        <v>44927</v>
      </c>
      <c r="BH272" s="289">
        <f t="shared" si="96"/>
        <v>44957</v>
      </c>
      <c r="BI272" s="180">
        <f t="shared" si="89"/>
        <v>31</v>
      </c>
      <c r="BK272" s="600">
        <f t="shared" si="97"/>
        <v>1</v>
      </c>
      <c r="BL272" s="600">
        <f t="shared" si="101"/>
        <v>1</v>
      </c>
      <c r="BM272" s="600">
        <f t="shared" si="102"/>
        <v>1</v>
      </c>
    </row>
    <row r="273" spans="1:65" ht="13.5" hidden="1" customHeight="1" x14ac:dyDescent="0.25">
      <c r="A273" s="67" t="str">
        <f t="shared" si="90"/>
        <v/>
      </c>
      <c r="B273" s="402"/>
      <c r="C273" s="405"/>
      <c r="D273" s="718"/>
      <c r="E273" s="718"/>
      <c r="F273" s="314"/>
      <c r="G273" s="314"/>
      <c r="H273" s="314"/>
      <c r="I273" s="695"/>
      <c r="J273" s="68">
        <f t="shared" si="91"/>
        <v>0</v>
      </c>
      <c r="K273" s="68">
        <f t="shared" si="98"/>
        <v>0</v>
      </c>
      <c r="L273" s="68">
        <f t="shared" si="84"/>
        <v>0</v>
      </c>
      <c r="M273" s="68">
        <f t="shared" si="85"/>
        <v>0</v>
      </c>
      <c r="N273" s="68">
        <f t="shared" si="86"/>
        <v>0</v>
      </c>
      <c r="O273" s="68">
        <f t="shared" si="87"/>
        <v>0</v>
      </c>
      <c r="P273" s="68">
        <f t="shared" si="88"/>
        <v>0</v>
      </c>
      <c r="Q273" s="68">
        <f t="shared" si="99"/>
        <v>0</v>
      </c>
      <c r="R273" s="68">
        <f t="shared" si="100"/>
        <v>0</v>
      </c>
      <c r="S273" s="836"/>
      <c r="T273" s="837"/>
      <c r="U273" s="838"/>
      <c r="V273" s="69" t="str">
        <f t="shared" si="92"/>
        <v/>
      </c>
      <c r="W273" s="450" t="str">
        <f t="shared" si="93"/>
        <v/>
      </c>
      <c r="X273" s="70" t="str">
        <f t="shared" si="94"/>
        <v/>
      </c>
      <c r="Y273" s="315"/>
      <c r="Z273" s="315"/>
      <c r="AA273" s="648"/>
      <c r="AB273" s="648"/>
      <c r="AC273" s="315"/>
      <c r="AD273" s="315"/>
      <c r="AE273" s="315"/>
      <c r="AF273" s="315"/>
      <c r="AG273" s="315"/>
      <c r="AH273" s="315"/>
      <c r="AI273" s="315"/>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E273" s="2"/>
      <c r="BF273" s="2"/>
      <c r="BG273" s="289">
        <f t="shared" si="95"/>
        <v>44927</v>
      </c>
      <c r="BH273" s="289">
        <f t="shared" si="96"/>
        <v>44957</v>
      </c>
      <c r="BI273" s="180">
        <f t="shared" si="89"/>
        <v>31</v>
      </c>
      <c r="BK273" s="600">
        <f t="shared" si="97"/>
        <v>1</v>
      </c>
      <c r="BL273" s="600">
        <f t="shared" si="101"/>
        <v>1</v>
      </c>
      <c r="BM273" s="600">
        <f t="shared" si="102"/>
        <v>1</v>
      </c>
    </row>
    <row r="274" spans="1:65" ht="13.5" hidden="1" customHeight="1" x14ac:dyDescent="0.25">
      <c r="A274" s="67" t="str">
        <f t="shared" si="90"/>
        <v/>
      </c>
      <c r="B274" s="402"/>
      <c r="C274" s="405"/>
      <c r="D274" s="718"/>
      <c r="E274" s="718"/>
      <c r="F274" s="314"/>
      <c r="G274" s="314"/>
      <c r="H274" s="314"/>
      <c r="I274" s="695"/>
      <c r="J274" s="68">
        <f t="shared" si="91"/>
        <v>0</v>
      </c>
      <c r="K274" s="68">
        <f t="shared" si="98"/>
        <v>0</v>
      </c>
      <c r="L274" s="68">
        <f t="shared" si="84"/>
        <v>0</v>
      </c>
      <c r="M274" s="68">
        <f t="shared" si="85"/>
        <v>0</v>
      </c>
      <c r="N274" s="68">
        <f t="shared" si="86"/>
        <v>0</v>
      </c>
      <c r="O274" s="68">
        <f t="shared" si="87"/>
        <v>0</v>
      </c>
      <c r="P274" s="68">
        <f t="shared" si="88"/>
        <v>0</v>
      </c>
      <c r="Q274" s="68">
        <f t="shared" si="99"/>
        <v>0</v>
      </c>
      <c r="R274" s="68">
        <f t="shared" si="100"/>
        <v>0</v>
      </c>
      <c r="S274" s="836"/>
      <c r="T274" s="837"/>
      <c r="U274" s="838"/>
      <c r="V274" s="69" t="str">
        <f t="shared" si="92"/>
        <v/>
      </c>
      <c r="W274" s="450" t="str">
        <f t="shared" si="93"/>
        <v/>
      </c>
      <c r="X274" s="70" t="str">
        <f t="shared" si="94"/>
        <v/>
      </c>
      <c r="Y274" s="315"/>
      <c r="Z274" s="315"/>
      <c r="AA274" s="648"/>
      <c r="AB274" s="648"/>
      <c r="AC274" s="315"/>
      <c r="AD274" s="315"/>
      <c r="AE274" s="315"/>
      <c r="AF274" s="315"/>
      <c r="AG274" s="315"/>
      <c r="AH274" s="315"/>
      <c r="AI274" s="315"/>
      <c r="AJ274" s="315"/>
      <c r="AK274" s="315"/>
      <c r="AL274" s="315"/>
      <c r="AM274" s="315"/>
      <c r="AN274" s="315"/>
      <c r="AO274" s="315"/>
      <c r="AP274" s="315"/>
      <c r="AQ274" s="315"/>
      <c r="AR274" s="315"/>
      <c r="AS274" s="315"/>
      <c r="AT274" s="315"/>
      <c r="AU274" s="315"/>
      <c r="AV274" s="315"/>
      <c r="AW274" s="315"/>
      <c r="AX274" s="315"/>
      <c r="AY274" s="315"/>
      <c r="AZ274" s="315"/>
      <c r="BA274" s="315"/>
      <c r="BB274" s="315"/>
      <c r="BC274" s="315"/>
      <c r="BE274" s="2"/>
      <c r="BF274" s="2"/>
      <c r="BG274" s="289">
        <f t="shared" si="95"/>
        <v>44927</v>
      </c>
      <c r="BH274" s="289">
        <f t="shared" si="96"/>
        <v>44957</v>
      </c>
      <c r="BI274" s="180">
        <f t="shared" si="89"/>
        <v>31</v>
      </c>
      <c r="BK274" s="600">
        <f t="shared" si="97"/>
        <v>1</v>
      </c>
      <c r="BL274" s="600">
        <f t="shared" si="101"/>
        <v>1</v>
      </c>
      <c r="BM274" s="600">
        <f t="shared" si="102"/>
        <v>1</v>
      </c>
    </row>
    <row r="275" spans="1:65" ht="13.5" hidden="1" customHeight="1" x14ac:dyDescent="0.25">
      <c r="A275" s="67" t="str">
        <f t="shared" si="90"/>
        <v/>
      </c>
      <c r="B275" s="402"/>
      <c r="C275" s="405"/>
      <c r="D275" s="718"/>
      <c r="E275" s="718"/>
      <c r="F275" s="314"/>
      <c r="G275" s="314"/>
      <c r="H275" s="314"/>
      <c r="I275" s="695"/>
      <c r="J275" s="68">
        <f t="shared" si="91"/>
        <v>0</v>
      </c>
      <c r="K275" s="68">
        <f t="shared" si="98"/>
        <v>0</v>
      </c>
      <c r="L275" s="68">
        <f t="shared" si="84"/>
        <v>0</v>
      </c>
      <c r="M275" s="68">
        <f t="shared" si="85"/>
        <v>0</v>
      </c>
      <c r="N275" s="68">
        <f t="shared" si="86"/>
        <v>0</v>
      </c>
      <c r="O275" s="68">
        <f t="shared" si="87"/>
        <v>0</v>
      </c>
      <c r="P275" s="68">
        <f t="shared" si="88"/>
        <v>0</v>
      </c>
      <c r="Q275" s="68">
        <f t="shared" si="99"/>
        <v>0</v>
      </c>
      <c r="R275" s="68">
        <f t="shared" si="100"/>
        <v>0</v>
      </c>
      <c r="S275" s="836"/>
      <c r="T275" s="837"/>
      <c r="U275" s="838"/>
      <c r="V275" s="69" t="str">
        <f t="shared" si="92"/>
        <v/>
      </c>
      <c r="W275" s="450" t="str">
        <f t="shared" si="93"/>
        <v/>
      </c>
      <c r="X275" s="70" t="str">
        <f t="shared" si="94"/>
        <v/>
      </c>
      <c r="Y275" s="315"/>
      <c r="Z275" s="315"/>
      <c r="AA275" s="648"/>
      <c r="AB275" s="648"/>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E275" s="2"/>
      <c r="BF275" s="2"/>
      <c r="BG275" s="289">
        <f t="shared" si="95"/>
        <v>44927</v>
      </c>
      <c r="BH275" s="289">
        <f t="shared" si="96"/>
        <v>44957</v>
      </c>
      <c r="BI275" s="180">
        <f t="shared" si="89"/>
        <v>31</v>
      </c>
      <c r="BK275" s="600">
        <f t="shared" si="97"/>
        <v>1</v>
      </c>
      <c r="BL275" s="600">
        <f t="shared" si="101"/>
        <v>1</v>
      </c>
      <c r="BM275" s="600">
        <f t="shared" si="102"/>
        <v>1</v>
      </c>
    </row>
    <row r="276" spans="1:65" ht="13.5" hidden="1" customHeight="1" x14ac:dyDescent="0.25">
      <c r="A276" s="67" t="str">
        <f t="shared" si="90"/>
        <v/>
      </c>
      <c r="B276" s="402"/>
      <c r="C276" s="405"/>
      <c r="D276" s="718"/>
      <c r="E276" s="718"/>
      <c r="F276" s="314"/>
      <c r="G276" s="314"/>
      <c r="H276" s="314"/>
      <c r="I276" s="695"/>
      <c r="J276" s="68">
        <f t="shared" si="91"/>
        <v>0</v>
      </c>
      <c r="K276" s="68">
        <f t="shared" si="98"/>
        <v>0</v>
      </c>
      <c r="L276" s="68">
        <f t="shared" si="84"/>
        <v>0</v>
      </c>
      <c r="M276" s="68">
        <f t="shared" si="85"/>
        <v>0</v>
      </c>
      <c r="N276" s="68">
        <f t="shared" si="86"/>
        <v>0</v>
      </c>
      <c r="O276" s="68">
        <f t="shared" si="87"/>
        <v>0</v>
      </c>
      <c r="P276" s="68">
        <f t="shared" si="88"/>
        <v>0</v>
      </c>
      <c r="Q276" s="68">
        <f t="shared" si="99"/>
        <v>0</v>
      </c>
      <c r="R276" s="68">
        <f t="shared" si="100"/>
        <v>0</v>
      </c>
      <c r="S276" s="836"/>
      <c r="T276" s="837"/>
      <c r="U276" s="838"/>
      <c r="V276" s="69" t="str">
        <f t="shared" si="92"/>
        <v/>
      </c>
      <c r="W276" s="450" t="str">
        <f t="shared" si="93"/>
        <v/>
      </c>
      <c r="X276" s="70" t="str">
        <f t="shared" si="94"/>
        <v/>
      </c>
      <c r="Y276" s="315"/>
      <c r="Z276" s="315"/>
      <c r="AA276" s="648"/>
      <c r="AB276" s="648"/>
      <c r="AC276" s="315"/>
      <c r="AD276" s="315"/>
      <c r="AE276" s="315"/>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E276" s="2"/>
      <c r="BF276" s="2"/>
      <c r="BG276" s="289">
        <f t="shared" si="95"/>
        <v>44927</v>
      </c>
      <c r="BH276" s="289">
        <f t="shared" si="96"/>
        <v>44957</v>
      </c>
      <c r="BI276" s="180">
        <f t="shared" si="89"/>
        <v>31</v>
      </c>
      <c r="BK276" s="600">
        <f t="shared" si="97"/>
        <v>1</v>
      </c>
      <c r="BL276" s="600">
        <f t="shared" si="101"/>
        <v>1</v>
      </c>
      <c r="BM276" s="600">
        <f t="shared" si="102"/>
        <v>1</v>
      </c>
    </row>
    <row r="277" spans="1:65" ht="13.5" hidden="1" customHeight="1" x14ac:dyDescent="0.25">
      <c r="A277" s="67" t="str">
        <f t="shared" si="90"/>
        <v/>
      </c>
      <c r="B277" s="402"/>
      <c r="C277" s="405"/>
      <c r="D277" s="718"/>
      <c r="E277" s="718"/>
      <c r="F277" s="314"/>
      <c r="G277" s="314"/>
      <c r="H277" s="314"/>
      <c r="I277" s="695"/>
      <c r="J277" s="68">
        <f t="shared" si="91"/>
        <v>0</v>
      </c>
      <c r="K277" s="68">
        <f t="shared" si="98"/>
        <v>0</v>
      </c>
      <c r="L277" s="68">
        <f t="shared" si="84"/>
        <v>0</v>
      </c>
      <c r="M277" s="68">
        <f t="shared" si="85"/>
        <v>0</v>
      </c>
      <c r="N277" s="68">
        <f t="shared" si="86"/>
        <v>0</v>
      </c>
      <c r="O277" s="68">
        <f t="shared" si="87"/>
        <v>0</v>
      </c>
      <c r="P277" s="68">
        <f t="shared" si="88"/>
        <v>0</v>
      </c>
      <c r="Q277" s="68">
        <f t="shared" si="99"/>
        <v>0</v>
      </c>
      <c r="R277" s="68">
        <f t="shared" si="100"/>
        <v>0</v>
      </c>
      <c r="S277" s="836"/>
      <c r="T277" s="837"/>
      <c r="U277" s="838"/>
      <c r="V277" s="69" t="str">
        <f t="shared" si="92"/>
        <v/>
      </c>
      <c r="W277" s="450" t="str">
        <f t="shared" si="93"/>
        <v/>
      </c>
      <c r="X277" s="70" t="str">
        <f t="shared" si="94"/>
        <v/>
      </c>
      <c r="Y277" s="315"/>
      <c r="Z277" s="315"/>
      <c r="AA277" s="648"/>
      <c r="AB277" s="648"/>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E277" s="2"/>
      <c r="BF277" s="2"/>
      <c r="BG277" s="289">
        <f t="shared" si="95"/>
        <v>44927</v>
      </c>
      <c r="BH277" s="289">
        <f t="shared" si="96"/>
        <v>44957</v>
      </c>
      <c r="BI277" s="180">
        <f t="shared" si="89"/>
        <v>31</v>
      </c>
      <c r="BK277" s="600">
        <f t="shared" si="97"/>
        <v>1</v>
      </c>
      <c r="BL277" s="600">
        <f t="shared" si="101"/>
        <v>1</v>
      </c>
      <c r="BM277" s="600">
        <f t="shared" si="102"/>
        <v>1</v>
      </c>
    </row>
    <row r="278" spans="1:65" ht="13.5" hidden="1" customHeight="1" x14ac:dyDescent="0.25">
      <c r="A278" s="67" t="str">
        <f t="shared" si="90"/>
        <v/>
      </c>
      <c r="B278" s="402"/>
      <c r="C278" s="405"/>
      <c r="D278" s="718"/>
      <c r="E278" s="718"/>
      <c r="F278" s="314"/>
      <c r="G278" s="314"/>
      <c r="H278" s="314"/>
      <c r="I278" s="695"/>
      <c r="J278" s="68">
        <f t="shared" si="91"/>
        <v>0</v>
      </c>
      <c r="K278" s="68">
        <f t="shared" si="98"/>
        <v>0</v>
      </c>
      <c r="L278" s="68">
        <f t="shared" si="84"/>
        <v>0</v>
      </c>
      <c r="M278" s="68">
        <f t="shared" si="85"/>
        <v>0</v>
      </c>
      <c r="N278" s="68">
        <f t="shared" si="86"/>
        <v>0</v>
      </c>
      <c r="O278" s="68">
        <f t="shared" si="87"/>
        <v>0</v>
      </c>
      <c r="P278" s="68">
        <f t="shared" si="88"/>
        <v>0</v>
      </c>
      <c r="Q278" s="68">
        <f t="shared" si="99"/>
        <v>0</v>
      </c>
      <c r="R278" s="68">
        <f t="shared" si="100"/>
        <v>0</v>
      </c>
      <c r="S278" s="836"/>
      <c r="T278" s="837"/>
      <c r="U278" s="838"/>
      <c r="V278" s="69" t="str">
        <f t="shared" si="92"/>
        <v/>
      </c>
      <c r="W278" s="450" t="str">
        <f t="shared" si="93"/>
        <v/>
      </c>
      <c r="X278" s="70" t="str">
        <f t="shared" si="94"/>
        <v/>
      </c>
      <c r="Y278" s="315"/>
      <c r="Z278" s="315"/>
      <c r="AA278" s="648"/>
      <c r="AB278" s="648"/>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E278" s="2"/>
      <c r="BF278" s="2"/>
      <c r="BG278" s="289">
        <f t="shared" si="95"/>
        <v>44927</v>
      </c>
      <c r="BH278" s="289">
        <f t="shared" si="96"/>
        <v>44957</v>
      </c>
      <c r="BI278" s="180">
        <f t="shared" si="89"/>
        <v>31</v>
      </c>
      <c r="BK278" s="600">
        <f t="shared" si="97"/>
        <v>1</v>
      </c>
      <c r="BL278" s="600">
        <f t="shared" si="101"/>
        <v>1</v>
      </c>
      <c r="BM278" s="600">
        <f t="shared" si="102"/>
        <v>1</v>
      </c>
    </row>
    <row r="279" spans="1:65" ht="13.5" hidden="1" customHeight="1" x14ac:dyDescent="0.25">
      <c r="A279" s="67" t="str">
        <f t="shared" si="90"/>
        <v/>
      </c>
      <c r="B279" s="402"/>
      <c r="C279" s="405"/>
      <c r="D279" s="718"/>
      <c r="E279" s="718"/>
      <c r="F279" s="314"/>
      <c r="G279" s="314"/>
      <c r="H279" s="314"/>
      <c r="I279" s="695"/>
      <c r="J279" s="68">
        <f t="shared" si="91"/>
        <v>0</v>
      </c>
      <c r="K279" s="68">
        <f t="shared" si="98"/>
        <v>0</v>
      </c>
      <c r="L279" s="68">
        <f t="shared" si="84"/>
        <v>0</v>
      </c>
      <c r="M279" s="68">
        <f t="shared" si="85"/>
        <v>0</v>
      </c>
      <c r="N279" s="68">
        <f t="shared" si="86"/>
        <v>0</v>
      </c>
      <c r="O279" s="68">
        <f t="shared" si="87"/>
        <v>0</v>
      </c>
      <c r="P279" s="68">
        <f t="shared" si="88"/>
        <v>0</v>
      </c>
      <c r="Q279" s="68">
        <f t="shared" si="99"/>
        <v>0</v>
      </c>
      <c r="R279" s="68">
        <f t="shared" si="100"/>
        <v>0</v>
      </c>
      <c r="S279" s="836"/>
      <c r="T279" s="837"/>
      <c r="U279" s="838"/>
      <c r="V279" s="69" t="str">
        <f t="shared" si="92"/>
        <v/>
      </c>
      <c r="W279" s="450" t="str">
        <f t="shared" si="93"/>
        <v/>
      </c>
      <c r="X279" s="70" t="str">
        <f t="shared" si="94"/>
        <v/>
      </c>
      <c r="Y279" s="315"/>
      <c r="Z279" s="315"/>
      <c r="AA279" s="648"/>
      <c r="AB279" s="648"/>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E279" s="2"/>
      <c r="BF279" s="2"/>
      <c r="BG279" s="289">
        <f t="shared" si="95"/>
        <v>44927</v>
      </c>
      <c r="BH279" s="289">
        <f t="shared" si="96"/>
        <v>44957</v>
      </c>
      <c r="BI279" s="180">
        <f t="shared" si="89"/>
        <v>31</v>
      </c>
      <c r="BK279" s="600">
        <f t="shared" si="97"/>
        <v>1</v>
      </c>
      <c r="BL279" s="600">
        <f t="shared" si="101"/>
        <v>1</v>
      </c>
      <c r="BM279" s="600">
        <f t="shared" si="102"/>
        <v>1</v>
      </c>
    </row>
    <row r="280" spans="1:65" ht="13.5" hidden="1" customHeight="1" x14ac:dyDescent="0.25">
      <c r="A280" s="67" t="str">
        <f t="shared" si="90"/>
        <v/>
      </c>
      <c r="B280" s="402"/>
      <c r="C280" s="405"/>
      <c r="D280" s="718"/>
      <c r="E280" s="718"/>
      <c r="F280" s="314"/>
      <c r="G280" s="314"/>
      <c r="H280" s="314"/>
      <c r="I280" s="695"/>
      <c r="J280" s="68">
        <f t="shared" si="91"/>
        <v>0</v>
      </c>
      <c r="K280" s="68">
        <f t="shared" si="98"/>
        <v>0</v>
      </c>
      <c r="L280" s="68">
        <f t="shared" si="84"/>
        <v>0</v>
      </c>
      <c r="M280" s="68">
        <f t="shared" si="85"/>
        <v>0</v>
      </c>
      <c r="N280" s="68">
        <f t="shared" si="86"/>
        <v>0</v>
      </c>
      <c r="O280" s="68">
        <f t="shared" si="87"/>
        <v>0</v>
      </c>
      <c r="P280" s="68">
        <f t="shared" si="88"/>
        <v>0</v>
      </c>
      <c r="Q280" s="68">
        <f t="shared" si="99"/>
        <v>0</v>
      </c>
      <c r="R280" s="68">
        <f t="shared" si="100"/>
        <v>0</v>
      </c>
      <c r="S280" s="836"/>
      <c r="T280" s="837"/>
      <c r="U280" s="838"/>
      <c r="V280" s="69" t="str">
        <f t="shared" si="92"/>
        <v/>
      </c>
      <c r="W280" s="450" t="str">
        <f t="shared" si="93"/>
        <v/>
      </c>
      <c r="X280" s="70" t="str">
        <f t="shared" si="94"/>
        <v/>
      </c>
      <c r="Y280" s="315"/>
      <c r="Z280" s="315"/>
      <c r="AA280" s="648"/>
      <c r="AB280" s="648"/>
      <c r="AC280" s="315"/>
      <c r="AD280" s="315"/>
      <c r="AE280" s="315"/>
      <c r="AF280" s="315"/>
      <c r="AG280" s="315"/>
      <c r="AH280" s="315"/>
      <c r="AI280" s="315"/>
      <c r="AJ280" s="315"/>
      <c r="AK280" s="315"/>
      <c r="AL280" s="315"/>
      <c r="AM280" s="315"/>
      <c r="AN280" s="315"/>
      <c r="AO280" s="315"/>
      <c r="AP280" s="315"/>
      <c r="AQ280" s="315"/>
      <c r="AR280" s="315"/>
      <c r="AS280" s="315"/>
      <c r="AT280" s="315"/>
      <c r="AU280" s="315"/>
      <c r="AV280" s="315"/>
      <c r="AW280" s="315"/>
      <c r="AX280" s="315"/>
      <c r="AY280" s="315"/>
      <c r="AZ280" s="315"/>
      <c r="BA280" s="315"/>
      <c r="BB280" s="315"/>
      <c r="BC280" s="315"/>
      <c r="BE280" s="2"/>
      <c r="BF280" s="2"/>
      <c r="BG280" s="289">
        <f t="shared" si="95"/>
        <v>44927</v>
      </c>
      <c r="BH280" s="289">
        <f t="shared" si="96"/>
        <v>44957</v>
      </c>
      <c r="BI280" s="180">
        <f t="shared" si="89"/>
        <v>31</v>
      </c>
      <c r="BK280" s="600">
        <f t="shared" si="97"/>
        <v>1</v>
      </c>
      <c r="BL280" s="600">
        <f t="shared" si="101"/>
        <v>1</v>
      </c>
      <c r="BM280" s="600">
        <f t="shared" si="102"/>
        <v>1</v>
      </c>
    </row>
    <row r="281" spans="1:65" ht="13.5" hidden="1" customHeight="1" x14ac:dyDescent="0.25">
      <c r="A281" s="67" t="str">
        <f t="shared" si="90"/>
        <v/>
      </c>
      <c r="B281" s="402"/>
      <c r="C281" s="405"/>
      <c r="D281" s="718"/>
      <c r="E281" s="718"/>
      <c r="F281" s="314"/>
      <c r="G281" s="314"/>
      <c r="H281" s="314"/>
      <c r="I281" s="695"/>
      <c r="J281" s="68">
        <f t="shared" si="91"/>
        <v>0</v>
      </c>
      <c r="K281" s="68">
        <f t="shared" si="98"/>
        <v>0</v>
      </c>
      <c r="L281" s="68">
        <f t="shared" si="84"/>
        <v>0</v>
      </c>
      <c r="M281" s="68">
        <f t="shared" si="85"/>
        <v>0</v>
      </c>
      <c r="N281" s="68">
        <f t="shared" si="86"/>
        <v>0</v>
      </c>
      <c r="O281" s="68">
        <f t="shared" si="87"/>
        <v>0</v>
      </c>
      <c r="P281" s="68">
        <f t="shared" si="88"/>
        <v>0</v>
      </c>
      <c r="Q281" s="68">
        <f t="shared" si="99"/>
        <v>0</v>
      </c>
      <c r="R281" s="68">
        <f t="shared" si="100"/>
        <v>0</v>
      </c>
      <c r="S281" s="836"/>
      <c r="T281" s="837"/>
      <c r="U281" s="838"/>
      <c r="V281" s="69" t="str">
        <f t="shared" si="92"/>
        <v/>
      </c>
      <c r="W281" s="450" t="str">
        <f t="shared" si="93"/>
        <v/>
      </c>
      <c r="X281" s="70" t="str">
        <f t="shared" si="94"/>
        <v/>
      </c>
      <c r="Y281" s="315"/>
      <c r="Z281" s="315"/>
      <c r="AA281" s="648"/>
      <c r="AB281" s="648"/>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5"/>
      <c r="BC281" s="315"/>
      <c r="BE281" s="2"/>
      <c r="BF281" s="2"/>
      <c r="BG281" s="289">
        <f t="shared" si="95"/>
        <v>44927</v>
      </c>
      <c r="BH281" s="289">
        <f t="shared" si="96"/>
        <v>44957</v>
      </c>
      <c r="BI281" s="180">
        <f t="shared" si="89"/>
        <v>31</v>
      </c>
      <c r="BK281" s="600">
        <f t="shared" si="97"/>
        <v>1</v>
      </c>
      <c r="BL281" s="600">
        <f t="shared" si="101"/>
        <v>1</v>
      </c>
      <c r="BM281" s="600">
        <f t="shared" si="102"/>
        <v>1</v>
      </c>
    </row>
    <row r="282" spans="1:65" ht="13.5" hidden="1" customHeight="1" x14ac:dyDescent="0.25">
      <c r="A282" s="67" t="str">
        <f t="shared" si="90"/>
        <v/>
      </c>
      <c r="B282" s="402"/>
      <c r="C282" s="405"/>
      <c r="D282" s="718"/>
      <c r="E282" s="718"/>
      <c r="F282" s="314"/>
      <c r="G282" s="314"/>
      <c r="H282" s="314"/>
      <c r="I282" s="695"/>
      <c r="J282" s="68">
        <f t="shared" si="91"/>
        <v>0</v>
      </c>
      <c r="K282" s="68">
        <f t="shared" si="98"/>
        <v>0</v>
      </c>
      <c r="L282" s="68">
        <f t="shared" si="84"/>
        <v>0</v>
      </c>
      <c r="M282" s="68">
        <f t="shared" si="85"/>
        <v>0</v>
      </c>
      <c r="N282" s="68">
        <f t="shared" si="86"/>
        <v>0</v>
      </c>
      <c r="O282" s="68">
        <f t="shared" si="87"/>
        <v>0</v>
      </c>
      <c r="P282" s="68">
        <f t="shared" si="88"/>
        <v>0</v>
      </c>
      <c r="Q282" s="68">
        <f t="shared" si="99"/>
        <v>0</v>
      </c>
      <c r="R282" s="68">
        <f t="shared" si="100"/>
        <v>0</v>
      </c>
      <c r="S282" s="836"/>
      <c r="T282" s="837"/>
      <c r="U282" s="838"/>
      <c r="V282" s="69" t="str">
        <f t="shared" si="92"/>
        <v/>
      </c>
      <c r="W282" s="450" t="str">
        <f t="shared" si="93"/>
        <v/>
      </c>
      <c r="X282" s="70" t="str">
        <f t="shared" si="94"/>
        <v/>
      </c>
      <c r="Y282" s="315"/>
      <c r="Z282" s="315"/>
      <c r="AA282" s="648"/>
      <c r="AB282" s="648"/>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5"/>
      <c r="BC282" s="315"/>
      <c r="BE282" s="2"/>
      <c r="BF282" s="2"/>
      <c r="BG282" s="289">
        <f t="shared" si="95"/>
        <v>44927</v>
      </c>
      <c r="BH282" s="289">
        <f t="shared" si="96"/>
        <v>44957</v>
      </c>
      <c r="BI282" s="180">
        <f t="shared" si="89"/>
        <v>31</v>
      </c>
      <c r="BK282" s="600">
        <f t="shared" si="97"/>
        <v>1</v>
      </c>
      <c r="BL282" s="600">
        <f t="shared" si="101"/>
        <v>1</v>
      </c>
      <c r="BM282" s="600">
        <f t="shared" si="102"/>
        <v>1</v>
      </c>
    </row>
    <row r="283" spans="1:65" ht="13.5" hidden="1" customHeight="1" x14ac:dyDescent="0.25">
      <c r="A283" s="67" t="str">
        <f t="shared" si="90"/>
        <v/>
      </c>
      <c r="B283" s="402"/>
      <c r="C283" s="405"/>
      <c r="D283" s="718"/>
      <c r="E283" s="718"/>
      <c r="F283" s="314"/>
      <c r="G283" s="314"/>
      <c r="H283" s="314"/>
      <c r="I283" s="695"/>
      <c r="J283" s="68">
        <f t="shared" si="91"/>
        <v>0</v>
      </c>
      <c r="K283" s="68">
        <f t="shared" si="98"/>
        <v>0</v>
      </c>
      <c r="L283" s="68">
        <f t="shared" si="84"/>
        <v>0</v>
      </c>
      <c r="M283" s="68">
        <f t="shared" si="85"/>
        <v>0</v>
      </c>
      <c r="N283" s="68">
        <f t="shared" si="86"/>
        <v>0</v>
      </c>
      <c r="O283" s="68">
        <f t="shared" si="87"/>
        <v>0</v>
      </c>
      <c r="P283" s="68">
        <f t="shared" si="88"/>
        <v>0</v>
      </c>
      <c r="Q283" s="68">
        <f t="shared" si="99"/>
        <v>0</v>
      </c>
      <c r="R283" s="68">
        <f t="shared" si="100"/>
        <v>0</v>
      </c>
      <c r="S283" s="836"/>
      <c r="T283" s="837"/>
      <c r="U283" s="838"/>
      <c r="V283" s="69" t="str">
        <f t="shared" si="92"/>
        <v/>
      </c>
      <c r="W283" s="450" t="str">
        <f t="shared" si="93"/>
        <v/>
      </c>
      <c r="X283" s="70" t="str">
        <f t="shared" si="94"/>
        <v/>
      </c>
      <c r="Y283" s="315"/>
      <c r="Z283" s="315"/>
      <c r="AA283" s="648"/>
      <c r="AB283" s="648"/>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E283" s="2"/>
      <c r="BF283" s="2"/>
      <c r="BG283" s="289">
        <f t="shared" si="95"/>
        <v>44927</v>
      </c>
      <c r="BH283" s="289">
        <f t="shared" si="96"/>
        <v>44957</v>
      </c>
      <c r="BI283" s="180">
        <f t="shared" si="89"/>
        <v>31</v>
      </c>
      <c r="BK283" s="600">
        <f t="shared" si="97"/>
        <v>1</v>
      </c>
      <c r="BL283" s="600">
        <f t="shared" si="101"/>
        <v>1</v>
      </c>
      <c r="BM283" s="600">
        <f t="shared" si="102"/>
        <v>1</v>
      </c>
    </row>
    <row r="284" spans="1:65" ht="13.5" hidden="1" customHeight="1" x14ac:dyDescent="0.25">
      <c r="A284" s="67" t="str">
        <f t="shared" si="90"/>
        <v/>
      </c>
      <c r="B284" s="402"/>
      <c r="C284" s="405"/>
      <c r="D284" s="718"/>
      <c r="E284" s="718"/>
      <c r="F284" s="314"/>
      <c r="G284" s="314"/>
      <c r="H284" s="314"/>
      <c r="I284" s="695"/>
      <c r="J284" s="68">
        <f t="shared" si="91"/>
        <v>0</v>
      </c>
      <c r="K284" s="68">
        <f t="shared" si="98"/>
        <v>0</v>
      </c>
      <c r="L284" s="68">
        <f t="shared" si="84"/>
        <v>0</v>
      </c>
      <c r="M284" s="68">
        <f t="shared" si="85"/>
        <v>0</v>
      </c>
      <c r="N284" s="68">
        <f t="shared" si="86"/>
        <v>0</v>
      </c>
      <c r="O284" s="68">
        <f t="shared" si="87"/>
        <v>0</v>
      </c>
      <c r="P284" s="68">
        <f t="shared" si="88"/>
        <v>0</v>
      </c>
      <c r="Q284" s="68">
        <f t="shared" si="99"/>
        <v>0</v>
      </c>
      <c r="R284" s="68">
        <f t="shared" si="100"/>
        <v>0</v>
      </c>
      <c r="S284" s="836"/>
      <c r="T284" s="837"/>
      <c r="U284" s="838"/>
      <c r="V284" s="69" t="str">
        <f t="shared" si="92"/>
        <v/>
      </c>
      <c r="W284" s="450" t="str">
        <f t="shared" si="93"/>
        <v/>
      </c>
      <c r="X284" s="70" t="str">
        <f t="shared" si="94"/>
        <v/>
      </c>
      <c r="Y284" s="315"/>
      <c r="Z284" s="315"/>
      <c r="AA284" s="648"/>
      <c r="AB284" s="648"/>
      <c r="AC284" s="315"/>
      <c r="AD284" s="315"/>
      <c r="AE284" s="315"/>
      <c r="AF284" s="315"/>
      <c r="AG284" s="315"/>
      <c r="AH284" s="315"/>
      <c r="AI284" s="315"/>
      <c r="AJ284" s="315"/>
      <c r="AK284" s="315"/>
      <c r="AL284" s="315"/>
      <c r="AM284" s="315"/>
      <c r="AN284" s="315"/>
      <c r="AO284" s="315"/>
      <c r="AP284" s="315"/>
      <c r="AQ284" s="315"/>
      <c r="AR284" s="315"/>
      <c r="AS284" s="315"/>
      <c r="AT284" s="315"/>
      <c r="AU284" s="315"/>
      <c r="AV284" s="315"/>
      <c r="AW284" s="315"/>
      <c r="AX284" s="315"/>
      <c r="AY284" s="315"/>
      <c r="AZ284" s="315"/>
      <c r="BA284" s="315"/>
      <c r="BB284" s="315"/>
      <c r="BC284" s="315"/>
      <c r="BE284" s="2"/>
      <c r="BF284" s="2"/>
      <c r="BG284" s="289">
        <f t="shared" si="95"/>
        <v>44927</v>
      </c>
      <c r="BH284" s="289">
        <f t="shared" si="96"/>
        <v>44957</v>
      </c>
      <c r="BI284" s="180">
        <f t="shared" si="89"/>
        <v>31</v>
      </c>
      <c r="BK284" s="600">
        <f t="shared" si="97"/>
        <v>1</v>
      </c>
      <c r="BL284" s="600">
        <f t="shared" si="101"/>
        <v>1</v>
      </c>
      <c r="BM284" s="600">
        <f t="shared" si="102"/>
        <v>1</v>
      </c>
    </row>
    <row r="285" spans="1:65" ht="13.5" hidden="1" customHeight="1" x14ac:dyDescent="0.25">
      <c r="A285" s="67" t="str">
        <f t="shared" si="90"/>
        <v/>
      </c>
      <c r="B285" s="402"/>
      <c r="C285" s="405"/>
      <c r="D285" s="718"/>
      <c r="E285" s="718"/>
      <c r="F285" s="314"/>
      <c r="G285" s="314"/>
      <c r="H285" s="314"/>
      <c r="I285" s="695"/>
      <c r="J285" s="68">
        <f t="shared" si="91"/>
        <v>0</v>
      </c>
      <c r="K285" s="68">
        <f t="shared" si="98"/>
        <v>0</v>
      </c>
      <c r="L285" s="68">
        <f t="shared" si="84"/>
        <v>0</v>
      </c>
      <c r="M285" s="68">
        <f t="shared" si="85"/>
        <v>0</v>
      </c>
      <c r="N285" s="68">
        <f t="shared" si="86"/>
        <v>0</v>
      </c>
      <c r="O285" s="68">
        <f t="shared" si="87"/>
        <v>0</v>
      </c>
      <c r="P285" s="68">
        <f t="shared" si="88"/>
        <v>0</v>
      </c>
      <c r="Q285" s="68">
        <f t="shared" si="99"/>
        <v>0</v>
      </c>
      <c r="R285" s="68">
        <f t="shared" si="100"/>
        <v>0</v>
      </c>
      <c r="S285" s="836"/>
      <c r="T285" s="837"/>
      <c r="U285" s="838"/>
      <c r="V285" s="69" t="str">
        <f t="shared" si="92"/>
        <v/>
      </c>
      <c r="W285" s="450" t="str">
        <f t="shared" si="93"/>
        <v/>
      </c>
      <c r="X285" s="70" t="str">
        <f t="shared" si="94"/>
        <v/>
      </c>
      <c r="Y285" s="315"/>
      <c r="Z285" s="315"/>
      <c r="AA285" s="648"/>
      <c r="AB285" s="648"/>
      <c r="AC285" s="315"/>
      <c r="AD285" s="315"/>
      <c r="AE285" s="315"/>
      <c r="AF285" s="315"/>
      <c r="AG285" s="315"/>
      <c r="AH285" s="315"/>
      <c r="AI285" s="315"/>
      <c r="AJ285" s="315"/>
      <c r="AK285" s="315"/>
      <c r="AL285" s="315"/>
      <c r="AM285" s="315"/>
      <c r="AN285" s="315"/>
      <c r="AO285" s="315"/>
      <c r="AP285" s="315"/>
      <c r="AQ285" s="315"/>
      <c r="AR285" s="315"/>
      <c r="AS285" s="315"/>
      <c r="AT285" s="315"/>
      <c r="AU285" s="315"/>
      <c r="AV285" s="315"/>
      <c r="AW285" s="315"/>
      <c r="AX285" s="315"/>
      <c r="AY285" s="315"/>
      <c r="AZ285" s="315"/>
      <c r="BA285" s="315"/>
      <c r="BB285" s="315"/>
      <c r="BC285" s="315"/>
      <c r="BE285" s="2"/>
      <c r="BF285" s="2"/>
      <c r="BG285" s="289">
        <f t="shared" si="95"/>
        <v>44927</v>
      </c>
      <c r="BH285" s="289">
        <f t="shared" si="96"/>
        <v>44957</v>
      </c>
      <c r="BI285" s="180">
        <f t="shared" si="89"/>
        <v>31</v>
      </c>
      <c r="BK285" s="600">
        <f t="shared" si="97"/>
        <v>1</v>
      </c>
      <c r="BL285" s="600">
        <f t="shared" si="101"/>
        <v>1</v>
      </c>
      <c r="BM285" s="600">
        <f t="shared" si="102"/>
        <v>1</v>
      </c>
    </row>
    <row r="286" spans="1:65" ht="13.5" hidden="1" customHeight="1" x14ac:dyDescent="0.25">
      <c r="A286" s="67" t="str">
        <f t="shared" si="90"/>
        <v/>
      </c>
      <c r="B286" s="402"/>
      <c r="C286" s="405"/>
      <c r="D286" s="718"/>
      <c r="E286" s="718"/>
      <c r="F286" s="314"/>
      <c r="G286" s="314"/>
      <c r="H286" s="314"/>
      <c r="I286" s="695"/>
      <c r="J286" s="68">
        <f t="shared" si="91"/>
        <v>0</v>
      </c>
      <c r="K286" s="68">
        <f t="shared" si="98"/>
        <v>0</v>
      </c>
      <c r="L286" s="68">
        <f t="shared" si="84"/>
        <v>0</v>
      </c>
      <c r="M286" s="68">
        <f t="shared" si="85"/>
        <v>0</v>
      </c>
      <c r="N286" s="68">
        <f t="shared" si="86"/>
        <v>0</v>
      </c>
      <c r="O286" s="68">
        <f t="shared" si="87"/>
        <v>0</v>
      </c>
      <c r="P286" s="68">
        <f t="shared" si="88"/>
        <v>0</v>
      </c>
      <c r="Q286" s="68">
        <f t="shared" si="99"/>
        <v>0</v>
      </c>
      <c r="R286" s="68">
        <f t="shared" si="100"/>
        <v>0</v>
      </c>
      <c r="S286" s="836"/>
      <c r="T286" s="837"/>
      <c r="U286" s="838"/>
      <c r="V286" s="69" t="str">
        <f t="shared" si="92"/>
        <v/>
      </c>
      <c r="W286" s="450" t="str">
        <f t="shared" si="93"/>
        <v/>
      </c>
      <c r="X286" s="70" t="str">
        <f t="shared" si="94"/>
        <v/>
      </c>
      <c r="Y286" s="315"/>
      <c r="Z286" s="315"/>
      <c r="AA286" s="648"/>
      <c r="AB286" s="648"/>
      <c r="AC286" s="315"/>
      <c r="AD286" s="315"/>
      <c r="AE286" s="315"/>
      <c r="AF286" s="315"/>
      <c r="AG286" s="315"/>
      <c r="AH286" s="315"/>
      <c r="AI286" s="315"/>
      <c r="AJ286" s="315"/>
      <c r="AK286" s="315"/>
      <c r="AL286" s="315"/>
      <c r="AM286" s="315"/>
      <c r="AN286" s="315"/>
      <c r="AO286" s="315"/>
      <c r="AP286" s="315"/>
      <c r="AQ286" s="315"/>
      <c r="AR286" s="315"/>
      <c r="AS286" s="315"/>
      <c r="AT286" s="315"/>
      <c r="AU286" s="315"/>
      <c r="AV286" s="315"/>
      <c r="AW286" s="315"/>
      <c r="AX286" s="315"/>
      <c r="AY286" s="315"/>
      <c r="AZ286" s="315"/>
      <c r="BA286" s="315"/>
      <c r="BB286" s="315"/>
      <c r="BC286" s="315"/>
      <c r="BE286" s="2"/>
      <c r="BF286" s="2"/>
      <c r="BG286" s="289">
        <f t="shared" si="95"/>
        <v>44927</v>
      </c>
      <c r="BH286" s="289">
        <f t="shared" si="96"/>
        <v>44957</v>
      </c>
      <c r="BI286" s="180">
        <f t="shared" si="89"/>
        <v>31</v>
      </c>
      <c r="BK286" s="600">
        <f t="shared" si="97"/>
        <v>1</v>
      </c>
      <c r="BL286" s="600">
        <f t="shared" si="101"/>
        <v>1</v>
      </c>
      <c r="BM286" s="600">
        <f t="shared" si="102"/>
        <v>1</v>
      </c>
    </row>
    <row r="287" spans="1:65" ht="13.5" hidden="1" customHeight="1" x14ac:dyDescent="0.25">
      <c r="A287" s="67" t="str">
        <f t="shared" si="90"/>
        <v/>
      </c>
      <c r="B287" s="402"/>
      <c r="C287" s="405"/>
      <c r="D287" s="718"/>
      <c r="E287" s="718"/>
      <c r="F287" s="314"/>
      <c r="G287" s="314"/>
      <c r="H287" s="314"/>
      <c r="I287" s="695"/>
      <c r="J287" s="68">
        <f t="shared" si="91"/>
        <v>0</v>
      </c>
      <c r="K287" s="68">
        <f t="shared" si="98"/>
        <v>0</v>
      </c>
      <c r="L287" s="68">
        <f t="shared" si="84"/>
        <v>0</v>
      </c>
      <c r="M287" s="68">
        <f t="shared" si="85"/>
        <v>0</v>
      </c>
      <c r="N287" s="68">
        <f t="shared" si="86"/>
        <v>0</v>
      </c>
      <c r="O287" s="68">
        <f t="shared" si="87"/>
        <v>0</v>
      </c>
      <c r="P287" s="68">
        <f t="shared" si="88"/>
        <v>0</v>
      </c>
      <c r="Q287" s="68">
        <f t="shared" si="99"/>
        <v>0</v>
      </c>
      <c r="R287" s="68">
        <f t="shared" si="100"/>
        <v>0</v>
      </c>
      <c r="S287" s="836"/>
      <c r="T287" s="837"/>
      <c r="U287" s="838"/>
      <c r="V287" s="69" t="str">
        <f t="shared" si="92"/>
        <v/>
      </c>
      <c r="W287" s="450" t="str">
        <f t="shared" si="93"/>
        <v/>
      </c>
      <c r="X287" s="70" t="str">
        <f t="shared" si="94"/>
        <v/>
      </c>
      <c r="Y287" s="315"/>
      <c r="Z287" s="315"/>
      <c r="AA287" s="648"/>
      <c r="AB287" s="648"/>
      <c r="AC287" s="315"/>
      <c r="AD287" s="315"/>
      <c r="AE287" s="315"/>
      <c r="AF287" s="315"/>
      <c r="AG287" s="315"/>
      <c r="AH287" s="315"/>
      <c r="AI287" s="315"/>
      <c r="AJ287" s="315"/>
      <c r="AK287" s="315"/>
      <c r="AL287" s="315"/>
      <c r="AM287" s="315"/>
      <c r="AN287" s="315"/>
      <c r="AO287" s="315"/>
      <c r="AP287" s="315"/>
      <c r="AQ287" s="315"/>
      <c r="AR287" s="315"/>
      <c r="AS287" s="315"/>
      <c r="AT287" s="315"/>
      <c r="AU287" s="315"/>
      <c r="AV287" s="315"/>
      <c r="AW287" s="315"/>
      <c r="AX287" s="315"/>
      <c r="AY287" s="315"/>
      <c r="AZ287" s="315"/>
      <c r="BA287" s="315"/>
      <c r="BB287" s="315"/>
      <c r="BC287" s="315"/>
      <c r="BE287" s="2"/>
      <c r="BF287" s="2"/>
      <c r="BG287" s="289">
        <f t="shared" si="95"/>
        <v>44927</v>
      </c>
      <c r="BH287" s="289">
        <f t="shared" si="96"/>
        <v>44957</v>
      </c>
      <c r="BI287" s="180">
        <f t="shared" si="89"/>
        <v>31</v>
      </c>
      <c r="BK287" s="600">
        <f t="shared" si="97"/>
        <v>1</v>
      </c>
      <c r="BL287" s="600">
        <f t="shared" si="101"/>
        <v>1</v>
      </c>
      <c r="BM287" s="600">
        <f t="shared" si="102"/>
        <v>1</v>
      </c>
    </row>
    <row r="288" spans="1:65" ht="13.5" hidden="1" customHeight="1" x14ac:dyDescent="0.25">
      <c r="A288" s="67" t="str">
        <f t="shared" si="90"/>
        <v/>
      </c>
      <c r="B288" s="402"/>
      <c r="C288" s="405"/>
      <c r="D288" s="718"/>
      <c r="E288" s="718"/>
      <c r="F288" s="314"/>
      <c r="G288" s="314"/>
      <c r="H288" s="314"/>
      <c r="I288" s="695"/>
      <c r="J288" s="68">
        <f t="shared" si="91"/>
        <v>0</v>
      </c>
      <c r="K288" s="68">
        <f t="shared" si="98"/>
        <v>0</v>
      </c>
      <c r="L288" s="68">
        <f t="shared" si="84"/>
        <v>0</v>
      </c>
      <c r="M288" s="68">
        <f t="shared" si="85"/>
        <v>0</v>
      </c>
      <c r="N288" s="68">
        <f t="shared" si="86"/>
        <v>0</v>
      </c>
      <c r="O288" s="68">
        <f t="shared" si="87"/>
        <v>0</v>
      </c>
      <c r="P288" s="68">
        <f t="shared" si="88"/>
        <v>0</v>
      </c>
      <c r="Q288" s="68">
        <f t="shared" si="99"/>
        <v>0</v>
      </c>
      <c r="R288" s="68">
        <f t="shared" si="100"/>
        <v>0</v>
      </c>
      <c r="S288" s="836"/>
      <c r="T288" s="837"/>
      <c r="U288" s="838"/>
      <c r="V288" s="69" t="str">
        <f t="shared" si="92"/>
        <v/>
      </c>
      <c r="W288" s="450" t="str">
        <f t="shared" si="93"/>
        <v/>
      </c>
      <c r="X288" s="70" t="str">
        <f t="shared" si="94"/>
        <v/>
      </c>
      <c r="Y288" s="315"/>
      <c r="Z288" s="315"/>
      <c r="AA288" s="648"/>
      <c r="AB288" s="648"/>
      <c r="AC288" s="315"/>
      <c r="AD288" s="315"/>
      <c r="AE288" s="315"/>
      <c r="AF288" s="315"/>
      <c r="AG288" s="315"/>
      <c r="AH288" s="315"/>
      <c r="AI288" s="315"/>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E288" s="2"/>
      <c r="BF288" s="2"/>
      <c r="BG288" s="289">
        <f t="shared" si="95"/>
        <v>44927</v>
      </c>
      <c r="BH288" s="289">
        <f t="shared" si="96"/>
        <v>44957</v>
      </c>
      <c r="BI288" s="180">
        <f t="shared" si="89"/>
        <v>31</v>
      </c>
      <c r="BK288" s="600">
        <f t="shared" si="97"/>
        <v>1</v>
      </c>
      <c r="BL288" s="600">
        <f t="shared" si="101"/>
        <v>1</v>
      </c>
      <c r="BM288" s="600">
        <f t="shared" si="102"/>
        <v>1</v>
      </c>
    </row>
    <row r="289" spans="1:65" ht="13.5" hidden="1" customHeight="1" x14ac:dyDescent="0.25">
      <c r="A289" s="67" t="str">
        <f t="shared" si="90"/>
        <v/>
      </c>
      <c r="B289" s="402"/>
      <c r="C289" s="405"/>
      <c r="D289" s="718"/>
      <c r="E289" s="718"/>
      <c r="F289" s="314"/>
      <c r="G289" s="314"/>
      <c r="H289" s="314"/>
      <c r="I289" s="695"/>
      <c r="J289" s="68">
        <f t="shared" si="91"/>
        <v>0</v>
      </c>
      <c r="K289" s="68">
        <f t="shared" si="98"/>
        <v>0</v>
      </c>
      <c r="L289" s="68">
        <f t="shared" si="84"/>
        <v>0</v>
      </c>
      <c r="M289" s="68">
        <f t="shared" si="85"/>
        <v>0</v>
      </c>
      <c r="N289" s="68">
        <f t="shared" si="86"/>
        <v>0</v>
      </c>
      <c r="O289" s="68">
        <f t="shared" si="87"/>
        <v>0</v>
      </c>
      <c r="P289" s="68">
        <f t="shared" si="88"/>
        <v>0</v>
      </c>
      <c r="Q289" s="68">
        <f t="shared" si="99"/>
        <v>0</v>
      </c>
      <c r="R289" s="68">
        <f t="shared" si="100"/>
        <v>0</v>
      </c>
      <c r="S289" s="836"/>
      <c r="T289" s="837"/>
      <c r="U289" s="838"/>
      <c r="V289" s="69" t="str">
        <f t="shared" si="92"/>
        <v/>
      </c>
      <c r="W289" s="450" t="str">
        <f t="shared" si="93"/>
        <v/>
      </c>
      <c r="X289" s="70" t="str">
        <f t="shared" si="94"/>
        <v/>
      </c>
      <c r="Y289" s="315"/>
      <c r="Z289" s="315"/>
      <c r="AA289" s="648"/>
      <c r="AB289" s="648"/>
      <c r="AC289" s="315"/>
      <c r="AD289" s="315"/>
      <c r="AE289" s="315"/>
      <c r="AF289" s="315"/>
      <c r="AG289" s="315"/>
      <c r="AH289" s="315"/>
      <c r="AI289" s="315"/>
      <c r="AJ289" s="315"/>
      <c r="AK289" s="315"/>
      <c r="AL289" s="315"/>
      <c r="AM289" s="315"/>
      <c r="AN289" s="315"/>
      <c r="AO289" s="315"/>
      <c r="AP289" s="315"/>
      <c r="AQ289" s="315"/>
      <c r="AR289" s="315"/>
      <c r="AS289" s="315"/>
      <c r="AT289" s="315"/>
      <c r="AU289" s="315"/>
      <c r="AV289" s="315"/>
      <c r="AW289" s="315"/>
      <c r="AX289" s="315"/>
      <c r="AY289" s="315"/>
      <c r="AZ289" s="315"/>
      <c r="BA289" s="315"/>
      <c r="BB289" s="315"/>
      <c r="BC289" s="315"/>
      <c r="BE289" s="2"/>
      <c r="BF289" s="2"/>
      <c r="BG289" s="289">
        <f t="shared" si="95"/>
        <v>44927</v>
      </c>
      <c r="BH289" s="289">
        <f t="shared" si="96"/>
        <v>44957</v>
      </c>
      <c r="BI289" s="180">
        <f t="shared" si="89"/>
        <v>31</v>
      </c>
      <c r="BK289" s="600">
        <f t="shared" si="97"/>
        <v>1</v>
      </c>
      <c r="BL289" s="600">
        <f t="shared" si="101"/>
        <v>1</v>
      </c>
      <c r="BM289" s="600">
        <f t="shared" si="102"/>
        <v>1</v>
      </c>
    </row>
    <row r="290" spans="1:65" ht="13.5" hidden="1" customHeight="1" x14ac:dyDescent="0.25">
      <c r="A290" s="67" t="str">
        <f t="shared" si="90"/>
        <v/>
      </c>
      <c r="B290" s="402"/>
      <c r="C290" s="405"/>
      <c r="D290" s="718"/>
      <c r="E290" s="718"/>
      <c r="F290" s="314"/>
      <c r="G290" s="314"/>
      <c r="H290" s="314"/>
      <c r="I290" s="695"/>
      <c r="J290" s="68">
        <f t="shared" si="91"/>
        <v>0</v>
      </c>
      <c r="K290" s="68">
        <f t="shared" si="98"/>
        <v>0</v>
      </c>
      <c r="L290" s="68">
        <f t="shared" si="84"/>
        <v>0</v>
      </c>
      <c r="M290" s="68">
        <f t="shared" si="85"/>
        <v>0</v>
      </c>
      <c r="N290" s="68">
        <f t="shared" si="86"/>
        <v>0</v>
      </c>
      <c r="O290" s="68">
        <f t="shared" si="87"/>
        <v>0</v>
      </c>
      <c r="P290" s="68">
        <f t="shared" si="88"/>
        <v>0</v>
      </c>
      <c r="Q290" s="68">
        <f t="shared" si="99"/>
        <v>0</v>
      </c>
      <c r="R290" s="68">
        <f t="shared" si="100"/>
        <v>0</v>
      </c>
      <c r="S290" s="836"/>
      <c r="T290" s="837"/>
      <c r="U290" s="838"/>
      <c r="V290" s="69" t="str">
        <f t="shared" si="92"/>
        <v/>
      </c>
      <c r="W290" s="450" t="str">
        <f t="shared" si="93"/>
        <v/>
      </c>
      <c r="X290" s="70" t="str">
        <f t="shared" si="94"/>
        <v/>
      </c>
      <c r="Y290" s="315"/>
      <c r="Z290" s="315"/>
      <c r="AA290" s="648"/>
      <c r="AB290" s="648"/>
      <c r="AC290" s="315"/>
      <c r="AD290" s="315"/>
      <c r="AE290" s="315"/>
      <c r="AF290" s="315"/>
      <c r="AG290" s="315"/>
      <c r="AH290" s="315"/>
      <c r="AI290" s="315"/>
      <c r="AJ290" s="315"/>
      <c r="AK290" s="315"/>
      <c r="AL290" s="315"/>
      <c r="AM290" s="315"/>
      <c r="AN290" s="315"/>
      <c r="AO290" s="315"/>
      <c r="AP290" s="315"/>
      <c r="AQ290" s="315"/>
      <c r="AR290" s="315"/>
      <c r="AS290" s="315"/>
      <c r="AT290" s="315"/>
      <c r="AU290" s="315"/>
      <c r="AV290" s="315"/>
      <c r="AW290" s="315"/>
      <c r="AX290" s="315"/>
      <c r="AY290" s="315"/>
      <c r="AZ290" s="315"/>
      <c r="BA290" s="315"/>
      <c r="BB290" s="315"/>
      <c r="BC290" s="315"/>
      <c r="BE290" s="2"/>
      <c r="BF290" s="2"/>
      <c r="BG290" s="289">
        <f t="shared" si="95"/>
        <v>44927</v>
      </c>
      <c r="BH290" s="289">
        <f t="shared" si="96"/>
        <v>44957</v>
      </c>
      <c r="BI290" s="180">
        <f t="shared" si="89"/>
        <v>31</v>
      </c>
      <c r="BK290" s="600">
        <f t="shared" si="97"/>
        <v>1</v>
      </c>
      <c r="BL290" s="600">
        <f t="shared" si="101"/>
        <v>1</v>
      </c>
      <c r="BM290" s="600">
        <f t="shared" si="102"/>
        <v>1</v>
      </c>
    </row>
    <row r="291" spans="1:65" ht="13.5" hidden="1" customHeight="1" x14ac:dyDescent="0.25">
      <c r="A291" s="67" t="str">
        <f t="shared" si="90"/>
        <v/>
      </c>
      <c r="B291" s="402"/>
      <c r="C291" s="405"/>
      <c r="D291" s="718"/>
      <c r="E291" s="718"/>
      <c r="F291" s="314"/>
      <c r="G291" s="314"/>
      <c r="H291" s="314"/>
      <c r="I291" s="695"/>
      <c r="J291" s="68">
        <f t="shared" si="91"/>
        <v>0</v>
      </c>
      <c r="K291" s="68">
        <f t="shared" si="98"/>
        <v>0</v>
      </c>
      <c r="L291" s="68">
        <f t="shared" si="84"/>
        <v>0</v>
      </c>
      <c r="M291" s="68">
        <f t="shared" si="85"/>
        <v>0</v>
      </c>
      <c r="N291" s="68">
        <f t="shared" si="86"/>
        <v>0</v>
      </c>
      <c r="O291" s="68">
        <f t="shared" si="87"/>
        <v>0</v>
      </c>
      <c r="P291" s="68">
        <f t="shared" si="88"/>
        <v>0</v>
      </c>
      <c r="Q291" s="68">
        <f t="shared" si="99"/>
        <v>0</v>
      </c>
      <c r="R291" s="68">
        <f t="shared" si="100"/>
        <v>0</v>
      </c>
      <c r="S291" s="836"/>
      <c r="T291" s="837"/>
      <c r="U291" s="838"/>
      <c r="V291" s="69" t="str">
        <f t="shared" si="92"/>
        <v/>
      </c>
      <c r="W291" s="450" t="str">
        <f t="shared" si="93"/>
        <v/>
      </c>
      <c r="X291" s="70" t="str">
        <f t="shared" si="94"/>
        <v/>
      </c>
      <c r="Y291" s="315"/>
      <c r="Z291" s="315"/>
      <c r="AA291" s="648"/>
      <c r="AB291" s="648"/>
      <c r="AC291" s="315"/>
      <c r="AD291" s="315"/>
      <c r="AE291" s="315"/>
      <c r="AF291" s="315"/>
      <c r="AG291" s="315"/>
      <c r="AH291" s="315"/>
      <c r="AI291" s="315"/>
      <c r="AJ291" s="315"/>
      <c r="AK291" s="315"/>
      <c r="AL291" s="315"/>
      <c r="AM291" s="315"/>
      <c r="AN291" s="315"/>
      <c r="AO291" s="315"/>
      <c r="AP291" s="315"/>
      <c r="AQ291" s="315"/>
      <c r="AR291" s="315"/>
      <c r="AS291" s="315"/>
      <c r="AT291" s="315"/>
      <c r="AU291" s="315"/>
      <c r="AV291" s="315"/>
      <c r="AW291" s="315"/>
      <c r="AX291" s="315"/>
      <c r="AY291" s="315"/>
      <c r="AZ291" s="315"/>
      <c r="BA291" s="315"/>
      <c r="BB291" s="315"/>
      <c r="BC291" s="315"/>
      <c r="BE291" s="2"/>
      <c r="BF291" s="2"/>
      <c r="BG291" s="289">
        <f t="shared" si="95"/>
        <v>44927</v>
      </c>
      <c r="BH291" s="289">
        <f t="shared" si="96"/>
        <v>44957</v>
      </c>
      <c r="BI291" s="180">
        <f t="shared" si="89"/>
        <v>31</v>
      </c>
      <c r="BK291" s="600">
        <f t="shared" si="97"/>
        <v>1</v>
      </c>
      <c r="BL291" s="600">
        <f t="shared" si="101"/>
        <v>1</v>
      </c>
      <c r="BM291" s="600">
        <f t="shared" si="102"/>
        <v>1</v>
      </c>
    </row>
    <row r="292" spans="1:65" ht="13.5" hidden="1" customHeight="1" x14ac:dyDescent="0.25">
      <c r="A292" s="67" t="str">
        <f t="shared" si="90"/>
        <v/>
      </c>
      <c r="B292" s="402"/>
      <c r="C292" s="405"/>
      <c r="D292" s="718"/>
      <c r="E292" s="718"/>
      <c r="F292" s="314"/>
      <c r="G292" s="314"/>
      <c r="H292" s="314"/>
      <c r="I292" s="695"/>
      <c r="J292" s="68">
        <f t="shared" si="91"/>
        <v>0</v>
      </c>
      <c r="K292" s="68">
        <f t="shared" si="98"/>
        <v>0</v>
      </c>
      <c r="L292" s="68">
        <f t="shared" si="84"/>
        <v>0</v>
      </c>
      <c r="M292" s="68">
        <f t="shared" si="85"/>
        <v>0</v>
      </c>
      <c r="N292" s="68">
        <f t="shared" si="86"/>
        <v>0</v>
      </c>
      <c r="O292" s="68">
        <f t="shared" si="87"/>
        <v>0</v>
      </c>
      <c r="P292" s="68">
        <f t="shared" si="88"/>
        <v>0</v>
      </c>
      <c r="Q292" s="68">
        <f t="shared" si="99"/>
        <v>0</v>
      </c>
      <c r="R292" s="68">
        <f t="shared" si="100"/>
        <v>0</v>
      </c>
      <c r="S292" s="836"/>
      <c r="T292" s="837"/>
      <c r="U292" s="838"/>
      <c r="V292" s="69" t="str">
        <f t="shared" si="92"/>
        <v/>
      </c>
      <c r="W292" s="450" t="str">
        <f t="shared" si="93"/>
        <v/>
      </c>
      <c r="X292" s="70" t="str">
        <f t="shared" si="94"/>
        <v/>
      </c>
      <c r="Y292" s="315"/>
      <c r="Z292" s="315"/>
      <c r="AA292" s="648"/>
      <c r="AB292" s="648"/>
      <c r="AC292" s="315"/>
      <c r="AD292" s="315"/>
      <c r="AE292" s="315"/>
      <c r="AF292" s="315"/>
      <c r="AG292" s="315"/>
      <c r="AH292" s="315"/>
      <c r="AI292" s="315"/>
      <c r="AJ292" s="315"/>
      <c r="AK292" s="315"/>
      <c r="AL292" s="315"/>
      <c r="AM292" s="315"/>
      <c r="AN292" s="315"/>
      <c r="AO292" s="315"/>
      <c r="AP292" s="315"/>
      <c r="AQ292" s="315"/>
      <c r="AR292" s="315"/>
      <c r="AS292" s="315"/>
      <c r="AT292" s="315"/>
      <c r="AU292" s="315"/>
      <c r="AV292" s="315"/>
      <c r="AW292" s="315"/>
      <c r="AX292" s="315"/>
      <c r="AY292" s="315"/>
      <c r="AZ292" s="315"/>
      <c r="BA292" s="315"/>
      <c r="BB292" s="315"/>
      <c r="BC292" s="315"/>
      <c r="BE292" s="2"/>
      <c r="BF292" s="2"/>
      <c r="BG292" s="289">
        <f t="shared" si="95"/>
        <v>44927</v>
      </c>
      <c r="BH292" s="289">
        <f t="shared" si="96"/>
        <v>44957</v>
      </c>
      <c r="BI292" s="180">
        <f t="shared" si="89"/>
        <v>31</v>
      </c>
      <c r="BK292" s="600">
        <f t="shared" si="97"/>
        <v>1</v>
      </c>
      <c r="BL292" s="600">
        <f t="shared" si="101"/>
        <v>1</v>
      </c>
      <c r="BM292" s="600">
        <f t="shared" si="102"/>
        <v>1</v>
      </c>
    </row>
    <row r="293" spans="1:65" ht="13.5" hidden="1" customHeight="1" x14ac:dyDescent="0.25">
      <c r="A293" s="67" t="str">
        <f t="shared" si="90"/>
        <v/>
      </c>
      <c r="B293" s="402"/>
      <c r="C293" s="405"/>
      <c r="D293" s="718"/>
      <c r="E293" s="718"/>
      <c r="F293" s="314"/>
      <c r="G293" s="314"/>
      <c r="H293" s="314"/>
      <c r="I293" s="695"/>
      <c r="J293" s="68">
        <f t="shared" si="91"/>
        <v>0</v>
      </c>
      <c r="K293" s="68">
        <f t="shared" si="98"/>
        <v>0</v>
      </c>
      <c r="L293" s="68">
        <f t="shared" si="84"/>
        <v>0</v>
      </c>
      <c r="M293" s="68">
        <f t="shared" si="85"/>
        <v>0</v>
      </c>
      <c r="N293" s="68">
        <f t="shared" si="86"/>
        <v>0</v>
      </c>
      <c r="O293" s="68">
        <f t="shared" si="87"/>
        <v>0</v>
      </c>
      <c r="P293" s="68">
        <f t="shared" si="88"/>
        <v>0</v>
      </c>
      <c r="Q293" s="68">
        <f t="shared" si="99"/>
        <v>0</v>
      </c>
      <c r="R293" s="68">
        <f t="shared" si="100"/>
        <v>0</v>
      </c>
      <c r="S293" s="836"/>
      <c r="T293" s="837"/>
      <c r="U293" s="838"/>
      <c r="V293" s="69" t="str">
        <f t="shared" si="92"/>
        <v/>
      </c>
      <c r="W293" s="450" t="str">
        <f t="shared" si="93"/>
        <v/>
      </c>
      <c r="X293" s="70" t="str">
        <f t="shared" si="94"/>
        <v/>
      </c>
      <c r="Y293" s="315"/>
      <c r="Z293" s="315"/>
      <c r="AA293" s="648"/>
      <c r="AB293" s="648"/>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E293" s="2"/>
      <c r="BF293" s="2"/>
      <c r="BG293" s="289">
        <f t="shared" si="95"/>
        <v>44927</v>
      </c>
      <c r="BH293" s="289">
        <f t="shared" si="96"/>
        <v>44957</v>
      </c>
      <c r="BI293" s="180">
        <f t="shared" si="89"/>
        <v>31</v>
      </c>
      <c r="BK293" s="600">
        <f t="shared" si="97"/>
        <v>1</v>
      </c>
      <c r="BL293" s="600">
        <f t="shared" si="101"/>
        <v>1</v>
      </c>
      <c r="BM293" s="600">
        <f t="shared" si="102"/>
        <v>1</v>
      </c>
    </row>
    <row r="294" spans="1:65" ht="13.5" hidden="1" customHeight="1" x14ac:dyDescent="0.25">
      <c r="A294" s="67" t="str">
        <f t="shared" si="90"/>
        <v/>
      </c>
      <c r="B294" s="402"/>
      <c r="C294" s="405"/>
      <c r="D294" s="718"/>
      <c r="E294" s="718"/>
      <c r="F294" s="314"/>
      <c r="G294" s="314"/>
      <c r="H294" s="314"/>
      <c r="I294" s="695"/>
      <c r="J294" s="68">
        <f t="shared" si="91"/>
        <v>0</v>
      </c>
      <c r="K294" s="68">
        <f t="shared" si="98"/>
        <v>0</v>
      </c>
      <c r="L294" s="68">
        <f t="shared" si="84"/>
        <v>0</v>
      </c>
      <c r="M294" s="68">
        <f t="shared" si="85"/>
        <v>0</v>
      </c>
      <c r="N294" s="68">
        <f t="shared" si="86"/>
        <v>0</v>
      </c>
      <c r="O294" s="68">
        <f t="shared" si="87"/>
        <v>0</v>
      </c>
      <c r="P294" s="68">
        <f t="shared" si="88"/>
        <v>0</v>
      </c>
      <c r="Q294" s="68">
        <f t="shared" si="99"/>
        <v>0</v>
      </c>
      <c r="R294" s="68">
        <f t="shared" si="100"/>
        <v>0</v>
      </c>
      <c r="S294" s="836"/>
      <c r="T294" s="837"/>
      <c r="U294" s="838"/>
      <c r="V294" s="69" t="str">
        <f t="shared" si="92"/>
        <v/>
      </c>
      <c r="W294" s="450" t="str">
        <f t="shared" si="93"/>
        <v/>
      </c>
      <c r="X294" s="70" t="str">
        <f t="shared" si="94"/>
        <v/>
      </c>
      <c r="Y294" s="315"/>
      <c r="Z294" s="315"/>
      <c r="AA294" s="648"/>
      <c r="AB294" s="648"/>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E294" s="2"/>
      <c r="BF294" s="2"/>
      <c r="BG294" s="289">
        <f t="shared" si="95"/>
        <v>44927</v>
      </c>
      <c r="BH294" s="289">
        <f t="shared" si="96"/>
        <v>44957</v>
      </c>
      <c r="BI294" s="180">
        <f t="shared" si="89"/>
        <v>31</v>
      </c>
      <c r="BK294" s="600">
        <f t="shared" si="97"/>
        <v>1</v>
      </c>
      <c r="BL294" s="600">
        <f t="shared" si="101"/>
        <v>1</v>
      </c>
      <c r="BM294" s="600">
        <f t="shared" si="102"/>
        <v>1</v>
      </c>
    </row>
    <row r="295" spans="1:65" ht="13.5" hidden="1" customHeight="1" x14ac:dyDescent="0.25">
      <c r="A295" s="67" t="str">
        <f t="shared" si="90"/>
        <v/>
      </c>
      <c r="B295" s="402"/>
      <c r="C295" s="405"/>
      <c r="D295" s="718"/>
      <c r="E295" s="718"/>
      <c r="F295" s="314"/>
      <c r="G295" s="314"/>
      <c r="H295" s="314"/>
      <c r="I295" s="695"/>
      <c r="J295" s="68">
        <f t="shared" si="91"/>
        <v>0</v>
      </c>
      <c r="K295" s="68">
        <f t="shared" si="98"/>
        <v>0</v>
      </c>
      <c r="L295" s="68">
        <f t="shared" si="84"/>
        <v>0</v>
      </c>
      <c r="M295" s="68">
        <f t="shared" si="85"/>
        <v>0</v>
      </c>
      <c r="N295" s="68">
        <f t="shared" si="86"/>
        <v>0</v>
      </c>
      <c r="O295" s="68">
        <f t="shared" si="87"/>
        <v>0</v>
      </c>
      <c r="P295" s="68">
        <f t="shared" si="88"/>
        <v>0</v>
      </c>
      <c r="Q295" s="68">
        <f t="shared" si="99"/>
        <v>0</v>
      </c>
      <c r="R295" s="68">
        <f t="shared" si="100"/>
        <v>0</v>
      </c>
      <c r="S295" s="836"/>
      <c r="T295" s="837"/>
      <c r="U295" s="838"/>
      <c r="V295" s="69" t="str">
        <f t="shared" si="92"/>
        <v/>
      </c>
      <c r="W295" s="450" t="str">
        <f t="shared" si="93"/>
        <v/>
      </c>
      <c r="X295" s="70" t="str">
        <f t="shared" si="94"/>
        <v/>
      </c>
      <c r="Y295" s="315"/>
      <c r="Z295" s="315"/>
      <c r="AA295" s="648"/>
      <c r="AB295" s="648"/>
      <c r="AC295" s="315"/>
      <c r="AD295" s="315"/>
      <c r="AE295" s="315"/>
      <c r="AF295" s="315"/>
      <c r="AG295" s="315"/>
      <c r="AH295" s="315"/>
      <c r="AI295" s="315"/>
      <c r="AJ295" s="315"/>
      <c r="AK295" s="315"/>
      <c r="AL295" s="315"/>
      <c r="AM295" s="315"/>
      <c r="AN295" s="315"/>
      <c r="AO295" s="315"/>
      <c r="AP295" s="315"/>
      <c r="AQ295" s="315"/>
      <c r="AR295" s="315"/>
      <c r="AS295" s="315"/>
      <c r="AT295" s="315"/>
      <c r="AU295" s="315"/>
      <c r="AV295" s="315"/>
      <c r="AW295" s="315"/>
      <c r="AX295" s="315"/>
      <c r="AY295" s="315"/>
      <c r="AZ295" s="315"/>
      <c r="BA295" s="315"/>
      <c r="BB295" s="315"/>
      <c r="BC295" s="315"/>
      <c r="BE295" s="2"/>
      <c r="BF295" s="2"/>
      <c r="BG295" s="289">
        <f t="shared" si="95"/>
        <v>44927</v>
      </c>
      <c r="BH295" s="289">
        <f t="shared" si="96"/>
        <v>44957</v>
      </c>
      <c r="BI295" s="180">
        <f t="shared" si="89"/>
        <v>31</v>
      </c>
      <c r="BK295" s="600">
        <f t="shared" si="97"/>
        <v>1</v>
      </c>
      <c r="BL295" s="600">
        <f t="shared" si="101"/>
        <v>1</v>
      </c>
      <c r="BM295" s="600">
        <f t="shared" si="102"/>
        <v>1</v>
      </c>
    </row>
    <row r="296" spans="1:65" ht="13.5" hidden="1" customHeight="1" x14ac:dyDescent="0.25">
      <c r="A296" s="67" t="str">
        <f t="shared" si="90"/>
        <v/>
      </c>
      <c r="B296" s="402"/>
      <c r="C296" s="405"/>
      <c r="D296" s="718"/>
      <c r="E296" s="718"/>
      <c r="F296" s="314"/>
      <c r="G296" s="314"/>
      <c r="H296" s="314"/>
      <c r="I296" s="695"/>
      <c r="J296" s="68">
        <f t="shared" si="91"/>
        <v>0</v>
      </c>
      <c r="K296" s="68">
        <f t="shared" si="98"/>
        <v>0</v>
      </c>
      <c r="L296" s="68">
        <f t="shared" si="84"/>
        <v>0</v>
      </c>
      <c r="M296" s="68">
        <f t="shared" si="85"/>
        <v>0</v>
      </c>
      <c r="N296" s="68">
        <f t="shared" si="86"/>
        <v>0</v>
      </c>
      <c r="O296" s="68">
        <f t="shared" si="87"/>
        <v>0</v>
      </c>
      <c r="P296" s="68">
        <f t="shared" si="88"/>
        <v>0</v>
      </c>
      <c r="Q296" s="68">
        <f t="shared" si="99"/>
        <v>0</v>
      </c>
      <c r="R296" s="68">
        <f t="shared" si="100"/>
        <v>0</v>
      </c>
      <c r="S296" s="836"/>
      <c r="T296" s="837"/>
      <c r="U296" s="838"/>
      <c r="V296" s="69" t="str">
        <f t="shared" si="92"/>
        <v/>
      </c>
      <c r="W296" s="450" t="str">
        <f t="shared" si="93"/>
        <v/>
      </c>
      <c r="X296" s="70" t="str">
        <f t="shared" si="94"/>
        <v/>
      </c>
      <c r="Y296" s="315"/>
      <c r="Z296" s="315"/>
      <c r="AA296" s="648"/>
      <c r="AB296" s="648"/>
      <c r="AC296" s="315"/>
      <c r="AD296" s="315"/>
      <c r="AE296" s="315"/>
      <c r="AF296" s="315"/>
      <c r="AG296" s="315"/>
      <c r="AH296" s="315"/>
      <c r="AI296" s="315"/>
      <c r="AJ296" s="315"/>
      <c r="AK296" s="315"/>
      <c r="AL296" s="315"/>
      <c r="AM296" s="315"/>
      <c r="AN296" s="315"/>
      <c r="AO296" s="315"/>
      <c r="AP296" s="315"/>
      <c r="AQ296" s="315"/>
      <c r="AR296" s="315"/>
      <c r="AS296" s="315"/>
      <c r="AT296" s="315"/>
      <c r="AU296" s="315"/>
      <c r="AV296" s="315"/>
      <c r="AW296" s="315"/>
      <c r="AX296" s="315"/>
      <c r="AY296" s="315"/>
      <c r="AZ296" s="315"/>
      <c r="BA296" s="315"/>
      <c r="BB296" s="315"/>
      <c r="BC296" s="315"/>
      <c r="BE296" s="2"/>
      <c r="BF296" s="2"/>
      <c r="BG296" s="289">
        <f t="shared" si="95"/>
        <v>44927</v>
      </c>
      <c r="BH296" s="289">
        <f t="shared" si="96"/>
        <v>44957</v>
      </c>
      <c r="BI296" s="180">
        <f t="shared" si="89"/>
        <v>31</v>
      </c>
      <c r="BK296" s="600">
        <f t="shared" si="97"/>
        <v>1</v>
      </c>
      <c r="BL296" s="600">
        <f t="shared" si="101"/>
        <v>1</v>
      </c>
      <c r="BM296" s="600">
        <f t="shared" si="102"/>
        <v>1</v>
      </c>
    </row>
    <row r="297" spans="1:65" ht="13.5" hidden="1" customHeight="1" x14ac:dyDescent="0.25">
      <c r="A297" s="67" t="str">
        <f t="shared" si="90"/>
        <v/>
      </c>
      <c r="B297" s="402"/>
      <c r="C297" s="405"/>
      <c r="D297" s="718"/>
      <c r="E297" s="718"/>
      <c r="F297" s="314"/>
      <c r="G297" s="314"/>
      <c r="H297" s="314"/>
      <c r="I297" s="695"/>
      <c r="J297" s="68">
        <f t="shared" si="91"/>
        <v>0</v>
      </c>
      <c r="K297" s="68">
        <f t="shared" si="98"/>
        <v>0</v>
      </c>
      <c r="L297" s="68">
        <f t="shared" si="84"/>
        <v>0</v>
      </c>
      <c r="M297" s="68">
        <f t="shared" si="85"/>
        <v>0</v>
      </c>
      <c r="N297" s="68">
        <f t="shared" si="86"/>
        <v>0</v>
      </c>
      <c r="O297" s="68">
        <f t="shared" si="87"/>
        <v>0</v>
      </c>
      <c r="P297" s="68">
        <f t="shared" si="88"/>
        <v>0</v>
      </c>
      <c r="Q297" s="68">
        <f t="shared" si="99"/>
        <v>0</v>
      </c>
      <c r="R297" s="68">
        <f t="shared" si="100"/>
        <v>0</v>
      </c>
      <c r="S297" s="836"/>
      <c r="T297" s="837"/>
      <c r="U297" s="838"/>
      <c r="V297" s="69" t="str">
        <f t="shared" si="92"/>
        <v/>
      </c>
      <c r="W297" s="450" t="str">
        <f t="shared" si="93"/>
        <v/>
      </c>
      <c r="X297" s="70" t="str">
        <f t="shared" si="94"/>
        <v/>
      </c>
      <c r="Y297" s="315"/>
      <c r="Z297" s="315"/>
      <c r="AA297" s="648"/>
      <c r="AB297" s="648"/>
      <c r="AC297" s="315"/>
      <c r="AD297" s="315"/>
      <c r="AE297" s="315"/>
      <c r="AF297" s="315"/>
      <c r="AG297" s="315"/>
      <c r="AH297" s="315"/>
      <c r="AI297" s="315"/>
      <c r="AJ297" s="315"/>
      <c r="AK297" s="315"/>
      <c r="AL297" s="315"/>
      <c r="AM297" s="315"/>
      <c r="AN297" s="315"/>
      <c r="AO297" s="315"/>
      <c r="AP297" s="315"/>
      <c r="AQ297" s="315"/>
      <c r="AR297" s="315"/>
      <c r="AS297" s="315"/>
      <c r="AT297" s="315"/>
      <c r="AU297" s="315"/>
      <c r="AV297" s="315"/>
      <c r="AW297" s="315"/>
      <c r="AX297" s="315"/>
      <c r="AY297" s="315"/>
      <c r="AZ297" s="315"/>
      <c r="BA297" s="315"/>
      <c r="BB297" s="315"/>
      <c r="BC297" s="315"/>
      <c r="BE297" s="2"/>
      <c r="BF297" s="2"/>
      <c r="BG297" s="289">
        <f t="shared" si="95"/>
        <v>44927</v>
      </c>
      <c r="BH297" s="289">
        <f t="shared" si="96"/>
        <v>44957</v>
      </c>
      <c r="BI297" s="180">
        <f t="shared" si="89"/>
        <v>31</v>
      </c>
      <c r="BK297" s="600">
        <f t="shared" si="97"/>
        <v>1</v>
      </c>
      <c r="BL297" s="600">
        <f t="shared" si="101"/>
        <v>1</v>
      </c>
      <c r="BM297" s="600">
        <f t="shared" si="102"/>
        <v>1</v>
      </c>
    </row>
    <row r="298" spans="1:65" ht="13.5" hidden="1" customHeight="1" x14ac:dyDescent="0.25">
      <c r="A298" s="67" t="str">
        <f t="shared" si="90"/>
        <v/>
      </c>
      <c r="B298" s="402"/>
      <c r="C298" s="405"/>
      <c r="D298" s="718"/>
      <c r="E298" s="718"/>
      <c r="F298" s="314"/>
      <c r="G298" s="314"/>
      <c r="H298" s="314"/>
      <c r="I298" s="695"/>
      <c r="J298" s="68">
        <f t="shared" si="91"/>
        <v>0</v>
      </c>
      <c r="K298" s="68">
        <f t="shared" si="98"/>
        <v>0</v>
      </c>
      <c r="L298" s="68">
        <f t="shared" si="84"/>
        <v>0</v>
      </c>
      <c r="M298" s="68">
        <f t="shared" si="85"/>
        <v>0</v>
      </c>
      <c r="N298" s="68">
        <f t="shared" si="86"/>
        <v>0</v>
      </c>
      <c r="O298" s="68">
        <f t="shared" si="87"/>
        <v>0</v>
      </c>
      <c r="P298" s="68">
        <f t="shared" si="88"/>
        <v>0</v>
      </c>
      <c r="Q298" s="68">
        <f t="shared" si="99"/>
        <v>0</v>
      </c>
      <c r="R298" s="68">
        <f t="shared" si="100"/>
        <v>0</v>
      </c>
      <c r="S298" s="836"/>
      <c r="T298" s="837"/>
      <c r="U298" s="838"/>
      <c r="V298" s="69" t="str">
        <f t="shared" si="92"/>
        <v/>
      </c>
      <c r="W298" s="450" t="str">
        <f t="shared" si="93"/>
        <v/>
      </c>
      <c r="X298" s="70" t="str">
        <f t="shared" si="94"/>
        <v/>
      </c>
      <c r="Y298" s="315"/>
      <c r="Z298" s="315"/>
      <c r="AA298" s="648"/>
      <c r="AB298" s="648"/>
      <c r="AC298" s="315"/>
      <c r="AD298" s="315"/>
      <c r="AE298" s="315"/>
      <c r="AF298" s="315"/>
      <c r="AG298" s="315"/>
      <c r="AH298" s="315"/>
      <c r="AI298" s="315"/>
      <c r="AJ298" s="315"/>
      <c r="AK298" s="315"/>
      <c r="AL298" s="315"/>
      <c r="AM298" s="315"/>
      <c r="AN298" s="315"/>
      <c r="AO298" s="315"/>
      <c r="AP298" s="315"/>
      <c r="AQ298" s="315"/>
      <c r="AR298" s="315"/>
      <c r="AS298" s="315"/>
      <c r="AT298" s="315"/>
      <c r="AU298" s="315"/>
      <c r="AV298" s="315"/>
      <c r="AW298" s="315"/>
      <c r="AX298" s="315"/>
      <c r="AY298" s="315"/>
      <c r="AZ298" s="315"/>
      <c r="BA298" s="315"/>
      <c r="BB298" s="315"/>
      <c r="BC298" s="315"/>
      <c r="BE298" s="2"/>
      <c r="BF298" s="2"/>
      <c r="BG298" s="289">
        <f t="shared" si="95"/>
        <v>44927</v>
      </c>
      <c r="BH298" s="289">
        <f t="shared" si="96"/>
        <v>44957</v>
      </c>
      <c r="BI298" s="180">
        <f t="shared" si="89"/>
        <v>31</v>
      </c>
      <c r="BK298" s="600">
        <f t="shared" si="97"/>
        <v>1</v>
      </c>
      <c r="BL298" s="600">
        <f t="shared" si="101"/>
        <v>1</v>
      </c>
      <c r="BM298" s="600">
        <f t="shared" si="102"/>
        <v>1</v>
      </c>
    </row>
    <row r="299" spans="1:65" ht="13.5" hidden="1" customHeight="1" x14ac:dyDescent="0.25">
      <c r="A299" s="67" t="str">
        <f t="shared" si="90"/>
        <v/>
      </c>
      <c r="B299" s="402"/>
      <c r="C299" s="405"/>
      <c r="D299" s="718"/>
      <c r="E299" s="718"/>
      <c r="F299" s="314"/>
      <c r="G299" s="314"/>
      <c r="H299" s="314"/>
      <c r="I299" s="695"/>
      <c r="J299" s="68">
        <f t="shared" si="91"/>
        <v>0</v>
      </c>
      <c r="K299" s="68">
        <f t="shared" si="98"/>
        <v>0</v>
      </c>
      <c r="L299" s="68">
        <f t="shared" ref="L299:L312" si="103">COUNTIF(Y299:BC299,"U")</f>
        <v>0</v>
      </c>
      <c r="M299" s="68">
        <f t="shared" ref="M299:M312" si="104">COUNTIF(Y299:BC299,"E")</f>
        <v>0</v>
      </c>
      <c r="N299" s="68">
        <f t="shared" ref="N299:N312" si="105">COUNTIF(Y299:BC299,"F")</f>
        <v>0</v>
      </c>
      <c r="O299" s="68">
        <f t="shared" ref="O299:O312" si="106">COUNTIF(Y299:BC299,"W")</f>
        <v>0</v>
      </c>
      <c r="P299" s="68">
        <f t="shared" ref="P299:P312" si="107">COUNTIF(Y299:BC299,"A")+COUNTIF(Y299:BC299,"I")</f>
        <v>0</v>
      </c>
      <c r="Q299" s="68">
        <f t="shared" si="99"/>
        <v>0</v>
      </c>
      <c r="R299" s="68">
        <f t="shared" si="100"/>
        <v>0</v>
      </c>
      <c r="S299" s="836"/>
      <c r="T299" s="837"/>
      <c r="U299" s="838"/>
      <c r="V299" s="69" t="str">
        <f t="shared" si="92"/>
        <v/>
      </c>
      <c r="W299" s="450" t="str">
        <f t="shared" si="93"/>
        <v/>
      </c>
      <c r="X299" s="70" t="str">
        <f t="shared" si="94"/>
        <v/>
      </c>
      <c r="Y299" s="315"/>
      <c r="Z299" s="315"/>
      <c r="AA299" s="648"/>
      <c r="AB299" s="648"/>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E299" s="2"/>
      <c r="BF299" s="2"/>
      <c r="BG299" s="289">
        <f t="shared" si="95"/>
        <v>44927</v>
      </c>
      <c r="BH299" s="289">
        <f t="shared" si="96"/>
        <v>44957</v>
      </c>
      <c r="BI299" s="180">
        <f t="shared" si="89"/>
        <v>31</v>
      </c>
      <c r="BK299" s="600">
        <f t="shared" si="97"/>
        <v>1</v>
      </c>
      <c r="BL299" s="600">
        <f t="shared" si="101"/>
        <v>1</v>
      </c>
      <c r="BM299" s="600">
        <f t="shared" si="102"/>
        <v>1</v>
      </c>
    </row>
    <row r="300" spans="1:65" ht="13.5" hidden="1" customHeight="1" x14ac:dyDescent="0.25">
      <c r="A300" s="67" t="str">
        <f t="shared" si="90"/>
        <v/>
      </c>
      <c r="B300" s="402"/>
      <c r="C300" s="405"/>
      <c r="D300" s="718"/>
      <c r="E300" s="718"/>
      <c r="F300" s="314"/>
      <c r="G300" s="314"/>
      <c r="H300" s="314"/>
      <c r="I300" s="695"/>
      <c r="J300" s="68">
        <f t="shared" si="91"/>
        <v>0</v>
      </c>
      <c r="K300" s="68">
        <f t="shared" si="98"/>
        <v>0</v>
      </c>
      <c r="L300" s="68">
        <f t="shared" si="103"/>
        <v>0</v>
      </c>
      <c r="M300" s="68">
        <f t="shared" si="104"/>
        <v>0</v>
      </c>
      <c r="N300" s="68">
        <f t="shared" si="105"/>
        <v>0</v>
      </c>
      <c r="O300" s="68">
        <f t="shared" si="106"/>
        <v>0</v>
      </c>
      <c r="P300" s="68">
        <f t="shared" si="107"/>
        <v>0</v>
      </c>
      <c r="Q300" s="68">
        <f t="shared" si="99"/>
        <v>0</v>
      </c>
      <c r="R300" s="68">
        <f t="shared" si="100"/>
        <v>0</v>
      </c>
      <c r="S300" s="836"/>
      <c r="T300" s="837"/>
      <c r="U300" s="838"/>
      <c r="V300" s="69" t="str">
        <f t="shared" si="92"/>
        <v/>
      </c>
      <c r="W300" s="450" t="str">
        <f t="shared" si="93"/>
        <v/>
      </c>
      <c r="X300" s="70" t="str">
        <f t="shared" si="94"/>
        <v/>
      </c>
      <c r="Y300" s="315"/>
      <c r="Z300" s="315"/>
      <c r="AA300" s="648"/>
      <c r="AB300" s="648"/>
      <c r="AC300" s="315"/>
      <c r="AD300" s="315"/>
      <c r="AE300" s="315"/>
      <c r="AF300" s="315"/>
      <c r="AG300" s="315"/>
      <c r="AH300" s="315"/>
      <c r="AI300" s="315"/>
      <c r="AJ300" s="315"/>
      <c r="AK300" s="315"/>
      <c r="AL300" s="315"/>
      <c r="AM300" s="315"/>
      <c r="AN300" s="315"/>
      <c r="AO300" s="315"/>
      <c r="AP300" s="315"/>
      <c r="AQ300" s="315"/>
      <c r="AR300" s="315"/>
      <c r="AS300" s="315"/>
      <c r="AT300" s="315"/>
      <c r="AU300" s="315"/>
      <c r="AV300" s="315"/>
      <c r="AW300" s="315"/>
      <c r="AX300" s="315"/>
      <c r="AY300" s="315"/>
      <c r="AZ300" s="315"/>
      <c r="BA300" s="315"/>
      <c r="BB300" s="315"/>
      <c r="BC300" s="315"/>
      <c r="BE300" s="2"/>
      <c r="BF300" s="2"/>
      <c r="BG300" s="289">
        <f t="shared" si="95"/>
        <v>44927</v>
      </c>
      <c r="BH300" s="289">
        <f t="shared" si="96"/>
        <v>44957</v>
      </c>
      <c r="BI300" s="180">
        <f t="shared" ref="BI300:BI312" si="108">BH300-BG300+1</f>
        <v>31</v>
      </c>
      <c r="BK300" s="600">
        <f t="shared" si="97"/>
        <v>1</v>
      </c>
      <c r="BL300" s="600">
        <f t="shared" si="101"/>
        <v>1</v>
      </c>
      <c r="BM300" s="600">
        <f t="shared" si="102"/>
        <v>1</v>
      </c>
    </row>
    <row r="301" spans="1:65" hidden="1" x14ac:dyDescent="0.25">
      <c r="A301" s="67" t="str">
        <f t="shared" si="90"/>
        <v/>
      </c>
      <c r="B301" s="402"/>
      <c r="C301" s="405"/>
      <c r="D301" s="718"/>
      <c r="E301" s="718"/>
      <c r="F301" s="314"/>
      <c r="G301" s="314"/>
      <c r="H301" s="314"/>
      <c r="I301" s="695"/>
      <c r="J301" s="68">
        <f t="shared" si="91"/>
        <v>0</v>
      </c>
      <c r="K301" s="68">
        <f t="shared" si="98"/>
        <v>0</v>
      </c>
      <c r="L301" s="68">
        <f t="shared" si="103"/>
        <v>0</v>
      </c>
      <c r="M301" s="68">
        <f t="shared" si="104"/>
        <v>0</v>
      </c>
      <c r="N301" s="68">
        <f t="shared" si="105"/>
        <v>0</v>
      </c>
      <c r="O301" s="68">
        <f t="shared" si="106"/>
        <v>0</v>
      </c>
      <c r="P301" s="68">
        <f t="shared" si="107"/>
        <v>0</v>
      </c>
      <c r="Q301" s="68">
        <f t="shared" si="99"/>
        <v>0</v>
      </c>
      <c r="R301" s="68">
        <f t="shared" si="100"/>
        <v>0</v>
      </c>
      <c r="S301" s="836"/>
      <c r="T301" s="837"/>
      <c r="U301" s="838"/>
      <c r="V301" s="69" t="str">
        <f t="shared" si="92"/>
        <v/>
      </c>
      <c r="W301" s="450" t="str">
        <f t="shared" si="93"/>
        <v/>
      </c>
      <c r="X301" s="70" t="str">
        <f t="shared" si="94"/>
        <v/>
      </c>
      <c r="Y301" s="315"/>
      <c r="Z301" s="315"/>
      <c r="AA301" s="648"/>
      <c r="AB301" s="648"/>
      <c r="AC301" s="315"/>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E301" s="2"/>
      <c r="BF301" s="2"/>
      <c r="BG301" s="289">
        <f t="shared" si="95"/>
        <v>44927</v>
      </c>
      <c r="BH301" s="289">
        <f t="shared" si="96"/>
        <v>44957</v>
      </c>
      <c r="BI301" s="180">
        <f t="shared" si="108"/>
        <v>31</v>
      </c>
      <c r="BK301" s="600">
        <f t="shared" si="97"/>
        <v>1</v>
      </c>
      <c r="BL301" s="600">
        <f t="shared" si="101"/>
        <v>1</v>
      </c>
      <c r="BM301" s="600">
        <f t="shared" si="102"/>
        <v>1</v>
      </c>
    </row>
    <row r="302" spans="1:65" hidden="1" x14ac:dyDescent="0.25">
      <c r="A302" s="67" t="str">
        <f t="shared" si="90"/>
        <v/>
      </c>
      <c r="B302" s="402"/>
      <c r="C302" s="405"/>
      <c r="D302" s="718"/>
      <c r="E302" s="718"/>
      <c r="F302" s="314"/>
      <c r="G302" s="314"/>
      <c r="H302" s="314"/>
      <c r="I302" s="695"/>
      <c r="J302" s="68">
        <f t="shared" si="91"/>
        <v>0</v>
      </c>
      <c r="K302" s="68">
        <f t="shared" si="98"/>
        <v>0</v>
      </c>
      <c r="L302" s="68">
        <f t="shared" si="103"/>
        <v>0</v>
      </c>
      <c r="M302" s="68">
        <f t="shared" si="104"/>
        <v>0</v>
      </c>
      <c r="N302" s="68">
        <f t="shared" si="105"/>
        <v>0</v>
      </c>
      <c r="O302" s="68">
        <f t="shared" si="106"/>
        <v>0</v>
      </c>
      <c r="P302" s="68">
        <f t="shared" si="107"/>
        <v>0</v>
      </c>
      <c r="Q302" s="68">
        <f t="shared" si="99"/>
        <v>0</v>
      </c>
      <c r="R302" s="68">
        <f t="shared" si="100"/>
        <v>0</v>
      </c>
      <c r="S302" s="836"/>
      <c r="T302" s="837"/>
      <c r="U302" s="838"/>
      <c r="V302" s="69" t="str">
        <f t="shared" si="92"/>
        <v/>
      </c>
      <c r="W302" s="450" t="str">
        <f t="shared" si="93"/>
        <v/>
      </c>
      <c r="X302" s="70" t="str">
        <f t="shared" si="94"/>
        <v/>
      </c>
      <c r="Y302" s="315"/>
      <c r="Z302" s="315"/>
      <c r="AA302" s="648"/>
      <c r="AB302" s="648"/>
      <c r="AC302" s="315"/>
      <c r="AD302" s="315"/>
      <c r="AE302" s="315"/>
      <c r="AF302" s="315"/>
      <c r="AG302" s="315"/>
      <c r="AH302" s="315"/>
      <c r="AI302" s="315"/>
      <c r="AJ302" s="315"/>
      <c r="AK302" s="315"/>
      <c r="AL302" s="315"/>
      <c r="AM302" s="315"/>
      <c r="AN302" s="315"/>
      <c r="AO302" s="315"/>
      <c r="AP302" s="315"/>
      <c r="AQ302" s="315"/>
      <c r="AR302" s="315"/>
      <c r="AS302" s="315"/>
      <c r="AT302" s="315"/>
      <c r="AU302" s="315"/>
      <c r="AV302" s="315"/>
      <c r="AW302" s="315"/>
      <c r="AX302" s="315"/>
      <c r="AY302" s="315"/>
      <c r="AZ302" s="315"/>
      <c r="BA302" s="315"/>
      <c r="BB302" s="315"/>
      <c r="BC302" s="315"/>
      <c r="BE302" s="2"/>
      <c r="BF302" s="2"/>
      <c r="BG302" s="289">
        <f t="shared" si="95"/>
        <v>44927</v>
      </c>
      <c r="BH302" s="289">
        <f t="shared" si="96"/>
        <v>44957</v>
      </c>
      <c r="BI302" s="180">
        <f t="shared" si="108"/>
        <v>31</v>
      </c>
      <c r="BK302" s="600">
        <f t="shared" si="97"/>
        <v>1</v>
      </c>
      <c r="BL302" s="600">
        <f t="shared" si="101"/>
        <v>1</v>
      </c>
      <c r="BM302" s="600">
        <f t="shared" si="102"/>
        <v>1</v>
      </c>
    </row>
    <row r="303" spans="1:65" hidden="1" x14ac:dyDescent="0.25">
      <c r="A303" s="67" t="str">
        <f t="shared" si="90"/>
        <v/>
      </c>
      <c r="B303" s="402"/>
      <c r="C303" s="405"/>
      <c r="D303" s="718"/>
      <c r="E303" s="718"/>
      <c r="F303" s="314"/>
      <c r="G303" s="314"/>
      <c r="H303" s="314"/>
      <c r="I303" s="695"/>
      <c r="J303" s="68">
        <f t="shared" si="91"/>
        <v>0</v>
      </c>
      <c r="K303" s="68">
        <f t="shared" si="98"/>
        <v>0</v>
      </c>
      <c r="L303" s="68">
        <f t="shared" si="103"/>
        <v>0</v>
      </c>
      <c r="M303" s="68">
        <f t="shared" si="104"/>
        <v>0</v>
      </c>
      <c r="N303" s="68">
        <f t="shared" si="105"/>
        <v>0</v>
      </c>
      <c r="O303" s="68">
        <f t="shared" si="106"/>
        <v>0</v>
      </c>
      <c r="P303" s="68">
        <f t="shared" si="107"/>
        <v>0</v>
      </c>
      <c r="Q303" s="68">
        <f t="shared" si="99"/>
        <v>0</v>
      </c>
      <c r="R303" s="68">
        <f t="shared" si="100"/>
        <v>0</v>
      </c>
      <c r="S303" s="836"/>
      <c r="T303" s="837"/>
      <c r="U303" s="838"/>
      <c r="V303" s="69" t="str">
        <f t="shared" si="92"/>
        <v/>
      </c>
      <c r="W303" s="450" t="str">
        <f t="shared" si="93"/>
        <v/>
      </c>
      <c r="X303" s="70" t="str">
        <f t="shared" si="94"/>
        <v/>
      </c>
      <c r="Y303" s="315"/>
      <c r="Z303" s="315"/>
      <c r="AA303" s="648"/>
      <c r="AB303" s="648"/>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E303" s="2"/>
      <c r="BF303" s="2"/>
      <c r="BG303" s="289">
        <f t="shared" si="95"/>
        <v>44927</v>
      </c>
      <c r="BH303" s="289">
        <f t="shared" si="96"/>
        <v>44957</v>
      </c>
      <c r="BI303" s="180">
        <f t="shared" si="108"/>
        <v>31</v>
      </c>
      <c r="BK303" s="600">
        <f t="shared" si="97"/>
        <v>1</v>
      </c>
      <c r="BL303" s="600">
        <f t="shared" si="101"/>
        <v>1</v>
      </c>
      <c r="BM303" s="600">
        <f t="shared" si="102"/>
        <v>1</v>
      </c>
    </row>
    <row r="304" spans="1:65" hidden="1" x14ac:dyDescent="0.25">
      <c r="A304" s="67" t="str">
        <f t="shared" si="90"/>
        <v/>
      </c>
      <c r="B304" s="402"/>
      <c r="C304" s="405"/>
      <c r="D304" s="718"/>
      <c r="E304" s="718"/>
      <c r="F304" s="314"/>
      <c r="G304" s="314"/>
      <c r="H304" s="314"/>
      <c r="I304" s="695"/>
      <c r="J304" s="68">
        <f t="shared" si="91"/>
        <v>0</v>
      </c>
      <c r="K304" s="68">
        <f t="shared" si="98"/>
        <v>0</v>
      </c>
      <c r="L304" s="68">
        <f t="shared" si="103"/>
        <v>0</v>
      </c>
      <c r="M304" s="68">
        <f t="shared" si="104"/>
        <v>0</v>
      </c>
      <c r="N304" s="68">
        <f t="shared" si="105"/>
        <v>0</v>
      </c>
      <c r="O304" s="68">
        <f t="shared" si="106"/>
        <v>0</v>
      </c>
      <c r="P304" s="68">
        <f t="shared" si="107"/>
        <v>0</v>
      </c>
      <c r="Q304" s="68">
        <f t="shared" si="99"/>
        <v>0</v>
      </c>
      <c r="R304" s="68">
        <f t="shared" si="100"/>
        <v>0</v>
      </c>
      <c r="S304" s="836"/>
      <c r="T304" s="837"/>
      <c r="U304" s="838"/>
      <c r="V304" s="69" t="str">
        <f t="shared" si="92"/>
        <v/>
      </c>
      <c r="W304" s="450" t="str">
        <f t="shared" si="93"/>
        <v/>
      </c>
      <c r="X304" s="70" t="str">
        <f t="shared" si="94"/>
        <v/>
      </c>
      <c r="Y304" s="315"/>
      <c r="Z304" s="315"/>
      <c r="AA304" s="648"/>
      <c r="AB304" s="648"/>
      <c r="AC304" s="315"/>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E304" s="2"/>
      <c r="BF304" s="2"/>
      <c r="BG304" s="289">
        <f t="shared" si="95"/>
        <v>44927</v>
      </c>
      <c r="BH304" s="289">
        <f t="shared" si="96"/>
        <v>44957</v>
      </c>
      <c r="BI304" s="180">
        <f t="shared" si="108"/>
        <v>31</v>
      </c>
      <c r="BK304" s="600">
        <f t="shared" si="97"/>
        <v>1</v>
      </c>
      <c r="BL304" s="600">
        <f t="shared" si="101"/>
        <v>1</v>
      </c>
      <c r="BM304" s="600">
        <f t="shared" si="102"/>
        <v>1</v>
      </c>
    </row>
    <row r="305" spans="1:65" hidden="1" x14ac:dyDescent="0.25">
      <c r="A305" s="67" t="str">
        <f t="shared" ref="A305:A312" si="109">IF(AND(A304&lt;&gt;"",D305&lt;&gt;""),A304+1,"")</f>
        <v/>
      </c>
      <c r="B305" s="402"/>
      <c r="C305" s="405"/>
      <c r="D305" s="718"/>
      <c r="E305" s="718"/>
      <c r="F305" s="314"/>
      <c r="G305" s="314"/>
      <c r="H305" s="314"/>
      <c r="I305" s="695"/>
      <c r="J305" s="68">
        <f t="shared" si="91"/>
        <v>0</v>
      </c>
      <c r="K305" s="68">
        <f t="shared" si="98"/>
        <v>0</v>
      </c>
      <c r="L305" s="68">
        <f t="shared" si="103"/>
        <v>0</v>
      </c>
      <c r="M305" s="68">
        <f t="shared" si="104"/>
        <v>0</v>
      </c>
      <c r="N305" s="68">
        <f t="shared" si="105"/>
        <v>0</v>
      </c>
      <c r="O305" s="68">
        <f t="shared" si="106"/>
        <v>0</v>
      </c>
      <c r="P305" s="68">
        <f t="shared" si="107"/>
        <v>0</v>
      </c>
      <c r="Q305" s="68">
        <f t="shared" si="99"/>
        <v>0</v>
      </c>
      <c r="R305" s="68">
        <f t="shared" si="100"/>
        <v>0</v>
      </c>
      <c r="S305" s="836"/>
      <c r="T305" s="837"/>
      <c r="U305" s="838"/>
      <c r="V305" s="69" t="str">
        <f t="shared" si="92"/>
        <v/>
      </c>
      <c r="W305" s="450" t="str">
        <f t="shared" si="93"/>
        <v/>
      </c>
      <c r="X305" s="70" t="str">
        <f t="shared" si="94"/>
        <v/>
      </c>
      <c r="Y305" s="315"/>
      <c r="Z305" s="315"/>
      <c r="AA305" s="648"/>
      <c r="AB305" s="648"/>
      <c r="AC305" s="315"/>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E305" s="2"/>
      <c r="BF305" s="2"/>
      <c r="BG305" s="289">
        <f t="shared" si="95"/>
        <v>44927</v>
      </c>
      <c r="BH305" s="289">
        <f t="shared" si="96"/>
        <v>44957</v>
      </c>
      <c r="BI305" s="180">
        <f t="shared" si="108"/>
        <v>31</v>
      </c>
      <c r="BK305" s="600">
        <f t="shared" si="97"/>
        <v>1</v>
      </c>
      <c r="BL305" s="600">
        <f t="shared" si="101"/>
        <v>1</v>
      </c>
      <c r="BM305" s="600">
        <f t="shared" si="102"/>
        <v>1</v>
      </c>
    </row>
    <row r="306" spans="1:65" hidden="1" x14ac:dyDescent="0.25">
      <c r="A306" s="67" t="str">
        <f t="shared" si="109"/>
        <v/>
      </c>
      <c r="B306" s="402"/>
      <c r="C306" s="405"/>
      <c r="D306" s="718"/>
      <c r="E306" s="718"/>
      <c r="F306" s="314"/>
      <c r="G306" s="314"/>
      <c r="H306" s="314"/>
      <c r="I306" s="695"/>
      <c r="J306" s="68">
        <f t="shared" si="91"/>
        <v>0</v>
      </c>
      <c r="K306" s="68">
        <f t="shared" si="98"/>
        <v>0</v>
      </c>
      <c r="L306" s="68">
        <f t="shared" si="103"/>
        <v>0</v>
      </c>
      <c r="M306" s="68">
        <f t="shared" si="104"/>
        <v>0</v>
      </c>
      <c r="N306" s="68">
        <f t="shared" si="105"/>
        <v>0</v>
      </c>
      <c r="O306" s="68">
        <f t="shared" si="106"/>
        <v>0</v>
      </c>
      <c r="P306" s="68">
        <f t="shared" si="107"/>
        <v>0</v>
      </c>
      <c r="Q306" s="68">
        <f t="shared" si="99"/>
        <v>0</v>
      </c>
      <c r="R306" s="68">
        <f t="shared" si="100"/>
        <v>0</v>
      </c>
      <c r="S306" s="836"/>
      <c r="T306" s="837"/>
      <c r="U306" s="838"/>
      <c r="V306" s="69" t="str">
        <f t="shared" si="92"/>
        <v/>
      </c>
      <c r="W306" s="450" t="str">
        <f t="shared" si="93"/>
        <v/>
      </c>
      <c r="X306" s="70" t="str">
        <f t="shared" si="94"/>
        <v/>
      </c>
      <c r="Y306" s="315"/>
      <c r="Z306" s="315"/>
      <c r="AA306" s="648"/>
      <c r="AB306" s="648"/>
      <c r="AC306" s="315"/>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E306" s="2"/>
      <c r="BF306" s="2"/>
      <c r="BG306" s="289">
        <f t="shared" si="95"/>
        <v>44927</v>
      </c>
      <c r="BH306" s="289">
        <f t="shared" si="96"/>
        <v>44957</v>
      </c>
      <c r="BI306" s="180">
        <f t="shared" si="108"/>
        <v>31</v>
      </c>
      <c r="BK306" s="600">
        <f t="shared" si="97"/>
        <v>1</v>
      </c>
      <c r="BL306" s="600">
        <f t="shared" si="101"/>
        <v>1</v>
      </c>
      <c r="BM306" s="600">
        <f t="shared" si="102"/>
        <v>1</v>
      </c>
    </row>
    <row r="307" spans="1:65" hidden="1" x14ac:dyDescent="0.25">
      <c r="A307" s="67" t="str">
        <f t="shared" si="109"/>
        <v/>
      </c>
      <c r="B307" s="402"/>
      <c r="C307" s="405"/>
      <c r="D307" s="718"/>
      <c r="E307" s="718"/>
      <c r="F307" s="314"/>
      <c r="G307" s="314"/>
      <c r="H307" s="314"/>
      <c r="I307" s="695"/>
      <c r="J307" s="68">
        <f t="shared" si="91"/>
        <v>0</v>
      </c>
      <c r="K307" s="68">
        <f t="shared" si="98"/>
        <v>0</v>
      </c>
      <c r="L307" s="68">
        <f t="shared" si="103"/>
        <v>0</v>
      </c>
      <c r="M307" s="68">
        <f t="shared" si="104"/>
        <v>0</v>
      </c>
      <c r="N307" s="68">
        <f t="shared" si="105"/>
        <v>0</v>
      </c>
      <c r="O307" s="68">
        <f t="shared" si="106"/>
        <v>0</v>
      </c>
      <c r="P307" s="68">
        <f t="shared" si="107"/>
        <v>0</v>
      </c>
      <c r="Q307" s="68">
        <f t="shared" si="99"/>
        <v>0</v>
      </c>
      <c r="R307" s="68">
        <f t="shared" si="100"/>
        <v>0</v>
      </c>
      <c r="S307" s="836"/>
      <c r="T307" s="837"/>
      <c r="U307" s="838"/>
      <c r="V307" s="69" t="str">
        <f t="shared" si="92"/>
        <v/>
      </c>
      <c r="W307" s="450" t="str">
        <f t="shared" si="93"/>
        <v/>
      </c>
      <c r="X307" s="70" t="str">
        <f t="shared" si="94"/>
        <v/>
      </c>
      <c r="Y307" s="315"/>
      <c r="Z307" s="315"/>
      <c r="AA307" s="648"/>
      <c r="AB307" s="648"/>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E307" s="2"/>
      <c r="BF307" s="2"/>
      <c r="BG307" s="289">
        <f t="shared" si="95"/>
        <v>44927</v>
      </c>
      <c r="BH307" s="289">
        <f t="shared" si="96"/>
        <v>44957</v>
      </c>
      <c r="BI307" s="180">
        <f t="shared" si="108"/>
        <v>31</v>
      </c>
      <c r="BK307" s="600">
        <f t="shared" si="97"/>
        <v>1</v>
      </c>
      <c r="BL307" s="600">
        <f t="shared" si="101"/>
        <v>1</v>
      </c>
      <c r="BM307" s="600">
        <f t="shared" si="102"/>
        <v>1</v>
      </c>
    </row>
    <row r="308" spans="1:65" hidden="1" x14ac:dyDescent="0.25">
      <c r="A308" s="67" t="str">
        <f t="shared" si="109"/>
        <v/>
      </c>
      <c r="B308" s="402"/>
      <c r="C308" s="405"/>
      <c r="D308" s="718"/>
      <c r="E308" s="718"/>
      <c r="F308" s="314"/>
      <c r="G308" s="314"/>
      <c r="H308" s="314"/>
      <c r="I308" s="695"/>
      <c r="J308" s="68">
        <f t="shared" si="91"/>
        <v>0</v>
      </c>
      <c r="K308" s="68">
        <f t="shared" si="98"/>
        <v>0</v>
      </c>
      <c r="L308" s="68">
        <f t="shared" si="103"/>
        <v>0</v>
      </c>
      <c r="M308" s="68">
        <f t="shared" si="104"/>
        <v>0</v>
      </c>
      <c r="N308" s="68">
        <f t="shared" si="105"/>
        <v>0</v>
      </c>
      <c r="O308" s="68">
        <f t="shared" si="106"/>
        <v>0</v>
      </c>
      <c r="P308" s="68">
        <f t="shared" si="107"/>
        <v>0</v>
      </c>
      <c r="Q308" s="68">
        <f t="shared" si="99"/>
        <v>0</v>
      </c>
      <c r="R308" s="68">
        <f t="shared" si="100"/>
        <v>0</v>
      </c>
      <c r="S308" s="836"/>
      <c r="T308" s="837"/>
      <c r="U308" s="838"/>
      <c r="V308" s="69" t="str">
        <f t="shared" si="92"/>
        <v/>
      </c>
      <c r="W308" s="450" t="str">
        <f t="shared" si="93"/>
        <v/>
      </c>
      <c r="X308" s="70" t="str">
        <f t="shared" si="94"/>
        <v/>
      </c>
      <c r="Y308" s="315"/>
      <c r="Z308" s="315"/>
      <c r="AA308" s="648"/>
      <c r="AB308" s="648"/>
      <c r="AC308" s="3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5"/>
      <c r="BB308" s="315"/>
      <c r="BC308" s="315"/>
      <c r="BE308" s="2"/>
      <c r="BF308" s="2"/>
      <c r="BG308" s="289">
        <f t="shared" si="95"/>
        <v>44927</v>
      </c>
      <c r="BH308" s="289">
        <f t="shared" si="96"/>
        <v>44957</v>
      </c>
      <c r="BI308" s="180">
        <f t="shared" si="108"/>
        <v>31</v>
      </c>
      <c r="BK308" s="600">
        <f t="shared" si="97"/>
        <v>1</v>
      </c>
      <c r="BL308" s="600">
        <f t="shared" si="101"/>
        <v>1</v>
      </c>
      <c r="BM308" s="600">
        <f t="shared" si="102"/>
        <v>1</v>
      </c>
    </row>
    <row r="309" spans="1:65" hidden="1" x14ac:dyDescent="0.25">
      <c r="A309" s="67" t="str">
        <f t="shared" si="109"/>
        <v/>
      </c>
      <c r="B309" s="402"/>
      <c r="C309" s="405"/>
      <c r="D309" s="718"/>
      <c r="E309" s="718"/>
      <c r="F309" s="314"/>
      <c r="G309" s="314"/>
      <c r="H309" s="314"/>
      <c r="I309" s="695"/>
      <c r="J309" s="68">
        <f t="shared" si="91"/>
        <v>0</v>
      </c>
      <c r="K309" s="68">
        <f t="shared" si="98"/>
        <v>0</v>
      </c>
      <c r="L309" s="68">
        <f t="shared" si="103"/>
        <v>0</v>
      </c>
      <c r="M309" s="68">
        <f t="shared" si="104"/>
        <v>0</v>
      </c>
      <c r="N309" s="68">
        <f t="shared" si="105"/>
        <v>0</v>
      </c>
      <c r="O309" s="68">
        <f t="shared" si="106"/>
        <v>0</v>
      </c>
      <c r="P309" s="68">
        <f t="shared" si="107"/>
        <v>0</v>
      </c>
      <c r="Q309" s="68">
        <f t="shared" si="99"/>
        <v>0</v>
      </c>
      <c r="R309" s="68">
        <f t="shared" si="100"/>
        <v>0</v>
      </c>
      <c r="S309" s="836"/>
      <c r="T309" s="837"/>
      <c r="U309" s="838"/>
      <c r="V309" s="69" t="str">
        <f t="shared" si="92"/>
        <v/>
      </c>
      <c r="W309" s="450" t="str">
        <f t="shared" si="93"/>
        <v/>
      </c>
      <c r="X309" s="70" t="str">
        <f t="shared" si="94"/>
        <v/>
      </c>
      <c r="Y309" s="315"/>
      <c r="Z309" s="315"/>
      <c r="AA309" s="648"/>
      <c r="AB309" s="648"/>
      <c r="AC309" s="3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c r="BA309" s="315"/>
      <c r="BB309" s="315"/>
      <c r="BC309" s="315"/>
      <c r="BE309" s="2"/>
      <c r="BF309" s="2"/>
      <c r="BG309" s="289">
        <f t="shared" si="95"/>
        <v>44927</v>
      </c>
      <c r="BH309" s="289">
        <f t="shared" si="96"/>
        <v>44957</v>
      </c>
      <c r="BI309" s="180">
        <f t="shared" si="108"/>
        <v>31</v>
      </c>
      <c r="BK309" s="600">
        <f t="shared" si="97"/>
        <v>1</v>
      </c>
      <c r="BL309" s="600">
        <f t="shared" si="101"/>
        <v>1</v>
      </c>
      <c r="BM309" s="600">
        <f t="shared" si="102"/>
        <v>1</v>
      </c>
    </row>
    <row r="310" spans="1:65" hidden="1" x14ac:dyDescent="0.25">
      <c r="A310" s="67" t="str">
        <f t="shared" si="109"/>
        <v/>
      </c>
      <c r="B310" s="402"/>
      <c r="C310" s="405"/>
      <c r="D310" s="718"/>
      <c r="E310" s="718"/>
      <c r="F310" s="314"/>
      <c r="G310" s="314"/>
      <c r="H310" s="314"/>
      <c r="I310" s="695"/>
      <c r="J310" s="68">
        <f t="shared" si="91"/>
        <v>0</v>
      </c>
      <c r="K310" s="68">
        <f t="shared" si="98"/>
        <v>0</v>
      </c>
      <c r="L310" s="68">
        <f t="shared" si="103"/>
        <v>0</v>
      </c>
      <c r="M310" s="68">
        <f t="shared" si="104"/>
        <v>0</v>
      </c>
      <c r="N310" s="68">
        <f t="shared" si="105"/>
        <v>0</v>
      </c>
      <c r="O310" s="68">
        <f t="shared" si="106"/>
        <v>0</v>
      </c>
      <c r="P310" s="68">
        <f t="shared" si="107"/>
        <v>0</v>
      </c>
      <c r="Q310" s="68">
        <f t="shared" si="99"/>
        <v>0</v>
      </c>
      <c r="R310" s="68">
        <f t="shared" si="100"/>
        <v>0</v>
      </c>
      <c r="S310" s="836"/>
      <c r="T310" s="837"/>
      <c r="U310" s="838"/>
      <c r="V310" s="69" t="str">
        <f t="shared" si="92"/>
        <v/>
      </c>
      <c r="W310" s="450" t="str">
        <f t="shared" si="93"/>
        <v/>
      </c>
      <c r="X310" s="70" t="str">
        <f t="shared" si="94"/>
        <v/>
      </c>
      <c r="Y310" s="315"/>
      <c r="Z310" s="315"/>
      <c r="AA310" s="648"/>
      <c r="AB310" s="648"/>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5"/>
      <c r="AY310" s="315"/>
      <c r="AZ310" s="315"/>
      <c r="BA310" s="315"/>
      <c r="BB310" s="315"/>
      <c r="BC310" s="315"/>
      <c r="BE310" s="2"/>
      <c r="BF310" s="2"/>
      <c r="BG310" s="289">
        <f t="shared" si="95"/>
        <v>44927</v>
      </c>
      <c r="BH310" s="289">
        <f t="shared" si="96"/>
        <v>44957</v>
      </c>
      <c r="BI310" s="180">
        <f t="shared" si="108"/>
        <v>31</v>
      </c>
      <c r="BK310" s="600">
        <f t="shared" si="97"/>
        <v>1</v>
      </c>
      <c r="BL310" s="600">
        <f t="shared" si="101"/>
        <v>1</v>
      </c>
      <c r="BM310" s="600">
        <f t="shared" si="102"/>
        <v>1</v>
      </c>
    </row>
    <row r="311" spans="1:65" hidden="1" x14ac:dyDescent="0.25">
      <c r="A311" s="67" t="str">
        <f t="shared" si="109"/>
        <v/>
      </c>
      <c r="B311" s="402"/>
      <c r="C311" s="405"/>
      <c r="D311" s="718"/>
      <c r="E311" s="718"/>
      <c r="F311" s="314"/>
      <c r="G311" s="314"/>
      <c r="H311" s="314"/>
      <c r="I311" s="695"/>
      <c r="J311" s="68">
        <f t="shared" si="91"/>
        <v>0</v>
      </c>
      <c r="K311" s="68">
        <f t="shared" si="98"/>
        <v>0</v>
      </c>
      <c r="L311" s="68">
        <f t="shared" si="103"/>
        <v>0</v>
      </c>
      <c r="M311" s="68">
        <f t="shared" si="104"/>
        <v>0</v>
      </c>
      <c r="N311" s="68">
        <f t="shared" si="105"/>
        <v>0</v>
      </c>
      <c r="O311" s="68">
        <f t="shared" si="106"/>
        <v>0</v>
      </c>
      <c r="P311" s="68">
        <f t="shared" si="107"/>
        <v>0</v>
      </c>
      <c r="Q311" s="68">
        <f t="shared" si="99"/>
        <v>0</v>
      </c>
      <c r="R311" s="68">
        <f t="shared" si="100"/>
        <v>0</v>
      </c>
      <c r="S311" s="836"/>
      <c r="T311" s="837"/>
      <c r="U311" s="838"/>
      <c r="V311" s="69" t="str">
        <f t="shared" si="92"/>
        <v/>
      </c>
      <c r="W311" s="450" t="str">
        <f t="shared" si="93"/>
        <v/>
      </c>
      <c r="X311" s="70" t="str">
        <f t="shared" si="94"/>
        <v/>
      </c>
      <c r="Y311" s="315"/>
      <c r="Z311" s="315"/>
      <c r="AA311" s="648"/>
      <c r="AB311" s="648"/>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5"/>
      <c r="AY311" s="315"/>
      <c r="AZ311" s="315"/>
      <c r="BA311" s="315"/>
      <c r="BB311" s="315"/>
      <c r="BC311" s="315"/>
      <c r="BE311" s="2"/>
      <c r="BF311" s="2"/>
      <c r="BG311" s="289">
        <f t="shared" si="95"/>
        <v>44927</v>
      </c>
      <c r="BH311" s="289">
        <f t="shared" si="96"/>
        <v>44957</v>
      </c>
      <c r="BI311" s="180">
        <f t="shared" si="108"/>
        <v>31</v>
      </c>
      <c r="BK311" s="600">
        <f t="shared" si="97"/>
        <v>1</v>
      </c>
      <c r="BL311" s="600">
        <f t="shared" si="101"/>
        <v>1</v>
      </c>
      <c r="BM311" s="600">
        <f t="shared" si="102"/>
        <v>1</v>
      </c>
    </row>
    <row r="312" spans="1:65" hidden="1" x14ac:dyDescent="0.25">
      <c r="A312" s="67" t="str">
        <f t="shared" si="109"/>
        <v/>
      </c>
      <c r="B312" s="402"/>
      <c r="C312" s="405"/>
      <c r="D312" s="718"/>
      <c r="E312" s="718"/>
      <c r="F312" s="314"/>
      <c r="G312" s="314"/>
      <c r="H312" s="314"/>
      <c r="I312" s="695"/>
      <c r="J312" s="68">
        <f t="shared" si="91"/>
        <v>0</v>
      </c>
      <c r="K312" s="68">
        <f t="shared" si="98"/>
        <v>0</v>
      </c>
      <c r="L312" s="68">
        <f t="shared" si="103"/>
        <v>0</v>
      </c>
      <c r="M312" s="68">
        <f t="shared" si="104"/>
        <v>0</v>
      </c>
      <c r="N312" s="68">
        <f t="shared" si="105"/>
        <v>0</v>
      </c>
      <c r="O312" s="68">
        <f t="shared" si="106"/>
        <v>0</v>
      </c>
      <c r="P312" s="68">
        <f t="shared" si="107"/>
        <v>0</v>
      </c>
      <c r="Q312" s="68">
        <f t="shared" si="99"/>
        <v>0</v>
      </c>
      <c r="R312" s="68">
        <f t="shared" si="100"/>
        <v>0</v>
      </c>
      <c r="S312" s="836"/>
      <c r="T312" s="837"/>
      <c r="U312" s="838"/>
      <c r="V312" s="69" t="str">
        <f t="shared" si="92"/>
        <v/>
      </c>
      <c r="W312" s="450" t="str">
        <f t="shared" si="93"/>
        <v/>
      </c>
      <c r="X312" s="70" t="str">
        <f t="shared" si="94"/>
        <v/>
      </c>
      <c r="Y312" s="315"/>
      <c r="Z312" s="315"/>
      <c r="AA312" s="648"/>
      <c r="AB312" s="648"/>
      <c r="AC312" s="315"/>
      <c r="AD312" s="315"/>
      <c r="AE312" s="315"/>
      <c r="AF312" s="315"/>
      <c r="AG312" s="315"/>
      <c r="AH312" s="315"/>
      <c r="AI312" s="315"/>
      <c r="AJ312" s="315"/>
      <c r="AK312" s="315"/>
      <c r="AL312" s="315"/>
      <c r="AM312" s="315"/>
      <c r="AN312" s="315"/>
      <c r="AO312" s="315"/>
      <c r="AP312" s="315"/>
      <c r="AQ312" s="315"/>
      <c r="AR312" s="315"/>
      <c r="AS312" s="315"/>
      <c r="AT312" s="315"/>
      <c r="AU312" s="315"/>
      <c r="AV312" s="315"/>
      <c r="AW312" s="315"/>
      <c r="AX312" s="315"/>
      <c r="AY312" s="315"/>
      <c r="AZ312" s="315"/>
      <c r="BA312" s="315"/>
      <c r="BB312" s="315"/>
      <c r="BC312" s="315"/>
      <c r="BE312" s="2"/>
      <c r="BF312" s="2"/>
      <c r="BG312" s="289">
        <f t="shared" si="95"/>
        <v>44927</v>
      </c>
      <c r="BH312" s="289">
        <f t="shared" si="96"/>
        <v>44957</v>
      </c>
      <c r="BI312" s="180">
        <f t="shared" si="108"/>
        <v>31</v>
      </c>
      <c r="BK312" s="600">
        <f t="shared" si="97"/>
        <v>1</v>
      </c>
      <c r="BL312" s="600">
        <f t="shared" si="101"/>
        <v>1</v>
      </c>
      <c r="BM312" s="600">
        <f t="shared" si="102"/>
        <v>1</v>
      </c>
    </row>
    <row r="313" spans="1:65" x14ac:dyDescent="0.25">
      <c r="J313" s="181">
        <f t="shared" ref="J313:R313" si="110">SUM(J13:J312)</f>
        <v>0</v>
      </c>
      <c r="K313" s="181">
        <f t="shared" si="110"/>
        <v>0</v>
      </c>
      <c r="L313" s="181">
        <f t="shared" si="110"/>
        <v>0</v>
      </c>
      <c r="M313" s="181">
        <f t="shared" si="110"/>
        <v>0</v>
      </c>
      <c r="N313" s="181">
        <f t="shared" si="110"/>
        <v>0</v>
      </c>
      <c r="O313" s="181">
        <f t="shared" si="110"/>
        <v>0</v>
      </c>
      <c r="P313" s="181">
        <f t="shared" si="110"/>
        <v>0</v>
      </c>
      <c r="Q313" s="181">
        <f t="shared" si="110"/>
        <v>0</v>
      </c>
      <c r="R313" s="181">
        <f t="shared" si="110"/>
        <v>0</v>
      </c>
      <c r="S313" s="87"/>
      <c r="T313" s="87"/>
      <c r="U313" s="87"/>
      <c r="AD313" s="37"/>
      <c r="AE313" s="38"/>
      <c r="AG313" s="39"/>
      <c r="AH313" s="40"/>
      <c r="AJ313" s="41"/>
    </row>
    <row r="314" spans="1:65" x14ac:dyDescent="0.25">
      <c r="AD314" s="37"/>
      <c r="AE314" s="38"/>
      <c r="AG314" s="39"/>
      <c r="AH314" s="40"/>
      <c r="AJ314" s="41"/>
    </row>
    <row r="315" spans="1:65" x14ac:dyDescent="0.25">
      <c r="AD315" s="37"/>
      <c r="AE315" s="38"/>
      <c r="AG315" s="39"/>
      <c r="AH315" s="40"/>
      <c r="AJ315" s="41"/>
    </row>
    <row r="316" spans="1:65" x14ac:dyDescent="0.25">
      <c r="AD316" s="37"/>
      <c r="AE316" s="38"/>
      <c r="AG316" s="39"/>
      <c r="AH316" s="40"/>
      <c r="AJ316" s="41"/>
    </row>
    <row r="317" spans="1:65" x14ac:dyDescent="0.25">
      <c r="AD317" s="37"/>
      <c r="AE317" s="38"/>
      <c r="AG317" s="39"/>
      <c r="AH317" s="40"/>
      <c r="AJ317" s="41"/>
    </row>
    <row r="318" spans="1:65" x14ac:dyDescent="0.25">
      <c r="AD318" s="37"/>
      <c r="AE318" s="38"/>
      <c r="AG318" s="39"/>
      <c r="AH318" s="40"/>
      <c r="AJ318" s="41"/>
    </row>
    <row r="319" spans="1:65" x14ac:dyDescent="0.25">
      <c r="AD319" s="37"/>
      <c r="AE319" s="38"/>
      <c r="AG319" s="39"/>
      <c r="AH319" s="40"/>
      <c r="AJ319" s="41"/>
    </row>
    <row r="320" spans="1:65" x14ac:dyDescent="0.25">
      <c r="AD320" s="37"/>
      <c r="AE320" s="38"/>
      <c r="AG320" s="39"/>
      <c r="AH320" s="40"/>
      <c r="AJ320" s="41"/>
    </row>
    <row r="321" spans="30:36" x14ac:dyDescent="0.25">
      <c r="AD321" s="37"/>
      <c r="AE321" s="38"/>
      <c r="AG321" s="39"/>
      <c r="AH321" s="40"/>
      <c r="AJ321" s="41"/>
    </row>
    <row r="322" spans="30:36" x14ac:dyDescent="0.25">
      <c r="AD322" s="37"/>
      <c r="AE322" s="38"/>
      <c r="AG322" s="39"/>
      <c r="AH322" s="40"/>
      <c r="AJ322" s="41"/>
    </row>
  </sheetData>
  <sheetProtection algorithmName="SHA-512" hashValue="v8m+6lx2pjsOosnJ0DETJroU4eY1tyR6Zii2DhCO/Dr4+yCW+cC6okTTRqVJPvsI5RAnEUfpwVgX9rYJjhQ5hw==" saltValue="X+8rAqvjIf3KoNYWqGwcMg==" spinCount="100000" sheet="1" formatRows="0"/>
  <dataConsolidate/>
  <mergeCells count="336">
    <mergeCell ref="S194:U194"/>
    <mergeCell ref="S203:U203"/>
    <mergeCell ref="S202:U202"/>
    <mergeCell ref="S201:U201"/>
    <mergeCell ref="S200:U200"/>
    <mergeCell ref="S199:U199"/>
    <mergeCell ref="S198:U198"/>
    <mergeCell ref="S197:U197"/>
    <mergeCell ref="S196:U196"/>
    <mergeCell ref="S195:U195"/>
    <mergeCell ref="S212:U212"/>
    <mergeCell ref="S211:U211"/>
    <mergeCell ref="S210:U210"/>
    <mergeCell ref="S209:U209"/>
    <mergeCell ref="S208:U208"/>
    <mergeCell ref="S207:U207"/>
    <mergeCell ref="S206:U206"/>
    <mergeCell ref="S205:U205"/>
    <mergeCell ref="S204:U204"/>
    <mergeCell ref="S310:U310"/>
    <mergeCell ref="S309:U309"/>
    <mergeCell ref="S308:U308"/>
    <mergeCell ref="S307:U307"/>
    <mergeCell ref="S305:U305"/>
    <mergeCell ref="S304:U304"/>
    <mergeCell ref="S303:U303"/>
    <mergeCell ref="S302:U302"/>
    <mergeCell ref="S301:U301"/>
    <mergeCell ref="S306:U306"/>
    <mergeCell ref="K9:L9"/>
    <mergeCell ref="O9:P9"/>
    <mergeCell ref="Q9:R9"/>
    <mergeCell ref="Q11:Q12"/>
    <mergeCell ref="P8:Q8"/>
    <mergeCell ref="S185:U185"/>
    <mergeCell ref="S186:U186"/>
    <mergeCell ref="S187:U187"/>
    <mergeCell ref="S188:U188"/>
    <mergeCell ref="S167:U167"/>
    <mergeCell ref="S168:U168"/>
    <mergeCell ref="S169:U169"/>
    <mergeCell ref="S170:U170"/>
    <mergeCell ref="S171:U171"/>
    <mergeCell ref="S172:U172"/>
    <mergeCell ref="S173:U173"/>
    <mergeCell ref="S174:U174"/>
    <mergeCell ref="S175:U175"/>
    <mergeCell ref="S158:U158"/>
    <mergeCell ref="S159:U159"/>
    <mergeCell ref="S160:U160"/>
    <mergeCell ref="S161:U161"/>
    <mergeCell ref="S162:U162"/>
    <mergeCell ref="S163:U163"/>
    <mergeCell ref="S189:U189"/>
    <mergeCell ref="S190:U190"/>
    <mergeCell ref="S191:U191"/>
    <mergeCell ref="S192:U192"/>
    <mergeCell ref="S193:U193"/>
    <mergeCell ref="S176:U176"/>
    <mergeCell ref="S177:U177"/>
    <mergeCell ref="S178:U178"/>
    <mergeCell ref="S179:U179"/>
    <mergeCell ref="S180:U180"/>
    <mergeCell ref="S181:U181"/>
    <mergeCell ref="S182:U182"/>
    <mergeCell ref="S183:U183"/>
    <mergeCell ref="S184:U184"/>
    <mergeCell ref="S164:U164"/>
    <mergeCell ref="S165:U165"/>
    <mergeCell ref="S166:U166"/>
    <mergeCell ref="S149:U149"/>
    <mergeCell ref="S150:U150"/>
    <mergeCell ref="S151:U151"/>
    <mergeCell ref="S152:U152"/>
    <mergeCell ref="S153:U153"/>
    <mergeCell ref="S154:U154"/>
    <mergeCell ref="S155:U155"/>
    <mergeCell ref="S156:U156"/>
    <mergeCell ref="S157:U157"/>
    <mergeCell ref="S140:U140"/>
    <mergeCell ref="S141:U141"/>
    <mergeCell ref="S142:U142"/>
    <mergeCell ref="S143:U143"/>
    <mergeCell ref="S144:U144"/>
    <mergeCell ref="S145:U145"/>
    <mergeCell ref="S146:U146"/>
    <mergeCell ref="S147:U147"/>
    <mergeCell ref="S148:U148"/>
    <mergeCell ref="S131:U131"/>
    <mergeCell ref="S132:U132"/>
    <mergeCell ref="S133:U133"/>
    <mergeCell ref="S134:U134"/>
    <mergeCell ref="S135:U135"/>
    <mergeCell ref="S136:U136"/>
    <mergeCell ref="S137:U137"/>
    <mergeCell ref="S138:U138"/>
    <mergeCell ref="S139:U139"/>
    <mergeCell ref="S122:U122"/>
    <mergeCell ref="S123:U123"/>
    <mergeCell ref="S124:U124"/>
    <mergeCell ref="S125:U125"/>
    <mergeCell ref="S126:U126"/>
    <mergeCell ref="S127:U127"/>
    <mergeCell ref="S128:U128"/>
    <mergeCell ref="S129:U129"/>
    <mergeCell ref="S130:U130"/>
    <mergeCell ref="S242:U242"/>
    <mergeCell ref="S223:U223"/>
    <mergeCell ref="S224:U224"/>
    <mergeCell ref="S312:U312"/>
    <mergeCell ref="S243:U243"/>
    <mergeCell ref="S244:U244"/>
    <mergeCell ref="S245:U245"/>
    <mergeCell ref="S246:U246"/>
    <mergeCell ref="S247:U247"/>
    <mergeCell ref="S248:U248"/>
    <mergeCell ref="S249:U249"/>
    <mergeCell ref="S250:U250"/>
    <mergeCell ref="S251:U251"/>
    <mergeCell ref="S252:U252"/>
    <mergeCell ref="S253:U253"/>
    <mergeCell ref="S254:U254"/>
    <mergeCell ref="S255:U255"/>
    <mergeCell ref="S256:U256"/>
    <mergeCell ref="S257:U257"/>
    <mergeCell ref="S258:U258"/>
    <mergeCell ref="S259:U259"/>
    <mergeCell ref="S260:U260"/>
    <mergeCell ref="S311:U311"/>
    <mergeCell ref="S234:U234"/>
    <mergeCell ref="S235:U235"/>
    <mergeCell ref="S236:U236"/>
    <mergeCell ref="S237:U237"/>
    <mergeCell ref="S238:U238"/>
    <mergeCell ref="S239:U239"/>
    <mergeCell ref="S240:U240"/>
    <mergeCell ref="S241:U241"/>
    <mergeCell ref="S222:U222"/>
    <mergeCell ref="S225:U225"/>
    <mergeCell ref="S226:U226"/>
    <mergeCell ref="S227:U227"/>
    <mergeCell ref="S228:U228"/>
    <mergeCell ref="S229:U229"/>
    <mergeCell ref="S230:U230"/>
    <mergeCell ref="S231:U231"/>
    <mergeCell ref="S232:U232"/>
    <mergeCell ref="S233:U233"/>
    <mergeCell ref="S215:U215"/>
    <mergeCell ref="S216:U216"/>
    <mergeCell ref="S217:U217"/>
    <mergeCell ref="S218:U218"/>
    <mergeCell ref="S219:U219"/>
    <mergeCell ref="S220:U220"/>
    <mergeCell ref="S103:U103"/>
    <mergeCell ref="S104:U104"/>
    <mergeCell ref="S105:U105"/>
    <mergeCell ref="S106:U106"/>
    <mergeCell ref="S107:U107"/>
    <mergeCell ref="S108:U108"/>
    <mergeCell ref="S109:U109"/>
    <mergeCell ref="S110:U110"/>
    <mergeCell ref="S111:U111"/>
    <mergeCell ref="S113:U113"/>
    <mergeCell ref="S114:U114"/>
    <mergeCell ref="S115:U115"/>
    <mergeCell ref="S116:U116"/>
    <mergeCell ref="S117:U117"/>
    <mergeCell ref="S118:U118"/>
    <mergeCell ref="S119:U119"/>
    <mergeCell ref="S120:U120"/>
    <mergeCell ref="S121:U121"/>
    <mergeCell ref="S221:U221"/>
    <mergeCell ref="S102:U102"/>
    <mergeCell ref="S83:U83"/>
    <mergeCell ref="S84:U84"/>
    <mergeCell ref="S85:U85"/>
    <mergeCell ref="S86:U86"/>
    <mergeCell ref="S87:U87"/>
    <mergeCell ref="S88:U88"/>
    <mergeCell ref="S89:U89"/>
    <mergeCell ref="S90:U90"/>
    <mergeCell ref="S91:U91"/>
    <mergeCell ref="S92:U92"/>
    <mergeCell ref="S93:U93"/>
    <mergeCell ref="S94:U94"/>
    <mergeCell ref="S95:U95"/>
    <mergeCell ref="S96:U96"/>
    <mergeCell ref="S97:U97"/>
    <mergeCell ref="S98:U98"/>
    <mergeCell ref="S99:U99"/>
    <mergeCell ref="S100:U100"/>
    <mergeCell ref="S101:U101"/>
    <mergeCell ref="S112:U112"/>
    <mergeCell ref="S213:U213"/>
    <mergeCell ref="S214:U214"/>
    <mergeCell ref="S82:U82"/>
    <mergeCell ref="S63:U63"/>
    <mergeCell ref="S64:U64"/>
    <mergeCell ref="S65:U65"/>
    <mergeCell ref="S66:U66"/>
    <mergeCell ref="S67:U67"/>
    <mergeCell ref="S68:U68"/>
    <mergeCell ref="S69:U69"/>
    <mergeCell ref="S70:U70"/>
    <mergeCell ref="S71:U71"/>
    <mergeCell ref="S72:U72"/>
    <mergeCell ref="S73:U73"/>
    <mergeCell ref="S74:U74"/>
    <mergeCell ref="S75:U75"/>
    <mergeCell ref="S76:U76"/>
    <mergeCell ref="S77:U77"/>
    <mergeCell ref="S78:U78"/>
    <mergeCell ref="S79:U79"/>
    <mergeCell ref="S80:U80"/>
    <mergeCell ref="S81:U81"/>
    <mergeCell ref="S62:U62"/>
    <mergeCell ref="S43:U43"/>
    <mergeCell ref="S44:U44"/>
    <mergeCell ref="S45:U45"/>
    <mergeCell ref="S46:U46"/>
    <mergeCell ref="S47:U47"/>
    <mergeCell ref="S48:U48"/>
    <mergeCell ref="S49:U49"/>
    <mergeCell ref="S50:U50"/>
    <mergeCell ref="S51:U51"/>
    <mergeCell ref="S52:U52"/>
    <mergeCell ref="S53:U53"/>
    <mergeCell ref="S54:U54"/>
    <mergeCell ref="S55:U55"/>
    <mergeCell ref="S56:U56"/>
    <mergeCell ref="S57:U57"/>
    <mergeCell ref="S58:U58"/>
    <mergeCell ref="S59:U59"/>
    <mergeCell ref="S60:U60"/>
    <mergeCell ref="S61:U61"/>
    <mergeCell ref="M9:N9"/>
    <mergeCell ref="S42:U42"/>
    <mergeCell ref="S23:U23"/>
    <mergeCell ref="S24:U24"/>
    <mergeCell ref="S25:U25"/>
    <mergeCell ref="S26:U26"/>
    <mergeCell ref="S27:U27"/>
    <mergeCell ref="S28:U28"/>
    <mergeCell ref="S29:U29"/>
    <mergeCell ref="S30:U30"/>
    <mergeCell ref="S31:U31"/>
    <mergeCell ref="S32:U32"/>
    <mergeCell ref="S33:U33"/>
    <mergeCell ref="S34:U34"/>
    <mergeCell ref="S35:U35"/>
    <mergeCell ref="S36:U36"/>
    <mergeCell ref="S37:U37"/>
    <mergeCell ref="S38:U38"/>
    <mergeCell ref="S39:U39"/>
    <mergeCell ref="S40:U40"/>
    <mergeCell ref="S41:U41"/>
    <mergeCell ref="A1:T1"/>
    <mergeCell ref="S22:U22"/>
    <mergeCell ref="V10:BC10"/>
    <mergeCell ref="M7:N7"/>
    <mergeCell ref="A6:D6"/>
    <mergeCell ref="I11:I12"/>
    <mergeCell ref="A10:F10"/>
    <mergeCell ref="M10:N10"/>
    <mergeCell ref="P7:Q7"/>
    <mergeCell ref="P11:P12"/>
    <mergeCell ref="H11:H12"/>
    <mergeCell ref="S7:U7"/>
    <mergeCell ref="R11:R12"/>
    <mergeCell ref="S13:U13"/>
    <mergeCell ref="S14:U14"/>
    <mergeCell ref="S15:U15"/>
    <mergeCell ref="S16:U16"/>
    <mergeCell ref="S17:U17"/>
    <mergeCell ref="S18:U18"/>
    <mergeCell ref="S19:U19"/>
    <mergeCell ref="S20:U20"/>
    <mergeCell ref="S21:U21"/>
    <mergeCell ref="S11:U12"/>
    <mergeCell ref="M8:N8"/>
    <mergeCell ref="W3:AE3"/>
    <mergeCell ref="W4:AE4"/>
    <mergeCell ref="AB7:AD7"/>
    <mergeCell ref="P6:Q6"/>
    <mergeCell ref="A2:R2"/>
    <mergeCell ref="A3:D3"/>
    <mergeCell ref="A4:D4"/>
    <mergeCell ref="A5:D5"/>
    <mergeCell ref="E4:Q4"/>
    <mergeCell ref="E3:Q3"/>
    <mergeCell ref="W5:AE5"/>
    <mergeCell ref="K5:Q5"/>
    <mergeCell ref="S2:U2"/>
    <mergeCell ref="E5:F5"/>
    <mergeCell ref="S261:U261"/>
    <mergeCell ref="S262:U262"/>
    <mergeCell ref="S263:U263"/>
    <mergeCell ref="S264:U264"/>
    <mergeCell ref="S265:U265"/>
    <mergeCell ref="S266:U266"/>
    <mergeCell ref="S267:U267"/>
    <mergeCell ref="S268:U268"/>
    <mergeCell ref="S269:U269"/>
    <mergeCell ref="S270:U270"/>
    <mergeCell ref="S271:U271"/>
    <mergeCell ref="S272:U272"/>
    <mergeCell ref="S273:U273"/>
    <mergeCell ref="S274:U274"/>
    <mergeCell ref="S275:U275"/>
    <mergeCell ref="S276:U276"/>
    <mergeCell ref="S277:U277"/>
    <mergeCell ref="S278:U278"/>
    <mergeCell ref="S291:U291"/>
    <mergeCell ref="S290:U290"/>
    <mergeCell ref="S289:U289"/>
    <mergeCell ref="S288:U288"/>
    <mergeCell ref="T9:U9"/>
    <mergeCell ref="Y9:AA9"/>
    <mergeCell ref="S300:U300"/>
    <mergeCell ref="S299:U299"/>
    <mergeCell ref="S298:U298"/>
    <mergeCell ref="S297:U297"/>
    <mergeCell ref="S296:U296"/>
    <mergeCell ref="S295:U295"/>
    <mergeCell ref="S294:U294"/>
    <mergeCell ref="S293:U293"/>
    <mergeCell ref="S292:U292"/>
    <mergeCell ref="S279:U279"/>
    <mergeCell ref="S280:U280"/>
    <mergeCell ref="S281:U281"/>
    <mergeCell ref="S282:U282"/>
    <mergeCell ref="S283:U283"/>
    <mergeCell ref="S284:U284"/>
    <mergeCell ref="S285:U285"/>
    <mergeCell ref="S286:U286"/>
    <mergeCell ref="S287:U287"/>
  </mergeCells>
  <phoneticPr fontId="0" type="noConversion"/>
  <conditionalFormatting sqref="Y11:BC11">
    <cfRule type="cellIs" dxfId="59" priority="34" stopIfTrue="1" operator="equal">
      <formula>1</formula>
    </cfRule>
    <cfRule type="cellIs" dxfId="58" priority="35" stopIfTrue="1" operator="equal">
      <formula>7</formula>
    </cfRule>
  </conditionalFormatting>
  <conditionalFormatting sqref="Y13:BC312">
    <cfRule type="cellIs" dxfId="57" priority="8" operator="equal">
      <formula>"C"</formula>
    </cfRule>
    <cfRule type="cellIs" dxfId="56" priority="9" operator="equal">
      <formula>"I"</formula>
    </cfRule>
    <cfRule type="expression" dxfId="55" priority="29">
      <formula>WEEKDAY(Y$11,2)&gt;5</formula>
    </cfRule>
  </conditionalFormatting>
  <conditionalFormatting sqref="P13:P312">
    <cfRule type="expression" dxfId="54" priority="20">
      <formula>AND(D13&lt;&gt;0,P13=0)</formula>
    </cfRule>
  </conditionalFormatting>
  <conditionalFormatting sqref="Q13:Q312">
    <cfRule type="expression" dxfId="53" priority="12">
      <formula>AND(C13&lt;&gt;0,Q13=0)</formula>
    </cfRule>
  </conditionalFormatting>
  <conditionalFormatting sqref="BB13:BC312">
    <cfRule type="expression" dxfId="52" priority="11">
      <formula>DAY(BB$12)&lt;4</formula>
    </cfRule>
  </conditionalFormatting>
  <conditionalFormatting sqref="BA13:BA312">
    <cfRule type="expression" dxfId="51" priority="10">
      <formula>DAY(BA$12)&lt;4</formula>
    </cfRule>
  </conditionalFormatting>
  <conditionalFormatting sqref="K13:K312">
    <cfRule type="expression" dxfId="50" priority="86">
      <formula>K13&gt;J13</formula>
    </cfRule>
    <cfRule type="expression" dxfId="49" priority="87">
      <formula>AND(D13&lt;&gt;"",K13&lt;J13)</formula>
    </cfRule>
  </conditionalFormatting>
  <conditionalFormatting sqref="R13:R312">
    <cfRule type="cellIs" dxfId="48" priority="7" operator="greaterThan">
      <formula>0</formula>
    </cfRule>
  </conditionalFormatting>
  <conditionalFormatting sqref="Q13:Q87">
    <cfRule type="cellIs" dxfId="47" priority="6" operator="equal">
      <formula>1</formula>
    </cfRule>
  </conditionalFormatting>
  <conditionalFormatting sqref="H13">
    <cfRule type="cellIs" dxfId="46" priority="5" operator="lessThan">
      <formula>$M$7</formula>
    </cfRule>
  </conditionalFormatting>
  <conditionalFormatting sqref="H14:H82">
    <cfRule type="cellIs" dxfId="45" priority="1" operator="lessThan">
      <formula>$M$7</formula>
    </cfRule>
  </conditionalFormatting>
  <dataValidations count="9">
    <dataValidation type="list" allowBlank="1" showInputMessage="1" showErrorMessage="1" sqref="E7">
      <formula1>Monat</formula1>
    </dataValidation>
    <dataValidation type="list" allowBlank="1" showInputMessage="1" showErrorMessage="1" sqref="F7:G7 E9">
      <formula1>Jahr</formula1>
    </dataValidation>
    <dataValidation type="list" allowBlank="1" showInputMessage="1" showErrorMessage="1" error="Bitte verwenden Sie nur die oben angegebenen Kürzel" sqref="Y13:BC312">
      <formula1>Status</formula1>
    </dataValidation>
    <dataValidation type="list" allowBlank="1" showInputMessage="1" showErrorMessage="1" sqref="G13:G17 G20:G312">
      <formula1>Alter_Eintritt</formula1>
    </dataValidation>
    <dataValidation errorStyle="warning" allowBlank="1" showInputMessage="1" showErrorMessage="1" errorTitle="Warnung" error="Kann nicht abgerechnet werden" sqref="P13:P312"/>
    <dataValidation type="list" allowBlank="1" showInputMessage="1" showErrorMessage="1" sqref="B13:B312">
      <formula1>CHOOSE(MATCH($O$6,Kofi_Abk_tbl,0),TN_ALG_AB,TN_SVB,TN_HK_Land_HB,TN_ALG_C1)</formula1>
    </dataValidation>
    <dataValidation type="list" allowBlank="1" showInputMessage="1" showErrorMessage="1" sqref="P6:Q6">
      <formula1>"?,ja,nein"</formula1>
    </dataValidation>
    <dataValidation type="list" allowBlank="1" showInputMessage="1" showErrorMessage="1" sqref="K5:Q5">
      <formula1>Intervention</formula1>
    </dataValidation>
    <dataValidation type="list" allowBlank="1" showInputMessage="1" showErrorMessage="1" sqref="I13:I17 I20:I312">
      <formula1>I_oder_C</formula1>
    </dataValidation>
  </dataValidations>
  <printOptions horizontalCentered="1"/>
  <pageMargins left="0.70866141732283472" right="0.70866141732283472" top="0.74803149606299213" bottom="0.74803149606299213" header="0.31496062992125984" footer="0.31496062992125984"/>
  <pageSetup paperSize="9" scale="83" fitToWidth="2" fitToHeight="4" pageOrder="overThenDown" orientation="landscape" r:id="rId1"/>
  <headerFooter alignWithMargins="0">
    <oddHeader>&amp;L&amp;G&amp;R&amp;G</oddHeader>
    <oddFooter>&amp;L&amp;8Dateiname:
&amp;F
&amp;A&amp;C&amp;8ESF_Monats_VN_TN_UHG_V3_3_230101&amp;R&amp;G
     Seite &amp;P von &amp;N</oddFooter>
  </headerFooter>
  <colBreaks count="1" manualBreakCount="1">
    <brk id="21"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sheetPr>
  <dimension ref="A1:AV317"/>
  <sheetViews>
    <sheetView zoomScaleNormal="100" workbookViewId="0">
      <selection activeCell="A84" sqref="A84:XFD310"/>
    </sheetView>
  </sheetViews>
  <sheetFormatPr baseColWidth="10" defaultColWidth="11.44140625" defaultRowHeight="13.2" x14ac:dyDescent="0.25"/>
  <cols>
    <col min="1" max="1" width="4.5546875" style="41" customWidth="1"/>
    <col min="2" max="2" width="12.88671875" style="10" customWidth="1"/>
    <col min="3" max="3" width="14.44140625" style="10" customWidth="1"/>
    <col min="4" max="4" width="7" style="10" bestFit="1" customWidth="1"/>
    <col min="5" max="5" width="6.109375" style="129" bestFit="1" customWidth="1"/>
    <col min="6" max="6" width="7" style="52" bestFit="1" customWidth="1"/>
    <col min="7" max="7" width="10.109375" style="52" customWidth="1"/>
    <col min="8" max="8" width="3.44140625" style="52" customWidth="1"/>
    <col min="9" max="10" width="3.44140625" style="10" customWidth="1"/>
    <col min="11" max="12" width="3.44140625" style="19" customWidth="1"/>
    <col min="13" max="40" width="3.44140625" style="10" customWidth="1"/>
    <col min="41" max="41" width="4.44140625" style="131" bestFit="1" customWidth="1"/>
    <col min="42" max="42" width="3.5546875" style="131" bestFit="1" customWidth="1"/>
    <col min="43" max="16384" width="11.44140625" style="10"/>
  </cols>
  <sheetData>
    <row r="1" spans="1:48" s="2" customFormat="1" x14ac:dyDescent="0.25">
      <c r="A1" s="876" t="s">
        <v>508</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122"/>
      <c r="AO1" s="130"/>
      <c r="AP1" s="130"/>
    </row>
    <row r="2" spans="1:48" s="2" customFormat="1" ht="10.5" customHeight="1" x14ac:dyDescent="0.25">
      <c r="A2" s="877"/>
      <c r="B2" s="877"/>
      <c r="C2" s="877"/>
      <c r="D2" s="877"/>
      <c r="E2" s="877"/>
      <c r="F2" s="877"/>
      <c r="G2" s="877"/>
      <c r="H2" s="877"/>
      <c r="I2" s="877"/>
      <c r="J2" s="877"/>
      <c r="K2" s="877"/>
      <c r="L2" s="877"/>
      <c r="M2" s="877"/>
      <c r="N2" s="877"/>
      <c r="O2" s="877"/>
      <c r="P2" s="877"/>
      <c r="Q2" s="877"/>
      <c r="R2" s="877"/>
      <c r="S2" s="6"/>
      <c r="T2" s="6"/>
      <c r="U2" s="6"/>
      <c r="V2" s="6"/>
      <c r="W2" s="13"/>
      <c r="X2" s="1"/>
      <c r="Y2" s="4"/>
      <c r="Z2" s="5"/>
      <c r="AA2" s="3"/>
      <c r="AB2" s="8"/>
      <c r="AO2" s="130"/>
      <c r="AP2" s="130"/>
    </row>
    <row r="3" spans="1:48" s="2" customFormat="1" ht="15" customHeight="1" x14ac:dyDescent="0.25">
      <c r="A3" s="44" t="str">
        <f>Monatsverwendungsnachweis!A3</f>
        <v>Name Träger</v>
      </c>
      <c r="B3" s="42"/>
      <c r="C3" s="882" t="str">
        <f>IF(Monatsverwendungsnachweis!E3&lt;&gt;"",Monatsverwendungsnachweis!E3,"")</f>
        <v/>
      </c>
      <c r="D3" s="882"/>
      <c r="E3" s="882"/>
      <c r="F3" s="882"/>
      <c r="G3" s="882"/>
      <c r="H3" s="882"/>
      <c r="I3" s="882"/>
      <c r="J3" s="91"/>
      <c r="K3" s="91"/>
      <c r="L3" s="91"/>
      <c r="M3" s="91"/>
      <c r="N3" s="91"/>
      <c r="O3" s="91"/>
      <c r="P3" s="91"/>
      <c r="Q3" s="91"/>
      <c r="R3" s="91"/>
      <c r="S3" s="91"/>
      <c r="T3" s="91"/>
      <c r="U3" s="91"/>
      <c r="V3" s="3"/>
      <c r="W3" s="1"/>
      <c r="X3" s="1"/>
      <c r="Y3" s="4"/>
      <c r="Z3" s="5"/>
      <c r="AA3" s="6"/>
      <c r="AO3" s="130"/>
      <c r="AP3" s="130"/>
    </row>
    <row r="4" spans="1:48" s="2" customFormat="1" ht="15" customHeight="1" x14ac:dyDescent="0.25">
      <c r="A4" s="56" t="s">
        <v>33</v>
      </c>
      <c r="B4" s="56"/>
      <c r="C4" s="881" t="str">
        <f>IF(Monatsverwendungsnachweis!E4&lt;&gt;"",Monatsverwendungsnachweis!$E$4,"")</f>
        <v/>
      </c>
      <c r="D4" s="881"/>
      <c r="E4" s="881"/>
      <c r="F4" s="881"/>
      <c r="G4" s="881"/>
      <c r="H4" s="881"/>
      <c r="I4" s="881"/>
      <c r="J4" s="881"/>
      <c r="K4" s="881"/>
      <c r="L4" s="881"/>
      <c r="M4" s="881"/>
      <c r="N4" s="881"/>
      <c r="O4" s="881"/>
      <c r="P4" s="881"/>
      <c r="Q4" s="881"/>
      <c r="R4" s="881"/>
      <c r="S4" s="881"/>
      <c r="T4" s="881"/>
      <c r="U4" s="881"/>
      <c r="V4" s="19"/>
      <c r="W4" s="44" t="s">
        <v>8</v>
      </c>
      <c r="X4" s="19"/>
      <c r="Y4" s="19"/>
      <c r="Z4" s="19"/>
      <c r="AA4" s="19"/>
      <c r="AB4" s="19"/>
      <c r="AC4" s="19"/>
      <c r="AD4" s="19"/>
      <c r="AE4" s="19"/>
      <c r="AF4" s="19"/>
      <c r="AG4" s="6"/>
      <c r="AH4" s="879">
        <f>Monatsverwendungsnachweis!E5</f>
        <v>0</v>
      </c>
      <c r="AI4" s="879"/>
      <c r="AJ4" s="879"/>
      <c r="AK4" s="879"/>
      <c r="AL4" s="879"/>
      <c r="AM4" s="879"/>
      <c r="AN4" s="879"/>
      <c r="AO4" s="879"/>
      <c r="AP4" s="879"/>
    </row>
    <row r="5" spans="1:48" s="2" customFormat="1" ht="15" customHeight="1" x14ac:dyDescent="0.25">
      <c r="A5" s="56" t="s">
        <v>0</v>
      </c>
      <c r="B5" s="56"/>
      <c r="C5" s="113" t="str">
        <f>IF(Monatsverwendungsnachweis!E7&lt;&gt;"",Monatsverwendungsnachweis!E$7,"")</f>
        <v>Januar</v>
      </c>
      <c r="D5" s="112">
        <f>Monatsverwendungsnachweis!F7</f>
        <v>2023</v>
      </c>
      <c r="E5" s="125"/>
      <c r="F5" s="56"/>
      <c r="G5" s="56"/>
      <c r="H5" s="56"/>
      <c r="J5" s="90"/>
      <c r="K5" s="90"/>
      <c r="L5" s="90"/>
      <c r="M5" s="90"/>
      <c r="N5" s="90"/>
      <c r="O5" s="90"/>
      <c r="P5" s="90"/>
      <c r="Q5" s="90"/>
      <c r="R5" s="90"/>
      <c r="S5" s="90"/>
      <c r="T5" s="90"/>
      <c r="U5" s="90"/>
      <c r="V5" s="7"/>
      <c r="W5" s="2" t="s">
        <v>35</v>
      </c>
      <c r="X5" s="7"/>
      <c r="Y5" s="7"/>
      <c r="Z5" s="5"/>
      <c r="AA5" s="43"/>
      <c r="AB5" s="880" t="str">
        <f>IF(Monatsverwendungsnachweis!K5&lt;&gt;"",Monatsverwendungsnachweis!K5,"")</f>
        <v>ohne Zuordnung - TN - UHG Fonds A und B</v>
      </c>
      <c r="AC5" s="880"/>
      <c r="AD5" s="880"/>
      <c r="AE5" s="880"/>
      <c r="AF5" s="880"/>
      <c r="AG5" s="880"/>
      <c r="AH5" s="880"/>
      <c r="AI5" s="880"/>
      <c r="AJ5" s="880"/>
      <c r="AK5" s="880"/>
      <c r="AL5" s="880"/>
      <c r="AM5" s="880"/>
      <c r="AN5" s="880"/>
      <c r="AO5" s="880"/>
      <c r="AP5" s="880"/>
    </row>
    <row r="6" spans="1:48" s="2" customFormat="1" x14ac:dyDescent="0.25">
      <c r="A6" s="44"/>
      <c r="D6" s="45"/>
      <c r="E6" s="126"/>
      <c r="F6" s="46"/>
      <c r="G6" s="46"/>
      <c r="H6" s="46"/>
      <c r="I6" s="47"/>
      <c r="J6" s="47"/>
      <c r="K6" s="6"/>
      <c r="L6" s="6"/>
      <c r="M6" s="6"/>
      <c r="N6" s="6"/>
      <c r="O6" s="6"/>
      <c r="P6" s="6"/>
      <c r="Q6" s="6"/>
      <c r="R6" s="8"/>
      <c r="S6" s="7"/>
      <c r="T6" s="3"/>
      <c r="U6" s="3"/>
      <c r="V6" s="3"/>
      <c r="W6" s="75" t="s">
        <v>32</v>
      </c>
      <c r="X6" s="9"/>
      <c r="Y6" s="6"/>
      <c r="Z6" s="5"/>
      <c r="AA6" s="8"/>
      <c r="AB6" s="8"/>
      <c r="AD6" s="878" t="str">
        <f>IF(Monatsverwendungsnachweis!P6&lt;&gt;"",Monatsverwendungsnachweis!$P$6,"")</f>
        <v>ja</v>
      </c>
      <c r="AE6" s="878"/>
      <c r="AF6" s="774">
        <f>IF(AD6="Ja",1,0)</f>
        <v>1</v>
      </c>
      <c r="AG6" s="771"/>
      <c r="AH6" s="771"/>
      <c r="AI6" s="771"/>
      <c r="AJ6" s="771"/>
      <c r="AK6" s="771"/>
      <c r="AL6" s="771"/>
      <c r="AM6" s="771"/>
      <c r="AN6" s="771"/>
      <c r="AO6" s="771"/>
      <c r="AP6" s="771"/>
    </row>
    <row r="7" spans="1:48" s="2" customFormat="1" x14ac:dyDescent="0.25">
      <c r="A7" s="162"/>
      <c r="D7" s="45"/>
      <c r="E7" s="126"/>
      <c r="F7" s="46"/>
      <c r="G7" s="46"/>
      <c r="H7" s="46"/>
      <c r="I7" s="47"/>
      <c r="J7" s="47"/>
      <c r="K7" s="6"/>
      <c r="L7" s="6"/>
      <c r="M7" s="6"/>
      <c r="N7" s="6"/>
      <c r="O7" s="6"/>
      <c r="P7" s="6"/>
      <c r="Q7" s="6"/>
      <c r="R7" s="160"/>
      <c r="S7" s="7"/>
      <c r="T7" s="3"/>
      <c r="U7" s="3"/>
      <c r="V7" s="3"/>
      <c r="W7" s="75"/>
      <c r="X7" s="9"/>
      <c r="Y7" s="6"/>
      <c r="Z7" s="5"/>
      <c r="AA7" s="160"/>
      <c r="AB7" s="160"/>
      <c r="AC7" s="167"/>
      <c r="AD7" s="763"/>
      <c r="AE7" s="763"/>
      <c r="AF7" s="168"/>
      <c r="AG7" s="3"/>
      <c r="AH7" s="3"/>
      <c r="AI7" s="3"/>
      <c r="AJ7" s="3"/>
      <c r="AK7" s="3"/>
      <c r="AL7" s="3"/>
      <c r="AM7" s="3"/>
      <c r="AN7" s="3"/>
      <c r="AO7" s="3"/>
      <c r="AP7" s="3"/>
    </row>
    <row r="8" spans="1:48" s="15" customFormat="1" ht="10.199999999999999" x14ac:dyDescent="0.2">
      <c r="A8" s="161"/>
      <c r="D8" s="163"/>
      <c r="E8" s="164"/>
      <c r="F8" s="165"/>
      <c r="G8" s="165"/>
      <c r="H8" s="166">
        <f>Monatsverwendungsnachweis!Y11</f>
        <v>1</v>
      </c>
      <c r="I8" s="166">
        <f>Monatsverwendungsnachweis!Z11</f>
        <v>2</v>
      </c>
      <c r="J8" s="166">
        <f>Monatsverwendungsnachweis!AA11</f>
        <v>3</v>
      </c>
      <c r="K8" s="166">
        <f>Monatsverwendungsnachweis!AB11</f>
        <v>4</v>
      </c>
      <c r="L8" s="166">
        <f>Monatsverwendungsnachweis!AC11</f>
        <v>5</v>
      </c>
      <c r="M8" s="166">
        <f>Monatsverwendungsnachweis!AD11</f>
        <v>6</v>
      </c>
      <c r="N8" s="166">
        <f>Monatsverwendungsnachweis!AE11</f>
        <v>7</v>
      </c>
      <c r="O8" s="166">
        <f>Monatsverwendungsnachweis!AF11</f>
        <v>1</v>
      </c>
      <c r="P8" s="166">
        <f>Monatsverwendungsnachweis!AG11</f>
        <v>2</v>
      </c>
      <c r="Q8" s="166">
        <f>Monatsverwendungsnachweis!AH11</f>
        <v>3</v>
      </c>
      <c r="R8" s="166">
        <f>Monatsverwendungsnachweis!AI11</f>
        <v>4</v>
      </c>
      <c r="S8" s="166">
        <f>Monatsverwendungsnachweis!AJ11</f>
        <v>5</v>
      </c>
      <c r="T8" s="166">
        <f>Monatsverwendungsnachweis!AK11</f>
        <v>6</v>
      </c>
      <c r="U8" s="166">
        <f>Monatsverwendungsnachweis!AL11</f>
        <v>7</v>
      </c>
      <c r="V8" s="166">
        <f>Monatsverwendungsnachweis!AM11</f>
        <v>1</v>
      </c>
      <c r="W8" s="166">
        <f>Monatsverwendungsnachweis!AN11</f>
        <v>2</v>
      </c>
      <c r="X8" s="166">
        <f>Monatsverwendungsnachweis!AO11</f>
        <v>3</v>
      </c>
      <c r="Y8" s="166">
        <f>Monatsverwendungsnachweis!AP11</f>
        <v>4</v>
      </c>
      <c r="Z8" s="166">
        <f>Monatsverwendungsnachweis!AQ11</f>
        <v>5</v>
      </c>
      <c r="AA8" s="166">
        <f>Monatsverwendungsnachweis!AR11</f>
        <v>6</v>
      </c>
      <c r="AB8" s="166">
        <f>Monatsverwendungsnachweis!AS11</f>
        <v>7</v>
      </c>
      <c r="AC8" s="166">
        <f>Monatsverwendungsnachweis!AT11</f>
        <v>1</v>
      </c>
      <c r="AD8" s="166">
        <f>Monatsverwendungsnachweis!AU11</f>
        <v>2</v>
      </c>
      <c r="AE8" s="166">
        <f>Monatsverwendungsnachweis!AV11</f>
        <v>3</v>
      </c>
      <c r="AF8" s="166">
        <f>Monatsverwendungsnachweis!AW11</f>
        <v>4</v>
      </c>
      <c r="AG8" s="166">
        <f>Monatsverwendungsnachweis!AX11</f>
        <v>5</v>
      </c>
      <c r="AH8" s="166">
        <f>Monatsverwendungsnachweis!AY11</f>
        <v>6</v>
      </c>
      <c r="AI8" s="166">
        <f>Monatsverwendungsnachweis!AZ11</f>
        <v>7</v>
      </c>
      <c r="AJ8" s="166">
        <f>Monatsverwendungsnachweis!BA11</f>
        <v>1</v>
      </c>
      <c r="AK8" s="166">
        <f>Monatsverwendungsnachweis!BB11</f>
        <v>2</v>
      </c>
      <c r="AL8" s="166">
        <f>Monatsverwendungsnachweis!BC11</f>
        <v>3</v>
      </c>
      <c r="AM8" s="14"/>
      <c r="AN8" s="14"/>
      <c r="AO8" s="14"/>
      <c r="AP8" s="14"/>
    </row>
    <row r="9" spans="1:48" ht="51.6" x14ac:dyDescent="0.25">
      <c r="A9" s="48" t="s">
        <v>2</v>
      </c>
      <c r="B9" s="48" t="s">
        <v>379</v>
      </c>
      <c r="C9" s="49" t="s">
        <v>3</v>
      </c>
      <c r="D9" s="50" t="s">
        <v>10</v>
      </c>
      <c r="E9" s="127" t="s">
        <v>94</v>
      </c>
      <c r="F9" s="50" t="s">
        <v>11</v>
      </c>
      <c r="G9" s="50" t="s">
        <v>695</v>
      </c>
      <c r="H9" s="51">
        <v>1</v>
      </c>
      <c r="I9" s="51">
        <v>2</v>
      </c>
      <c r="J9" s="51">
        <v>3</v>
      </c>
      <c r="K9" s="51">
        <v>4</v>
      </c>
      <c r="L9" s="51">
        <v>5</v>
      </c>
      <c r="M9" s="51">
        <v>6</v>
      </c>
      <c r="N9" s="51">
        <v>7</v>
      </c>
      <c r="O9" s="51">
        <v>8</v>
      </c>
      <c r="P9" s="51">
        <v>9</v>
      </c>
      <c r="Q9" s="51">
        <v>10</v>
      </c>
      <c r="R9" s="51">
        <v>11</v>
      </c>
      <c r="S9" s="51">
        <v>12</v>
      </c>
      <c r="T9" s="51">
        <v>13</v>
      </c>
      <c r="U9" s="51">
        <v>14</v>
      </c>
      <c r="V9" s="51">
        <v>15</v>
      </c>
      <c r="W9" s="51">
        <v>16</v>
      </c>
      <c r="X9" s="51">
        <v>17</v>
      </c>
      <c r="Y9" s="51">
        <v>18</v>
      </c>
      <c r="Z9" s="51">
        <v>19</v>
      </c>
      <c r="AA9" s="51">
        <v>20</v>
      </c>
      <c r="AB9" s="51">
        <v>21</v>
      </c>
      <c r="AC9" s="51">
        <v>22</v>
      </c>
      <c r="AD9" s="51">
        <v>23</v>
      </c>
      <c r="AE9" s="51">
        <v>24</v>
      </c>
      <c r="AF9" s="51">
        <v>25</v>
      </c>
      <c r="AG9" s="51">
        <v>26</v>
      </c>
      <c r="AH9" s="51">
        <v>27</v>
      </c>
      <c r="AI9" s="51">
        <v>28</v>
      </c>
      <c r="AJ9" s="51">
        <v>29</v>
      </c>
      <c r="AK9" s="51">
        <v>30</v>
      </c>
      <c r="AL9" s="51">
        <v>31</v>
      </c>
      <c r="AM9" s="134" t="s">
        <v>102</v>
      </c>
      <c r="AN9" s="134" t="s">
        <v>457</v>
      </c>
      <c r="AO9" s="624"/>
      <c r="AP9" s="624"/>
    </row>
    <row r="10" spans="1:48" s="41" customFormat="1" ht="11.85" customHeight="1" x14ac:dyDescent="0.25">
      <c r="A10" s="71">
        <f>Monatsverwendungsnachweis!A13</f>
        <v>1</v>
      </c>
      <c r="B10" s="72" t="str">
        <f>IF(Monatsverwendungsnachweis!B13&lt;&gt;"",Monatsverwendungsnachweis!B13,"")</f>
        <v/>
      </c>
      <c r="C10" s="72" t="str">
        <f>IF(Monatsverwendungsnachweis!D13&lt;&gt;"",Monatsverwendungsnachweis!D13,"")</f>
        <v/>
      </c>
      <c r="D10" s="124" t="str">
        <f>IF(Monatsverwendungsnachweis!F13="","",Monatsverwendungsnachweis!F13)</f>
        <v/>
      </c>
      <c r="E10" s="128" t="str">
        <f>IF(Monatsverwendungsnachweis!G13="","",Monatsverwendungsnachweis!G13)</f>
        <v/>
      </c>
      <c r="F10" s="124" t="str">
        <f>IF(Monatsverwendungsnachweis!H13="","",Monatsverwendungsnachweis!H13)</f>
        <v/>
      </c>
      <c r="G10" s="124" t="str">
        <f>IF(C10="","",IF(Ermittlung_Pauschale!N2=0,"nein","ja"))</f>
        <v/>
      </c>
      <c r="H10" s="73" t="str">
        <f>IFERROR(IF($B10=String_o_Kofi,0,VLOOKUP(Monatsverwendungsnachweis!Y13,Status_Ausloesung,Monatsverwendungsnachweis!$R$6,FALSE)*$AF$6*Ermittlung_Pauschale!$N2),"")</f>
        <v/>
      </c>
      <c r="I10" s="73" t="str">
        <f>IFERROR(IF($B10=String_o_Kofi,0,VLOOKUP(Monatsverwendungsnachweis!Z13,Status_Ausloesung,Monatsverwendungsnachweis!$R$6,FALSE)*$AF$6*Ermittlung_Pauschale!$N2),"")</f>
        <v/>
      </c>
      <c r="J10" s="73" t="str">
        <f>IFERROR(IF($B10=String_o_Kofi,0,VLOOKUP(Monatsverwendungsnachweis!AA13,Status_Ausloesung,Monatsverwendungsnachweis!$R$6,FALSE)*$AF$6*Ermittlung_Pauschale!$N2),"")</f>
        <v/>
      </c>
      <c r="K10" s="73" t="str">
        <f>IFERROR(IF($B10=String_o_Kofi,0,VLOOKUP(Monatsverwendungsnachweis!AB13,Status_Ausloesung,Monatsverwendungsnachweis!$R$6,FALSE)*$AF$6*Ermittlung_Pauschale!$N2),"")</f>
        <v/>
      </c>
      <c r="L10" s="73" t="str">
        <f>IFERROR(IF($B10=String_o_Kofi,0,VLOOKUP(Monatsverwendungsnachweis!AC13,Status_Ausloesung,Monatsverwendungsnachweis!$R$6,FALSE)*$AF$6*Ermittlung_Pauschale!$N2),"")</f>
        <v/>
      </c>
      <c r="M10" s="73" t="str">
        <f>IFERROR(IF($B10=String_o_Kofi,0,VLOOKUP(Monatsverwendungsnachweis!AD13,Status_Ausloesung,Monatsverwendungsnachweis!$R$6,FALSE)*$AF$6*Ermittlung_Pauschale!$N2),"")</f>
        <v/>
      </c>
      <c r="N10" s="73" t="str">
        <f>IFERROR(IF($B10=String_o_Kofi,0,VLOOKUP(Monatsverwendungsnachweis!AE13,Status_Ausloesung,Monatsverwendungsnachweis!$R$6,FALSE)*$AF$6*Ermittlung_Pauschale!$N2),"")</f>
        <v/>
      </c>
      <c r="O10" s="73" t="str">
        <f>IFERROR(IF($B10=String_o_Kofi,0,VLOOKUP(Monatsverwendungsnachweis!AF13,Status_Ausloesung,Monatsverwendungsnachweis!$R$6,FALSE)*$AF$6*Ermittlung_Pauschale!$N2),"")</f>
        <v/>
      </c>
      <c r="P10" s="73" t="str">
        <f>IFERROR(IF($B10=String_o_Kofi,0,VLOOKUP(Monatsverwendungsnachweis!AG13,Status_Ausloesung,Monatsverwendungsnachweis!$R$6,FALSE)*$AF$6*Ermittlung_Pauschale!$N2),"")</f>
        <v/>
      </c>
      <c r="Q10" s="73" t="str">
        <f>IFERROR(IF($B10=String_o_Kofi,0,VLOOKUP(Monatsverwendungsnachweis!AH13,Status_Ausloesung,Monatsverwendungsnachweis!$R$6,FALSE)*$AF$6*Ermittlung_Pauschale!$N2),"")</f>
        <v/>
      </c>
      <c r="R10" s="73" t="str">
        <f>IFERROR(IF($B10=String_o_Kofi,0,VLOOKUP(Monatsverwendungsnachweis!AI13,Status_Ausloesung,Monatsverwendungsnachweis!$R$6,FALSE)*$AF$6*Ermittlung_Pauschale!$N2),"")</f>
        <v/>
      </c>
      <c r="S10" s="73" t="str">
        <f>IFERROR(IF($B10=String_o_Kofi,0,VLOOKUP(Monatsverwendungsnachweis!AJ13,Status_Ausloesung,Monatsverwendungsnachweis!$R$6,FALSE)*$AF$6*Ermittlung_Pauschale!$N2),"")</f>
        <v/>
      </c>
      <c r="T10" s="73" t="str">
        <f>IFERROR(IF($B10=String_o_Kofi,0,VLOOKUP(Monatsverwendungsnachweis!AK13,Status_Ausloesung,Monatsverwendungsnachweis!$R$6,FALSE)*$AF$6*Ermittlung_Pauschale!$N2),"")</f>
        <v/>
      </c>
      <c r="U10" s="73" t="str">
        <f>IFERROR(IF($B10=String_o_Kofi,0,VLOOKUP(Monatsverwendungsnachweis!AL13,Status_Ausloesung,Monatsverwendungsnachweis!$R$6,FALSE)*$AF$6*Ermittlung_Pauschale!$N2),"")</f>
        <v/>
      </c>
      <c r="V10" s="73" t="str">
        <f>IFERROR(IF($B10=String_o_Kofi,0,VLOOKUP(Monatsverwendungsnachweis!AM13,Status_Ausloesung,Monatsverwendungsnachweis!$R$6,FALSE)*$AF$6*Ermittlung_Pauschale!$N2),"")</f>
        <v/>
      </c>
      <c r="W10" s="73" t="str">
        <f>IFERROR(IF($B10=String_o_Kofi,0,VLOOKUP(Monatsverwendungsnachweis!AN13,Status_Ausloesung,Monatsverwendungsnachweis!$R$6,FALSE)*$AF$6*Ermittlung_Pauschale!$N2),"")</f>
        <v/>
      </c>
      <c r="X10" s="73" t="str">
        <f>IFERROR(IF($B10=String_o_Kofi,0,VLOOKUP(Monatsverwendungsnachweis!AO13,Status_Ausloesung,Monatsverwendungsnachweis!$R$6,FALSE)*$AF$6*Ermittlung_Pauschale!$N2),"")</f>
        <v/>
      </c>
      <c r="Y10" s="73" t="str">
        <f>IFERROR(IF($B10=String_o_Kofi,0,VLOOKUP(Monatsverwendungsnachweis!AP13,Status_Ausloesung,Monatsverwendungsnachweis!$R$6,FALSE)*$AF$6*Ermittlung_Pauschale!$N2),"")</f>
        <v/>
      </c>
      <c r="Z10" s="73" t="str">
        <f>IFERROR(IF($B10=String_o_Kofi,0,VLOOKUP(Monatsverwendungsnachweis!AQ13,Status_Ausloesung,Monatsverwendungsnachweis!$R$6,FALSE)*$AF$6*Ermittlung_Pauschale!$N2),"")</f>
        <v/>
      </c>
      <c r="AA10" s="73" t="str">
        <f>IFERROR(IF($B10=String_o_Kofi,0,VLOOKUP(Monatsverwendungsnachweis!AR13,Status_Ausloesung,Monatsverwendungsnachweis!$R$6,FALSE)*$AF$6*Ermittlung_Pauschale!$N2),"")</f>
        <v/>
      </c>
      <c r="AB10" s="73" t="str">
        <f>IFERROR(IF($B10=String_o_Kofi,0,VLOOKUP(Monatsverwendungsnachweis!AS13,Status_Ausloesung,Monatsverwendungsnachweis!$R$6,FALSE)*$AF$6*Ermittlung_Pauschale!$N2),"")</f>
        <v/>
      </c>
      <c r="AC10" s="73" t="str">
        <f>IFERROR(IF($B10=String_o_Kofi,0,VLOOKUP(Monatsverwendungsnachweis!AT13,Status_Ausloesung,Monatsverwendungsnachweis!$R$6,FALSE)*$AF$6*Ermittlung_Pauschale!$N2),"")</f>
        <v/>
      </c>
      <c r="AD10" s="73" t="str">
        <f>IFERROR(IF($B10=String_o_Kofi,0,VLOOKUP(Monatsverwendungsnachweis!AU13,Status_Ausloesung,Monatsverwendungsnachweis!$R$6,FALSE)*$AF$6*Ermittlung_Pauschale!$N2),"")</f>
        <v/>
      </c>
      <c r="AE10" s="73" t="str">
        <f>IFERROR(IF($B10=String_o_Kofi,0,VLOOKUP(Monatsverwendungsnachweis!AV13,Status_Ausloesung,Monatsverwendungsnachweis!$R$6,FALSE)*$AF$6*Ermittlung_Pauschale!$N2),"")</f>
        <v/>
      </c>
      <c r="AF10" s="73" t="str">
        <f>IFERROR(IF($B10=String_o_Kofi,0,VLOOKUP(Monatsverwendungsnachweis!AW13,Status_Ausloesung,Monatsverwendungsnachweis!$R$6,FALSE)*$AF$6*Ermittlung_Pauschale!$N2),"")</f>
        <v/>
      </c>
      <c r="AG10" s="73" t="str">
        <f>IFERROR(IF($B10=String_o_Kofi,0,VLOOKUP(Monatsverwendungsnachweis!AX13,Status_Ausloesung,Monatsverwendungsnachweis!$R$6,FALSE)*$AF$6*Ermittlung_Pauschale!$N2),"")</f>
        <v/>
      </c>
      <c r="AH10" s="73" t="str">
        <f>IFERROR(IF($B10=String_o_Kofi,0,VLOOKUP(Monatsverwendungsnachweis!AY13,Status_Ausloesung,Monatsverwendungsnachweis!$R$6,FALSE)*$AF$6*Ermittlung_Pauschale!$N2),"")</f>
        <v/>
      </c>
      <c r="AI10" s="73" t="str">
        <f>IFERROR(IF($B10=String_o_Kofi,0,VLOOKUP(Monatsverwendungsnachweis!AZ13,Status_Ausloesung,Monatsverwendungsnachweis!$R$6,FALSE)*$AF$6*Ermittlung_Pauschale!$N2),"")</f>
        <v/>
      </c>
      <c r="AJ10" s="73" t="str">
        <f>IFERROR(IF($B10=String_o_Kofi,0,VLOOKUP(Monatsverwendungsnachweis!BA13,Status_Ausloesung,Monatsverwendungsnachweis!$R$6,FALSE)*$AF$6*Ermittlung_Pauschale!$N2),"")</f>
        <v/>
      </c>
      <c r="AK10" s="73" t="str">
        <f>IFERROR(IF($B10=String_o_Kofi,0,VLOOKUP(Monatsverwendungsnachweis!BB13,Status_Ausloesung,Monatsverwendungsnachweis!$R$6,FALSE)*$AF$6*Ermittlung_Pauschale!$N2),"")</f>
        <v/>
      </c>
      <c r="AL10" s="73" t="str">
        <f>IFERROR(IF($B10=String_o_Kofi,0,VLOOKUP(Monatsverwendungsnachweis!BC13,Status_Ausloesung,Monatsverwendungsnachweis!$R$6,FALSE)*$AF$6*Ermittlung_Pauschale!$N2),"")</f>
        <v/>
      </c>
      <c r="AM10" s="74">
        <f>IF(E10='Drop Down'!$L$2,SUM(H10:AL10),0)</f>
        <v>0</v>
      </c>
      <c r="AN10" s="74">
        <f>IF(E10='Drop Down'!$L$3,SUM(H10:AL10),0)</f>
        <v>0</v>
      </c>
      <c r="AO10" s="625"/>
      <c r="AP10" s="625"/>
      <c r="AR10" s="216" t="s">
        <v>706</v>
      </c>
      <c r="AS10" s="216"/>
      <c r="AT10" s="216" t="s">
        <v>707</v>
      </c>
      <c r="AU10" s="216"/>
      <c r="AV10" s="216"/>
    </row>
    <row r="11" spans="1:48" s="41" customFormat="1" ht="11.85" customHeight="1" x14ac:dyDescent="0.25">
      <c r="A11" s="71" t="str">
        <f>Monatsverwendungsnachweis!A14</f>
        <v/>
      </c>
      <c r="B11" s="72" t="str">
        <f>IF(Monatsverwendungsnachweis!B14&lt;&gt;"",Monatsverwendungsnachweis!B14,"")</f>
        <v/>
      </c>
      <c r="C11" s="72" t="str">
        <f>IF(Monatsverwendungsnachweis!D14&lt;&gt;"",Monatsverwendungsnachweis!D14,"")</f>
        <v/>
      </c>
      <c r="D11" s="124" t="str">
        <f>IF(Monatsverwendungsnachweis!F14="","",Monatsverwendungsnachweis!F14)</f>
        <v/>
      </c>
      <c r="E11" s="128" t="str">
        <f>IF(Monatsverwendungsnachweis!G14="","",Monatsverwendungsnachweis!G14)</f>
        <v/>
      </c>
      <c r="F11" s="124" t="str">
        <f>IF(Monatsverwendungsnachweis!H14="","",Monatsverwendungsnachweis!H14)</f>
        <v/>
      </c>
      <c r="G11" s="124" t="str">
        <f>IF(C11="","",IF(Ermittlung_Pauschale!N3=0,"nein","ja"))</f>
        <v/>
      </c>
      <c r="H11" s="73" t="str">
        <f>IFERROR(IF($B11=String_o_Kofi,0,VLOOKUP(Monatsverwendungsnachweis!Y14,Status_Ausloesung,Monatsverwendungsnachweis!$R$6,FALSE)*$AF$6*Ermittlung_Pauschale!$N3),"")</f>
        <v/>
      </c>
      <c r="I11" s="73" t="str">
        <f>IFERROR(IF($B11=String_o_Kofi,0,VLOOKUP(Monatsverwendungsnachweis!Z14,Status_Ausloesung,Monatsverwendungsnachweis!$R$6,FALSE)*$AF$6*Ermittlung_Pauschale!$N3),"")</f>
        <v/>
      </c>
      <c r="J11" s="73" t="str">
        <f>IFERROR(IF($B11=String_o_Kofi,0,VLOOKUP(Monatsverwendungsnachweis!AA14,Status_Ausloesung,Monatsverwendungsnachweis!$R$6,FALSE)*$AF$6*Ermittlung_Pauschale!$N3),"")</f>
        <v/>
      </c>
      <c r="K11" s="73" t="str">
        <f>IFERROR(IF($B11=String_o_Kofi,0,VLOOKUP(Monatsverwendungsnachweis!AB14,Status_Ausloesung,Monatsverwendungsnachweis!$R$6,FALSE)*$AF$6*Ermittlung_Pauschale!$N3),"")</f>
        <v/>
      </c>
      <c r="L11" s="73" t="str">
        <f>IFERROR(IF($B11=String_o_Kofi,0,VLOOKUP(Monatsverwendungsnachweis!AC14,Status_Ausloesung,Monatsverwendungsnachweis!$R$6,FALSE)*$AF$6*Ermittlung_Pauschale!$N3),"")</f>
        <v/>
      </c>
      <c r="M11" s="73" t="str">
        <f>IFERROR(IF($B11=String_o_Kofi,0,VLOOKUP(Monatsverwendungsnachweis!AD14,Status_Ausloesung,Monatsverwendungsnachweis!$R$6,FALSE)*$AF$6*Ermittlung_Pauschale!$N3),"")</f>
        <v/>
      </c>
      <c r="N11" s="73" t="str">
        <f>IFERROR(IF($B11=String_o_Kofi,0,VLOOKUP(Monatsverwendungsnachweis!AE14,Status_Ausloesung,Monatsverwendungsnachweis!$R$6,FALSE)*$AF$6*Ermittlung_Pauschale!$N3),"")</f>
        <v/>
      </c>
      <c r="O11" s="73" t="str">
        <f>IFERROR(IF($B11=String_o_Kofi,0,VLOOKUP(Monatsverwendungsnachweis!AF14,Status_Ausloesung,Monatsverwendungsnachweis!$R$6,FALSE)*$AF$6*Ermittlung_Pauschale!$N3),"")</f>
        <v/>
      </c>
      <c r="P11" s="73" t="str">
        <f>IFERROR(IF($B11=String_o_Kofi,0,VLOOKUP(Monatsverwendungsnachweis!AG14,Status_Ausloesung,Monatsverwendungsnachweis!$R$6,FALSE)*$AF$6*Ermittlung_Pauschale!$N3),"")</f>
        <v/>
      </c>
      <c r="Q11" s="73" t="str">
        <f>IFERROR(IF($B11=String_o_Kofi,0,VLOOKUP(Monatsverwendungsnachweis!AH14,Status_Ausloesung,Monatsverwendungsnachweis!$R$6,FALSE)*$AF$6*Ermittlung_Pauschale!$N3),"")</f>
        <v/>
      </c>
      <c r="R11" s="73" t="str">
        <f>IFERROR(IF($B11=String_o_Kofi,0,VLOOKUP(Monatsverwendungsnachweis!AI14,Status_Ausloesung,Monatsverwendungsnachweis!$R$6,FALSE)*$AF$6*Ermittlung_Pauschale!$N3),"")</f>
        <v/>
      </c>
      <c r="S11" s="73" t="str">
        <f>IFERROR(IF($B11=String_o_Kofi,0,VLOOKUP(Monatsverwendungsnachweis!AJ14,Status_Ausloesung,Monatsverwendungsnachweis!$R$6,FALSE)*$AF$6*Ermittlung_Pauschale!$N3),"")</f>
        <v/>
      </c>
      <c r="T11" s="73" t="str">
        <f>IFERROR(IF($B11=String_o_Kofi,0,VLOOKUP(Monatsverwendungsnachweis!AK14,Status_Ausloesung,Monatsverwendungsnachweis!$R$6,FALSE)*$AF$6*Ermittlung_Pauschale!$N3),"")</f>
        <v/>
      </c>
      <c r="U11" s="73" t="str">
        <f>IFERROR(IF($B11=String_o_Kofi,0,VLOOKUP(Monatsverwendungsnachweis!AL14,Status_Ausloesung,Monatsverwendungsnachweis!$R$6,FALSE)*$AF$6*Ermittlung_Pauschale!$N3),"")</f>
        <v/>
      </c>
      <c r="V11" s="73" t="str">
        <f>IFERROR(IF($B11=String_o_Kofi,0,VLOOKUP(Monatsverwendungsnachweis!AM14,Status_Ausloesung,Monatsverwendungsnachweis!$R$6,FALSE)*$AF$6*Ermittlung_Pauschale!$N3),"")</f>
        <v/>
      </c>
      <c r="W11" s="73" t="str">
        <f>IFERROR(IF($B11=String_o_Kofi,0,VLOOKUP(Monatsverwendungsnachweis!AN14,Status_Ausloesung,Monatsverwendungsnachweis!$R$6,FALSE)*$AF$6*Ermittlung_Pauschale!$N3),"")</f>
        <v/>
      </c>
      <c r="X11" s="73" t="str">
        <f>IFERROR(IF($B11=String_o_Kofi,0,VLOOKUP(Monatsverwendungsnachweis!AO14,Status_Ausloesung,Monatsverwendungsnachweis!$R$6,FALSE)*$AF$6*Ermittlung_Pauschale!$N3),"")</f>
        <v/>
      </c>
      <c r="Y11" s="73" t="str">
        <f>IFERROR(IF($B11=String_o_Kofi,0,VLOOKUP(Monatsverwendungsnachweis!AP14,Status_Ausloesung,Monatsverwendungsnachweis!$R$6,FALSE)*$AF$6*Ermittlung_Pauschale!$N3),"")</f>
        <v/>
      </c>
      <c r="Z11" s="73" t="str">
        <f>IFERROR(IF($B11=String_o_Kofi,0,VLOOKUP(Monatsverwendungsnachweis!AQ14,Status_Ausloesung,Monatsverwendungsnachweis!$R$6,FALSE)*$AF$6*Ermittlung_Pauschale!$N3),"")</f>
        <v/>
      </c>
      <c r="AA11" s="73" t="str">
        <f>IFERROR(IF($B11=String_o_Kofi,0,VLOOKUP(Monatsverwendungsnachweis!AR14,Status_Ausloesung,Monatsverwendungsnachweis!$R$6,FALSE)*$AF$6*Ermittlung_Pauschale!$N3),"")</f>
        <v/>
      </c>
      <c r="AB11" s="73" t="str">
        <f>IFERROR(IF($B11=String_o_Kofi,0,VLOOKUP(Monatsverwendungsnachweis!AS14,Status_Ausloesung,Monatsverwendungsnachweis!$R$6,FALSE)*$AF$6*Ermittlung_Pauschale!$N3),"")</f>
        <v/>
      </c>
      <c r="AC11" s="73" t="str">
        <f>IFERROR(IF($B11=String_o_Kofi,0,VLOOKUP(Monatsverwendungsnachweis!AT14,Status_Ausloesung,Monatsverwendungsnachweis!$R$6,FALSE)*$AF$6*Ermittlung_Pauschale!$N3),"")</f>
        <v/>
      </c>
      <c r="AD11" s="73" t="str">
        <f>IFERROR(IF($B11=String_o_Kofi,0,VLOOKUP(Monatsverwendungsnachweis!AU14,Status_Ausloesung,Monatsverwendungsnachweis!$R$6,FALSE)*$AF$6*Ermittlung_Pauschale!$N3),"")</f>
        <v/>
      </c>
      <c r="AE11" s="73" t="str">
        <f>IFERROR(IF($B11=String_o_Kofi,0,VLOOKUP(Monatsverwendungsnachweis!AV14,Status_Ausloesung,Monatsverwendungsnachweis!$R$6,FALSE)*$AF$6*Ermittlung_Pauschale!$N3),"")</f>
        <v/>
      </c>
      <c r="AF11" s="73" t="str">
        <f>IFERROR(IF($B11=String_o_Kofi,0,VLOOKUP(Monatsverwendungsnachweis!AW14,Status_Ausloesung,Monatsverwendungsnachweis!$R$6,FALSE)*$AF$6*Ermittlung_Pauschale!$N3),"")</f>
        <v/>
      </c>
      <c r="AG11" s="73" t="str">
        <f>IFERROR(IF($B11=String_o_Kofi,0,VLOOKUP(Monatsverwendungsnachweis!AX14,Status_Ausloesung,Monatsverwendungsnachweis!$R$6,FALSE)*$AF$6*Ermittlung_Pauschale!$N3),"")</f>
        <v/>
      </c>
      <c r="AH11" s="73" t="str">
        <f>IFERROR(IF($B11=String_o_Kofi,0,VLOOKUP(Monatsverwendungsnachweis!AY14,Status_Ausloesung,Monatsverwendungsnachweis!$R$6,FALSE)*$AF$6*Ermittlung_Pauschale!$N3),"")</f>
        <v/>
      </c>
      <c r="AI11" s="73" t="str">
        <f>IFERROR(IF($B11=String_o_Kofi,0,VLOOKUP(Monatsverwendungsnachweis!AZ14,Status_Ausloesung,Monatsverwendungsnachweis!$R$6,FALSE)*$AF$6*Ermittlung_Pauschale!$N3),"")</f>
        <v/>
      </c>
      <c r="AJ11" s="73" t="str">
        <f>IFERROR(IF($B11=String_o_Kofi,0,VLOOKUP(Monatsverwendungsnachweis!BA14,Status_Ausloesung,Monatsverwendungsnachweis!$R$6,FALSE)*$AF$6*Ermittlung_Pauschale!$N3),"")</f>
        <v/>
      </c>
      <c r="AK11" s="73" t="str">
        <f>IFERROR(IF($B11=String_o_Kofi,0,VLOOKUP(Monatsverwendungsnachweis!BB14,Status_Ausloesung,Monatsverwendungsnachweis!$R$6,FALSE)*$AF$6*Ermittlung_Pauschale!$N3),"")</f>
        <v/>
      </c>
      <c r="AL11" s="73" t="str">
        <f>IFERROR(IF($B11=String_o_Kofi,0,VLOOKUP(Monatsverwendungsnachweis!BC14,Status_Ausloesung,Monatsverwendungsnachweis!$R$6,FALSE)*$AF$6*Ermittlung_Pauschale!$N3),"")</f>
        <v/>
      </c>
      <c r="AM11" s="74">
        <f>IF(E11='Drop Down'!$L$2,SUM(H11:AL11),0)</f>
        <v>0</v>
      </c>
      <c r="AN11" s="74">
        <f>IF(E11='Drop Down'!$L$3,SUM(H11:AL11),0)</f>
        <v>0</v>
      </c>
      <c r="AO11" s="625"/>
      <c r="AP11" s="625"/>
      <c r="AS11" s="216"/>
      <c r="AT11" s="216"/>
      <c r="AU11" s="216"/>
      <c r="AV11" s="216"/>
    </row>
    <row r="12" spans="1:48" s="41" customFormat="1" ht="11.85" customHeight="1" x14ac:dyDescent="0.25">
      <c r="A12" s="71" t="str">
        <f>Monatsverwendungsnachweis!A15</f>
        <v/>
      </c>
      <c r="B12" s="72" t="str">
        <f>IF(Monatsverwendungsnachweis!B15&lt;&gt;"",Monatsverwendungsnachweis!B15,"")</f>
        <v/>
      </c>
      <c r="C12" s="72" t="str">
        <f>IF(Monatsverwendungsnachweis!D15&lt;&gt;"",Monatsverwendungsnachweis!D15,"")</f>
        <v/>
      </c>
      <c r="D12" s="124" t="str">
        <f>IF(Monatsverwendungsnachweis!F15="","",Monatsverwendungsnachweis!F15)</f>
        <v/>
      </c>
      <c r="E12" s="128" t="str">
        <f>IF(Monatsverwendungsnachweis!G15="","",Monatsverwendungsnachweis!G15)</f>
        <v/>
      </c>
      <c r="F12" s="124" t="str">
        <f>IF(Monatsverwendungsnachweis!H15="","",Monatsverwendungsnachweis!H15)</f>
        <v/>
      </c>
      <c r="G12" s="124" t="str">
        <f>IF(C12="","",IF(Ermittlung_Pauschale!N4=0,"nein","ja"))</f>
        <v/>
      </c>
      <c r="H12" s="73" t="str">
        <f>IFERROR(IF($B12=String_o_Kofi,0,VLOOKUP(Monatsverwendungsnachweis!Y15,Status_Ausloesung,Monatsverwendungsnachweis!$R$6,FALSE)*$AF$6*Ermittlung_Pauschale!$N4),"")</f>
        <v/>
      </c>
      <c r="I12" s="73" t="str">
        <f>IFERROR(IF($B12=String_o_Kofi,0,VLOOKUP(Monatsverwendungsnachweis!Z15,Status_Ausloesung,Monatsverwendungsnachweis!$R$6,FALSE)*$AF$6*Ermittlung_Pauschale!$N4),"")</f>
        <v/>
      </c>
      <c r="J12" s="73" t="str">
        <f>IFERROR(IF($B12=String_o_Kofi,0,VLOOKUP(Monatsverwendungsnachweis!AA15,Status_Ausloesung,Monatsverwendungsnachweis!$R$6,FALSE)*$AF$6*Ermittlung_Pauschale!$N4),"")</f>
        <v/>
      </c>
      <c r="K12" s="73" t="str">
        <f>IFERROR(IF($B12=String_o_Kofi,0,VLOOKUP(Monatsverwendungsnachweis!AB15,Status_Ausloesung,Monatsverwendungsnachweis!$R$6,FALSE)*$AF$6*Ermittlung_Pauschale!$N4),"")</f>
        <v/>
      </c>
      <c r="L12" s="73" t="str">
        <f>IFERROR(IF($B12=String_o_Kofi,0,VLOOKUP(Monatsverwendungsnachweis!AC15,Status_Ausloesung,Monatsverwendungsnachweis!$R$6,FALSE)*$AF$6*Ermittlung_Pauschale!$N4),"")</f>
        <v/>
      </c>
      <c r="M12" s="73" t="str">
        <f>IFERROR(IF($B12=String_o_Kofi,0,VLOOKUP(Monatsverwendungsnachweis!AD15,Status_Ausloesung,Monatsverwendungsnachweis!$R$6,FALSE)*$AF$6*Ermittlung_Pauschale!$N4),"")</f>
        <v/>
      </c>
      <c r="N12" s="73" t="str">
        <f>IFERROR(IF($B12=String_o_Kofi,0,VLOOKUP(Monatsverwendungsnachweis!AE15,Status_Ausloesung,Monatsverwendungsnachweis!$R$6,FALSE)*$AF$6*Ermittlung_Pauschale!$N4),"")</f>
        <v/>
      </c>
      <c r="O12" s="73" t="str">
        <f>IFERROR(IF($B12=String_o_Kofi,0,VLOOKUP(Monatsverwendungsnachweis!AF15,Status_Ausloesung,Monatsverwendungsnachweis!$R$6,FALSE)*$AF$6*Ermittlung_Pauschale!$N4),"")</f>
        <v/>
      </c>
      <c r="P12" s="73" t="str">
        <f>IFERROR(IF($B12=String_o_Kofi,0,VLOOKUP(Monatsverwendungsnachweis!AG15,Status_Ausloesung,Monatsverwendungsnachweis!$R$6,FALSE)*$AF$6*Ermittlung_Pauschale!$N4),"")</f>
        <v/>
      </c>
      <c r="Q12" s="73" t="str">
        <f>IFERROR(IF($B12=String_o_Kofi,0,VLOOKUP(Monatsverwendungsnachweis!AH15,Status_Ausloesung,Monatsverwendungsnachweis!$R$6,FALSE)*$AF$6*Ermittlung_Pauschale!$N4),"")</f>
        <v/>
      </c>
      <c r="R12" s="73" t="str">
        <f>IFERROR(IF($B12=String_o_Kofi,0,VLOOKUP(Monatsverwendungsnachweis!AI15,Status_Ausloesung,Monatsverwendungsnachweis!$R$6,FALSE)*$AF$6*Ermittlung_Pauschale!$N4),"")</f>
        <v/>
      </c>
      <c r="S12" s="73" t="str">
        <f>IFERROR(IF($B12=String_o_Kofi,0,VLOOKUP(Monatsverwendungsnachweis!AJ15,Status_Ausloesung,Monatsverwendungsnachweis!$R$6,FALSE)*$AF$6*Ermittlung_Pauschale!$N4),"")</f>
        <v/>
      </c>
      <c r="T12" s="73" t="str">
        <f>IFERROR(IF($B12=String_o_Kofi,0,VLOOKUP(Monatsverwendungsnachweis!AK15,Status_Ausloesung,Monatsverwendungsnachweis!$R$6,FALSE)*$AF$6*Ermittlung_Pauschale!$N4),"")</f>
        <v/>
      </c>
      <c r="U12" s="73" t="str">
        <f>IFERROR(IF($B12=String_o_Kofi,0,VLOOKUP(Monatsverwendungsnachweis!AL15,Status_Ausloesung,Monatsverwendungsnachweis!$R$6,FALSE)*$AF$6*Ermittlung_Pauschale!$N4),"")</f>
        <v/>
      </c>
      <c r="V12" s="73" t="str">
        <f>IFERROR(IF($B12=String_o_Kofi,0,VLOOKUP(Monatsverwendungsnachweis!AM15,Status_Ausloesung,Monatsverwendungsnachweis!$R$6,FALSE)*$AF$6*Ermittlung_Pauschale!$N4),"")</f>
        <v/>
      </c>
      <c r="W12" s="73" t="str">
        <f>IFERROR(IF($B12=String_o_Kofi,0,VLOOKUP(Monatsverwendungsnachweis!AN15,Status_Ausloesung,Monatsverwendungsnachweis!$R$6,FALSE)*$AF$6*Ermittlung_Pauschale!$N4),"")</f>
        <v/>
      </c>
      <c r="X12" s="73" t="str">
        <f>IFERROR(IF($B12=String_o_Kofi,0,VLOOKUP(Monatsverwendungsnachweis!AO15,Status_Ausloesung,Monatsverwendungsnachweis!$R$6,FALSE)*$AF$6*Ermittlung_Pauschale!$N4),"")</f>
        <v/>
      </c>
      <c r="Y12" s="73" t="str">
        <f>IFERROR(IF($B12=String_o_Kofi,0,VLOOKUP(Monatsverwendungsnachweis!AP15,Status_Ausloesung,Monatsverwendungsnachweis!$R$6,FALSE)*$AF$6*Ermittlung_Pauschale!$N4),"")</f>
        <v/>
      </c>
      <c r="Z12" s="73" t="str">
        <f>IFERROR(IF($B12=String_o_Kofi,0,VLOOKUP(Monatsverwendungsnachweis!AQ15,Status_Ausloesung,Monatsverwendungsnachweis!$R$6,FALSE)*$AF$6*Ermittlung_Pauschale!$N4),"")</f>
        <v/>
      </c>
      <c r="AA12" s="73" t="str">
        <f>IFERROR(IF($B12=String_o_Kofi,0,VLOOKUP(Monatsverwendungsnachweis!AR15,Status_Ausloesung,Monatsverwendungsnachweis!$R$6,FALSE)*$AF$6*Ermittlung_Pauschale!$N4),"")</f>
        <v/>
      </c>
      <c r="AB12" s="73" t="str">
        <f>IFERROR(IF($B12=String_o_Kofi,0,VLOOKUP(Monatsverwendungsnachweis!AS15,Status_Ausloesung,Monatsverwendungsnachweis!$R$6,FALSE)*$AF$6*Ermittlung_Pauschale!$N4),"")</f>
        <v/>
      </c>
      <c r="AC12" s="73" t="str">
        <f>IFERROR(IF($B12=String_o_Kofi,0,VLOOKUP(Monatsverwendungsnachweis!AT15,Status_Ausloesung,Monatsverwendungsnachweis!$R$6,FALSE)*$AF$6*Ermittlung_Pauschale!$N4),"")</f>
        <v/>
      </c>
      <c r="AD12" s="73" t="str">
        <f>IFERROR(IF($B12=String_o_Kofi,0,VLOOKUP(Monatsverwendungsnachweis!AU15,Status_Ausloesung,Monatsverwendungsnachweis!$R$6,FALSE)*$AF$6*Ermittlung_Pauschale!$N4),"")</f>
        <v/>
      </c>
      <c r="AE12" s="73" t="str">
        <f>IFERROR(IF($B12=String_o_Kofi,0,VLOOKUP(Monatsverwendungsnachweis!AV15,Status_Ausloesung,Monatsverwendungsnachweis!$R$6,FALSE)*$AF$6*Ermittlung_Pauschale!$N4),"")</f>
        <v/>
      </c>
      <c r="AF12" s="73" t="str">
        <f>IFERROR(IF($B12=String_o_Kofi,0,VLOOKUP(Monatsverwendungsnachweis!AW15,Status_Ausloesung,Monatsverwendungsnachweis!$R$6,FALSE)*$AF$6*Ermittlung_Pauschale!$N4),"")</f>
        <v/>
      </c>
      <c r="AG12" s="73" t="str">
        <f>IFERROR(IF($B12=String_o_Kofi,0,VLOOKUP(Monatsverwendungsnachweis!AX15,Status_Ausloesung,Monatsverwendungsnachweis!$R$6,FALSE)*$AF$6*Ermittlung_Pauschale!$N4),"")</f>
        <v/>
      </c>
      <c r="AH12" s="73" t="str">
        <f>IFERROR(IF($B12=String_o_Kofi,0,VLOOKUP(Monatsverwendungsnachweis!AY15,Status_Ausloesung,Monatsverwendungsnachweis!$R$6,FALSE)*$AF$6*Ermittlung_Pauschale!$N4),"")</f>
        <v/>
      </c>
      <c r="AI12" s="73" t="str">
        <f>IFERROR(IF($B12=String_o_Kofi,0,VLOOKUP(Monatsverwendungsnachweis!AZ15,Status_Ausloesung,Monatsverwendungsnachweis!$R$6,FALSE)*$AF$6*Ermittlung_Pauschale!$N4),"")</f>
        <v/>
      </c>
      <c r="AJ12" s="73" t="str">
        <f>IFERROR(IF($B12=String_o_Kofi,0,VLOOKUP(Monatsverwendungsnachweis!BA15,Status_Ausloesung,Monatsverwendungsnachweis!$R$6,FALSE)*$AF$6*Ermittlung_Pauschale!$N4),"")</f>
        <v/>
      </c>
      <c r="AK12" s="73" t="str">
        <f>IFERROR(IF($B12=String_o_Kofi,0,VLOOKUP(Monatsverwendungsnachweis!BB15,Status_Ausloesung,Monatsverwendungsnachweis!$R$6,FALSE)*$AF$6*Ermittlung_Pauschale!$N4),"")</f>
        <v/>
      </c>
      <c r="AL12" s="73" t="str">
        <f>IFERROR(IF($B12=String_o_Kofi,0,VLOOKUP(Monatsverwendungsnachweis!BC15,Status_Ausloesung,Monatsverwendungsnachweis!$R$6,FALSE)*$AF$6*Ermittlung_Pauschale!$N4),"")</f>
        <v/>
      </c>
      <c r="AM12" s="74">
        <f>IF(E12='Drop Down'!$L$2,SUM(H12:AL12),0)</f>
        <v>0</v>
      </c>
      <c r="AN12" s="74">
        <f>IF(E12='Drop Down'!$L$3,SUM(H12:AL12),0)</f>
        <v>0</v>
      </c>
      <c r="AO12" s="625"/>
      <c r="AP12" s="625"/>
      <c r="AR12" s="216" t="s">
        <v>696</v>
      </c>
      <c r="AS12" s="216"/>
      <c r="AT12" s="216"/>
      <c r="AU12" s="216"/>
      <c r="AV12" s="216"/>
    </row>
    <row r="13" spans="1:48" s="41" customFormat="1" ht="11.85" customHeight="1" x14ac:dyDescent="0.25">
      <c r="A13" s="71" t="str">
        <f>Monatsverwendungsnachweis!A16</f>
        <v/>
      </c>
      <c r="B13" s="72" t="str">
        <f>IF(Monatsverwendungsnachweis!B16&lt;&gt;"",Monatsverwendungsnachweis!B16,"")</f>
        <v/>
      </c>
      <c r="C13" s="72" t="str">
        <f>IF(Monatsverwendungsnachweis!D16&lt;&gt;"",Monatsverwendungsnachweis!D16,"")</f>
        <v/>
      </c>
      <c r="D13" s="124" t="str">
        <f>IF(Monatsverwendungsnachweis!F16="","",Monatsverwendungsnachweis!F16)</f>
        <v/>
      </c>
      <c r="E13" s="128" t="str">
        <f>IF(Monatsverwendungsnachweis!G16="","",Monatsverwendungsnachweis!G16)</f>
        <v/>
      </c>
      <c r="F13" s="124" t="str">
        <f>IF(Monatsverwendungsnachweis!H16="","",Monatsverwendungsnachweis!H16)</f>
        <v/>
      </c>
      <c r="G13" s="124" t="str">
        <f>IF(C13="","",IF(Ermittlung_Pauschale!N5=0,"nein","ja"))</f>
        <v/>
      </c>
      <c r="H13" s="73" t="str">
        <f>IFERROR(IF($B13=String_o_Kofi,0,VLOOKUP(Monatsverwendungsnachweis!Y16,Status_Ausloesung,Monatsverwendungsnachweis!$R$6,FALSE)*$AF$6*Ermittlung_Pauschale!$N5),"")</f>
        <v/>
      </c>
      <c r="I13" s="73" t="str">
        <f>IFERROR(IF($B13=String_o_Kofi,0,VLOOKUP(Monatsverwendungsnachweis!Z16,Status_Ausloesung,Monatsverwendungsnachweis!$R$6,FALSE)*$AF$6*Ermittlung_Pauschale!$N5),"")</f>
        <v/>
      </c>
      <c r="J13" s="73" t="str">
        <f>IFERROR(IF($B13=String_o_Kofi,0,VLOOKUP(Monatsverwendungsnachweis!AA16,Status_Ausloesung,Monatsverwendungsnachweis!$R$6,FALSE)*$AF$6*Ermittlung_Pauschale!$N5),"")</f>
        <v/>
      </c>
      <c r="K13" s="73" t="str">
        <f>IFERROR(IF($B13=String_o_Kofi,0,VLOOKUP(Monatsverwendungsnachweis!AB16,Status_Ausloesung,Monatsverwendungsnachweis!$R$6,FALSE)*$AF$6*Ermittlung_Pauschale!$N5),"")</f>
        <v/>
      </c>
      <c r="L13" s="73" t="str">
        <f>IFERROR(IF($B13=String_o_Kofi,0,VLOOKUP(Monatsverwendungsnachweis!AC16,Status_Ausloesung,Monatsverwendungsnachweis!$R$6,FALSE)*$AF$6*Ermittlung_Pauschale!$N5),"")</f>
        <v/>
      </c>
      <c r="M13" s="73" t="str">
        <f>IFERROR(IF($B13=String_o_Kofi,0,VLOOKUP(Monatsverwendungsnachweis!AD16,Status_Ausloesung,Monatsverwendungsnachweis!$R$6,FALSE)*$AF$6*Ermittlung_Pauschale!$N5),"")</f>
        <v/>
      </c>
      <c r="N13" s="73" t="str">
        <f>IFERROR(IF($B13=String_o_Kofi,0,VLOOKUP(Monatsverwendungsnachweis!AE16,Status_Ausloesung,Monatsverwendungsnachweis!$R$6,FALSE)*$AF$6*Ermittlung_Pauschale!$N5),"")</f>
        <v/>
      </c>
      <c r="O13" s="73" t="str">
        <f>IFERROR(IF($B13=String_o_Kofi,0,VLOOKUP(Monatsverwendungsnachweis!AF16,Status_Ausloesung,Monatsverwendungsnachweis!$R$6,FALSE)*$AF$6*Ermittlung_Pauschale!$N5),"")</f>
        <v/>
      </c>
      <c r="P13" s="73" t="str">
        <f>IFERROR(IF($B13=String_o_Kofi,0,VLOOKUP(Monatsverwendungsnachweis!AG16,Status_Ausloesung,Monatsverwendungsnachweis!$R$6,FALSE)*$AF$6*Ermittlung_Pauschale!$N5),"")</f>
        <v/>
      </c>
      <c r="Q13" s="73" t="str">
        <f>IFERROR(IF($B13=String_o_Kofi,0,VLOOKUP(Monatsverwendungsnachweis!AH16,Status_Ausloesung,Monatsverwendungsnachweis!$R$6,FALSE)*$AF$6*Ermittlung_Pauschale!$N5),"")</f>
        <v/>
      </c>
      <c r="R13" s="73" t="str">
        <f>IFERROR(IF($B13=String_o_Kofi,0,VLOOKUP(Monatsverwendungsnachweis!AI16,Status_Ausloesung,Monatsverwendungsnachweis!$R$6,FALSE)*$AF$6*Ermittlung_Pauschale!$N5),"")</f>
        <v/>
      </c>
      <c r="S13" s="73" t="str">
        <f>IFERROR(IF($B13=String_o_Kofi,0,VLOOKUP(Monatsverwendungsnachweis!AJ16,Status_Ausloesung,Monatsverwendungsnachweis!$R$6,FALSE)*$AF$6*Ermittlung_Pauschale!$N5),"")</f>
        <v/>
      </c>
      <c r="T13" s="73" t="str">
        <f>IFERROR(IF($B13=String_o_Kofi,0,VLOOKUP(Monatsverwendungsnachweis!AK16,Status_Ausloesung,Monatsverwendungsnachweis!$R$6,FALSE)*$AF$6*Ermittlung_Pauschale!$N5),"")</f>
        <v/>
      </c>
      <c r="U13" s="73" t="str">
        <f>IFERROR(IF($B13=String_o_Kofi,0,VLOOKUP(Monatsverwendungsnachweis!AL16,Status_Ausloesung,Monatsverwendungsnachweis!$R$6,FALSE)*$AF$6*Ermittlung_Pauschale!$N5),"")</f>
        <v/>
      </c>
      <c r="V13" s="73" t="str">
        <f>IFERROR(IF($B13=String_o_Kofi,0,VLOOKUP(Monatsverwendungsnachweis!AM16,Status_Ausloesung,Monatsverwendungsnachweis!$R$6,FALSE)*$AF$6*Ermittlung_Pauschale!$N5),"")</f>
        <v/>
      </c>
      <c r="W13" s="73" t="str">
        <f>IFERROR(IF($B13=String_o_Kofi,0,VLOOKUP(Monatsverwendungsnachweis!AN16,Status_Ausloesung,Monatsverwendungsnachweis!$R$6,FALSE)*$AF$6*Ermittlung_Pauschale!$N5),"")</f>
        <v/>
      </c>
      <c r="X13" s="73" t="str">
        <f>IFERROR(IF($B13=String_o_Kofi,0,VLOOKUP(Monatsverwendungsnachweis!AO16,Status_Ausloesung,Monatsverwendungsnachweis!$R$6,FALSE)*$AF$6*Ermittlung_Pauschale!$N5),"")</f>
        <v/>
      </c>
      <c r="Y13" s="73" t="str">
        <f>IFERROR(IF($B13=String_o_Kofi,0,VLOOKUP(Monatsverwendungsnachweis!AP16,Status_Ausloesung,Monatsverwendungsnachweis!$R$6,FALSE)*$AF$6*Ermittlung_Pauschale!$N5),"")</f>
        <v/>
      </c>
      <c r="Z13" s="73" t="str">
        <f>IFERROR(IF($B13=String_o_Kofi,0,VLOOKUP(Monatsverwendungsnachweis!AQ16,Status_Ausloesung,Monatsverwendungsnachweis!$R$6,FALSE)*$AF$6*Ermittlung_Pauschale!$N5),"")</f>
        <v/>
      </c>
      <c r="AA13" s="73" t="str">
        <f>IFERROR(IF($B13=String_o_Kofi,0,VLOOKUP(Monatsverwendungsnachweis!AR16,Status_Ausloesung,Monatsverwendungsnachweis!$R$6,FALSE)*$AF$6*Ermittlung_Pauschale!$N5),"")</f>
        <v/>
      </c>
      <c r="AB13" s="73" t="str">
        <f>IFERROR(IF($B13=String_o_Kofi,0,VLOOKUP(Monatsverwendungsnachweis!AS16,Status_Ausloesung,Monatsverwendungsnachweis!$R$6,FALSE)*$AF$6*Ermittlung_Pauschale!$N5),"")</f>
        <v/>
      </c>
      <c r="AC13" s="73" t="str">
        <f>IFERROR(IF($B13=String_o_Kofi,0,VLOOKUP(Monatsverwendungsnachweis!AT16,Status_Ausloesung,Monatsverwendungsnachweis!$R$6,FALSE)*$AF$6*Ermittlung_Pauschale!$N5),"")</f>
        <v/>
      </c>
      <c r="AD13" s="73" t="str">
        <f>IFERROR(IF($B13=String_o_Kofi,0,VLOOKUP(Monatsverwendungsnachweis!AU16,Status_Ausloesung,Monatsverwendungsnachweis!$R$6,FALSE)*$AF$6*Ermittlung_Pauschale!$N5),"")</f>
        <v/>
      </c>
      <c r="AE13" s="73" t="str">
        <f>IFERROR(IF($B13=String_o_Kofi,0,VLOOKUP(Monatsverwendungsnachweis!AV16,Status_Ausloesung,Monatsverwendungsnachweis!$R$6,FALSE)*$AF$6*Ermittlung_Pauschale!$N5),"")</f>
        <v/>
      </c>
      <c r="AF13" s="73" t="str">
        <f>IFERROR(IF($B13=String_o_Kofi,0,VLOOKUP(Monatsverwendungsnachweis!AW16,Status_Ausloesung,Monatsverwendungsnachweis!$R$6,FALSE)*$AF$6*Ermittlung_Pauschale!$N5),"")</f>
        <v/>
      </c>
      <c r="AG13" s="73" t="str">
        <f>IFERROR(IF($B13=String_o_Kofi,0,VLOOKUP(Monatsverwendungsnachweis!AX16,Status_Ausloesung,Monatsverwendungsnachweis!$R$6,FALSE)*$AF$6*Ermittlung_Pauschale!$N5),"")</f>
        <v/>
      </c>
      <c r="AH13" s="73" t="str">
        <f>IFERROR(IF($B13=String_o_Kofi,0,VLOOKUP(Monatsverwendungsnachweis!AY16,Status_Ausloesung,Monatsverwendungsnachweis!$R$6,FALSE)*$AF$6*Ermittlung_Pauschale!$N5),"")</f>
        <v/>
      </c>
      <c r="AI13" s="73" t="str">
        <f>IFERROR(IF($B13=String_o_Kofi,0,VLOOKUP(Monatsverwendungsnachweis!AZ16,Status_Ausloesung,Monatsverwendungsnachweis!$R$6,FALSE)*$AF$6*Ermittlung_Pauschale!$N5),"")</f>
        <v/>
      </c>
      <c r="AJ13" s="73" t="str">
        <f>IFERROR(IF($B13=String_o_Kofi,0,VLOOKUP(Monatsverwendungsnachweis!BA16,Status_Ausloesung,Monatsverwendungsnachweis!$R$6,FALSE)*$AF$6*Ermittlung_Pauschale!$N5),"")</f>
        <v/>
      </c>
      <c r="AK13" s="73" t="str">
        <f>IFERROR(IF($B13=String_o_Kofi,0,VLOOKUP(Monatsverwendungsnachweis!BB16,Status_Ausloesung,Monatsverwendungsnachweis!$R$6,FALSE)*$AF$6*Ermittlung_Pauschale!$N5),"")</f>
        <v/>
      </c>
      <c r="AL13" s="73" t="str">
        <f>IFERROR(IF($B13=String_o_Kofi,0,VLOOKUP(Monatsverwendungsnachweis!BC16,Status_Ausloesung,Monatsverwendungsnachweis!$R$6,FALSE)*$AF$6*Ermittlung_Pauschale!$N5),"")</f>
        <v/>
      </c>
      <c r="AM13" s="74">
        <f>IF(E13='Drop Down'!$L$2,SUM(H13:AL13),0)</f>
        <v>0</v>
      </c>
      <c r="AN13" s="74">
        <f>IF(E13='Drop Down'!$L$3,SUM(H13:AL13),0)</f>
        <v>0</v>
      </c>
      <c r="AO13" s="625"/>
      <c r="AP13" s="625"/>
      <c r="AR13" s="216" t="s">
        <v>697</v>
      </c>
      <c r="AS13" s="216"/>
      <c r="AT13" s="216"/>
      <c r="AU13" s="216"/>
      <c r="AV13" s="216"/>
    </row>
    <row r="14" spans="1:48" s="41" customFormat="1" ht="11.85" customHeight="1" x14ac:dyDescent="0.25">
      <c r="A14" s="71" t="str">
        <f>Monatsverwendungsnachweis!A17</f>
        <v/>
      </c>
      <c r="B14" s="72" t="str">
        <f>IF(Monatsverwendungsnachweis!B17&lt;&gt;"",Monatsverwendungsnachweis!B17,"")</f>
        <v/>
      </c>
      <c r="C14" s="72" t="str">
        <f>IF(Monatsverwendungsnachweis!D17&lt;&gt;"",Monatsverwendungsnachweis!D17,"")</f>
        <v/>
      </c>
      <c r="D14" s="124" t="str">
        <f>IF(Monatsverwendungsnachweis!F17="","",Monatsverwendungsnachweis!F17)</f>
        <v/>
      </c>
      <c r="E14" s="128" t="str">
        <f>IF(Monatsverwendungsnachweis!G17="","",Monatsverwendungsnachweis!G17)</f>
        <v/>
      </c>
      <c r="F14" s="124" t="str">
        <f>IF(Monatsverwendungsnachweis!H17="","",Monatsverwendungsnachweis!H17)</f>
        <v/>
      </c>
      <c r="G14" s="124" t="str">
        <f>IF(C14="","",IF(Ermittlung_Pauschale!N6=0,"nein","ja"))</f>
        <v/>
      </c>
      <c r="H14" s="73" t="str">
        <f>IFERROR(IF($B14=String_o_Kofi,0,VLOOKUP(Monatsverwendungsnachweis!Y17,Status_Ausloesung,Monatsverwendungsnachweis!$R$6,FALSE)*$AF$6*Ermittlung_Pauschale!$N6),"")</f>
        <v/>
      </c>
      <c r="I14" s="73" t="str">
        <f>IFERROR(IF($B14=String_o_Kofi,0,VLOOKUP(Monatsverwendungsnachweis!Z17,Status_Ausloesung,Monatsverwendungsnachweis!$R$6,FALSE)*$AF$6*Ermittlung_Pauschale!$N6),"")</f>
        <v/>
      </c>
      <c r="J14" s="73" t="str">
        <f>IFERROR(IF($B14=String_o_Kofi,0,VLOOKUP(Monatsverwendungsnachweis!AA17,Status_Ausloesung,Monatsverwendungsnachweis!$R$6,FALSE)*$AF$6*Ermittlung_Pauschale!$N6),"")</f>
        <v/>
      </c>
      <c r="K14" s="73" t="str">
        <f>IFERROR(IF($B14=String_o_Kofi,0,VLOOKUP(Monatsverwendungsnachweis!AB17,Status_Ausloesung,Monatsverwendungsnachweis!$R$6,FALSE)*$AF$6*Ermittlung_Pauschale!$N6),"")</f>
        <v/>
      </c>
      <c r="L14" s="73" t="str">
        <f>IFERROR(IF($B14=String_o_Kofi,0,VLOOKUP(Monatsverwendungsnachweis!AC17,Status_Ausloesung,Monatsverwendungsnachweis!$R$6,FALSE)*$AF$6*Ermittlung_Pauschale!$N6),"")</f>
        <v/>
      </c>
      <c r="M14" s="73" t="str">
        <f>IFERROR(IF($B14=String_o_Kofi,0,VLOOKUP(Monatsverwendungsnachweis!AD17,Status_Ausloesung,Monatsverwendungsnachweis!$R$6,FALSE)*$AF$6*Ermittlung_Pauschale!$N6),"")</f>
        <v/>
      </c>
      <c r="N14" s="73" t="str">
        <f>IFERROR(IF($B14=String_o_Kofi,0,VLOOKUP(Monatsverwendungsnachweis!AE17,Status_Ausloesung,Monatsverwendungsnachweis!$R$6,FALSE)*$AF$6*Ermittlung_Pauschale!$N6),"")</f>
        <v/>
      </c>
      <c r="O14" s="73" t="str">
        <f>IFERROR(IF($B14=String_o_Kofi,0,VLOOKUP(Monatsverwendungsnachweis!AF17,Status_Ausloesung,Monatsverwendungsnachweis!$R$6,FALSE)*$AF$6*Ermittlung_Pauschale!$N6),"")</f>
        <v/>
      </c>
      <c r="P14" s="73" t="str">
        <f>IFERROR(IF($B14=String_o_Kofi,0,VLOOKUP(Monatsverwendungsnachweis!AG17,Status_Ausloesung,Monatsverwendungsnachweis!$R$6,FALSE)*$AF$6*Ermittlung_Pauschale!$N6),"")</f>
        <v/>
      </c>
      <c r="Q14" s="73" t="str">
        <f>IFERROR(IF($B14=String_o_Kofi,0,VLOOKUP(Monatsverwendungsnachweis!AH17,Status_Ausloesung,Monatsverwendungsnachweis!$R$6,FALSE)*$AF$6*Ermittlung_Pauschale!$N6),"")</f>
        <v/>
      </c>
      <c r="R14" s="73" t="str">
        <f>IFERROR(IF($B14=String_o_Kofi,0,VLOOKUP(Monatsverwendungsnachweis!AI17,Status_Ausloesung,Monatsverwendungsnachweis!$R$6,FALSE)*$AF$6*Ermittlung_Pauschale!$N6),"")</f>
        <v/>
      </c>
      <c r="S14" s="73" t="str">
        <f>IFERROR(IF($B14=String_o_Kofi,0,VLOOKUP(Monatsverwendungsnachweis!AJ17,Status_Ausloesung,Monatsverwendungsnachweis!$R$6,FALSE)*$AF$6*Ermittlung_Pauschale!$N6),"")</f>
        <v/>
      </c>
      <c r="T14" s="73" t="str">
        <f>IFERROR(IF($B14=String_o_Kofi,0,VLOOKUP(Monatsverwendungsnachweis!AK17,Status_Ausloesung,Monatsverwendungsnachweis!$R$6,FALSE)*$AF$6*Ermittlung_Pauschale!$N6),"")</f>
        <v/>
      </c>
      <c r="U14" s="73" t="str">
        <f>IFERROR(IF($B14=String_o_Kofi,0,VLOOKUP(Monatsverwendungsnachweis!AL17,Status_Ausloesung,Monatsverwendungsnachweis!$R$6,FALSE)*$AF$6*Ermittlung_Pauschale!$N6),"")</f>
        <v/>
      </c>
      <c r="V14" s="73" t="str">
        <f>IFERROR(IF($B14=String_o_Kofi,0,VLOOKUP(Monatsverwendungsnachweis!AM17,Status_Ausloesung,Monatsverwendungsnachweis!$R$6,FALSE)*$AF$6*Ermittlung_Pauschale!$N6),"")</f>
        <v/>
      </c>
      <c r="W14" s="73" t="str">
        <f>IFERROR(IF($B14=String_o_Kofi,0,VLOOKUP(Monatsverwendungsnachweis!AN17,Status_Ausloesung,Monatsverwendungsnachweis!$R$6,FALSE)*$AF$6*Ermittlung_Pauschale!$N6),"")</f>
        <v/>
      </c>
      <c r="X14" s="73" t="str">
        <f>IFERROR(IF($B14=String_o_Kofi,0,VLOOKUP(Monatsverwendungsnachweis!AO17,Status_Ausloesung,Monatsverwendungsnachweis!$R$6,FALSE)*$AF$6*Ermittlung_Pauschale!$N6),"")</f>
        <v/>
      </c>
      <c r="Y14" s="73" t="str">
        <f>IFERROR(IF($B14=String_o_Kofi,0,VLOOKUP(Monatsverwendungsnachweis!AP17,Status_Ausloesung,Monatsverwendungsnachweis!$R$6,FALSE)*$AF$6*Ermittlung_Pauschale!$N6),"")</f>
        <v/>
      </c>
      <c r="Z14" s="73" t="str">
        <f>IFERROR(IF($B14=String_o_Kofi,0,VLOOKUP(Monatsverwendungsnachweis!AQ17,Status_Ausloesung,Monatsverwendungsnachweis!$R$6,FALSE)*$AF$6*Ermittlung_Pauschale!$N6),"")</f>
        <v/>
      </c>
      <c r="AA14" s="73" t="str">
        <f>IFERROR(IF($B14=String_o_Kofi,0,VLOOKUP(Monatsverwendungsnachweis!AR17,Status_Ausloesung,Monatsverwendungsnachweis!$R$6,FALSE)*$AF$6*Ermittlung_Pauschale!$N6),"")</f>
        <v/>
      </c>
      <c r="AB14" s="73" t="str">
        <f>IFERROR(IF($B14=String_o_Kofi,0,VLOOKUP(Monatsverwendungsnachweis!AS17,Status_Ausloesung,Monatsverwendungsnachweis!$R$6,FALSE)*$AF$6*Ermittlung_Pauschale!$N6),"")</f>
        <v/>
      </c>
      <c r="AC14" s="73" t="str">
        <f>IFERROR(IF($B14=String_o_Kofi,0,VLOOKUP(Monatsverwendungsnachweis!AT17,Status_Ausloesung,Monatsverwendungsnachweis!$R$6,FALSE)*$AF$6*Ermittlung_Pauschale!$N6),"")</f>
        <v/>
      </c>
      <c r="AD14" s="73" t="str">
        <f>IFERROR(IF($B14=String_o_Kofi,0,VLOOKUP(Monatsverwendungsnachweis!AU17,Status_Ausloesung,Monatsverwendungsnachweis!$R$6,FALSE)*$AF$6*Ermittlung_Pauschale!$N6),"")</f>
        <v/>
      </c>
      <c r="AE14" s="73" t="str">
        <f>IFERROR(IF($B14=String_o_Kofi,0,VLOOKUP(Monatsverwendungsnachweis!AV17,Status_Ausloesung,Monatsverwendungsnachweis!$R$6,FALSE)*$AF$6*Ermittlung_Pauschale!$N6),"")</f>
        <v/>
      </c>
      <c r="AF14" s="73" t="str">
        <f>IFERROR(IF($B14=String_o_Kofi,0,VLOOKUP(Monatsverwendungsnachweis!AW17,Status_Ausloesung,Monatsverwendungsnachweis!$R$6,FALSE)*$AF$6*Ermittlung_Pauschale!$N6),"")</f>
        <v/>
      </c>
      <c r="AG14" s="73" t="str">
        <f>IFERROR(IF($B14=String_o_Kofi,0,VLOOKUP(Monatsverwendungsnachweis!AX17,Status_Ausloesung,Monatsverwendungsnachweis!$R$6,FALSE)*$AF$6*Ermittlung_Pauschale!$N6),"")</f>
        <v/>
      </c>
      <c r="AH14" s="73" t="str">
        <f>IFERROR(IF($B14=String_o_Kofi,0,VLOOKUP(Monatsverwendungsnachweis!AY17,Status_Ausloesung,Monatsverwendungsnachweis!$R$6,FALSE)*$AF$6*Ermittlung_Pauschale!$N6),"")</f>
        <v/>
      </c>
      <c r="AI14" s="73" t="str">
        <f>IFERROR(IF($B14=String_o_Kofi,0,VLOOKUP(Monatsverwendungsnachweis!AZ17,Status_Ausloesung,Monatsverwendungsnachweis!$R$6,FALSE)*$AF$6*Ermittlung_Pauschale!$N6),"")</f>
        <v/>
      </c>
      <c r="AJ14" s="73" t="str">
        <f>IFERROR(IF($B14=String_o_Kofi,0,VLOOKUP(Monatsverwendungsnachweis!BA17,Status_Ausloesung,Monatsverwendungsnachweis!$R$6,FALSE)*$AF$6*Ermittlung_Pauschale!$N6),"")</f>
        <v/>
      </c>
      <c r="AK14" s="73" t="str">
        <f>IFERROR(IF($B14=String_o_Kofi,0,VLOOKUP(Monatsverwendungsnachweis!BB17,Status_Ausloesung,Monatsverwendungsnachweis!$R$6,FALSE)*$AF$6*Ermittlung_Pauschale!$N6),"")</f>
        <v/>
      </c>
      <c r="AL14" s="73" t="str">
        <f>IFERROR(IF($B14=String_o_Kofi,0,VLOOKUP(Monatsverwendungsnachweis!BC17,Status_Ausloesung,Monatsverwendungsnachweis!$R$6,FALSE)*$AF$6*Ermittlung_Pauschale!$N6),"")</f>
        <v/>
      </c>
      <c r="AM14" s="74">
        <f>IF(E14='Drop Down'!$L$2,SUM(H14:AL14),0)</f>
        <v>0</v>
      </c>
      <c r="AN14" s="74">
        <f>IF(E14='Drop Down'!$L$3,SUM(H14:AL14),0)</f>
        <v>0</v>
      </c>
      <c r="AO14" s="625"/>
      <c r="AP14" s="625"/>
      <c r="AS14" s="216"/>
      <c r="AT14" s="216"/>
      <c r="AU14" s="216"/>
      <c r="AV14" s="216"/>
    </row>
    <row r="15" spans="1:48" s="41" customFormat="1" ht="11.85" customHeight="1" x14ac:dyDescent="0.25">
      <c r="A15" s="71" t="str">
        <f>Monatsverwendungsnachweis!A18</f>
        <v/>
      </c>
      <c r="B15" s="72" t="str">
        <f>IF(Monatsverwendungsnachweis!B18&lt;&gt;"",Monatsverwendungsnachweis!B18,"")</f>
        <v/>
      </c>
      <c r="C15" s="72" t="str">
        <f>IF(Monatsverwendungsnachweis!D18&lt;&gt;"",Monatsverwendungsnachweis!D18,"")</f>
        <v/>
      </c>
      <c r="D15" s="124" t="str">
        <f>IF(Monatsverwendungsnachweis!F18="","",Monatsverwendungsnachweis!F18)</f>
        <v/>
      </c>
      <c r="E15" s="128" t="str">
        <f>IF(Monatsverwendungsnachweis!G18="","",Monatsverwendungsnachweis!G18)</f>
        <v/>
      </c>
      <c r="F15" s="124" t="str">
        <f>IF(Monatsverwendungsnachweis!H18="","",Monatsverwendungsnachweis!H18)</f>
        <v/>
      </c>
      <c r="G15" s="124" t="str">
        <f>IF(C15="","",IF(Ermittlung_Pauschale!N7=0,"nein","ja"))</f>
        <v/>
      </c>
      <c r="H15" s="73" t="str">
        <f>IFERROR(IF($B15=String_o_Kofi,0,VLOOKUP(Monatsverwendungsnachweis!Y18,Status_Ausloesung,Monatsverwendungsnachweis!$R$6,FALSE)*$AF$6*Ermittlung_Pauschale!$N7),"")</f>
        <v/>
      </c>
      <c r="I15" s="73" t="str">
        <f>IFERROR(IF($B15=String_o_Kofi,0,VLOOKUP(Monatsverwendungsnachweis!Z18,Status_Ausloesung,Monatsverwendungsnachweis!$R$6,FALSE)*$AF$6*Ermittlung_Pauschale!$N7),"")</f>
        <v/>
      </c>
      <c r="J15" s="73" t="str">
        <f>IFERROR(IF($B15=String_o_Kofi,0,VLOOKUP(Monatsverwendungsnachweis!AA18,Status_Ausloesung,Monatsverwendungsnachweis!$R$6,FALSE)*$AF$6*Ermittlung_Pauschale!$N7),"")</f>
        <v/>
      </c>
      <c r="K15" s="73" t="str">
        <f>IFERROR(IF($B15=String_o_Kofi,0,VLOOKUP(Monatsverwendungsnachweis!AB18,Status_Ausloesung,Monatsverwendungsnachweis!$R$6,FALSE)*$AF$6*Ermittlung_Pauschale!$N7),"")</f>
        <v/>
      </c>
      <c r="L15" s="73" t="str">
        <f>IFERROR(IF($B15=String_o_Kofi,0,VLOOKUP(Monatsverwendungsnachweis!AC18,Status_Ausloesung,Monatsverwendungsnachweis!$R$6,FALSE)*$AF$6*Ermittlung_Pauschale!$N7),"")</f>
        <v/>
      </c>
      <c r="M15" s="73" t="str">
        <f>IFERROR(IF($B15=String_o_Kofi,0,VLOOKUP(Monatsverwendungsnachweis!AD18,Status_Ausloesung,Monatsverwendungsnachweis!$R$6,FALSE)*$AF$6*Ermittlung_Pauschale!$N7),"")</f>
        <v/>
      </c>
      <c r="N15" s="73" t="str">
        <f>IFERROR(IF($B15=String_o_Kofi,0,VLOOKUP(Monatsverwendungsnachweis!AE18,Status_Ausloesung,Monatsverwendungsnachweis!$R$6,FALSE)*$AF$6*Ermittlung_Pauschale!$N7),"")</f>
        <v/>
      </c>
      <c r="O15" s="73" t="str">
        <f>IFERROR(IF($B15=String_o_Kofi,0,VLOOKUP(Monatsverwendungsnachweis!AF18,Status_Ausloesung,Monatsverwendungsnachweis!$R$6,FALSE)*$AF$6*Ermittlung_Pauschale!$N7),"")</f>
        <v/>
      </c>
      <c r="P15" s="73" t="str">
        <f>IFERROR(IF($B15=String_o_Kofi,0,VLOOKUP(Monatsverwendungsnachweis!AG18,Status_Ausloesung,Monatsverwendungsnachweis!$R$6,FALSE)*$AF$6*Ermittlung_Pauschale!$N7),"")</f>
        <v/>
      </c>
      <c r="Q15" s="73" t="str">
        <f>IFERROR(IF($B15=String_o_Kofi,0,VLOOKUP(Monatsverwendungsnachweis!AH18,Status_Ausloesung,Monatsverwendungsnachweis!$R$6,FALSE)*$AF$6*Ermittlung_Pauschale!$N7),"")</f>
        <v/>
      </c>
      <c r="R15" s="73" t="str">
        <f>IFERROR(IF($B15=String_o_Kofi,0,VLOOKUP(Monatsverwendungsnachweis!AI18,Status_Ausloesung,Monatsverwendungsnachweis!$R$6,FALSE)*$AF$6*Ermittlung_Pauschale!$N7),"")</f>
        <v/>
      </c>
      <c r="S15" s="73" t="str">
        <f>IFERROR(IF($B15=String_o_Kofi,0,VLOOKUP(Monatsverwendungsnachweis!AJ18,Status_Ausloesung,Monatsverwendungsnachweis!$R$6,FALSE)*$AF$6*Ermittlung_Pauschale!$N7),"")</f>
        <v/>
      </c>
      <c r="T15" s="73" t="str">
        <f>IFERROR(IF($B15=String_o_Kofi,0,VLOOKUP(Monatsverwendungsnachweis!AK18,Status_Ausloesung,Monatsverwendungsnachweis!$R$6,FALSE)*$AF$6*Ermittlung_Pauschale!$N7),"")</f>
        <v/>
      </c>
      <c r="U15" s="73" t="str">
        <f>IFERROR(IF($B15=String_o_Kofi,0,VLOOKUP(Monatsverwendungsnachweis!AL18,Status_Ausloesung,Monatsverwendungsnachweis!$R$6,FALSE)*$AF$6*Ermittlung_Pauschale!$N7),"")</f>
        <v/>
      </c>
      <c r="V15" s="73" t="str">
        <f>IFERROR(IF($B15=String_o_Kofi,0,VLOOKUP(Monatsverwendungsnachweis!AM18,Status_Ausloesung,Monatsverwendungsnachweis!$R$6,FALSE)*$AF$6*Ermittlung_Pauschale!$N7),"")</f>
        <v/>
      </c>
      <c r="W15" s="73" t="str">
        <f>IFERROR(IF($B15=String_o_Kofi,0,VLOOKUP(Monatsverwendungsnachweis!AN18,Status_Ausloesung,Monatsverwendungsnachweis!$R$6,FALSE)*$AF$6*Ermittlung_Pauschale!$N7),"")</f>
        <v/>
      </c>
      <c r="X15" s="73" t="str">
        <f>IFERROR(IF($B15=String_o_Kofi,0,VLOOKUP(Monatsverwendungsnachweis!AO18,Status_Ausloesung,Monatsverwendungsnachweis!$R$6,FALSE)*$AF$6*Ermittlung_Pauschale!$N7),"")</f>
        <v/>
      </c>
      <c r="Y15" s="73" t="str">
        <f>IFERROR(IF($B15=String_o_Kofi,0,VLOOKUP(Monatsverwendungsnachweis!AP18,Status_Ausloesung,Monatsverwendungsnachweis!$R$6,FALSE)*$AF$6*Ermittlung_Pauschale!$N7),"")</f>
        <v/>
      </c>
      <c r="Z15" s="73" t="str">
        <f>IFERROR(IF($B15=String_o_Kofi,0,VLOOKUP(Monatsverwendungsnachweis!AQ18,Status_Ausloesung,Monatsverwendungsnachweis!$R$6,FALSE)*$AF$6*Ermittlung_Pauschale!$N7),"")</f>
        <v/>
      </c>
      <c r="AA15" s="73" t="str">
        <f>IFERROR(IF($B15=String_o_Kofi,0,VLOOKUP(Monatsverwendungsnachweis!AR18,Status_Ausloesung,Monatsverwendungsnachweis!$R$6,FALSE)*$AF$6*Ermittlung_Pauschale!$N7),"")</f>
        <v/>
      </c>
      <c r="AB15" s="73" t="str">
        <f>IFERROR(IF($B15=String_o_Kofi,0,VLOOKUP(Monatsverwendungsnachweis!AS18,Status_Ausloesung,Monatsverwendungsnachweis!$R$6,FALSE)*$AF$6*Ermittlung_Pauschale!$N7),"")</f>
        <v/>
      </c>
      <c r="AC15" s="73" t="str">
        <f>IFERROR(IF($B15=String_o_Kofi,0,VLOOKUP(Monatsverwendungsnachweis!AT18,Status_Ausloesung,Monatsverwendungsnachweis!$R$6,FALSE)*$AF$6*Ermittlung_Pauschale!$N7),"")</f>
        <v/>
      </c>
      <c r="AD15" s="73" t="str">
        <f>IFERROR(IF($B15=String_o_Kofi,0,VLOOKUP(Monatsverwendungsnachweis!AU18,Status_Ausloesung,Monatsverwendungsnachweis!$R$6,FALSE)*$AF$6*Ermittlung_Pauschale!$N7),"")</f>
        <v/>
      </c>
      <c r="AE15" s="73" t="str">
        <f>IFERROR(IF($B15=String_o_Kofi,0,VLOOKUP(Monatsverwendungsnachweis!AV18,Status_Ausloesung,Monatsverwendungsnachweis!$R$6,FALSE)*$AF$6*Ermittlung_Pauschale!$N7),"")</f>
        <v/>
      </c>
      <c r="AF15" s="73" t="str">
        <f>IFERROR(IF($B15=String_o_Kofi,0,VLOOKUP(Monatsverwendungsnachweis!AW18,Status_Ausloesung,Monatsverwendungsnachweis!$R$6,FALSE)*$AF$6*Ermittlung_Pauschale!$N7),"")</f>
        <v/>
      </c>
      <c r="AG15" s="73" t="str">
        <f>IFERROR(IF($B15=String_o_Kofi,0,VLOOKUP(Monatsverwendungsnachweis!AX18,Status_Ausloesung,Monatsverwendungsnachweis!$R$6,FALSE)*$AF$6*Ermittlung_Pauschale!$N7),"")</f>
        <v/>
      </c>
      <c r="AH15" s="73" t="str">
        <f>IFERROR(IF($B15=String_o_Kofi,0,VLOOKUP(Monatsverwendungsnachweis!AY18,Status_Ausloesung,Monatsverwendungsnachweis!$R$6,FALSE)*$AF$6*Ermittlung_Pauschale!$N7),"")</f>
        <v/>
      </c>
      <c r="AI15" s="73" t="str">
        <f>IFERROR(IF($B15=String_o_Kofi,0,VLOOKUP(Monatsverwendungsnachweis!AZ18,Status_Ausloesung,Monatsverwendungsnachweis!$R$6,FALSE)*$AF$6*Ermittlung_Pauschale!$N7),"")</f>
        <v/>
      </c>
      <c r="AJ15" s="73" t="str">
        <f>IFERROR(IF($B15=String_o_Kofi,0,VLOOKUP(Monatsverwendungsnachweis!BA18,Status_Ausloesung,Monatsverwendungsnachweis!$R$6,FALSE)*$AF$6*Ermittlung_Pauschale!$N7),"")</f>
        <v/>
      </c>
      <c r="AK15" s="73" t="str">
        <f>IFERROR(IF($B15=String_o_Kofi,0,VLOOKUP(Monatsverwendungsnachweis!BB18,Status_Ausloesung,Monatsverwendungsnachweis!$R$6,FALSE)*$AF$6*Ermittlung_Pauschale!$N7),"")</f>
        <v/>
      </c>
      <c r="AL15" s="73" t="str">
        <f>IFERROR(IF($B15=String_o_Kofi,0,VLOOKUP(Monatsverwendungsnachweis!BC18,Status_Ausloesung,Monatsverwendungsnachweis!$R$6,FALSE)*$AF$6*Ermittlung_Pauschale!$N7),"")</f>
        <v/>
      </c>
      <c r="AM15" s="74">
        <f>IF(E15='Drop Down'!$L$2,SUM(H15:AL15),0)</f>
        <v>0</v>
      </c>
      <c r="AN15" s="74">
        <f>IF(E15='Drop Down'!$L$3,SUM(H15:AL15),0)</f>
        <v>0</v>
      </c>
      <c r="AO15" s="625"/>
      <c r="AP15" s="625"/>
      <c r="AR15" s="216" t="s">
        <v>698</v>
      </c>
      <c r="AS15" s="216"/>
      <c r="AT15" s="216"/>
      <c r="AU15" s="216"/>
      <c r="AV15" s="216"/>
    </row>
    <row r="16" spans="1:48" s="41" customFormat="1" ht="11.85" customHeight="1" x14ac:dyDescent="0.25">
      <c r="A16" s="71" t="str">
        <f>Monatsverwendungsnachweis!A19</f>
        <v/>
      </c>
      <c r="B16" s="72" t="str">
        <f>IF(Monatsverwendungsnachweis!B19&lt;&gt;"",Monatsverwendungsnachweis!B19,"")</f>
        <v/>
      </c>
      <c r="C16" s="72" t="str">
        <f>IF(Monatsverwendungsnachweis!D19&lt;&gt;"",Monatsverwendungsnachweis!D19,"")</f>
        <v/>
      </c>
      <c r="D16" s="124" t="str">
        <f>IF(Monatsverwendungsnachweis!F19="","",Monatsverwendungsnachweis!F19)</f>
        <v/>
      </c>
      <c r="E16" s="128" t="str">
        <f>IF(Monatsverwendungsnachweis!G19="","",Monatsverwendungsnachweis!G19)</f>
        <v/>
      </c>
      <c r="F16" s="124" t="str">
        <f>IF(Monatsverwendungsnachweis!H19="","",Monatsverwendungsnachweis!H19)</f>
        <v/>
      </c>
      <c r="G16" s="124" t="str">
        <f>IF(C16="","",IF(Ermittlung_Pauschale!N8=0,"nein","ja"))</f>
        <v/>
      </c>
      <c r="H16" s="73" t="str">
        <f>IFERROR(IF($B16=String_o_Kofi,0,VLOOKUP(Monatsverwendungsnachweis!Y19,Status_Ausloesung,Monatsverwendungsnachweis!$R$6,FALSE)*$AF$6*Ermittlung_Pauschale!$N8),"")</f>
        <v/>
      </c>
      <c r="I16" s="73" t="str">
        <f>IFERROR(IF($B16=String_o_Kofi,0,VLOOKUP(Monatsverwendungsnachweis!Z19,Status_Ausloesung,Monatsverwendungsnachweis!$R$6,FALSE)*$AF$6*Ermittlung_Pauschale!$N8),"")</f>
        <v/>
      </c>
      <c r="J16" s="73" t="str">
        <f>IFERROR(IF($B16=String_o_Kofi,0,VLOOKUP(Monatsverwendungsnachweis!AA19,Status_Ausloesung,Monatsverwendungsnachweis!$R$6,FALSE)*$AF$6*Ermittlung_Pauschale!$N8),"")</f>
        <v/>
      </c>
      <c r="K16" s="73" t="str">
        <f>IFERROR(IF($B16=String_o_Kofi,0,VLOOKUP(Monatsverwendungsnachweis!AB19,Status_Ausloesung,Monatsverwendungsnachweis!$R$6,FALSE)*$AF$6*Ermittlung_Pauschale!$N8),"")</f>
        <v/>
      </c>
      <c r="L16" s="73" t="str">
        <f>IFERROR(IF($B16=String_o_Kofi,0,VLOOKUP(Monatsverwendungsnachweis!AC19,Status_Ausloesung,Monatsverwendungsnachweis!$R$6,FALSE)*$AF$6*Ermittlung_Pauschale!$N8),"")</f>
        <v/>
      </c>
      <c r="M16" s="73" t="str">
        <f>IFERROR(IF($B16=String_o_Kofi,0,VLOOKUP(Monatsverwendungsnachweis!AD19,Status_Ausloesung,Monatsverwendungsnachweis!$R$6,FALSE)*$AF$6*Ermittlung_Pauschale!$N8),"")</f>
        <v/>
      </c>
      <c r="N16" s="73" t="str">
        <f>IFERROR(IF($B16=String_o_Kofi,0,VLOOKUP(Monatsverwendungsnachweis!AE19,Status_Ausloesung,Monatsverwendungsnachweis!$R$6,FALSE)*$AF$6*Ermittlung_Pauschale!$N8),"")</f>
        <v/>
      </c>
      <c r="O16" s="73" t="str">
        <f>IFERROR(IF($B16=String_o_Kofi,0,VLOOKUP(Monatsverwendungsnachweis!AF19,Status_Ausloesung,Monatsverwendungsnachweis!$R$6,FALSE)*$AF$6*Ermittlung_Pauschale!$N8),"")</f>
        <v/>
      </c>
      <c r="P16" s="73" t="str">
        <f>IFERROR(IF($B16=String_o_Kofi,0,VLOOKUP(Monatsverwendungsnachweis!AG19,Status_Ausloesung,Monatsverwendungsnachweis!$R$6,FALSE)*$AF$6*Ermittlung_Pauschale!$N8),"")</f>
        <v/>
      </c>
      <c r="Q16" s="73" t="str">
        <f>IFERROR(IF($B16=String_o_Kofi,0,VLOOKUP(Monatsverwendungsnachweis!AH19,Status_Ausloesung,Monatsverwendungsnachweis!$R$6,FALSE)*$AF$6*Ermittlung_Pauschale!$N8),"")</f>
        <v/>
      </c>
      <c r="R16" s="73" t="str">
        <f>IFERROR(IF($B16=String_o_Kofi,0,VLOOKUP(Monatsverwendungsnachweis!AI19,Status_Ausloesung,Monatsverwendungsnachweis!$R$6,FALSE)*$AF$6*Ermittlung_Pauschale!$N8),"")</f>
        <v/>
      </c>
      <c r="S16" s="73" t="str">
        <f>IFERROR(IF($B16=String_o_Kofi,0,VLOOKUP(Monatsverwendungsnachweis!AJ19,Status_Ausloesung,Monatsverwendungsnachweis!$R$6,FALSE)*$AF$6*Ermittlung_Pauschale!$N8),"")</f>
        <v/>
      </c>
      <c r="T16" s="73" t="str">
        <f>IFERROR(IF($B16=String_o_Kofi,0,VLOOKUP(Monatsverwendungsnachweis!AK19,Status_Ausloesung,Monatsverwendungsnachweis!$R$6,FALSE)*$AF$6*Ermittlung_Pauschale!$N8),"")</f>
        <v/>
      </c>
      <c r="U16" s="73" t="str">
        <f>IFERROR(IF($B16=String_o_Kofi,0,VLOOKUP(Monatsverwendungsnachweis!AL19,Status_Ausloesung,Monatsverwendungsnachweis!$R$6,FALSE)*$AF$6*Ermittlung_Pauschale!$N8),"")</f>
        <v/>
      </c>
      <c r="V16" s="73" t="str">
        <f>IFERROR(IF($B16=String_o_Kofi,0,VLOOKUP(Monatsverwendungsnachweis!AM19,Status_Ausloesung,Monatsverwendungsnachweis!$R$6,FALSE)*$AF$6*Ermittlung_Pauschale!$N8),"")</f>
        <v/>
      </c>
      <c r="W16" s="73" t="str">
        <f>IFERROR(IF($B16=String_o_Kofi,0,VLOOKUP(Monatsverwendungsnachweis!AN19,Status_Ausloesung,Monatsverwendungsnachweis!$R$6,FALSE)*$AF$6*Ermittlung_Pauschale!$N8),"")</f>
        <v/>
      </c>
      <c r="X16" s="73" t="str">
        <f>IFERROR(IF($B16=String_o_Kofi,0,VLOOKUP(Monatsverwendungsnachweis!AO19,Status_Ausloesung,Monatsverwendungsnachweis!$R$6,FALSE)*$AF$6*Ermittlung_Pauschale!$N8),"")</f>
        <v/>
      </c>
      <c r="Y16" s="73" t="str">
        <f>IFERROR(IF($B16=String_o_Kofi,0,VLOOKUP(Monatsverwendungsnachweis!AP19,Status_Ausloesung,Monatsverwendungsnachweis!$R$6,FALSE)*$AF$6*Ermittlung_Pauschale!$N8),"")</f>
        <v/>
      </c>
      <c r="Z16" s="73" t="str">
        <f>IFERROR(IF($B16=String_o_Kofi,0,VLOOKUP(Monatsverwendungsnachweis!AQ19,Status_Ausloesung,Monatsverwendungsnachweis!$R$6,FALSE)*$AF$6*Ermittlung_Pauschale!$N8),"")</f>
        <v/>
      </c>
      <c r="AA16" s="73" t="str">
        <f>IFERROR(IF($B16=String_o_Kofi,0,VLOOKUP(Monatsverwendungsnachweis!AR19,Status_Ausloesung,Monatsverwendungsnachweis!$R$6,FALSE)*$AF$6*Ermittlung_Pauschale!$N8),"")</f>
        <v/>
      </c>
      <c r="AB16" s="73" t="str">
        <f>IFERROR(IF($B16=String_o_Kofi,0,VLOOKUP(Monatsverwendungsnachweis!AS19,Status_Ausloesung,Monatsverwendungsnachweis!$R$6,FALSE)*$AF$6*Ermittlung_Pauschale!$N8),"")</f>
        <v/>
      </c>
      <c r="AC16" s="73" t="str">
        <f>IFERROR(IF($B16=String_o_Kofi,0,VLOOKUP(Monatsverwendungsnachweis!AT19,Status_Ausloesung,Monatsverwendungsnachweis!$R$6,FALSE)*$AF$6*Ermittlung_Pauschale!$N8),"")</f>
        <v/>
      </c>
      <c r="AD16" s="73" t="str">
        <f>IFERROR(IF($B16=String_o_Kofi,0,VLOOKUP(Monatsverwendungsnachweis!AU19,Status_Ausloesung,Monatsverwendungsnachweis!$R$6,FALSE)*$AF$6*Ermittlung_Pauschale!$N8),"")</f>
        <v/>
      </c>
      <c r="AE16" s="73" t="str">
        <f>IFERROR(IF($B16=String_o_Kofi,0,VLOOKUP(Monatsverwendungsnachweis!AV19,Status_Ausloesung,Monatsverwendungsnachweis!$R$6,FALSE)*$AF$6*Ermittlung_Pauschale!$N8),"")</f>
        <v/>
      </c>
      <c r="AF16" s="73" t="str">
        <f>IFERROR(IF($B16=String_o_Kofi,0,VLOOKUP(Monatsverwendungsnachweis!AW19,Status_Ausloesung,Monatsverwendungsnachweis!$R$6,FALSE)*$AF$6*Ermittlung_Pauschale!$N8),"")</f>
        <v/>
      </c>
      <c r="AG16" s="73" t="str">
        <f>IFERROR(IF($B16=String_o_Kofi,0,VLOOKUP(Monatsverwendungsnachweis!AX19,Status_Ausloesung,Monatsverwendungsnachweis!$R$6,FALSE)*$AF$6*Ermittlung_Pauschale!$N8),"")</f>
        <v/>
      </c>
      <c r="AH16" s="73" t="str">
        <f>IFERROR(IF($B16=String_o_Kofi,0,VLOOKUP(Monatsverwendungsnachweis!AY19,Status_Ausloesung,Monatsverwendungsnachweis!$R$6,FALSE)*$AF$6*Ermittlung_Pauschale!$N8),"")</f>
        <v/>
      </c>
      <c r="AI16" s="73" t="str">
        <f>IFERROR(IF($B16=String_o_Kofi,0,VLOOKUP(Monatsverwendungsnachweis!AZ19,Status_Ausloesung,Monatsverwendungsnachweis!$R$6,FALSE)*$AF$6*Ermittlung_Pauschale!$N8),"")</f>
        <v/>
      </c>
      <c r="AJ16" s="73" t="str">
        <f>IFERROR(IF($B16=String_o_Kofi,0,VLOOKUP(Monatsverwendungsnachweis!BA19,Status_Ausloesung,Monatsverwendungsnachweis!$R$6,FALSE)*$AF$6*Ermittlung_Pauschale!$N8),"")</f>
        <v/>
      </c>
      <c r="AK16" s="73" t="str">
        <f>IFERROR(IF($B16=String_o_Kofi,0,VLOOKUP(Monatsverwendungsnachweis!BB19,Status_Ausloesung,Monatsverwendungsnachweis!$R$6,FALSE)*$AF$6*Ermittlung_Pauschale!$N8),"")</f>
        <v/>
      </c>
      <c r="AL16" s="73" t="str">
        <f>IFERROR(IF($B16=String_o_Kofi,0,VLOOKUP(Monatsverwendungsnachweis!BC19,Status_Ausloesung,Monatsverwendungsnachweis!$R$6,FALSE)*$AF$6*Ermittlung_Pauschale!$N8),"")</f>
        <v/>
      </c>
      <c r="AM16" s="74">
        <f>IF(E16='Drop Down'!$L$2,SUM(H16:AL16),0)</f>
        <v>0</v>
      </c>
      <c r="AN16" s="74">
        <f>IF(E16='Drop Down'!$L$3,SUM(H16:AL16),0)</f>
        <v>0</v>
      </c>
      <c r="AO16" s="625"/>
      <c r="AP16" s="625"/>
      <c r="AR16" s="216" t="s">
        <v>703</v>
      </c>
      <c r="AS16" s="216"/>
      <c r="AT16" s="216"/>
      <c r="AU16" s="216"/>
      <c r="AV16" s="216"/>
    </row>
    <row r="17" spans="1:48" s="41" customFormat="1" ht="11.85" customHeight="1" x14ac:dyDescent="0.25">
      <c r="A17" s="71" t="str">
        <f>Monatsverwendungsnachweis!A20</f>
        <v/>
      </c>
      <c r="B17" s="72" t="str">
        <f>IF(Monatsverwendungsnachweis!B20&lt;&gt;"",Monatsverwendungsnachweis!B20,"")</f>
        <v/>
      </c>
      <c r="C17" s="72" t="str">
        <f>IF(Monatsverwendungsnachweis!D20&lt;&gt;"",Monatsverwendungsnachweis!D20,"")</f>
        <v/>
      </c>
      <c r="D17" s="124" t="str">
        <f>IF(Monatsverwendungsnachweis!F20="","",Monatsverwendungsnachweis!F20)</f>
        <v/>
      </c>
      <c r="E17" s="128" t="str">
        <f>IF(Monatsverwendungsnachweis!G20="","",Monatsverwendungsnachweis!G20)</f>
        <v/>
      </c>
      <c r="F17" s="124" t="str">
        <f>IF(Monatsverwendungsnachweis!H20="","",Monatsverwendungsnachweis!H20)</f>
        <v/>
      </c>
      <c r="G17" s="124" t="str">
        <f>IF(C17="","",IF(Ermittlung_Pauschale!N9=0,"nein","ja"))</f>
        <v/>
      </c>
      <c r="H17" s="73" t="str">
        <f>IFERROR(IF($B17=String_o_Kofi,0,VLOOKUP(Monatsverwendungsnachweis!Y20,Status_Ausloesung,Monatsverwendungsnachweis!$R$6,FALSE)*$AF$6*Ermittlung_Pauschale!$N9),"")</f>
        <v/>
      </c>
      <c r="I17" s="73" t="str">
        <f>IFERROR(IF($B17=String_o_Kofi,0,VLOOKUP(Monatsverwendungsnachweis!Z20,Status_Ausloesung,Monatsverwendungsnachweis!$R$6,FALSE)*$AF$6*Ermittlung_Pauschale!$N9),"")</f>
        <v/>
      </c>
      <c r="J17" s="73" t="str">
        <f>IFERROR(IF($B17=String_o_Kofi,0,VLOOKUP(Monatsverwendungsnachweis!AA20,Status_Ausloesung,Monatsverwendungsnachweis!$R$6,FALSE)*$AF$6*Ermittlung_Pauschale!$N9),"")</f>
        <v/>
      </c>
      <c r="K17" s="73" t="str">
        <f>IFERROR(IF($B17=String_o_Kofi,0,VLOOKUP(Monatsverwendungsnachweis!AB20,Status_Ausloesung,Monatsverwendungsnachweis!$R$6,FALSE)*$AF$6*Ermittlung_Pauschale!$N9),"")</f>
        <v/>
      </c>
      <c r="L17" s="73" t="str">
        <f>IFERROR(IF($B17=String_o_Kofi,0,VLOOKUP(Monatsverwendungsnachweis!AC20,Status_Ausloesung,Monatsverwendungsnachweis!$R$6,FALSE)*$AF$6*Ermittlung_Pauschale!$N9),"")</f>
        <v/>
      </c>
      <c r="M17" s="73" t="str">
        <f>IFERROR(IF($B17=String_o_Kofi,0,VLOOKUP(Monatsverwendungsnachweis!AD20,Status_Ausloesung,Monatsverwendungsnachweis!$R$6,FALSE)*$AF$6*Ermittlung_Pauschale!$N9),"")</f>
        <v/>
      </c>
      <c r="N17" s="73" t="str">
        <f>IFERROR(IF($B17=String_o_Kofi,0,VLOOKUP(Monatsverwendungsnachweis!AE20,Status_Ausloesung,Monatsverwendungsnachweis!$R$6,FALSE)*$AF$6*Ermittlung_Pauschale!$N9),"")</f>
        <v/>
      </c>
      <c r="O17" s="73" t="str">
        <f>IFERROR(IF($B17=String_o_Kofi,0,VLOOKUP(Monatsverwendungsnachweis!AF20,Status_Ausloesung,Monatsverwendungsnachweis!$R$6,FALSE)*$AF$6*Ermittlung_Pauschale!$N9),"")</f>
        <v/>
      </c>
      <c r="P17" s="73" t="str">
        <f>IFERROR(IF($B17=String_o_Kofi,0,VLOOKUP(Monatsverwendungsnachweis!AG20,Status_Ausloesung,Monatsverwendungsnachweis!$R$6,FALSE)*$AF$6*Ermittlung_Pauschale!$N9),"")</f>
        <v/>
      </c>
      <c r="Q17" s="73" t="str">
        <f>IFERROR(IF($B17=String_o_Kofi,0,VLOOKUP(Monatsverwendungsnachweis!AH20,Status_Ausloesung,Monatsverwendungsnachweis!$R$6,FALSE)*$AF$6*Ermittlung_Pauschale!$N9),"")</f>
        <v/>
      </c>
      <c r="R17" s="73" t="str">
        <f>IFERROR(IF($B17=String_o_Kofi,0,VLOOKUP(Monatsverwendungsnachweis!AI20,Status_Ausloesung,Monatsverwendungsnachweis!$R$6,FALSE)*$AF$6*Ermittlung_Pauschale!$N9),"")</f>
        <v/>
      </c>
      <c r="S17" s="73" t="str">
        <f>IFERROR(IF($B17=String_o_Kofi,0,VLOOKUP(Monatsverwendungsnachweis!AJ20,Status_Ausloesung,Monatsverwendungsnachweis!$R$6,FALSE)*$AF$6*Ermittlung_Pauschale!$N9),"")</f>
        <v/>
      </c>
      <c r="T17" s="73" t="str">
        <f>IFERROR(IF($B17=String_o_Kofi,0,VLOOKUP(Monatsverwendungsnachweis!AK20,Status_Ausloesung,Monatsverwendungsnachweis!$R$6,FALSE)*$AF$6*Ermittlung_Pauschale!$N9),"")</f>
        <v/>
      </c>
      <c r="U17" s="73" t="str">
        <f>IFERROR(IF($B17=String_o_Kofi,0,VLOOKUP(Monatsverwendungsnachweis!AL20,Status_Ausloesung,Monatsverwendungsnachweis!$R$6,FALSE)*$AF$6*Ermittlung_Pauschale!$N9),"")</f>
        <v/>
      </c>
      <c r="V17" s="73" t="str">
        <f>IFERROR(IF($B17=String_o_Kofi,0,VLOOKUP(Monatsverwendungsnachweis!AM20,Status_Ausloesung,Monatsverwendungsnachweis!$R$6,FALSE)*$AF$6*Ermittlung_Pauschale!$N9),"")</f>
        <v/>
      </c>
      <c r="W17" s="73" t="str">
        <f>IFERROR(IF($B17=String_o_Kofi,0,VLOOKUP(Monatsverwendungsnachweis!AN20,Status_Ausloesung,Monatsverwendungsnachweis!$R$6,FALSE)*$AF$6*Ermittlung_Pauschale!$N9),"")</f>
        <v/>
      </c>
      <c r="X17" s="73" t="str">
        <f>IFERROR(IF($B17=String_o_Kofi,0,VLOOKUP(Monatsverwendungsnachweis!AO20,Status_Ausloesung,Monatsverwendungsnachweis!$R$6,FALSE)*$AF$6*Ermittlung_Pauschale!$N9),"")</f>
        <v/>
      </c>
      <c r="Y17" s="73" t="str">
        <f>IFERROR(IF($B17=String_o_Kofi,0,VLOOKUP(Monatsverwendungsnachweis!AP20,Status_Ausloesung,Monatsverwendungsnachweis!$R$6,FALSE)*$AF$6*Ermittlung_Pauschale!$N9),"")</f>
        <v/>
      </c>
      <c r="Z17" s="73" t="str">
        <f>IFERROR(IF($B17=String_o_Kofi,0,VLOOKUP(Monatsverwendungsnachweis!AQ20,Status_Ausloesung,Monatsverwendungsnachweis!$R$6,FALSE)*$AF$6*Ermittlung_Pauschale!$N9),"")</f>
        <v/>
      </c>
      <c r="AA17" s="73" t="str">
        <f>IFERROR(IF($B17=String_o_Kofi,0,VLOOKUP(Monatsverwendungsnachweis!AR20,Status_Ausloesung,Monatsverwendungsnachweis!$R$6,FALSE)*$AF$6*Ermittlung_Pauschale!$N9),"")</f>
        <v/>
      </c>
      <c r="AB17" s="73" t="str">
        <f>IFERROR(IF($B17=String_o_Kofi,0,VLOOKUP(Monatsverwendungsnachweis!AS20,Status_Ausloesung,Monatsverwendungsnachweis!$R$6,FALSE)*$AF$6*Ermittlung_Pauschale!$N9),"")</f>
        <v/>
      </c>
      <c r="AC17" s="73" t="str">
        <f>IFERROR(IF($B17=String_o_Kofi,0,VLOOKUP(Monatsverwendungsnachweis!AT20,Status_Ausloesung,Monatsverwendungsnachweis!$R$6,FALSE)*$AF$6*Ermittlung_Pauschale!$N9),"")</f>
        <v/>
      </c>
      <c r="AD17" s="73" t="str">
        <f>IFERROR(IF($B17=String_o_Kofi,0,VLOOKUP(Monatsverwendungsnachweis!AU20,Status_Ausloesung,Monatsverwendungsnachweis!$R$6,FALSE)*$AF$6*Ermittlung_Pauschale!$N9),"")</f>
        <v/>
      </c>
      <c r="AE17" s="73" t="str">
        <f>IFERROR(IF($B17=String_o_Kofi,0,VLOOKUP(Monatsverwendungsnachweis!AV20,Status_Ausloesung,Monatsverwendungsnachweis!$R$6,FALSE)*$AF$6*Ermittlung_Pauschale!$N9),"")</f>
        <v/>
      </c>
      <c r="AF17" s="73" t="str">
        <f>IFERROR(IF($B17=String_o_Kofi,0,VLOOKUP(Monatsverwendungsnachweis!AW20,Status_Ausloesung,Monatsverwendungsnachweis!$R$6,FALSE)*$AF$6*Ermittlung_Pauschale!$N9),"")</f>
        <v/>
      </c>
      <c r="AG17" s="73" t="str">
        <f>IFERROR(IF($B17=String_o_Kofi,0,VLOOKUP(Monatsverwendungsnachweis!AX20,Status_Ausloesung,Monatsverwendungsnachweis!$R$6,FALSE)*$AF$6*Ermittlung_Pauschale!$N9),"")</f>
        <v/>
      </c>
      <c r="AH17" s="73" t="str">
        <f>IFERROR(IF($B17=String_o_Kofi,0,VLOOKUP(Monatsverwendungsnachweis!AY20,Status_Ausloesung,Monatsverwendungsnachweis!$R$6,FALSE)*$AF$6*Ermittlung_Pauschale!$N9),"")</f>
        <v/>
      </c>
      <c r="AI17" s="73" t="str">
        <f>IFERROR(IF($B17=String_o_Kofi,0,VLOOKUP(Monatsverwendungsnachweis!AZ20,Status_Ausloesung,Monatsverwendungsnachweis!$R$6,FALSE)*$AF$6*Ermittlung_Pauschale!$N9),"")</f>
        <v/>
      </c>
      <c r="AJ17" s="73" t="str">
        <f>IFERROR(IF($B17=String_o_Kofi,0,VLOOKUP(Monatsverwendungsnachweis!BA20,Status_Ausloesung,Monatsverwendungsnachweis!$R$6,FALSE)*$AF$6*Ermittlung_Pauschale!$N9),"")</f>
        <v/>
      </c>
      <c r="AK17" s="73" t="str">
        <f>IFERROR(IF($B17=String_o_Kofi,0,VLOOKUP(Monatsverwendungsnachweis!BB20,Status_Ausloesung,Monatsverwendungsnachweis!$R$6,FALSE)*$AF$6*Ermittlung_Pauschale!$N9),"")</f>
        <v/>
      </c>
      <c r="AL17" s="73" t="str">
        <f>IFERROR(IF($B17=String_o_Kofi,0,VLOOKUP(Monatsverwendungsnachweis!BC20,Status_Ausloesung,Monatsverwendungsnachweis!$R$6,FALSE)*$AF$6*Ermittlung_Pauschale!$N9),"")</f>
        <v/>
      </c>
      <c r="AM17" s="74">
        <f>IF(E17='Drop Down'!$L$2,SUM(H17:AL17),0)</f>
        <v>0</v>
      </c>
      <c r="AN17" s="74">
        <f>IF(E17='Drop Down'!$L$3,SUM(H17:AL17),0)</f>
        <v>0</v>
      </c>
      <c r="AO17" s="625"/>
      <c r="AP17" s="625"/>
      <c r="AS17" s="216"/>
      <c r="AT17" s="216"/>
      <c r="AU17" s="216"/>
      <c r="AV17" s="216"/>
    </row>
    <row r="18" spans="1:48" s="41" customFormat="1" ht="11.85" customHeight="1" x14ac:dyDescent="0.25">
      <c r="A18" s="71" t="str">
        <f>Monatsverwendungsnachweis!A21</f>
        <v/>
      </c>
      <c r="B18" s="72" t="str">
        <f>IF(Monatsverwendungsnachweis!B21&lt;&gt;"",Monatsverwendungsnachweis!B21,"")</f>
        <v/>
      </c>
      <c r="C18" s="72" t="str">
        <f>IF(Monatsverwendungsnachweis!D21&lt;&gt;"",Monatsverwendungsnachweis!D21,"")</f>
        <v/>
      </c>
      <c r="D18" s="124" t="str">
        <f>IF(Monatsverwendungsnachweis!F21="","",Monatsverwendungsnachweis!F21)</f>
        <v/>
      </c>
      <c r="E18" s="128" t="str">
        <f>IF(Monatsverwendungsnachweis!G21="","",Monatsverwendungsnachweis!G21)</f>
        <v/>
      </c>
      <c r="F18" s="124" t="str">
        <f>IF(Monatsverwendungsnachweis!H21="","",Monatsverwendungsnachweis!H21)</f>
        <v/>
      </c>
      <c r="G18" s="124" t="str">
        <f>IF(C18="","",IF(Ermittlung_Pauschale!N10=0,"nein","ja"))</f>
        <v/>
      </c>
      <c r="H18" s="73" t="str">
        <f>IFERROR(IF($B18=String_o_Kofi,0,VLOOKUP(Monatsverwendungsnachweis!Y21,Status_Ausloesung,Monatsverwendungsnachweis!$R$6,FALSE)*$AF$6*Ermittlung_Pauschale!$N10),"")</f>
        <v/>
      </c>
      <c r="I18" s="73" t="str">
        <f>IFERROR(IF($B18=String_o_Kofi,0,VLOOKUP(Monatsverwendungsnachweis!Z21,Status_Ausloesung,Monatsverwendungsnachweis!$R$6,FALSE)*$AF$6*Ermittlung_Pauschale!$N10),"")</f>
        <v/>
      </c>
      <c r="J18" s="73" t="str">
        <f>IFERROR(IF($B18=String_o_Kofi,0,VLOOKUP(Monatsverwendungsnachweis!AA21,Status_Ausloesung,Monatsverwendungsnachweis!$R$6,FALSE)*$AF$6*Ermittlung_Pauschale!$N10),"")</f>
        <v/>
      </c>
      <c r="K18" s="73" t="str">
        <f>IFERROR(IF($B18=String_o_Kofi,0,VLOOKUP(Monatsverwendungsnachweis!AB21,Status_Ausloesung,Monatsverwendungsnachweis!$R$6,FALSE)*$AF$6*Ermittlung_Pauschale!$N10),"")</f>
        <v/>
      </c>
      <c r="L18" s="73" t="str">
        <f>IFERROR(IF($B18=String_o_Kofi,0,VLOOKUP(Monatsverwendungsnachweis!AC21,Status_Ausloesung,Monatsverwendungsnachweis!$R$6,FALSE)*$AF$6*Ermittlung_Pauschale!$N10),"")</f>
        <v/>
      </c>
      <c r="M18" s="73" t="str">
        <f>IFERROR(IF($B18=String_o_Kofi,0,VLOOKUP(Monatsverwendungsnachweis!AD21,Status_Ausloesung,Monatsverwendungsnachweis!$R$6,FALSE)*$AF$6*Ermittlung_Pauschale!$N10),"")</f>
        <v/>
      </c>
      <c r="N18" s="73" t="str">
        <f>IFERROR(IF($B18=String_o_Kofi,0,VLOOKUP(Monatsverwendungsnachweis!AE21,Status_Ausloesung,Monatsverwendungsnachweis!$R$6,FALSE)*$AF$6*Ermittlung_Pauschale!$N10),"")</f>
        <v/>
      </c>
      <c r="O18" s="73" t="str">
        <f>IFERROR(IF($B18=String_o_Kofi,0,VLOOKUP(Monatsverwendungsnachweis!AF21,Status_Ausloesung,Monatsverwendungsnachweis!$R$6,FALSE)*$AF$6*Ermittlung_Pauschale!$N10),"")</f>
        <v/>
      </c>
      <c r="P18" s="73" t="str">
        <f>IFERROR(IF($B18=String_o_Kofi,0,VLOOKUP(Monatsverwendungsnachweis!AG21,Status_Ausloesung,Monatsverwendungsnachweis!$R$6,FALSE)*$AF$6*Ermittlung_Pauschale!$N10),"")</f>
        <v/>
      </c>
      <c r="Q18" s="73" t="str">
        <f>IFERROR(IF($B18=String_o_Kofi,0,VLOOKUP(Monatsverwendungsnachweis!AH21,Status_Ausloesung,Monatsverwendungsnachweis!$R$6,FALSE)*$AF$6*Ermittlung_Pauschale!$N10),"")</f>
        <v/>
      </c>
      <c r="R18" s="73" t="str">
        <f>IFERROR(IF($B18=String_o_Kofi,0,VLOOKUP(Monatsverwendungsnachweis!AI21,Status_Ausloesung,Monatsverwendungsnachweis!$R$6,FALSE)*$AF$6*Ermittlung_Pauschale!$N10),"")</f>
        <v/>
      </c>
      <c r="S18" s="73" t="str">
        <f>IFERROR(IF($B18=String_o_Kofi,0,VLOOKUP(Monatsverwendungsnachweis!AJ21,Status_Ausloesung,Monatsverwendungsnachweis!$R$6,FALSE)*$AF$6*Ermittlung_Pauschale!$N10),"")</f>
        <v/>
      </c>
      <c r="T18" s="73" t="str">
        <f>IFERROR(IF($B18=String_o_Kofi,0,VLOOKUP(Monatsverwendungsnachweis!AK21,Status_Ausloesung,Monatsverwendungsnachweis!$R$6,FALSE)*$AF$6*Ermittlung_Pauschale!$N10),"")</f>
        <v/>
      </c>
      <c r="U18" s="73" t="str">
        <f>IFERROR(IF($B18=String_o_Kofi,0,VLOOKUP(Monatsverwendungsnachweis!AL21,Status_Ausloesung,Monatsverwendungsnachweis!$R$6,FALSE)*$AF$6*Ermittlung_Pauschale!$N10),"")</f>
        <v/>
      </c>
      <c r="V18" s="73" t="str">
        <f>IFERROR(IF($B18=String_o_Kofi,0,VLOOKUP(Monatsverwendungsnachweis!AM21,Status_Ausloesung,Monatsverwendungsnachweis!$R$6,FALSE)*$AF$6*Ermittlung_Pauschale!$N10),"")</f>
        <v/>
      </c>
      <c r="W18" s="73" t="str">
        <f>IFERROR(IF($B18=String_o_Kofi,0,VLOOKUP(Monatsverwendungsnachweis!AN21,Status_Ausloesung,Monatsverwendungsnachweis!$R$6,FALSE)*$AF$6*Ermittlung_Pauschale!$N10),"")</f>
        <v/>
      </c>
      <c r="X18" s="73" t="str">
        <f>IFERROR(IF($B18=String_o_Kofi,0,VLOOKUP(Monatsverwendungsnachweis!AO21,Status_Ausloesung,Monatsverwendungsnachweis!$R$6,FALSE)*$AF$6*Ermittlung_Pauschale!$N10),"")</f>
        <v/>
      </c>
      <c r="Y18" s="73" t="str">
        <f>IFERROR(IF($B18=String_o_Kofi,0,VLOOKUP(Monatsverwendungsnachweis!AP21,Status_Ausloesung,Monatsverwendungsnachweis!$R$6,FALSE)*$AF$6*Ermittlung_Pauschale!$N10),"")</f>
        <v/>
      </c>
      <c r="Z18" s="73" t="str">
        <f>IFERROR(IF($B18=String_o_Kofi,0,VLOOKUP(Monatsverwendungsnachweis!AQ21,Status_Ausloesung,Monatsverwendungsnachweis!$R$6,FALSE)*$AF$6*Ermittlung_Pauschale!$N10),"")</f>
        <v/>
      </c>
      <c r="AA18" s="73" t="str">
        <f>IFERROR(IF($B18=String_o_Kofi,0,VLOOKUP(Monatsverwendungsnachweis!AR21,Status_Ausloesung,Monatsverwendungsnachweis!$R$6,FALSE)*$AF$6*Ermittlung_Pauschale!$N10),"")</f>
        <v/>
      </c>
      <c r="AB18" s="73" t="str">
        <f>IFERROR(IF($B18=String_o_Kofi,0,VLOOKUP(Monatsverwendungsnachweis!AS21,Status_Ausloesung,Monatsverwendungsnachweis!$R$6,FALSE)*$AF$6*Ermittlung_Pauschale!$N10),"")</f>
        <v/>
      </c>
      <c r="AC18" s="73" t="str">
        <f>IFERROR(IF($B18=String_o_Kofi,0,VLOOKUP(Monatsverwendungsnachweis!AT21,Status_Ausloesung,Monatsverwendungsnachweis!$R$6,FALSE)*$AF$6*Ermittlung_Pauschale!$N10),"")</f>
        <v/>
      </c>
      <c r="AD18" s="73" t="str">
        <f>IFERROR(IF($B18=String_o_Kofi,0,VLOOKUP(Monatsverwendungsnachweis!AU21,Status_Ausloesung,Monatsverwendungsnachweis!$R$6,FALSE)*$AF$6*Ermittlung_Pauschale!$N10),"")</f>
        <v/>
      </c>
      <c r="AE18" s="73" t="str">
        <f>IFERROR(IF($B18=String_o_Kofi,0,VLOOKUP(Monatsverwendungsnachweis!AV21,Status_Ausloesung,Monatsverwendungsnachweis!$R$6,FALSE)*$AF$6*Ermittlung_Pauschale!$N10),"")</f>
        <v/>
      </c>
      <c r="AF18" s="73" t="str">
        <f>IFERROR(IF($B18=String_o_Kofi,0,VLOOKUP(Monatsverwendungsnachweis!AW21,Status_Ausloesung,Monatsverwendungsnachweis!$R$6,FALSE)*$AF$6*Ermittlung_Pauschale!$N10),"")</f>
        <v/>
      </c>
      <c r="AG18" s="73" t="str">
        <f>IFERROR(IF($B18=String_o_Kofi,0,VLOOKUP(Monatsverwendungsnachweis!AX21,Status_Ausloesung,Monatsverwendungsnachweis!$R$6,FALSE)*$AF$6*Ermittlung_Pauschale!$N10),"")</f>
        <v/>
      </c>
      <c r="AH18" s="73" t="str">
        <f>IFERROR(IF($B18=String_o_Kofi,0,VLOOKUP(Monatsverwendungsnachweis!AY21,Status_Ausloesung,Monatsverwendungsnachweis!$R$6,FALSE)*$AF$6*Ermittlung_Pauschale!$N10),"")</f>
        <v/>
      </c>
      <c r="AI18" s="73" t="str">
        <f>IFERROR(IF($B18=String_o_Kofi,0,VLOOKUP(Monatsverwendungsnachweis!AZ21,Status_Ausloesung,Monatsverwendungsnachweis!$R$6,FALSE)*$AF$6*Ermittlung_Pauschale!$N10),"")</f>
        <v/>
      </c>
      <c r="AJ18" s="73" t="str">
        <f>IFERROR(IF($B18=String_o_Kofi,0,VLOOKUP(Monatsverwendungsnachweis!BA21,Status_Ausloesung,Monatsverwendungsnachweis!$R$6,FALSE)*$AF$6*Ermittlung_Pauschale!$N10),"")</f>
        <v/>
      </c>
      <c r="AK18" s="73" t="str">
        <f>IFERROR(IF($B18=String_o_Kofi,0,VLOOKUP(Monatsverwendungsnachweis!BB21,Status_Ausloesung,Monatsverwendungsnachweis!$R$6,FALSE)*$AF$6*Ermittlung_Pauschale!$N10),"")</f>
        <v/>
      </c>
      <c r="AL18" s="73" t="str">
        <f>IFERROR(IF($B18=String_o_Kofi,0,VLOOKUP(Monatsverwendungsnachweis!BC21,Status_Ausloesung,Monatsverwendungsnachweis!$R$6,FALSE)*$AF$6*Ermittlung_Pauschale!$N10),"")</f>
        <v/>
      </c>
      <c r="AM18" s="74">
        <f>IF(E18='Drop Down'!$L$2,SUM(H18:AL18),0)</f>
        <v>0</v>
      </c>
      <c r="AN18" s="74">
        <f>IF(E18='Drop Down'!$L$3,SUM(H18:AL18),0)</f>
        <v>0</v>
      </c>
      <c r="AO18" s="625"/>
      <c r="AP18" s="625"/>
      <c r="AR18" s="216" t="s">
        <v>699</v>
      </c>
      <c r="AS18" s="216"/>
      <c r="AT18" s="216"/>
      <c r="AU18" s="216"/>
      <c r="AV18" s="216"/>
    </row>
    <row r="19" spans="1:48" s="41" customFormat="1" ht="11.85" customHeight="1" x14ac:dyDescent="0.25">
      <c r="A19" s="71" t="str">
        <f>Monatsverwendungsnachweis!A22</f>
        <v/>
      </c>
      <c r="B19" s="72" t="str">
        <f>IF(Monatsverwendungsnachweis!B22&lt;&gt;"",Monatsverwendungsnachweis!B22,"")</f>
        <v/>
      </c>
      <c r="C19" s="72" t="str">
        <f>IF(Monatsverwendungsnachweis!D22&lt;&gt;"",Monatsverwendungsnachweis!D22,"")</f>
        <v/>
      </c>
      <c r="D19" s="124" t="str">
        <f>IF(Monatsverwendungsnachweis!F22="","",Monatsverwendungsnachweis!F22)</f>
        <v/>
      </c>
      <c r="E19" s="128" t="str">
        <f>IF(Monatsverwendungsnachweis!G22="","",Monatsverwendungsnachweis!G22)</f>
        <v/>
      </c>
      <c r="F19" s="124" t="str">
        <f>IF(Monatsverwendungsnachweis!H22="","",Monatsverwendungsnachweis!H22)</f>
        <v/>
      </c>
      <c r="G19" s="124" t="str">
        <f>IF(C19="","",IF(Ermittlung_Pauschale!N11=0,"nein","ja"))</f>
        <v/>
      </c>
      <c r="H19" s="73" t="str">
        <f>IFERROR(IF($B19=String_o_Kofi,0,VLOOKUP(Monatsverwendungsnachweis!Y22,Status_Ausloesung,Monatsverwendungsnachweis!$R$6,FALSE)*$AF$6*Ermittlung_Pauschale!$N11),"")</f>
        <v/>
      </c>
      <c r="I19" s="73" t="str">
        <f>IFERROR(IF($B19=String_o_Kofi,0,VLOOKUP(Monatsverwendungsnachweis!Z22,Status_Ausloesung,Monatsverwendungsnachweis!$R$6,FALSE)*$AF$6*Ermittlung_Pauschale!$N11),"")</f>
        <v/>
      </c>
      <c r="J19" s="73" t="str">
        <f>IFERROR(IF($B19=String_o_Kofi,0,VLOOKUP(Monatsverwendungsnachweis!AA22,Status_Ausloesung,Monatsverwendungsnachweis!$R$6,FALSE)*$AF$6*Ermittlung_Pauschale!$N11),"")</f>
        <v/>
      </c>
      <c r="K19" s="73" t="str">
        <f>IFERROR(IF($B19=String_o_Kofi,0,VLOOKUP(Monatsverwendungsnachweis!AB22,Status_Ausloesung,Monatsverwendungsnachweis!$R$6,FALSE)*$AF$6*Ermittlung_Pauschale!$N11),"")</f>
        <v/>
      </c>
      <c r="L19" s="73" t="str">
        <f>IFERROR(IF($B19=String_o_Kofi,0,VLOOKUP(Monatsverwendungsnachweis!AC22,Status_Ausloesung,Monatsverwendungsnachweis!$R$6,FALSE)*$AF$6*Ermittlung_Pauschale!$N11),"")</f>
        <v/>
      </c>
      <c r="M19" s="73" t="str">
        <f>IFERROR(IF($B19=String_o_Kofi,0,VLOOKUP(Monatsverwendungsnachweis!AD22,Status_Ausloesung,Monatsverwendungsnachweis!$R$6,FALSE)*$AF$6*Ermittlung_Pauschale!$N11),"")</f>
        <v/>
      </c>
      <c r="N19" s="73" t="str">
        <f>IFERROR(IF($B19=String_o_Kofi,0,VLOOKUP(Monatsverwendungsnachweis!AE22,Status_Ausloesung,Monatsverwendungsnachweis!$R$6,FALSE)*$AF$6*Ermittlung_Pauschale!$N11),"")</f>
        <v/>
      </c>
      <c r="O19" s="73" t="str">
        <f>IFERROR(IF($B19=String_o_Kofi,0,VLOOKUP(Monatsverwendungsnachweis!AF22,Status_Ausloesung,Monatsverwendungsnachweis!$R$6,FALSE)*$AF$6*Ermittlung_Pauschale!$N11),"")</f>
        <v/>
      </c>
      <c r="P19" s="73" t="str">
        <f>IFERROR(IF($B19=String_o_Kofi,0,VLOOKUP(Monatsverwendungsnachweis!AG22,Status_Ausloesung,Monatsverwendungsnachweis!$R$6,FALSE)*$AF$6*Ermittlung_Pauschale!$N11),"")</f>
        <v/>
      </c>
      <c r="Q19" s="73" t="str">
        <f>IFERROR(IF($B19=String_o_Kofi,0,VLOOKUP(Monatsverwendungsnachweis!AH22,Status_Ausloesung,Monatsverwendungsnachweis!$R$6,FALSE)*$AF$6*Ermittlung_Pauschale!$N11),"")</f>
        <v/>
      </c>
      <c r="R19" s="73" t="str">
        <f>IFERROR(IF($B19=String_o_Kofi,0,VLOOKUP(Monatsverwendungsnachweis!AI22,Status_Ausloesung,Monatsverwendungsnachweis!$R$6,FALSE)*$AF$6*Ermittlung_Pauschale!$N11),"")</f>
        <v/>
      </c>
      <c r="S19" s="73" t="str">
        <f>IFERROR(IF($B19=String_o_Kofi,0,VLOOKUP(Monatsverwendungsnachweis!AJ22,Status_Ausloesung,Monatsverwendungsnachweis!$R$6,FALSE)*$AF$6*Ermittlung_Pauschale!$N11),"")</f>
        <v/>
      </c>
      <c r="T19" s="73" t="str">
        <f>IFERROR(IF($B19=String_o_Kofi,0,VLOOKUP(Monatsverwendungsnachweis!AK22,Status_Ausloesung,Monatsverwendungsnachweis!$R$6,FALSE)*$AF$6*Ermittlung_Pauschale!$N11),"")</f>
        <v/>
      </c>
      <c r="U19" s="73" t="str">
        <f>IFERROR(IF($B19=String_o_Kofi,0,VLOOKUP(Monatsverwendungsnachweis!AL22,Status_Ausloesung,Monatsverwendungsnachweis!$R$6,FALSE)*$AF$6*Ermittlung_Pauschale!$N11),"")</f>
        <v/>
      </c>
      <c r="V19" s="73" t="str">
        <f>IFERROR(IF($B19=String_o_Kofi,0,VLOOKUP(Monatsverwendungsnachweis!AM22,Status_Ausloesung,Monatsverwendungsnachweis!$R$6,FALSE)*$AF$6*Ermittlung_Pauschale!$N11),"")</f>
        <v/>
      </c>
      <c r="W19" s="73" t="str">
        <f>IFERROR(IF($B19=String_o_Kofi,0,VLOOKUP(Monatsverwendungsnachweis!AN22,Status_Ausloesung,Monatsverwendungsnachweis!$R$6,FALSE)*$AF$6*Ermittlung_Pauschale!$N11),"")</f>
        <v/>
      </c>
      <c r="X19" s="73" t="str">
        <f>IFERROR(IF($B19=String_o_Kofi,0,VLOOKUP(Monatsverwendungsnachweis!AO22,Status_Ausloesung,Monatsverwendungsnachweis!$R$6,FALSE)*$AF$6*Ermittlung_Pauschale!$N11),"")</f>
        <v/>
      </c>
      <c r="Y19" s="73" t="str">
        <f>IFERROR(IF($B19=String_o_Kofi,0,VLOOKUP(Monatsverwendungsnachweis!AP22,Status_Ausloesung,Monatsverwendungsnachweis!$R$6,FALSE)*$AF$6*Ermittlung_Pauschale!$N11),"")</f>
        <v/>
      </c>
      <c r="Z19" s="73" t="str">
        <f>IFERROR(IF($B19=String_o_Kofi,0,VLOOKUP(Monatsverwendungsnachweis!AQ22,Status_Ausloesung,Monatsverwendungsnachweis!$R$6,FALSE)*$AF$6*Ermittlung_Pauschale!$N11),"")</f>
        <v/>
      </c>
      <c r="AA19" s="73" t="str">
        <f>IFERROR(IF($B19=String_o_Kofi,0,VLOOKUP(Monatsverwendungsnachweis!AR22,Status_Ausloesung,Monatsverwendungsnachweis!$R$6,FALSE)*$AF$6*Ermittlung_Pauschale!$N11),"")</f>
        <v/>
      </c>
      <c r="AB19" s="73" t="str">
        <f>IFERROR(IF($B19=String_o_Kofi,0,VLOOKUP(Monatsverwendungsnachweis!AS22,Status_Ausloesung,Monatsverwendungsnachweis!$R$6,FALSE)*$AF$6*Ermittlung_Pauschale!$N11),"")</f>
        <v/>
      </c>
      <c r="AC19" s="73" t="str">
        <f>IFERROR(IF($B19=String_o_Kofi,0,VLOOKUP(Monatsverwendungsnachweis!AT22,Status_Ausloesung,Monatsverwendungsnachweis!$R$6,FALSE)*$AF$6*Ermittlung_Pauschale!$N11),"")</f>
        <v/>
      </c>
      <c r="AD19" s="73" t="str">
        <f>IFERROR(IF($B19=String_o_Kofi,0,VLOOKUP(Monatsverwendungsnachweis!AU22,Status_Ausloesung,Monatsverwendungsnachweis!$R$6,FALSE)*$AF$6*Ermittlung_Pauschale!$N11),"")</f>
        <v/>
      </c>
      <c r="AE19" s="73" t="str">
        <f>IFERROR(IF($B19=String_o_Kofi,0,VLOOKUP(Monatsverwendungsnachweis!AV22,Status_Ausloesung,Monatsverwendungsnachweis!$R$6,FALSE)*$AF$6*Ermittlung_Pauschale!$N11),"")</f>
        <v/>
      </c>
      <c r="AF19" s="73" t="str">
        <f>IFERROR(IF($B19=String_o_Kofi,0,VLOOKUP(Monatsverwendungsnachweis!AW22,Status_Ausloesung,Monatsverwendungsnachweis!$R$6,FALSE)*$AF$6*Ermittlung_Pauschale!$N11),"")</f>
        <v/>
      </c>
      <c r="AG19" s="73" t="str">
        <f>IFERROR(IF($B19=String_o_Kofi,0,VLOOKUP(Monatsverwendungsnachweis!AX22,Status_Ausloesung,Monatsverwendungsnachweis!$R$6,FALSE)*$AF$6*Ermittlung_Pauschale!$N11),"")</f>
        <v/>
      </c>
      <c r="AH19" s="73" t="str">
        <f>IFERROR(IF($B19=String_o_Kofi,0,VLOOKUP(Monatsverwendungsnachweis!AY22,Status_Ausloesung,Monatsverwendungsnachweis!$R$6,FALSE)*$AF$6*Ermittlung_Pauschale!$N11),"")</f>
        <v/>
      </c>
      <c r="AI19" s="73" t="str">
        <f>IFERROR(IF($B19=String_o_Kofi,0,VLOOKUP(Monatsverwendungsnachweis!AZ22,Status_Ausloesung,Monatsverwendungsnachweis!$R$6,FALSE)*$AF$6*Ermittlung_Pauschale!$N11),"")</f>
        <v/>
      </c>
      <c r="AJ19" s="73" t="str">
        <f>IFERROR(IF($B19=String_o_Kofi,0,VLOOKUP(Monatsverwendungsnachweis!BA22,Status_Ausloesung,Monatsverwendungsnachweis!$R$6,FALSE)*$AF$6*Ermittlung_Pauschale!$N11),"")</f>
        <v/>
      </c>
      <c r="AK19" s="73" t="str">
        <f>IFERROR(IF($B19=String_o_Kofi,0,VLOOKUP(Monatsverwendungsnachweis!BB22,Status_Ausloesung,Monatsverwendungsnachweis!$R$6,FALSE)*$AF$6*Ermittlung_Pauschale!$N11),"")</f>
        <v/>
      </c>
      <c r="AL19" s="73" t="str">
        <f>IFERROR(IF($B19=String_o_Kofi,0,VLOOKUP(Monatsverwendungsnachweis!BC22,Status_Ausloesung,Monatsverwendungsnachweis!$R$6,FALSE)*$AF$6*Ermittlung_Pauschale!$N11),"")</f>
        <v/>
      </c>
      <c r="AM19" s="74">
        <f>IF(E19='Drop Down'!$L$2,SUM(H19:AL19),0)</f>
        <v>0</v>
      </c>
      <c r="AN19" s="74">
        <f>IF(E19='Drop Down'!$L$3,SUM(H19:AL19),0)</f>
        <v>0</v>
      </c>
      <c r="AO19" s="625"/>
      <c r="AP19" s="625"/>
      <c r="AR19" s="216" t="s">
        <v>701</v>
      </c>
      <c r="AS19" s="216"/>
      <c r="AT19" s="216"/>
      <c r="AU19" s="216"/>
      <c r="AV19" s="216"/>
    </row>
    <row r="20" spans="1:48" s="41" customFormat="1" ht="11.85" customHeight="1" x14ac:dyDescent="0.25">
      <c r="A20" s="71" t="str">
        <f>Monatsverwendungsnachweis!A23</f>
        <v/>
      </c>
      <c r="B20" s="72" t="str">
        <f>IF(Monatsverwendungsnachweis!B23&lt;&gt;"",Monatsverwendungsnachweis!B23,"")</f>
        <v/>
      </c>
      <c r="C20" s="72" t="str">
        <f>IF(Monatsverwendungsnachweis!D23&lt;&gt;"",Monatsverwendungsnachweis!D23,"")</f>
        <v/>
      </c>
      <c r="D20" s="124" t="str">
        <f>IF(Monatsverwendungsnachweis!F23="","",Monatsverwendungsnachweis!F23)</f>
        <v/>
      </c>
      <c r="E20" s="128" t="str">
        <f>IF(Monatsverwendungsnachweis!G23="","",Monatsverwendungsnachweis!G23)</f>
        <v/>
      </c>
      <c r="F20" s="124" t="str">
        <f>IF(Monatsverwendungsnachweis!H23="","",Monatsverwendungsnachweis!H23)</f>
        <v/>
      </c>
      <c r="G20" s="124" t="str">
        <f>IF(C20="","",IF(Ermittlung_Pauschale!N12=0,"nein","ja"))</f>
        <v/>
      </c>
      <c r="H20" s="73" t="str">
        <f>IFERROR(IF($B20=String_o_Kofi,0,VLOOKUP(Monatsverwendungsnachweis!Y23,Status_Ausloesung,Monatsverwendungsnachweis!$R$6,FALSE)*$AF$6*Ermittlung_Pauschale!$N12),"")</f>
        <v/>
      </c>
      <c r="I20" s="73" t="str">
        <f>IFERROR(IF($B20=String_o_Kofi,0,VLOOKUP(Monatsverwendungsnachweis!Z23,Status_Ausloesung,Monatsverwendungsnachweis!$R$6,FALSE)*$AF$6*Ermittlung_Pauschale!$N12),"")</f>
        <v/>
      </c>
      <c r="J20" s="73" t="str">
        <f>IFERROR(IF($B20=String_o_Kofi,0,VLOOKUP(Monatsverwendungsnachweis!AA23,Status_Ausloesung,Monatsverwendungsnachweis!$R$6,FALSE)*$AF$6*Ermittlung_Pauschale!$N12),"")</f>
        <v/>
      </c>
      <c r="K20" s="73" t="str">
        <f>IFERROR(IF($B20=String_o_Kofi,0,VLOOKUP(Monatsverwendungsnachweis!AB23,Status_Ausloesung,Monatsverwendungsnachweis!$R$6,FALSE)*$AF$6*Ermittlung_Pauschale!$N12),"")</f>
        <v/>
      </c>
      <c r="L20" s="73" t="str">
        <f>IFERROR(IF($B20=String_o_Kofi,0,VLOOKUP(Monatsverwendungsnachweis!AC23,Status_Ausloesung,Monatsverwendungsnachweis!$R$6,FALSE)*$AF$6*Ermittlung_Pauschale!$N12),"")</f>
        <v/>
      </c>
      <c r="M20" s="73" t="str">
        <f>IFERROR(IF($B20=String_o_Kofi,0,VLOOKUP(Monatsverwendungsnachweis!AD23,Status_Ausloesung,Monatsverwendungsnachweis!$R$6,FALSE)*$AF$6*Ermittlung_Pauschale!$N12),"")</f>
        <v/>
      </c>
      <c r="N20" s="73" t="str">
        <f>IFERROR(IF($B20=String_o_Kofi,0,VLOOKUP(Monatsverwendungsnachweis!AE23,Status_Ausloesung,Monatsverwendungsnachweis!$R$6,FALSE)*$AF$6*Ermittlung_Pauschale!$N12),"")</f>
        <v/>
      </c>
      <c r="O20" s="73" t="str">
        <f>IFERROR(IF($B20=String_o_Kofi,0,VLOOKUP(Monatsverwendungsnachweis!AF23,Status_Ausloesung,Monatsverwendungsnachweis!$R$6,FALSE)*$AF$6*Ermittlung_Pauschale!$N12),"")</f>
        <v/>
      </c>
      <c r="P20" s="73" t="str">
        <f>IFERROR(IF($B20=String_o_Kofi,0,VLOOKUP(Monatsverwendungsnachweis!AG23,Status_Ausloesung,Monatsverwendungsnachweis!$R$6,FALSE)*$AF$6*Ermittlung_Pauschale!$N12),"")</f>
        <v/>
      </c>
      <c r="Q20" s="73" t="str">
        <f>IFERROR(IF($B20=String_o_Kofi,0,VLOOKUP(Monatsverwendungsnachweis!AH23,Status_Ausloesung,Monatsverwendungsnachweis!$R$6,FALSE)*$AF$6*Ermittlung_Pauschale!$N12),"")</f>
        <v/>
      </c>
      <c r="R20" s="73" t="str">
        <f>IFERROR(IF($B20=String_o_Kofi,0,VLOOKUP(Monatsverwendungsnachweis!AI23,Status_Ausloesung,Monatsverwendungsnachweis!$R$6,FALSE)*$AF$6*Ermittlung_Pauschale!$N12),"")</f>
        <v/>
      </c>
      <c r="S20" s="73" t="str">
        <f>IFERROR(IF($B20=String_o_Kofi,0,VLOOKUP(Monatsverwendungsnachweis!AJ23,Status_Ausloesung,Monatsverwendungsnachweis!$R$6,FALSE)*$AF$6*Ermittlung_Pauschale!$N12),"")</f>
        <v/>
      </c>
      <c r="T20" s="73" t="str">
        <f>IFERROR(IF($B20=String_o_Kofi,0,VLOOKUP(Monatsverwendungsnachweis!AK23,Status_Ausloesung,Monatsverwendungsnachweis!$R$6,FALSE)*$AF$6*Ermittlung_Pauschale!$N12),"")</f>
        <v/>
      </c>
      <c r="U20" s="73" t="str">
        <f>IFERROR(IF($B20=String_o_Kofi,0,VLOOKUP(Monatsverwendungsnachweis!AL23,Status_Ausloesung,Monatsverwendungsnachweis!$R$6,FALSE)*$AF$6*Ermittlung_Pauschale!$N12),"")</f>
        <v/>
      </c>
      <c r="V20" s="73" t="str">
        <f>IFERROR(IF($B20=String_o_Kofi,0,VLOOKUP(Monatsverwendungsnachweis!AM23,Status_Ausloesung,Monatsverwendungsnachweis!$R$6,FALSE)*$AF$6*Ermittlung_Pauschale!$N12),"")</f>
        <v/>
      </c>
      <c r="W20" s="73" t="str">
        <f>IFERROR(IF($B20=String_o_Kofi,0,VLOOKUP(Monatsverwendungsnachweis!AN23,Status_Ausloesung,Monatsverwendungsnachweis!$R$6,FALSE)*$AF$6*Ermittlung_Pauschale!$N12),"")</f>
        <v/>
      </c>
      <c r="X20" s="73" t="str">
        <f>IFERROR(IF($B20=String_o_Kofi,0,VLOOKUP(Monatsverwendungsnachweis!AO23,Status_Ausloesung,Monatsverwendungsnachweis!$R$6,FALSE)*$AF$6*Ermittlung_Pauschale!$N12),"")</f>
        <v/>
      </c>
      <c r="Y20" s="73" t="str">
        <f>IFERROR(IF($B20=String_o_Kofi,0,VLOOKUP(Monatsverwendungsnachweis!AP23,Status_Ausloesung,Monatsverwendungsnachweis!$R$6,FALSE)*$AF$6*Ermittlung_Pauschale!$N12),"")</f>
        <v/>
      </c>
      <c r="Z20" s="73" t="str">
        <f>IFERROR(IF($B20=String_o_Kofi,0,VLOOKUP(Monatsverwendungsnachweis!AQ23,Status_Ausloesung,Monatsverwendungsnachweis!$R$6,FALSE)*$AF$6*Ermittlung_Pauschale!$N12),"")</f>
        <v/>
      </c>
      <c r="AA20" s="73" t="str">
        <f>IFERROR(IF($B20=String_o_Kofi,0,VLOOKUP(Monatsverwendungsnachweis!AR23,Status_Ausloesung,Monatsverwendungsnachweis!$R$6,FALSE)*$AF$6*Ermittlung_Pauschale!$N12),"")</f>
        <v/>
      </c>
      <c r="AB20" s="73" t="str">
        <f>IFERROR(IF($B20=String_o_Kofi,0,VLOOKUP(Monatsverwendungsnachweis!AS23,Status_Ausloesung,Monatsverwendungsnachweis!$R$6,FALSE)*$AF$6*Ermittlung_Pauschale!$N12),"")</f>
        <v/>
      </c>
      <c r="AC20" s="73" t="str">
        <f>IFERROR(IF($B20=String_o_Kofi,0,VLOOKUP(Monatsverwendungsnachweis!AT23,Status_Ausloesung,Monatsverwendungsnachweis!$R$6,FALSE)*$AF$6*Ermittlung_Pauschale!$N12),"")</f>
        <v/>
      </c>
      <c r="AD20" s="73" t="str">
        <f>IFERROR(IF($B20=String_o_Kofi,0,VLOOKUP(Monatsverwendungsnachweis!AU23,Status_Ausloesung,Monatsverwendungsnachweis!$R$6,FALSE)*$AF$6*Ermittlung_Pauschale!$N12),"")</f>
        <v/>
      </c>
      <c r="AE20" s="73" t="str">
        <f>IFERROR(IF($B20=String_o_Kofi,0,VLOOKUP(Monatsverwendungsnachweis!AV23,Status_Ausloesung,Monatsverwendungsnachweis!$R$6,FALSE)*$AF$6*Ermittlung_Pauschale!$N12),"")</f>
        <v/>
      </c>
      <c r="AF20" s="73" t="str">
        <f>IFERROR(IF($B20=String_o_Kofi,0,VLOOKUP(Monatsverwendungsnachweis!AW23,Status_Ausloesung,Monatsverwendungsnachweis!$R$6,FALSE)*$AF$6*Ermittlung_Pauschale!$N12),"")</f>
        <v/>
      </c>
      <c r="AG20" s="73" t="str">
        <f>IFERROR(IF($B20=String_o_Kofi,0,VLOOKUP(Monatsverwendungsnachweis!AX23,Status_Ausloesung,Monatsverwendungsnachweis!$R$6,FALSE)*$AF$6*Ermittlung_Pauschale!$N12),"")</f>
        <v/>
      </c>
      <c r="AH20" s="73" t="str">
        <f>IFERROR(IF($B20=String_o_Kofi,0,VLOOKUP(Monatsverwendungsnachweis!AY23,Status_Ausloesung,Monatsverwendungsnachweis!$R$6,FALSE)*$AF$6*Ermittlung_Pauschale!$N12),"")</f>
        <v/>
      </c>
      <c r="AI20" s="73" t="str">
        <f>IFERROR(IF($B20=String_o_Kofi,0,VLOOKUP(Monatsverwendungsnachweis!AZ23,Status_Ausloesung,Monatsverwendungsnachweis!$R$6,FALSE)*$AF$6*Ermittlung_Pauschale!$N12),"")</f>
        <v/>
      </c>
      <c r="AJ20" s="73" t="str">
        <f>IFERROR(IF($B20=String_o_Kofi,0,VLOOKUP(Monatsverwendungsnachweis!BA23,Status_Ausloesung,Monatsverwendungsnachweis!$R$6,FALSE)*$AF$6*Ermittlung_Pauschale!$N12),"")</f>
        <v/>
      </c>
      <c r="AK20" s="73" t="str">
        <f>IFERROR(IF($B20=String_o_Kofi,0,VLOOKUP(Monatsverwendungsnachweis!BB23,Status_Ausloesung,Monatsverwendungsnachweis!$R$6,FALSE)*$AF$6*Ermittlung_Pauschale!$N12),"")</f>
        <v/>
      </c>
      <c r="AL20" s="73" t="str">
        <f>IFERROR(IF($B20=String_o_Kofi,0,VLOOKUP(Monatsverwendungsnachweis!BC23,Status_Ausloesung,Monatsverwendungsnachweis!$R$6,FALSE)*$AF$6*Ermittlung_Pauschale!$N12),"")</f>
        <v/>
      </c>
      <c r="AM20" s="74">
        <f>IF(E20='Drop Down'!$L$2,SUM(H20:AL20),0)</f>
        <v>0</v>
      </c>
      <c r="AN20" s="74">
        <f>IF(E20='Drop Down'!$L$3,SUM(H20:AL20),0)</f>
        <v>0</v>
      </c>
      <c r="AO20" s="625"/>
      <c r="AP20" s="625"/>
      <c r="AS20" s="216"/>
      <c r="AT20" s="216"/>
      <c r="AU20" s="216"/>
      <c r="AV20" s="216"/>
    </row>
    <row r="21" spans="1:48" s="41" customFormat="1" ht="11.85" customHeight="1" x14ac:dyDescent="0.25">
      <c r="A21" s="71" t="str">
        <f>Monatsverwendungsnachweis!A24</f>
        <v/>
      </c>
      <c r="B21" s="72" t="str">
        <f>IF(Monatsverwendungsnachweis!B24&lt;&gt;"",Monatsverwendungsnachweis!B24,"")</f>
        <v/>
      </c>
      <c r="C21" s="72" t="str">
        <f>IF(Monatsverwendungsnachweis!D24&lt;&gt;"",Monatsverwendungsnachweis!D24,"")</f>
        <v/>
      </c>
      <c r="D21" s="124" t="str">
        <f>IF(Monatsverwendungsnachweis!F24="","",Monatsverwendungsnachweis!F24)</f>
        <v/>
      </c>
      <c r="E21" s="128" t="str">
        <f>IF(Monatsverwendungsnachweis!G24="","",Monatsverwendungsnachweis!G24)</f>
        <v/>
      </c>
      <c r="F21" s="124" t="str">
        <f>IF(Monatsverwendungsnachweis!H24="","",Monatsverwendungsnachweis!H24)</f>
        <v/>
      </c>
      <c r="G21" s="124" t="str">
        <f>IF(C21="","",IF(Ermittlung_Pauschale!N13=0,"nein","ja"))</f>
        <v/>
      </c>
      <c r="H21" s="73" t="str">
        <f>IFERROR(IF($B21=String_o_Kofi,0,VLOOKUP(Monatsverwendungsnachweis!Y24,Status_Ausloesung,Monatsverwendungsnachweis!$R$6,FALSE)*$AF$6*Ermittlung_Pauschale!$N13),"")</f>
        <v/>
      </c>
      <c r="I21" s="73" t="str">
        <f>IFERROR(IF($B21=String_o_Kofi,0,VLOOKUP(Monatsverwendungsnachweis!Z24,Status_Ausloesung,Monatsverwendungsnachweis!$R$6,FALSE)*$AF$6*Ermittlung_Pauschale!$N13),"")</f>
        <v/>
      </c>
      <c r="J21" s="73" t="str">
        <f>IFERROR(IF($B21=String_o_Kofi,0,VLOOKUP(Monatsverwendungsnachweis!AA24,Status_Ausloesung,Monatsverwendungsnachweis!$R$6,FALSE)*$AF$6*Ermittlung_Pauschale!$N13),"")</f>
        <v/>
      </c>
      <c r="K21" s="73" t="str">
        <f>IFERROR(IF($B21=String_o_Kofi,0,VLOOKUP(Monatsverwendungsnachweis!AB24,Status_Ausloesung,Monatsverwendungsnachweis!$R$6,FALSE)*$AF$6*Ermittlung_Pauschale!$N13),"")</f>
        <v/>
      </c>
      <c r="L21" s="73" t="str">
        <f>IFERROR(IF($B21=String_o_Kofi,0,VLOOKUP(Monatsverwendungsnachweis!AC24,Status_Ausloesung,Monatsverwendungsnachweis!$R$6,FALSE)*$AF$6*Ermittlung_Pauschale!$N13),"")</f>
        <v/>
      </c>
      <c r="M21" s="73" t="str">
        <f>IFERROR(IF($B21=String_o_Kofi,0,VLOOKUP(Monatsverwendungsnachweis!AD24,Status_Ausloesung,Monatsverwendungsnachweis!$R$6,FALSE)*$AF$6*Ermittlung_Pauschale!$N13),"")</f>
        <v/>
      </c>
      <c r="N21" s="73" t="str">
        <f>IFERROR(IF($B21=String_o_Kofi,0,VLOOKUP(Monatsverwendungsnachweis!AE24,Status_Ausloesung,Monatsverwendungsnachweis!$R$6,FALSE)*$AF$6*Ermittlung_Pauschale!$N13),"")</f>
        <v/>
      </c>
      <c r="O21" s="73" t="str">
        <f>IFERROR(IF($B21=String_o_Kofi,0,VLOOKUP(Monatsverwendungsnachweis!AF24,Status_Ausloesung,Monatsverwendungsnachweis!$R$6,FALSE)*$AF$6*Ermittlung_Pauschale!$N13),"")</f>
        <v/>
      </c>
      <c r="P21" s="73" t="str">
        <f>IFERROR(IF($B21=String_o_Kofi,0,VLOOKUP(Monatsverwendungsnachweis!AG24,Status_Ausloesung,Monatsverwendungsnachweis!$R$6,FALSE)*$AF$6*Ermittlung_Pauschale!$N13),"")</f>
        <v/>
      </c>
      <c r="Q21" s="73" t="str">
        <f>IFERROR(IF($B21=String_o_Kofi,0,VLOOKUP(Monatsverwendungsnachweis!AH24,Status_Ausloesung,Monatsverwendungsnachweis!$R$6,FALSE)*$AF$6*Ermittlung_Pauschale!$N13),"")</f>
        <v/>
      </c>
      <c r="R21" s="73" t="str">
        <f>IFERROR(IF($B21=String_o_Kofi,0,VLOOKUP(Monatsverwendungsnachweis!AI24,Status_Ausloesung,Monatsverwendungsnachweis!$R$6,FALSE)*$AF$6*Ermittlung_Pauschale!$N13),"")</f>
        <v/>
      </c>
      <c r="S21" s="73" t="str">
        <f>IFERROR(IF($B21=String_o_Kofi,0,VLOOKUP(Monatsverwendungsnachweis!AJ24,Status_Ausloesung,Monatsverwendungsnachweis!$R$6,FALSE)*$AF$6*Ermittlung_Pauschale!$N13),"")</f>
        <v/>
      </c>
      <c r="T21" s="73" t="str">
        <f>IFERROR(IF($B21=String_o_Kofi,0,VLOOKUP(Monatsverwendungsnachweis!AK24,Status_Ausloesung,Monatsverwendungsnachweis!$R$6,FALSE)*$AF$6*Ermittlung_Pauschale!$N13),"")</f>
        <v/>
      </c>
      <c r="U21" s="73" t="str">
        <f>IFERROR(IF($B21=String_o_Kofi,0,VLOOKUP(Monatsverwendungsnachweis!AL24,Status_Ausloesung,Monatsverwendungsnachweis!$R$6,FALSE)*$AF$6*Ermittlung_Pauschale!$N13),"")</f>
        <v/>
      </c>
      <c r="V21" s="73" t="str">
        <f>IFERROR(IF($B21=String_o_Kofi,0,VLOOKUP(Monatsverwendungsnachweis!AM24,Status_Ausloesung,Monatsverwendungsnachweis!$R$6,FALSE)*$AF$6*Ermittlung_Pauschale!$N13),"")</f>
        <v/>
      </c>
      <c r="W21" s="73" t="str">
        <f>IFERROR(IF($B21=String_o_Kofi,0,VLOOKUP(Monatsverwendungsnachweis!AN24,Status_Ausloesung,Monatsverwendungsnachweis!$R$6,FALSE)*$AF$6*Ermittlung_Pauschale!$N13),"")</f>
        <v/>
      </c>
      <c r="X21" s="73" t="str">
        <f>IFERROR(IF($B21=String_o_Kofi,0,VLOOKUP(Monatsverwendungsnachweis!AO24,Status_Ausloesung,Monatsverwendungsnachweis!$R$6,FALSE)*$AF$6*Ermittlung_Pauschale!$N13),"")</f>
        <v/>
      </c>
      <c r="Y21" s="73" t="str">
        <f>IFERROR(IF($B21=String_o_Kofi,0,VLOOKUP(Monatsverwendungsnachweis!AP24,Status_Ausloesung,Monatsverwendungsnachweis!$R$6,FALSE)*$AF$6*Ermittlung_Pauschale!$N13),"")</f>
        <v/>
      </c>
      <c r="Z21" s="73" t="str">
        <f>IFERROR(IF($B21=String_o_Kofi,0,VLOOKUP(Monatsverwendungsnachweis!AQ24,Status_Ausloesung,Monatsverwendungsnachweis!$R$6,FALSE)*$AF$6*Ermittlung_Pauschale!$N13),"")</f>
        <v/>
      </c>
      <c r="AA21" s="73" t="str">
        <f>IFERROR(IF($B21=String_o_Kofi,0,VLOOKUP(Monatsverwendungsnachweis!AR24,Status_Ausloesung,Monatsverwendungsnachweis!$R$6,FALSE)*$AF$6*Ermittlung_Pauschale!$N13),"")</f>
        <v/>
      </c>
      <c r="AB21" s="73" t="str">
        <f>IFERROR(IF($B21=String_o_Kofi,0,VLOOKUP(Monatsverwendungsnachweis!AS24,Status_Ausloesung,Monatsverwendungsnachweis!$R$6,FALSE)*$AF$6*Ermittlung_Pauschale!$N13),"")</f>
        <v/>
      </c>
      <c r="AC21" s="73" t="str">
        <f>IFERROR(IF($B21=String_o_Kofi,0,VLOOKUP(Monatsverwendungsnachweis!AT24,Status_Ausloesung,Monatsverwendungsnachweis!$R$6,FALSE)*$AF$6*Ermittlung_Pauschale!$N13),"")</f>
        <v/>
      </c>
      <c r="AD21" s="73" t="str">
        <f>IFERROR(IF($B21=String_o_Kofi,0,VLOOKUP(Monatsverwendungsnachweis!AU24,Status_Ausloesung,Monatsverwendungsnachweis!$R$6,FALSE)*$AF$6*Ermittlung_Pauschale!$N13),"")</f>
        <v/>
      </c>
      <c r="AE21" s="73" t="str">
        <f>IFERROR(IF($B21=String_o_Kofi,0,VLOOKUP(Monatsverwendungsnachweis!AV24,Status_Ausloesung,Monatsverwendungsnachweis!$R$6,FALSE)*$AF$6*Ermittlung_Pauschale!$N13),"")</f>
        <v/>
      </c>
      <c r="AF21" s="73" t="str">
        <f>IFERROR(IF($B21=String_o_Kofi,0,VLOOKUP(Monatsverwendungsnachweis!AW24,Status_Ausloesung,Monatsverwendungsnachweis!$R$6,FALSE)*$AF$6*Ermittlung_Pauschale!$N13),"")</f>
        <v/>
      </c>
      <c r="AG21" s="73" t="str">
        <f>IFERROR(IF($B21=String_o_Kofi,0,VLOOKUP(Monatsverwendungsnachweis!AX24,Status_Ausloesung,Monatsverwendungsnachweis!$R$6,FALSE)*$AF$6*Ermittlung_Pauschale!$N13),"")</f>
        <v/>
      </c>
      <c r="AH21" s="73" t="str">
        <f>IFERROR(IF($B21=String_o_Kofi,0,VLOOKUP(Monatsverwendungsnachweis!AY24,Status_Ausloesung,Monatsverwendungsnachweis!$R$6,FALSE)*$AF$6*Ermittlung_Pauschale!$N13),"")</f>
        <v/>
      </c>
      <c r="AI21" s="73" t="str">
        <f>IFERROR(IF($B21=String_o_Kofi,0,VLOOKUP(Monatsverwendungsnachweis!AZ24,Status_Ausloesung,Monatsverwendungsnachweis!$R$6,FALSE)*$AF$6*Ermittlung_Pauschale!$N13),"")</f>
        <v/>
      </c>
      <c r="AJ21" s="73" t="str">
        <f>IFERROR(IF($B21=String_o_Kofi,0,VLOOKUP(Monatsverwendungsnachweis!BA24,Status_Ausloesung,Monatsverwendungsnachweis!$R$6,FALSE)*$AF$6*Ermittlung_Pauschale!$N13),"")</f>
        <v/>
      </c>
      <c r="AK21" s="73" t="str">
        <f>IFERROR(IF($B21=String_o_Kofi,0,VLOOKUP(Monatsverwendungsnachweis!BB24,Status_Ausloesung,Monatsverwendungsnachweis!$R$6,FALSE)*$AF$6*Ermittlung_Pauschale!$N13),"")</f>
        <v/>
      </c>
      <c r="AL21" s="73" t="str">
        <f>IFERROR(IF($B21=String_o_Kofi,0,VLOOKUP(Monatsverwendungsnachweis!BC24,Status_Ausloesung,Monatsverwendungsnachweis!$R$6,FALSE)*$AF$6*Ermittlung_Pauschale!$N13),"")</f>
        <v/>
      </c>
      <c r="AM21" s="74">
        <f>IF(E21='Drop Down'!$L$2,SUM(H21:AL21),0)</f>
        <v>0</v>
      </c>
      <c r="AN21" s="74">
        <f>IF(E21='Drop Down'!$L$3,SUM(H21:AL21),0)</f>
        <v>0</v>
      </c>
      <c r="AO21" s="625"/>
      <c r="AP21" s="625"/>
      <c r="AR21" s="216" t="s">
        <v>704</v>
      </c>
      <c r="AS21" s="216"/>
      <c r="AT21" s="216"/>
      <c r="AU21" s="216"/>
      <c r="AV21" s="216"/>
    </row>
    <row r="22" spans="1:48" s="41" customFormat="1" ht="11.85" customHeight="1" x14ac:dyDescent="0.25">
      <c r="A22" s="71" t="str">
        <f>Monatsverwendungsnachweis!A25</f>
        <v/>
      </c>
      <c r="B22" s="72" t="str">
        <f>IF(Monatsverwendungsnachweis!B25&lt;&gt;"",Monatsverwendungsnachweis!B25,"")</f>
        <v/>
      </c>
      <c r="C22" s="72" t="str">
        <f>IF(Monatsverwendungsnachweis!D25&lt;&gt;"",Monatsverwendungsnachweis!D25,"")</f>
        <v/>
      </c>
      <c r="D22" s="124" t="str">
        <f>IF(Monatsverwendungsnachweis!F25="","",Monatsverwendungsnachweis!F25)</f>
        <v/>
      </c>
      <c r="E22" s="128" t="str">
        <f>IF(Monatsverwendungsnachweis!G25="","",Monatsverwendungsnachweis!G25)</f>
        <v/>
      </c>
      <c r="F22" s="124" t="str">
        <f>IF(Monatsverwendungsnachweis!H25="","",Monatsverwendungsnachweis!H25)</f>
        <v/>
      </c>
      <c r="G22" s="124" t="str">
        <f>IF(C22="","",IF(Ermittlung_Pauschale!N14=0,"nein","ja"))</f>
        <v/>
      </c>
      <c r="H22" s="73" t="str">
        <f>IFERROR(IF($B22=String_o_Kofi,0,VLOOKUP(Monatsverwendungsnachweis!Y25,Status_Ausloesung,Monatsverwendungsnachweis!$R$6,FALSE)*$AF$6*Ermittlung_Pauschale!$N14),"")</f>
        <v/>
      </c>
      <c r="I22" s="73" t="str">
        <f>IFERROR(IF($B22=String_o_Kofi,0,VLOOKUP(Monatsverwendungsnachweis!Z25,Status_Ausloesung,Monatsverwendungsnachweis!$R$6,FALSE)*$AF$6*Ermittlung_Pauschale!$N14),"")</f>
        <v/>
      </c>
      <c r="J22" s="73" t="str">
        <f>IFERROR(IF($B22=String_o_Kofi,0,VLOOKUP(Monatsverwendungsnachweis!AA25,Status_Ausloesung,Monatsverwendungsnachweis!$R$6,FALSE)*$AF$6*Ermittlung_Pauschale!$N14),"")</f>
        <v/>
      </c>
      <c r="K22" s="73" t="str">
        <f>IFERROR(IF($B22=String_o_Kofi,0,VLOOKUP(Monatsverwendungsnachweis!AB25,Status_Ausloesung,Monatsverwendungsnachweis!$R$6,FALSE)*$AF$6*Ermittlung_Pauschale!$N14),"")</f>
        <v/>
      </c>
      <c r="L22" s="73" t="str">
        <f>IFERROR(IF($B22=String_o_Kofi,0,VLOOKUP(Monatsverwendungsnachweis!AC25,Status_Ausloesung,Monatsverwendungsnachweis!$R$6,FALSE)*$AF$6*Ermittlung_Pauschale!$N14),"")</f>
        <v/>
      </c>
      <c r="M22" s="73" t="str">
        <f>IFERROR(IF($B22=String_o_Kofi,0,VLOOKUP(Monatsverwendungsnachweis!AD25,Status_Ausloesung,Monatsverwendungsnachweis!$R$6,FALSE)*$AF$6*Ermittlung_Pauschale!$N14),"")</f>
        <v/>
      </c>
      <c r="N22" s="73" t="str">
        <f>IFERROR(IF($B22=String_o_Kofi,0,VLOOKUP(Monatsverwendungsnachweis!AE25,Status_Ausloesung,Monatsverwendungsnachweis!$R$6,FALSE)*$AF$6*Ermittlung_Pauschale!$N14),"")</f>
        <v/>
      </c>
      <c r="O22" s="73" t="str">
        <f>IFERROR(IF($B22=String_o_Kofi,0,VLOOKUP(Monatsverwendungsnachweis!AF25,Status_Ausloesung,Monatsverwendungsnachweis!$R$6,FALSE)*$AF$6*Ermittlung_Pauschale!$N14),"")</f>
        <v/>
      </c>
      <c r="P22" s="73" t="str">
        <f>IFERROR(IF($B22=String_o_Kofi,0,VLOOKUP(Monatsverwendungsnachweis!AG25,Status_Ausloesung,Monatsverwendungsnachweis!$R$6,FALSE)*$AF$6*Ermittlung_Pauschale!$N14),"")</f>
        <v/>
      </c>
      <c r="Q22" s="73" t="str">
        <f>IFERROR(IF($B22=String_o_Kofi,0,VLOOKUP(Monatsverwendungsnachweis!AH25,Status_Ausloesung,Monatsverwendungsnachweis!$R$6,FALSE)*$AF$6*Ermittlung_Pauschale!$N14),"")</f>
        <v/>
      </c>
      <c r="R22" s="73" t="str">
        <f>IFERROR(IF($B22=String_o_Kofi,0,VLOOKUP(Monatsverwendungsnachweis!AI25,Status_Ausloesung,Monatsverwendungsnachweis!$R$6,FALSE)*$AF$6*Ermittlung_Pauschale!$N14),"")</f>
        <v/>
      </c>
      <c r="S22" s="73" t="str">
        <f>IFERROR(IF($B22=String_o_Kofi,0,VLOOKUP(Monatsverwendungsnachweis!AJ25,Status_Ausloesung,Monatsverwendungsnachweis!$R$6,FALSE)*$AF$6*Ermittlung_Pauschale!$N14),"")</f>
        <v/>
      </c>
      <c r="T22" s="73" t="str">
        <f>IFERROR(IF($B22=String_o_Kofi,0,VLOOKUP(Monatsverwendungsnachweis!AK25,Status_Ausloesung,Monatsverwendungsnachweis!$R$6,FALSE)*$AF$6*Ermittlung_Pauschale!$N14),"")</f>
        <v/>
      </c>
      <c r="U22" s="73" t="str">
        <f>IFERROR(IF($B22=String_o_Kofi,0,VLOOKUP(Monatsverwendungsnachweis!AL25,Status_Ausloesung,Monatsverwendungsnachweis!$R$6,FALSE)*$AF$6*Ermittlung_Pauschale!$N14),"")</f>
        <v/>
      </c>
      <c r="V22" s="73" t="str">
        <f>IFERROR(IF($B22=String_o_Kofi,0,VLOOKUP(Monatsverwendungsnachweis!AM25,Status_Ausloesung,Monatsverwendungsnachweis!$R$6,FALSE)*$AF$6*Ermittlung_Pauschale!$N14),"")</f>
        <v/>
      </c>
      <c r="W22" s="73" t="str">
        <f>IFERROR(IF($B22=String_o_Kofi,0,VLOOKUP(Monatsverwendungsnachweis!AN25,Status_Ausloesung,Monatsverwendungsnachweis!$R$6,FALSE)*$AF$6*Ermittlung_Pauschale!$N14),"")</f>
        <v/>
      </c>
      <c r="X22" s="73" t="str">
        <f>IFERROR(IF($B22=String_o_Kofi,0,VLOOKUP(Monatsverwendungsnachweis!AO25,Status_Ausloesung,Monatsverwendungsnachweis!$R$6,FALSE)*$AF$6*Ermittlung_Pauschale!$N14),"")</f>
        <v/>
      </c>
      <c r="Y22" s="73" t="str">
        <f>IFERROR(IF($B22=String_o_Kofi,0,VLOOKUP(Monatsverwendungsnachweis!AP25,Status_Ausloesung,Monatsverwendungsnachweis!$R$6,FALSE)*$AF$6*Ermittlung_Pauschale!$N14),"")</f>
        <v/>
      </c>
      <c r="Z22" s="73" t="str">
        <f>IFERROR(IF($B22=String_o_Kofi,0,VLOOKUP(Monatsverwendungsnachweis!AQ25,Status_Ausloesung,Monatsverwendungsnachweis!$R$6,FALSE)*$AF$6*Ermittlung_Pauschale!$N14),"")</f>
        <v/>
      </c>
      <c r="AA22" s="73" t="str">
        <f>IFERROR(IF($B22=String_o_Kofi,0,VLOOKUP(Monatsverwendungsnachweis!AR25,Status_Ausloesung,Monatsverwendungsnachweis!$R$6,FALSE)*$AF$6*Ermittlung_Pauschale!$N14),"")</f>
        <v/>
      </c>
      <c r="AB22" s="73" t="str">
        <f>IFERROR(IF($B22=String_o_Kofi,0,VLOOKUP(Monatsverwendungsnachweis!AS25,Status_Ausloesung,Monatsverwendungsnachweis!$R$6,FALSE)*$AF$6*Ermittlung_Pauschale!$N14),"")</f>
        <v/>
      </c>
      <c r="AC22" s="73" t="str">
        <f>IFERROR(IF($B22=String_o_Kofi,0,VLOOKUP(Monatsverwendungsnachweis!AT25,Status_Ausloesung,Monatsverwendungsnachweis!$R$6,FALSE)*$AF$6*Ermittlung_Pauschale!$N14),"")</f>
        <v/>
      </c>
      <c r="AD22" s="73" t="str">
        <f>IFERROR(IF($B22=String_o_Kofi,0,VLOOKUP(Monatsverwendungsnachweis!AU25,Status_Ausloesung,Monatsverwendungsnachweis!$R$6,FALSE)*$AF$6*Ermittlung_Pauschale!$N14),"")</f>
        <v/>
      </c>
      <c r="AE22" s="73" t="str">
        <f>IFERROR(IF($B22=String_o_Kofi,0,VLOOKUP(Monatsverwendungsnachweis!AV25,Status_Ausloesung,Monatsverwendungsnachweis!$R$6,FALSE)*$AF$6*Ermittlung_Pauschale!$N14),"")</f>
        <v/>
      </c>
      <c r="AF22" s="73" t="str">
        <f>IFERROR(IF($B22=String_o_Kofi,0,VLOOKUP(Monatsverwendungsnachweis!AW25,Status_Ausloesung,Monatsverwendungsnachweis!$R$6,FALSE)*$AF$6*Ermittlung_Pauschale!$N14),"")</f>
        <v/>
      </c>
      <c r="AG22" s="73" t="str">
        <f>IFERROR(IF($B22=String_o_Kofi,0,VLOOKUP(Monatsverwendungsnachweis!AX25,Status_Ausloesung,Monatsverwendungsnachweis!$R$6,FALSE)*$AF$6*Ermittlung_Pauschale!$N14),"")</f>
        <v/>
      </c>
      <c r="AH22" s="73" t="str">
        <f>IFERROR(IF($B22=String_o_Kofi,0,VLOOKUP(Monatsverwendungsnachweis!AY25,Status_Ausloesung,Monatsverwendungsnachweis!$R$6,FALSE)*$AF$6*Ermittlung_Pauschale!$N14),"")</f>
        <v/>
      </c>
      <c r="AI22" s="73" t="str">
        <f>IFERROR(IF($B22=String_o_Kofi,0,VLOOKUP(Monatsverwendungsnachweis!AZ25,Status_Ausloesung,Monatsverwendungsnachweis!$R$6,FALSE)*$AF$6*Ermittlung_Pauschale!$N14),"")</f>
        <v/>
      </c>
      <c r="AJ22" s="73" t="str">
        <f>IFERROR(IF($B22=String_o_Kofi,0,VLOOKUP(Monatsverwendungsnachweis!BA25,Status_Ausloesung,Monatsverwendungsnachweis!$R$6,FALSE)*$AF$6*Ermittlung_Pauschale!$N14),"")</f>
        <v/>
      </c>
      <c r="AK22" s="73" t="str">
        <f>IFERROR(IF($B22=String_o_Kofi,0,VLOOKUP(Monatsverwendungsnachweis!BB25,Status_Ausloesung,Monatsverwendungsnachweis!$R$6,FALSE)*$AF$6*Ermittlung_Pauschale!$N14),"")</f>
        <v/>
      </c>
      <c r="AL22" s="73" t="str">
        <f>IFERROR(IF($B22=String_o_Kofi,0,VLOOKUP(Monatsverwendungsnachweis!BC25,Status_Ausloesung,Monatsverwendungsnachweis!$R$6,FALSE)*$AF$6*Ermittlung_Pauschale!$N14),"")</f>
        <v/>
      </c>
      <c r="AM22" s="74">
        <f>IF(E22='Drop Down'!$L$2,SUM(H22:AL22),0)</f>
        <v>0</v>
      </c>
      <c r="AN22" s="74">
        <f>IF(E22='Drop Down'!$L$3,SUM(H22:AL22),0)</f>
        <v>0</v>
      </c>
      <c r="AO22" s="625"/>
      <c r="AP22" s="625"/>
      <c r="AR22" s="216" t="s">
        <v>700</v>
      </c>
      <c r="AS22" s="216"/>
      <c r="AT22" s="216"/>
      <c r="AU22" s="216"/>
      <c r="AV22" s="216"/>
    </row>
    <row r="23" spans="1:48" s="41" customFormat="1" ht="11.85" customHeight="1" x14ac:dyDescent="0.25">
      <c r="A23" s="71" t="str">
        <f>Monatsverwendungsnachweis!A26</f>
        <v/>
      </c>
      <c r="B23" s="72" t="str">
        <f>IF(Monatsverwendungsnachweis!B26&lt;&gt;"",Monatsverwendungsnachweis!B26,"")</f>
        <v/>
      </c>
      <c r="C23" s="72" t="str">
        <f>IF(Monatsverwendungsnachweis!D26&lt;&gt;"",Monatsverwendungsnachweis!D26,"")</f>
        <v/>
      </c>
      <c r="D23" s="124" t="str">
        <f>IF(Monatsverwendungsnachweis!F26="","",Monatsverwendungsnachweis!F26)</f>
        <v/>
      </c>
      <c r="E23" s="128" t="str">
        <f>IF(Monatsverwendungsnachweis!G26="","",Monatsverwendungsnachweis!G26)</f>
        <v/>
      </c>
      <c r="F23" s="124" t="str">
        <f>IF(Monatsverwendungsnachweis!H26="","",Monatsverwendungsnachweis!H26)</f>
        <v/>
      </c>
      <c r="G23" s="124" t="str">
        <f>IF(C23="","",IF(Ermittlung_Pauschale!N15=0,"nein","ja"))</f>
        <v/>
      </c>
      <c r="H23" s="73" t="str">
        <f>IFERROR(IF($B23=String_o_Kofi,0,VLOOKUP(Monatsverwendungsnachweis!Y26,Status_Ausloesung,Monatsverwendungsnachweis!$R$6,FALSE)*$AF$6*Ermittlung_Pauschale!$N15),"")</f>
        <v/>
      </c>
      <c r="I23" s="73" t="str">
        <f>IFERROR(IF($B23=String_o_Kofi,0,VLOOKUP(Monatsverwendungsnachweis!Z26,Status_Ausloesung,Monatsverwendungsnachweis!$R$6,FALSE)*$AF$6*Ermittlung_Pauschale!$N15),"")</f>
        <v/>
      </c>
      <c r="J23" s="73" t="str">
        <f>IFERROR(IF($B23=String_o_Kofi,0,VLOOKUP(Monatsverwendungsnachweis!AA26,Status_Ausloesung,Monatsverwendungsnachweis!$R$6,FALSE)*$AF$6*Ermittlung_Pauschale!$N15),"")</f>
        <v/>
      </c>
      <c r="K23" s="73" t="str">
        <f>IFERROR(IF($B23=String_o_Kofi,0,VLOOKUP(Monatsverwendungsnachweis!AB26,Status_Ausloesung,Monatsverwendungsnachweis!$R$6,FALSE)*$AF$6*Ermittlung_Pauschale!$N15),"")</f>
        <v/>
      </c>
      <c r="L23" s="73" t="str">
        <f>IFERROR(IF($B23=String_o_Kofi,0,VLOOKUP(Monatsverwendungsnachweis!AC26,Status_Ausloesung,Monatsverwendungsnachweis!$R$6,FALSE)*$AF$6*Ermittlung_Pauschale!$N15),"")</f>
        <v/>
      </c>
      <c r="M23" s="73" t="str">
        <f>IFERROR(IF($B23=String_o_Kofi,0,VLOOKUP(Monatsverwendungsnachweis!AD26,Status_Ausloesung,Monatsverwendungsnachweis!$R$6,FALSE)*$AF$6*Ermittlung_Pauschale!$N15),"")</f>
        <v/>
      </c>
      <c r="N23" s="73" t="str">
        <f>IFERROR(IF($B23=String_o_Kofi,0,VLOOKUP(Monatsverwendungsnachweis!AE26,Status_Ausloesung,Monatsverwendungsnachweis!$R$6,FALSE)*$AF$6*Ermittlung_Pauschale!$N15),"")</f>
        <v/>
      </c>
      <c r="O23" s="73" t="str">
        <f>IFERROR(IF($B23=String_o_Kofi,0,VLOOKUP(Monatsverwendungsnachweis!AF26,Status_Ausloesung,Monatsverwendungsnachweis!$R$6,FALSE)*$AF$6*Ermittlung_Pauschale!$N15),"")</f>
        <v/>
      </c>
      <c r="P23" s="73" t="str">
        <f>IFERROR(IF($B23=String_o_Kofi,0,VLOOKUP(Monatsverwendungsnachweis!AG26,Status_Ausloesung,Monatsverwendungsnachweis!$R$6,FALSE)*$AF$6*Ermittlung_Pauschale!$N15),"")</f>
        <v/>
      </c>
      <c r="Q23" s="73" t="str">
        <f>IFERROR(IF($B23=String_o_Kofi,0,VLOOKUP(Monatsverwendungsnachweis!AH26,Status_Ausloesung,Monatsverwendungsnachweis!$R$6,FALSE)*$AF$6*Ermittlung_Pauschale!$N15),"")</f>
        <v/>
      </c>
      <c r="R23" s="73" t="str">
        <f>IFERROR(IF($B23=String_o_Kofi,0,VLOOKUP(Monatsverwendungsnachweis!AI26,Status_Ausloesung,Monatsverwendungsnachweis!$R$6,FALSE)*$AF$6*Ermittlung_Pauschale!$N15),"")</f>
        <v/>
      </c>
      <c r="S23" s="73" t="str">
        <f>IFERROR(IF($B23=String_o_Kofi,0,VLOOKUP(Monatsverwendungsnachweis!AJ26,Status_Ausloesung,Monatsverwendungsnachweis!$R$6,FALSE)*$AF$6*Ermittlung_Pauschale!$N15),"")</f>
        <v/>
      </c>
      <c r="T23" s="73" t="str">
        <f>IFERROR(IF($B23=String_o_Kofi,0,VLOOKUP(Monatsverwendungsnachweis!AK26,Status_Ausloesung,Monatsverwendungsnachweis!$R$6,FALSE)*$AF$6*Ermittlung_Pauschale!$N15),"")</f>
        <v/>
      </c>
      <c r="U23" s="73" t="str">
        <f>IFERROR(IF($B23=String_o_Kofi,0,VLOOKUP(Monatsverwendungsnachweis!AL26,Status_Ausloesung,Monatsverwendungsnachweis!$R$6,FALSE)*$AF$6*Ermittlung_Pauschale!$N15),"")</f>
        <v/>
      </c>
      <c r="V23" s="73" t="str">
        <f>IFERROR(IF($B23=String_o_Kofi,0,VLOOKUP(Monatsverwendungsnachweis!AM26,Status_Ausloesung,Monatsverwendungsnachweis!$R$6,FALSE)*$AF$6*Ermittlung_Pauschale!$N15),"")</f>
        <v/>
      </c>
      <c r="W23" s="73" t="str">
        <f>IFERROR(IF($B23=String_o_Kofi,0,VLOOKUP(Monatsverwendungsnachweis!AN26,Status_Ausloesung,Monatsverwendungsnachweis!$R$6,FALSE)*$AF$6*Ermittlung_Pauschale!$N15),"")</f>
        <v/>
      </c>
      <c r="X23" s="73" t="str">
        <f>IFERROR(IF($B23=String_o_Kofi,0,VLOOKUP(Monatsverwendungsnachweis!AO26,Status_Ausloesung,Monatsverwendungsnachweis!$R$6,FALSE)*$AF$6*Ermittlung_Pauschale!$N15),"")</f>
        <v/>
      </c>
      <c r="Y23" s="73" t="str">
        <f>IFERROR(IF($B23=String_o_Kofi,0,VLOOKUP(Monatsverwendungsnachweis!AP26,Status_Ausloesung,Monatsverwendungsnachweis!$R$6,FALSE)*$AF$6*Ermittlung_Pauschale!$N15),"")</f>
        <v/>
      </c>
      <c r="Z23" s="73" t="str">
        <f>IFERROR(IF($B23=String_o_Kofi,0,VLOOKUP(Monatsverwendungsnachweis!AQ26,Status_Ausloesung,Monatsverwendungsnachweis!$R$6,FALSE)*$AF$6*Ermittlung_Pauschale!$N15),"")</f>
        <v/>
      </c>
      <c r="AA23" s="73" t="str">
        <f>IFERROR(IF($B23=String_o_Kofi,0,VLOOKUP(Monatsverwendungsnachweis!AR26,Status_Ausloesung,Monatsverwendungsnachweis!$R$6,FALSE)*$AF$6*Ermittlung_Pauschale!$N15),"")</f>
        <v/>
      </c>
      <c r="AB23" s="73" t="str">
        <f>IFERROR(IF($B23=String_o_Kofi,0,VLOOKUP(Monatsverwendungsnachweis!AS26,Status_Ausloesung,Monatsverwendungsnachweis!$R$6,FALSE)*$AF$6*Ermittlung_Pauschale!$N15),"")</f>
        <v/>
      </c>
      <c r="AC23" s="73" t="str">
        <f>IFERROR(IF($B23=String_o_Kofi,0,VLOOKUP(Monatsverwendungsnachweis!AT26,Status_Ausloesung,Monatsverwendungsnachweis!$R$6,FALSE)*$AF$6*Ermittlung_Pauschale!$N15),"")</f>
        <v/>
      </c>
      <c r="AD23" s="73" t="str">
        <f>IFERROR(IF($B23=String_o_Kofi,0,VLOOKUP(Monatsverwendungsnachweis!AU26,Status_Ausloesung,Monatsverwendungsnachweis!$R$6,FALSE)*$AF$6*Ermittlung_Pauschale!$N15),"")</f>
        <v/>
      </c>
      <c r="AE23" s="73" t="str">
        <f>IFERROR(IF($B23=String_o_Kofi,0,VLOOKUP(Monatsverwendungsnachweis!AV26,Status_Ausloesung,Monatsverwendungsnachweis!$R$6,FALSE)*$AF$6*Ermittlung_Pauschale!$N15),"")</f>
        <v/>
      </c>
      <c r="AF23" s="73" t="str">
        <f>IFERROR(IF($B23=String_o_Kofi,0,VLOOKUP(Monatsverwendungsnachweis!AW26,Status_Ausloesung,Monatsverwendungsnachweis!$R$6,FALSE)*$AF$6*Ermittlung_Pauschale!$N15),"")</f>
        <v/>
      </c>
      <c r="AG23" s="73" t="str">
        <f>IFERROR(IF($B23=String_o_Kofi,0,VLOOKUP(Monatsverwendungsnachweis!AX26,Status_Ausloesung,Monatsverwendungsnachweis!$R$6,FALSE)*$AF$6*Ermittlung_Pauschale!$N15),"")</f>
        <v/>
      </c>
      <c r="AH23" s="73" t="str">
        <f>IFERROR(IF($B23=String_o_Kofi,0,VLOOKUP(Monatsverwendungsnachweis!AY26,Status_Ausloesung,Monatsverwendungsnachweis!$R$6,FALSE)*$AF$6*Ermittlung_Pauschale!$N15),"")</f>
        <v/>
      </c>
      <c r="AI23" s="73" t="str">
        <f>IFERROR(IF($B23=String_o_Kofi,0,VLOOKUP(Monatsverwendungsnachweis!AZ26,Status_Ausloesung,Monatsverwendungsnachweis!$R$6,FALSE)*$AF$6*Ermittlung_Pauschale!$N15),"")</f>
        <v/>
      </c>
      <c r="AJ23" s="73" t="str">
        <f>IFERROR(IF($B23=String_o_Kofi,0,VLOOKUP(Monatsverwendungsnachweis!BA26,Status_Ausloesung,Monatsverwendungsnachweis!$R$6,FALSE)*$AF$6*Ermittlung_Pauschale!$N15),"")</f>
        <v/>
      </c>
      <c r="AK23" s="73" t="str">
        <f>IFERROR(IF($B23=String_o_Kofi,0,VLOOKUP(Monatsverwendungsnachweis!BB26,Status_Ausloesung,Monatsverwendungsnachweis!$R$6,FALSE)*$AF$6*Ermittlung_Pauschale!$N15),"")</f>
        <v/>
      </c>
      <c r="AL23" s="73" t="str">
        <f>IFERROR(IF($B23=String_o_Kofi,0,VLOOKUP(Monatsverwendungsnachweis!BC26,Status_Ausloesung,Monatsverwendungsnachweis!$R$6,FALSE)*$AF$6*Ermittlung_Pauschale!$N15),"")</f>
        <v/>
      </c>
      <c r="AM23" s="74">
        <f>IF(E23='Drop Down'!$L$2,SUM(H23:AL23),0)</f>
        <v>0</v>
      </c>
      <c r="AN23" s="74">
        <f>IF(E23='Drop Down'!$L$3,SUM(H23:AL23),0)</f>
        <v>0</v>
      </c>
      <c r="AO23" s="625"/>
      <c r="AP23" s="625"/>
      <c r="AS23" s="216"/>
      <c r="AT23" s="216"/>
      <c r="AU23" s="216"/>
      <c r="AV23" s="216"/>
    </row>
    <row r="24" spans="1:48" s="41" customFormat="1" ht="11.85" customHeight="1" x14ac:dyDescent="0.25">
      <c r="A24" s="71" t="str">
        <f>Monatsverwendungsnachweis!A27</f>
        <v/>
      </c>
      <c r="B24" s="72" t="str">
        <f>IF(Monatsverwendungsnachweis!B27&lt;&gt;"",Monatsverwendungsnachweis!B27,"")</f>
        <v/>
      </c>
      <c r="C24" s="72" t="str">
        <f>IF(Monatsverwendungsnachweis!D27&lt;&gt;"",Monatsverwendungsnachweis!D27,"")</f>
        <v/>
      </c>
      <c r="D24" s="124" t="str">
        <f>IF(Monatsverwendungsnachweis!F27="","",Monatsverwendungsnachweis!F27)</f>
        <v/>
      </c>
      <c r="E24" s="128" t="str">
        <f>IF(Monatsverwendungsnachweis!G27="","",Monatsverwendungsnachweis!G27)</f>
        <v/>
      </c>
      <c r="F24" s="124" t="str">
        <f>IF(Monatsverwendungsnachweis!H27="","",Monatsverwendungsnachweis!H27)</f>
        <v/>
      </c>
      <c r="G24" s="124" t="str">
        <f>IF(C24="","",IF(Ermittlung_Pauschale!N16=0,"nein","ja"))</f>
        <v/>
      </c>
      <c r="H24" s="73" t="str">
        <f>IFERROR(IF($B24=String_o_Kofi,0,VLOOKUP(Monatsverwendungsnachweis!Y27,Status_Ausloesung,Monatsverwendungsnachweis!$R$6,FALSE)*$AF$6*Ermittlung_Pauschale!$N16),"")</f>
        <v/>
      </c>
      <c r="I24" s="73" t="str">
        <f>IFERROR(IF($B24=String_o_Kofi,0,VLOOKUP(Monatsverwendungsnachweis!Z27,Status_Ausloesung,Monatsverwendungsnachweis!$R$6,FALSE)*$AF$6*Ermittlung_Pauschale!$N16),"")</f>
        <v/>
      </c>
      <c r="J24" s="73" t="str">
        <f>IFERROR(IF($B24=String_o_Kofi,0,VLOOKUP(Monatsverwendungsnachweis!AA27,Status_Ausloesung,Monatsverwendungsnachweis!$R$6,FALSE)*$AF$6*Ermittlung_Pauschale!$N16),"")</f>
        <v/>
      </c>
      <c r="K24" s="73" t="str">
        <f>IFERROR(IF($B24=String_o_Kofi,0,VLOOKUP(Monatsverwendungsnachweis!AB27,Status_Ausloesung,Monatsverwendungsnachweis!$R$6,FALSE)*$AF$6*Ermittlung_Pauschale!$N16),"")</f>
        <v/>
      </c>
      <c r="L24" s="73" t="str">
        <f>IFERROR(IF($B24=String_o_Kofi,0,VLOOKUP(Monatsverwendungsnachweis!AC27,Status_Ausloesung,Monatsverwendungsnachweis!$R$6,FALSE)*$AF$6*Ermittlung_Pauschale!$N16),"")</f>
        <v/>
      </c>
      <c r="M24" s="73" t="str">
        <f>IFERROR(IF($B24=String_o_Kofi,0,VLOOKUP(Monatsverwendungsnachweis!AD27,Status_Ausloesung,Monatsverwendungsnachweis!$R$6,FALSE)*$AF$6*Ermittlung_Pauschale!$N16),"")</f>
        <v/>
      </c>
      <c r="N24" s="73" t="str">
        <f>IFERROR(IF($B24=String_o_Kofi,0,VLOOKUP(Monatsverwendungsnachweis!AE27,Status_Ausloesung,Monatsverwendungsnachweis!$R$6,FALSE)*$AF$6*Ermittlung_Pauschale!$N16),"")</f>
        <v/>
      </c>
      <c r="O24" s="73" t="str">
        <f>IFERROR(IF($B24=String_o_Kofi,0,VLOOKUP(Monatsverwendungsnachweis!AF27,Status_Ausloesung,Monatsverwendungsnachweis!$R$6,FALSE)*$AF$6*Ermittlung_Pauschale!$N16),"")</f>
        <v/>
      </c>
      <c r="P24" s="73" t="str">
        <f>IFERROR(IF($B24=String_o_Kofi,0,VLOOKUP(Monatsverwendungsnachweis!AG27,Status_Ausloesung,Monatsverwendungsnachweis!$R$6,FALSE)*$AF$6*Ermittlung_Pauschale!$N16),"")</f>
        <v/>
      </c>
      <c r="Q24" s="73" t="str">
        <f>IFERROR(IF($B24=String_o_Kofi,0,VLOOKUP(Monatsverwendungsnachweis!AH27,Status_Ausloesung,Monatsverwendungsnachweis!$R$6,FALSE)*$AF$6*Ermittlung_Pauschale!$N16),"")</f>
        <v/>
      </c>
      <c r="R24" s="73" t="str">
        <f>IFERROR(IF($B24=String_o_Kofi,0,VLOOKUP(Monatsverwendungsnachweis!AI27,Status_Ausloesung,Monatsverwendungsnachweis!$R$6,FALSE)*$AF$6*Ermittlung_Pauschale!$N16),"")</f>
        <v/>
      </c>
      <c r="S24" s="73" t="str">
        <f>IFERROR(IF($B24=String_o_Kofi,0,VLOOKUP(Monatsverwendungsnachweis!AJ27,Status_Ausloesung,Monatsverwendungsnachweis!$R$6,FALSE)*$AF$6*Ermittlung_Pauschale!$N16),"")</f>
        <v/>
      </c>
      <c r="T24" s="73" t="str">
        <f>IFERROR(IF($B24=String_o_Kofi,0,VLOOKUP(Monatsverwendungsnachweis!AK27,Status_Ausloesung,Monatsverwendungsnachweis!$R$6,FALSE)*$AF$6*Ermittlung_Pauschale!$N16),"")</f>
        <v/>
      </c>
      <c r="U24" s="73" t="str">
        <f>IFERROR(IF($B24=String_o_Kofi,0,VLOOKUP(Monatsverwendungsnachweis!AL27,Status_Ausloesung,Monatsverwendungsnachweis!$R$6,FALSE)*$AF$6*Ermittlung_Pauschale!$N16),"")</f>
        <v/>
      </c>
      <c r="V24" s="73" t="str">
        <f>IFERROR(IF($B24=String_o_Kofi,0,VLOOKUP(Monatsverwendungsnachweis!AM27,Status_Ausloesung,Monatsverwendungsnachweis!$R$6,FALSE)*$AF$6*Ermittlung_Pauschale!$N16),"")</f>
        <v/>
      </c>
      <c r="W24" s="73" t="str">
        <f>IFERROR(IF($B24=String_o_Kofi,0,VLOOKUP(Monatsverwendungsnachweis!AN27,Status_Ausloesung,Monatsverwendungsnachweis!$R$6,FALSE)*$AF$6*Ermittlung_Pauschale!$N16),"")</f>
        <v/>
      </c>
      <c r="X24" s="73" t="str">
        <f>IFERROR(IF($B24=String_o_Kofi,0,VLOOKUP(Monatsverwendungsnachweis!AO27,Status_Ausloesung,Monatsverwendungsnachweis!$R$6,FALSE)*$AF$6*Ermittlung_Pauschale!$N16),"")</f>
        <v/>
      </c>
      <c r="Y24" s="73" t="str">
        <f>IFERROR(IF($B24=String_o_Kofi,0,VLOOKUP(Monatsverwendungsnachweis!AP27,Status_Ausloesung,Monatsverwendungsnachweis!$R$6,FALSE)*$AF$6*Ermittlung_Pauschale!$N16),"")</f>
        <v/>
      </c>
      <c r="Z24" s="73" t="str">
        <f>IFERROR(IF($B24=String_o_Kofi,0,VLOOKUP(Monatsverwendungsnachweis!AQ27,Status_Ausloesung,Monatsverwendungsnachweis!$R$6,FALSE)*$AF$6*Ermittlung_Pauschale!$N16),"")</f>
        <v/>
      </c>
      <c r="AA24" s="73" t="str">
        <f>IFERROR(IF($B24=String_o_Kofi,0,VLOOKUP(Monatsverwendungsnachweis!AR27,Status_Ausloesung,Monatsverwendungsnachweis!$R$6,FALSE)*$AF$6*Ermittlung_Pauschale!$N16),"")</f>
        <v/>
      </c>
      <c r="AB24" s="73" t="str">
        <f>IFERROR(IF($B24=String_o_Kofi,0,VLOOKUP(Monatsverwendungsnachweis!AS27,Status_Ausloesung,Monatsverwendungsnachweis!$R$6,FALSE)*$AF$6*Ermittlung_Pauschale!$N16),"")</f>
        <v/>
      </c>
      <c r="AC24" s="73" t="str">
        <f>IFERROR(IF($B24=String_o_Kofi,0,VLOOKUP(Monatsverwendungsnachweis!AT27,Status_Ausloesung,Monatsverwendungsnachweis!$R$6,FALSE)*$AF$6*Ermittlung_Pauschale!$N16),"")</f>
        <v/>
      </c>
      <c r="AD24" s="73" t="str">
        <f>IFERROR(IF($B24=String_o_Kofi,0,VLOOKUP(Monatsverwendungsnachweis!AU27,Status_Ausloesung,Monatsverwendungsnachweis!$R$6,FALSE)*$AF$6*Ermittlung_Pauschale!$N16),"")</f>
        <v/>
      </c>
      <c r="AE24" s="73" t="str">
        <f>IFERROR(IF($B24=String_o_Kofi,0,VLOOKUP(Monatsverwendungsnachweis!AV27,Status_Ausloesung,Monatsverwendungsnachweis!$R$6,FALSE)*$AF$6*Ermittlung_Pauschale!$N16),"")</f>
        <v/>
      </c>
      <c r="AF24" s="73" t="str">
        <f>IFERROR(IF($B24=String_o_Kofi,0,VLOOKUP(Monatsverwendungsnachweis!AW27,Status_Ausloesung,Monatsverwendungsnachweis!$R$6,FALSE)*$AF$6*Ermittlung_Pauschale!$N16),"")</f>
        <v/>
      </c>
      <c r="AG24" s="73" t="str">
        <f>IFERROR(IF($B24=String_o_Kofi,0,VLOOKUP(Monatsverwendungsnachweis!AX27,Status_Ausloesung,Monatsverwendungsnachweis!$R$6,FALSE)*$AF$6*Ermittlung_Pauschale!$N16),"")</f>
        <v/>
      </c>
      <c r="AH24" s="73" t="str">
        <f>IFERROR(IF($B24=String_o_Kofi,0,VLOOKUP(Monatsverwendungsnachweis!AY27,Status_Ausloesung,Monatsverwendungsnachweis!$R$6,FALSE)*$AF$6*Ermittlung_Pauschale!$N16),"")</f>
        <v/>
      </c>
      <c r="AI24" s="73" t="str">
        <f>IFERROR(IF($B24=String_o_Kofi,0,VLOOKUP(Monatsverwendungsnachweis!AZ27,Status_Ausloesung,Monatsverwendungsnachweis!$R$6,FALSE)*$AF$6*Ermittlung_Pauschale!$N16),"")</f>
        <v/>
      </c>
      <c r="AJ24" s="73" t="str">
        <f>IFERROR(IF($B24=String_o_Kofi,0,VLOOKUP(Monatsverwendungsnachweis!BA27,Status_Ausloesung,Monatsverwendungsnachweis!$R$6,FALSE)*$AF$6*Ermittlung_Pauschale!$N16),"")</f>
        <v/>
      </c>
      <c r="AK24" s="73" t="str">
        <f>IFERROR(IF($B24=String_o_Kofi,0,VLOOKUP(Monatsverwendungsnachweis!BB27,Status_Ausloesung,Monatsverwendungsnachweis!$R$6,FALSE)*$AF$6*Ermittlung_Pauschale!$N16),"")</f>
        <v/>
      </c>
      <c r="AL24" s="73" t="str">
        <f>IFERROR(IF($B24=String_o_Kofi,0,VLOOKUP(Monatsverwendungsnachweis!BC27,Status_Ausloesung,Monatsverwendungsnachweis!$R$6,FALSE)*$AF$6*Ermittlung_Pauschale!$N16),"")</f>
        <v/>
      </c>
      <c r="AM24" s="74">
        <f>IF(E24='Drop Down'!$L$2,SUM(H24:AL24),0)</f>
        <v>0</v>
      </c>
      <c r="AN24" s="74">
        <f>IF(E24='Drop Down'!$L$3,SUM(H24:AL24),0)</f>
        <v>0</v>
      </c>
      <c r="AO24" s="625"/>
      <c r="AP24" s="625"/>
      <c r="AR24" s="216" t="s">
        <v>702</v>
      </c>
      <c r="AS24" s="216"/>
      <c r="AT24" s="216"/>
      <c r="AU24" s="216"/>
      <c r="AV24" s="216"/>
    </row>
    <row r="25" spans="1:48" s="41" customFormat="1" ht="11.85" customHeight="1" x14ac:dyDescent="0.25">
      <c r="A25" s="71" t="str">
        <f>Monatsverwendungsnachweis!A28</f>
        <v/>
      </c>
      <c r="B25" s="72" t="str">
        <f>IF(Monatsverwendungsnachweis!B28&lt;&gt;"",Monatsverwendungsnachweis!B28,"")</f>
        <v/>
      </c>
      <c r="C25" s="72" t="str">
        <f>IF(Monatsverwendungsnachweis!D28&lt;&gt;"",Monatsverwendungsnachweis!D28,"")</f>
        <v/>
      </c>
      <c r="D25" s="124" t="str">
        <f>IF(Monatsverwendungsnachweis!F28="","",Monatsverwendungsnachweis!F28)</f>
        <v/>
      </c>
      <c r="E25" s="128" t="str">
        <f>IF(Monatsverwendungsnachweis!G28="","",Monatsverwendungsnachweis!G28)</f>
        <v/>
      </c>
      <c r="F25" s="124" t="str">
        <f>IF(Monatsverwendungsnachweis!H28="","",Monatsverwendungsnachweis!H28)</f>
        <v/>
      </c>
      <c r="G25" s="124" t="str">
        <f>IF(C25="","",IF(Ermittlung_Pauschale!N17=0,"nein","ja"))</f>
        <v/>
      </c>
      <c r="H25" s="73" t="str">
        <f>IFERROR(IF($B25=String_o_Kofi,0,VLOOKUP(Monatsverwendungsnachweis!Y28,Status_Ausloesung,Monatsverwendungsnachweis!$R$6,FALSE)*$AF$6*Ermittlung_Pauschale!$N17),"")</f>
        <v/>
      </c>
      <c r="I25" s="73" t="str">
        <f>IFERROR(IF($B25=String_o_Kofi,0,VLOOKUP(Monatsverwendungsnachweis!Z28,Status_Ausloesung,Monatsverwendungsnachweis!$R$6,FALSE)*$AF$6*Ermittlung_Pauschale!$N17),"")</f>
        <v/>
      </c>
      <c r="J25" s="73" t="str">
        <f>IFERROR(IF($B25=String_o_Kofi,0,VLOOKUP(Monatsverwendungsnachweis!AA28,Status_Ausloesung,Monatsverwendungsnachweis!$R$6,FALSE)*$AF$6*Ermittlung_Pauschale!$N17),"")</f>
        <v/>
      </c>
      <c r="K25" s="73" t="str">
        <f>IFERROR(IF($B25=String_o_Kofi,0,VLOOKUP(Monatsverwendungsnachweis!AB28,Status_Ausloesung,Monatsverwendungsnachweis!$R$6,FALSE)*$AF$6*Ermittlung_Pauschale!$N17),"")</f>
        <v/>
      </c>
      <c r="L25" s="73" t="str">
        <f>IFERROR(IF($B25=String_o_Kofi,0,VLOOKUP(Monatsverwendungsnachweis!AC28,Status_Ausloesung,Monatsverwendungsnachweis!$R$6,FALSE)*$AF$6*Ermittlung_Pauschale!$N17),"")</f>
        <v/>
      </c>
      <c r="M25" s="73" t="str">
        <f>IFERROR(IF($B25=String_o_Kofi,0,VLOOKUP(Monatsverwendungsnachweis!AD28,Status_Ausloesung,Monatsverwendungsnachweis!$R$6,FALSE)*$AF$6*Ermittlung_Pauschale!$N17),"")</f>
        <v/>
      </c>
      <c r="N25" s="73" t="str">
        <f>IFERROR(IF($B25=String_o_Kofi,0,VLOOKUP(Monatsverwendungsnachweis!AE28,Status_Ausloesung,Monatsverwendungsnachweis!$R$6,FALSE)*$AF$6*Ermittlung_Pauschale!$N17),"")</f>
        <v/>
      </c>
      <c r="O25" s="73" t="str">
        <f>IFERROR(IF($B25=String_o_Kofi,0,VLOOKUP(Monatsverwendungsnachweis!AF28,Status_Ausloesung,Monatsverwendungsnachweis!$R$6,FALSE)*$AF$6*Ermittlung_Pauschale!$N17),"")</f>
        <v/>
      </c>
      <c r="P25" s="73" t="str">
        <f>IFERROR(IF($B25=String_o_Kofi,0,VLOOKUP(Monatsverwendungsnachweis!AG28,Status_Ausloesung,Monatsverwendungsnachweis!$R$6,FALSE)*$AF$6*Ermittlung_Pauschale!$N17),"")</f>
        <v/>
      </c>
      <c r="Q25" s="73" t="str">
        <f>IFERROR(IF($B25=String_o_Kofi,0,VLOOKUP(Monatsverwendungsnachweis!AH28,Status_Ausloesung,Monatsverwendungsnachweis!$R$6,FALSE)*$AF$6*Ermittlung_Pauschale!$N17),"")</f>
        <v/>
      </c>
      <c r="R25" s="73" t="str">
        <f>IFERROR(IF($B25=String_o_Kofi,0,VLOOKUP(Monatsverwendungsnachweis!AI28,Status_Ausloesung,Monatsverwendungsnachweis!$R$6,FALSE)*$AF$6*Ermittlung_Pauschale!$N17),"")</f>
        <v/>
      </c>
      <c r="S25" s="73" t="str">
        <f>IFERROR(IF($B25=String_o_Kofi,0,VLOOKUP(Monatsverwendungsnachweis!AJ28,Status_Ausloesung,Monatsverwendungsnachweis!$R$6,FALSE)*$AF$6*Ermittlung_Pauschale!$N17),"")</f>
        <v/>
      </c>
      <c r="T25" s="73" t="str">
        <f>IFERROR(IF($B25=String_o_Kofi,0,VLOOKUP(Monatsverwendungsnachweis!AK28,Status_Ausloesung,Monatsverwendungsnachweis!$R$6,FALSE)*$AF$6*Ermittlung_Pauschale!$N17),"")</f>
        <v/>
      </c>
      <c r="U25" s="73" t="str">
        <f>IFERROR(IF($B25=String_o_Kofi,0,VLOOKUP(Monatsverwendungsnachweis!AL28,Status_Ausloesung,Monatsverwendungsnachweis!$R$6,FALSE)*$AF$6*Ermittlung_Pauschale!$N17),"")</f>
        <v/>
      </c>
      <c r="V25" s="73" t="str">
        <f>IFERROR(IF($B25=String_o_Kofi,0,VLOOKUP(Monatsverwendungsnachweis!AM28,Status_Ausloesung,Monatsverwendungsnachweis!$R$6,FALSE)*$AF$6*Ermittlung_Pauschale!$N17),"")</f>
        <v/>
      </c>
      <c r="W25" s="73" t="str">
        <f>IFERROR(IF($B25=String_o_Kofi,0,VLOOKUP(Monatsverwendungsnachweis!AN28,Status_Ausloesung,Monatsverwendungsnachweis!$R$6,FALSE)*$AF$6*Ermittlung_Pauschale!$N17),"")</f>
        <v/>
      </c>
      <c r="X25" s="73" t="str">
        <f>IFERROR(IF($B25=String_o_Kofi,0,VLOOKUP(Monatsverwendungsnachweis!AO28,Status_Ausloesung,Monatsverwendungsnachweis!$R$6,FALSE)*$AF$6*Ermittlung_Pauschale!$N17),"")</f>
        <v/>
      </c>
      <c r="Y25" s="73" t="str">
        <f>IFERROR(IF($B25=String_o_Kofi,0,VLOOKUP(Monatsverwendungsnachweis!AP28,Status_Ausloesung,Monatsverwendungsnachweis!$R$6,FALSE)*$AF$6*Ermittlung_Pauschale!$N17),"")</f>
        <v/>
      </c>
      <c r="Z25" s="73" t="str">
        <f>IFERROR(IF($B25=String_o_Kofi,0,VLOOKUP(Monatsverwendungsnachweis!AQ28,Status_Ausloesung,Monatsverwendungsnachweis!$R$6,FALSE)*$AF$6*Ermittlung_Pauschale!$N17),"")</f>
        <v/>
      </c>
      <c r="AA25" s="73" t="str">
        <f>IFERROR(IF($B25=String_o_Kofi,0,VLOOKUP(Monatsverwendungsnachweis!AR28,Status_Ausloesung,Monatsverwendungsnachweis!$R$6,FALSE)*$AF$6*Ermittlung_Pauschale!$N17),"")</f>
        <v/>
      </c>
      <c r="AB25" s="73" t="str">
        <f>IFERROR(IF($B25=String_o_Kofi,0,VLOOKUP(Monatsverwendungsnachweis!AS28,Status_Ausloesung,Monatsverwendungsnachweis!$R$6,FALSE)*$AF$6*Ermittlung_Pauschale!$N17),"")</f>
        <v/>
      </c>
      <c r="AC25" s="73" t="str">
        <f>IFERROR(IF($B25=String_o_Kofi,0,VLOOKUP(Monatsverwendungsnachweis!AT28,Status_Ausloesung,Monatsverwendungsnachweis!$R$6,FALSE)*$AF$6*Ermittlung_Pauschale!$N17),"")</f>
        <v/>
      </c>
      <c r="AD25" s="73" t="str">
        <f>IFERROR(IF($B25=String_o_Kofi,0,VLOOKUP(Monatsverwendungsnachweis!AU28,Status_Ausloesung,Monatsverwendungsnachweis!$R$6,FALSE)*$AF$6*Ermittlung_Pauschale!$N17),"")</f>
        <v/>
      </c>
      <c r="AE25" s="73" t="str">
        <f>IFERROR(IF($B25=String_o_Kofi,0,VLOOKUP(Monatsverwendungsnachweis!AV28,Status_Ausloesung,Monatsverwendungsnachweis!$R$6,FALSE)*$AF$6*Ermittlung_Pauschale!$N17),"")</f>
        <v/>
      </c>
      <c r="AF25" s="73" t="str">
        <f>IFERROR(IF($B25=String_o_Kofi,0,VLOOKUP(Monatsverwendungsnachweis!AW28,Status_Ausloesung,Monatsverwendungsnachweis!$R$6,FALSE)*$AF$6*Ermittlung_Pauschale!$N17),"")</f>
        <v/>
      </c>
      <c r="AG25" s="73" t="str">
        <f>IFERROR(IF($B25=String_o_Kofi,0,VLOOKUP(Monatsverwendungsnachweis!AX28,Status_Ausloesung,Monatsverwendungsnachweis!$R$6,FALSE)*$AF$6*Ermittlung_Pauschale!$N17),"")</f>
        <v/>
      </c>
      <c r="AH25" s="73" t="str">
        <f>IFERROR(IF($B25=String_o_Kofi,0,VLOOKUP(Monatsverwendungsnachweis!AY28,Status_Ausloesung,Monatsverwendungsnachweis!$R$6,FALSE)*$AF$6*Ermittlung_Pauschale!$N17),"")</f>
        <v/>
      </c>
      <c r="AI25" s="73" t="str">
        <f>IFERROR(IF($B25=String_o_Kofi,0,VLOOKUP(Monatsverwendungsnachweis!AZ28,Status_Ausloesung,Monatsverwendungsnachweis!$R$6,FALSE)*$AF$6*Ermittlung_Pauschale!$N17),"")</f>
        <v/>
      </c>
      <c r="AJ25" s="73" t="str">
        <f>IFERROR(IF($B25=String_o_Kofi,0,VLOOKUP(Monatsverwendungsnachweis!BA28,Status_Ausloesung,Monatsverwendungsnachweis!$R$6,FALSE)*$AF$6*Ermittlung_Pauschale!$N17),"")</f>
        <v/>
      </c>
      <c r="AK25" s="73" t="str">
        <f>IFERROR(IF($B25=String_o_Kofi,0,VLOOKUP(Monatsverwendungsnachweis!BB28,Status_Ausloesung,Monatsverwendungsnachweis!$R$6,FALSE)*$AF$6*Ermittlung_Pauschale!$N17),"")</f>
        <v/>
      </c>
      <c r="AL25" s="73" t="str">
        <f>IFERROR(IF($B25=String_o_Kofi,0,VLOOKUP(Monatsverwendungsnachweis!BC28,Status_Ausloesung,Monatsverwendungsnachweis!$R$6,FALSE)*$AF$6*Ermittlung_Pauschale!$N17),"")</f>
        <v/>
      </c>
      <c r="AM25" s="74">
        <f>IF(E25='Drop Down'!$L$2,SUM(H25:AL25),0)</f>
        <v>0</v>
      </c>
      <c r="AN25" s="74">
        <f>IF(E25='Drop Down'!$L$3,SUM(H25:AL25),0)</f>
        <v>0</v>
      </c>
      <c r="AO25" s="625"/>
      <c r="AP25" s="625"/>
      <c r="AR25" s="216" t="s">
        <v>705</v>
      </c>
      <c r="AS25" s="216"/>
      <c r="AT25" s="216"/>
      <c r="AU25" s="216"/>
      <c r="AV25" s="216"/>
    </row>
    <row r="26" spans="1:48" s="41" customFormat="1" ht="11.85" customHeight="1" x14ac:dyDescent="0.25">
      <c r="A26" s="71" t="str">
        <f>Monatsverwendungsnachweis!A29</f>
        <v/>
      </c>
      <c r="B26" s="72" t="str">
        <f>IF(Monatsverwendungsnachweis!B29&lt;&gt;"",Monatsverwendungsnachweis!B29,"")</f>
        <v/>
      </c>
      <c r="C26" s="72" t="str">
        <f>IF(Monatsverwendungsnachweis!D29&lt;&gt;"",Monatsverwendungsnachweis!D29,"")</f>
        <v/>
      </c>
      <c r="D26" s="124" t="str">
        <f>IF(Monatsverwendungsnachweis!F29="","",Monatsverwendungsnachweis!F29)</f>
        <v/>
      </c>
      <c r="E26" s="128" t="str">
        <f>IF(Monatsverwendungsnachweis!G29="","",Monatsverwendungsnachweis!G29)</f>
        <v/>
      </c>
      <c r="F26" s="124" t="str">
        <f>IF(Monatsverwendungsnachweis!H29="","",Monatsverwendungsnachweis!H29)</f>
        <v/>
      </c>
      <c r="G26" s="124" t="str">
        <f>IF(C26="","",IF(Ermittlung_Pauschale!N18=0,"nein","ja"))</f>
        <v/>
      </c>
      <c r="H26" s="73" t="str">
        <f>IFERROR(IF($B26=String_o_Kofi,0,VLOOKUP(Monatsverwendungsnachweis!Y29,Status_Ausloesung,Monatsverwendungsnachweis!$R$6,FALSE)*$AF$6*Ermittlung_Pauschale!$N18),"")</f>
        <v/>
      </c>
      <c r="I26" s="73" t="str">
        <f>IFERROR(IF($B26=String_o_Kofi,0,VLOOKUP(Monatsverwendungsnachweis!Z29,Status_Ausloesung,Monatsverwendungsnachweis!$R$6,FALSE)*$AF$6*Ermittlung_Pauschale!$N18),"")</f>
        <v/>
      </c>
      <c r="J26" s="73" t="str">
        <f>IFERROR(IF($B26=String_o_Kofi,0,VLOOKUP(Monatsverwendungsnachweis!AA29,Status_Ausloesung,Monatsverwendungsnachweis!$R$6,FALSE)*$AF$6*Ermittlung_Pauschale!$N18),"")</f>
        <v/>
      </c>
      <c r="K26" s="73" t="str">
        <f>IFERROR(IF($B26=String_o_Kofi,0,VLOOKUP(Monatsverwendungsnachweis!AB29,Status_Ausloesung,Monatsverwendungsnachweis!$R$6,FALSE)*$AF$6*Ermittlung_Pauschale!$N18),"")</f>
        <v/>
      </c>
      <c r="L26" s="73" t="str">
        <f>IFERROR(IF($B26=String_o_Kofi,0,VLOOKUP(Monatsverwendungsnachweis!AC29,Status_Ausloesung,Monatsverwendungsnachweis!$R$6,FALSE)*$AF$6*Ermittlung_Pauschale!$N18),"")</f>
        <v/>
      </c>
      <c r="M26" s="73" t="str">
        <f>IFERROR(IF($B26=String_o_Kofi,0,VLOOKUP(Monatsverwendungsnachweis!AD29,Status_Ausloesung,Monatsverwendungsnachweis!$R$6,FALSE)*$AF$6*Ermittlung_Pauschale!$N18),"")</f>
        <v/>
      </c>
      <c r="N26" s="73" t="str">
        <f>IFERROR(IF($B26=String_o_Kofi,0,VLOOKUP(Monatsverwendungsnachweis!AE29,Status_Ausloesung,Monatsverwendungsnachweis!$R$6,FALSE)*$AF$6*Ermittlung_Pauschale!$N18),"")</f>
        <v/>
      </c>
      <c r="O26" s="73" t="str">
        <f>IFERROR(IF($B26=String_o_Kofi,0,VLOOKUP(Monatsverwendungsnachweis!AF29,Status_Ausloesung,Monatsverwendungsnachweis!$R$6,FALSE)*$AF$6*Ermittlung_Pauschale!$N18),"")</f>
        <v/>
      </c>
      <c r="P26" s="73" t="str">
        <f>IFERROR(IF($B26=String_o_Kofi,0,VLOOKUP(Monatsverwendungsnachweis!AG29,Status_Ausloesung,Monatsverwendungsnachweis!$R$6,FALSE)*$AF$6*Ermittlung_Pauschale!$N18),"")</f>
        <v/>
      </c>
      <c r="Q26" s="73" t="str">
        <f>IFERROR(IF($B26=String_o_Kofi,0,VLOOKUP(Monatsverwendungsnachweis!AH29,Status_Ausloesung,Monatsverwendungsnachweis!$R$6,FALSE)*$AF$6*Ermittlung_Pauschale!$N18),"")</f>
        <v/>
      </c>
      <c r="R26" s="73" t="str">
        <f>IFERROR(IF($B26=String_o_Kofi,0,VLOOKUP(Monatsverwendungsnachweis!AI29,Status_Ausloesung,Monatsverwendungsnachweis!$R$6,FALSE)*$AF$6*Ermittlung_Pauschale!$N18),"")</f>
        <v/>
      </c>
      <c r="S26" s="73" t="str">
        <f>IFERROR(IF($B26=String_o_Kofi,0,VLOOKUP(Monatsverwendungsnachweis!AJ29,Status_Ausloesung,Monatsverwendungsnachweis!$R$6,FALSE)*$AF$6*Ermittlung_Pauschale!$N18),"")</f>
        <v/>
      </c>
      <c r="T26" s="73" t="str">
        <f>IFERROR(IF($B26=String_o_Kofi,0,VLOOKUP(Monatsverwendungsnachweis!AK29,Status_Ausloesung,Monatsverwendungsnachweis!$R$6,FALSE)*$AF$6*Ermittlung_Pauschale!$N18),"")</f>
        <v/>
      </c>
      <c r="U26" s="73" t="str">
        <f>IFERROR(IF($B26=String_o_Kofi,0,VLOOKUP(Monatsverwendungsnachweis!AL29,Status_Ausloesung,Monatsverwendungsnachweis!$R$6,FALSE)*$AF$6*Ermittlung_Pauschale!$N18),"")</f>
        <v/>
      </c>
      <c r="V26" s="73" t="str">
        <f>IFERROR(IF($B26=String_o_Kofi,0,VLOOKUP(Monatsverwendungsnachweis!AM29,Status_Ausloesung,Monatsverwendungsnachweis!$R$6,FALSE)*$AF$6*Ermittlung_Pauschale!$N18),"")</f>
        <v/>
      </c>
      <c r="W26" s="73" t="str">
        <f>IFERROR(IF($B26=String_o_Kofi,0,VLOOKUP(Monatsverwendungsnachweis!AN29,Status_Ausloesung,Monatsverwendungsnachweis!$R$6,FALSE)*$AF$6*Ermittlung_Pauschale!$N18),"")</f>
        <v/>
      </c>
      <c r="X26" s="73" t="str">
        <f>IFERROR(IF($B26=String_o_Kofi,0,VLOOKUP(Monatsverwendungsnachweis!AO29,Status_Ausloesung,Monatsverwendungsnachweis!$R$6,FALSE)*$AF$6*Ermittlung_Pauschale!$N18),"")</f>
        <v/>
      </c>
      <c r="Y26" s="73" t="str">
        <f>IFERROR(IF($B26=String_o_Kofi,0,VLOOKUP(Monatsverwendungsnachweis!AP29,Status_Ausloesung,Monatsverwendungsnachweis!$R$6,FALSE)*$AF$6*Ermittlung_Pauschale!$N18),"")</f>
        <v/>
      </c>
      <c r="Z26" s="73" t="str">
        <f>IFERROR(IF($B26=String_o_Kofi,0,VLOOKUP(Monatsverwendungsnachweis!AQ29,Status_Ausloesung,Monatsverwendungsnachweis!$R$6,FALSE)*$AF$6*Ermittlung_Pauschale!$N18),"")</f>
        <v/>
      </c>
      <c r="AA26" s="73" t="str">
        <f>IFERROR(IF($B26=String_o_Kofi,0,VLOOKUP(Monatsverwendungsnachweis!AR29,Status_Ausloesung,Monatsverwendungsnachweis!$R$6,FALSE)*$AF$6*Ermittlung_Pauschale!$N18),"")</f>
        <v/>
      </c>
      <c r="AB26" s="73" t="str">
        <f>IFERROR(IF($B26=String_o_Kofi,0,VLOOKUP(Monatsverwendungsnachweis!AS29,Status_Ausloesung,Monatsverwendungsnachweis!$R$6,FALSE)*$AF$6*Ermittlung_Pauschale!$N18),"")</f>
        <v/>
      </c>
      <c r="AC26" s="73" t="str">
        <f>IFERROR(IF($B26=String_o_Kofi,0,VLOOKUP(Monatsverwendungsnachweis!AT29,Status_Ausloesung,Monatsverwendungsnachweis!$R$6,FALSE)*$AF$6*Ermittlung_Pauschale!$N18),"")</f>
        <v/>
      </c>
      <c r="AD26" s="73" t="str">
        <f>IFERROR(IF($B26=String_o_Kofi,0,VLOOKUP(Monatsverwendungsnachweis!AU29,Status_Ausloesung,Monatsverwendungsnachweis!$R$6,FALSE)*$AF$6*Ermittlung_Pauschale!$N18),"")</f>
        <v/>
      </c>
      <c r="AE26" s="73" t="str">
        <f>IFERROR(IF($B26=String_o_Kofi,0,VLOOKUP(Monatsverwendungsnachweis!AV29,Status_Ausloesung,Monatsverwendungsnachweis!$R$6,FALSE)*$AF$6*Ermittlung_Pauschale!$N18),"")</f>
        <v/>
      </c>
      <c r="AF26" s="73" t="str">
        <f>IFERROR(IF($B26=String_o_Kofi,0,VLOOKUP(Monatsverwendungsnachweis!AW29,Status_Ausloesung,Monatsverwendungsnachweis!$R$6,FALSE)*$AF$6*Ermittlung_Pauschale!$N18),"")</f>
        <v/>
      </c>
      <c r="AG26" s="73" t="str">
        <f>IFERROR(IF($B26=String_o_Kofi,0,VLOOKUP(Monatsverwendungsnachweis!AX29,Status_Ausloesung,Monatsverwendungsnachweis!$R$6,FALSE)*$AF$6*Ermittlung_Pauschale!$N18),"")</f>
        <v/>
      </c>
      <c r="AH26" s="73" t="str">
        <f>IFERROR(IF($B26=String_o_Kofi,0,VLOOKUP(Monatsverwendungsnachweis!AY29,Status_Ausloesung,Monatsverwendungsnachweis!$R$6,FALSE)*$AF$6*Ermittlung_Pauschale!$N18),"")</f>
        <v/>
      </c>
      <c r="AI26" s="73" t="str">
        <f>IFERROR(IF($B26=String_o_Kofi,0,VLOOKUP(Monatsverwendungsnachweis!AZ29,Status_Ausloesung,Monatsverwendungsnachweis!$R$6,FALSE)*$AF$6*Ermittlung_Pauschale!$N18),"")</f>
        <v/>
      </c>
      <c r="AJ26" s="73" t="str">
        <f>IFERROR(IF($B26=String_o_Kofi,0,VLOOKUP(Monatsverwendungsnachweis!BA29,Status_Ausloesung,Monatsverwendungsnachweis!$R$6,FALSE)*$AF$6*Ermittlung_Pauschale!$N18),"")</f>
        <v/>
      </c>
      <c r="AK26" s="73" t="str">
        <f>IFERROR(IF($B26=String_o_Kofi,0,VLOOKUP(Monatsverwendungsnachweis!BB29,Status_Ausloesung,Monatsverwendungsnachweis!$R$6,FALSE)*$AF$6*Ermittlung_Pauschale!$N18),"")</f>
        <v/>
      </c>
      <c r="AL26" s="73" t="str">
        <f>IFERROR(IF($B26=String_o_Kofi,0,VLOOKUP(Monatsverwendungsnachweis!BC29,Status_Ausloesung,Monatsverwendungsnachweis!$R$6,FALSE)*$AF$6*Ermittlung_Pauschale!$N18),"")</f>
        <v/>
      </c>
      <c r="AM26" s="74">
        <f>IF(E26='Drop Down'!$L$2,SUM(H26:AL26),0)</f>
        <v>0</v>
      </c>
      <c r="AN26" s="74">
        <f>IF(E26='Drop Down'!$L$3,SUM(H26:AL26),0)</f>
        <v>0</v>
      </c>
      <c r="AO26" s="625"/>
      <c r="AP26" s="625"/>
      <c r="AR26" s="216"/>
      <c r="AS26" s="216"/>
      <c r="AT26" s="216"/>
      <c r="AU26" s="216"/>
      <c r="AV26" s="216"/>
    </row>
    <row r="27" spans="1:48" s="41" customFormat="1" ht="11.85" customHeight="1" x14ac:dyDescent="0.2">
      <c r="A27" s="71" t="str">
        <f>Monatsverwendungsnachweis!A30</f>
        <v/>
      </c>
      <c r="B27" s="72" t="str">
        <f>IF(Monatsverwendungsnachweis!B30&lt;&gt;"",Monatsverwendungsnachweis!B30,"")</f>
        <v/>
      </c>
      <c r="C27" s="72" t="str">
        <f>IF(Monatsverwendungsnachweis!D30&lt;&gt;"",Monatsverwendungsnachweis!D30,"")</f>
        <v/>
      </c>
      <c r="D27" s="124" t="str">
        <f>IF(Monatsverwendungsnachweis!F30="","",Monatsverwendungsnachweis!F30)</f>
        <v/>
      </c>
      <c r="E27" s="128" t="str">
        <f>IF(Monatsverwendungsnachweis!G30="","",Monatsverwendungsnachweis!G30)</f>
        <v/>
      </c>
      <c r="F27" s="124" t="str">
        <f>IF(Monatsverwendungsnachweis!H30="","",Monatsverwendungsnachweis!H30)</f>
        <v/>
      </c>
      <c r="G27" s="124" t="str">
        <f>IF(C27="","",IF(Ermittlung_Pauschale!N19=0,"nein","ja"))</f>
        <v/>
      </c>
      <c r="H27" s="73" t="str">
        <f>IFERROR(IF($B27=String_o_Kofi,0,VLOOKUP(Monatsverwendungsnachweis!Y30,Status_Ausloesung,Monatsverwendungsnachweis!$R$6,FALSE)*$AF$6*Ermittlung_Pauschale!$N19),"")</f>
        <v/>
      </c>
      <c r="I27" s="73" t="str">
        <f>IFERROR(IF($B27=String_o_Kofi,0,VLOOKUP(Monatsverwendungsnachweis!Z30,Status_Ausloesung,Monatsverwendungsnachweis!$R$6,FALSE)*$AF$6*Ermittlung_Pauschale!$N19),"")</f>
        <v/>
      </c>
      <c r="J27" s="73" t="str">
        <f>IFERROR(IF($B27=String_o_Kofi,0,VLOOKUP(Monatsverwendungsnachweis!AA30,Status_Ausloesung,Monatsverwendungsnachweis!$R$6,FALSE)*$AF$6*Ermittlung_Pauschale!$N19),"")</f>
        <v/>
      </c>
      <c r="K27" s="73" t="str">
        <f>IFERROR(IF($B27=String_o_Kofi,0,VLOOKUP(Monatsverwendungsnachweis!AB30,Status_Ausloesung,Monatsverwendungsnachweis!$R$6,FALSE)*$AF$6*Ermittlung_Pauschale!$N19),"")</f>
        <v/>
      </c>
      <c r="L27" s="73" t="str">
        <f>IFERROR(IF($B27=String_o_Kofi,0,VLOOKUP(Monatsverwendungsnachweis!AC30,Status_Ausloesung,Monatsverwendungsnachweis!$R$6,FALSE)*$AF$6*Ermittlung_Pauschale!$N19),"")</f>
        <v/>
      </c>
      <c r="M27" s="73" t="str">
        <f>IFERROR(IF($B27=String_o_Kofi,0,VLOOKUP(Monatsverwendungsnachweis!AD30,Status_Ausloesung,Monatsverwendungsnachweis!$R$6,FALSE)*$AF$6*Ermittlung_Pauschale!$N19),"")</f>
        <v/>
      </c>
      <c r="N27" s="73" t="str">
        <f>IFERROR(IF($B27=String_o_Kofi,0,VLOOKUP(Monatsverwendungsnachweis!AE30,Status_Ausloesung,Monatsverwendungsnachweis!$R$6,FALSE)*$AF$6*Ermittlung_Pauschale!$N19),"")</f>
        <v/>
      </c>
      <c r="O27" s="73" t="str">
        <f>IFERROR(IF($B27=String_o_Kofi,0,VLOOKUP(Monatsverwendungsnachweis!AF30,Status_Ausloesung,Monatsverwendungsnachweis!$R$6,FALSE)*$AF$6*Ermittlung_Pauschale!$N19),"")</f>
        <v/>
      </c>
      <c r="P27" s="73" t="str">
        <f>IFERROR(IF($B27=String_o_Kofi,0,VLOOKUP(Monatsverwendungsnachweis!AG30,Status_Ausloesung,Monatsverwendungsnachweis!$R$6,FALSE)*$AF$6*Ermittlung_Pauschale!$N19),"")</f>
        <v/>
      </c>
      <c r="Q27" s="73" t="str">
        <f>IFERROR(IF($B27=String_o_Kofi,0,VLOOKUP(Monatsverwendungsnachweis!AH30,Status_Ausloesung,Monatsverwendungsnachweis!$R$6,FALSE)*$AF$6*Ermittlung_Pauschale!$N19),"")</f>
        <v/>
      </c>
      <c r="R27" s="73" t="str">
        <f>IFERROR(IF($B27=String_o_Kofi,0,VLOOKUP(Monatsverwendungsnachweis!AI30,Status_Ausloesung,Monatsverwendungsnachweis!$R$6,FALSE)*$AF$6*Ermittlung_Pauschale!$N19),"")</f>
        <v/>
      </c>
      <c r="S27" s="73" t="str">
        <f>IFERROR(IF($B27=String_o_Kofi,0,VLOOKUP(Monatsverwendungsnachweis!AJ30,Status_Ausloesung,Monatsverwendungsnachweis!$R$6,FALSE)*$AF$6*Ermittlung_Pauschale!$N19),"")</f>
        <v/>
      </c>
      <c r="T27" s="73" t="str">
        <f>IFERROR(IF($B27=String_o_Kofi,0,VLOOKUP(Monatsverwendungsnachweis!AK30,Status_Ausloesung,Monatsverwendungsnachweis!$R$6,FALSE)*$AF$6*Ermittlung_Pauschale!$N19),"")</f>
        <v/>
      </c>
      <c r="U27" s="73" t="str">
        <f>IFERROR(IF($B27=String_o_Kofi,0,VLOOKUP(Monatsverwendungsnachweis!AL30,Status_Ausloesung,Monatsverwendungsnachweis!$R$6,FALSE)*$AF$6*Ermittlung_Pauschale!$N19),"")</f>
        <v/>
      </c>
      <c r="V27" s="73" t="str">
        <f>IFERROR(IF($B27=String_o_Kofi,0,VLOOKUP(Monatsverwendungsnachweis!AM30,Status_Ausloesung,Monatsverwendungsnachweis!$R$6,FALSE)*$AF$6*Ermittlung_Pauschale!$N19),"")</f>
        <v/>
      </c>
      <c r="W27" s="73" t="str">
        <f>IFERROR(IF($B27=String_o_Kofi,0,VLOOKUP(Monatsverwendungsnachweis!AN30,Status_Ausloesung,Monatsverwendungsnachweis!$R$6,FALSE)*$AF$6*Ermittlung_Pauschale!$N19),"")</f>
        <v/>
      </c>
      <c r="X27" s="73" t="str">
        <f>IFERROR(IF($B27=String_o_Kofi,0,VLOOKUP(Monatsverwendungsnachweis!AO30,Status_Ausloesung,Monatsverwendungsnachweis!$R$6,FALSE)*$AF$6*Ermittlung_Pauschale!$N19),"")</f>
        <v/>
      </c>
      <c r="Y27" s="73" t="str">
        <f>IFERROR(IF($B27=String_o_Kofi,0,VLOOKUP(Monatsverwendungsnachweis!AP30,Status_Ausloesung,Monatsverwendungsnachweis!$R$6,FALSE)*$AF$6*Ermittlung_Pauschale!$N19),"")</f>
        <v/>
      </c>
      <c r="Z27" s="73" t="str">
        <f>IFERROR(IF($B27=String_o_Kofi,0,VLOOKUP(Monatsverwendungsnachweis!AQ30,Status_Ausloesung,Monatsverwendungsnachweis!$R$6,FALSE)*$AF$6*Ermittlung_Pauschale!$N19),"")</f>
        <v/>
      </c>
      <c r="AA27" s="73" t="str">
        <f>IFERROR(IF($B27=String_o_Kofi,0,VLOOKUP(Monatsverwendungsnachweis!AR30,Status_Ausloesung,Monatsverwendungsnachweis!$R$6,FALSE)*$AF$6*Ermittlung_Pauschale!$N19),"")</f>
        <v/>
      </c>
      <c r="AB27" s="73" t="str">
        <f>IFERROR(IF($B27=String_o_Kofi,0,VLOOKUP(Monatsverwendungsnachweis!AS30,Status_Ausloesung,Monatsverwendungsnachweis!$R$6,FALSE)*$AF$6*Ermittlung_Pauschale!$N19),"")</f>
        <v/>
      </c>
      <c r="AC27" s="73" t="str">
        <f>IFERROR(IF($B27=String_o_Kofi,0,VLOOKUP(Monatsverwendungsnachweis!AT30,Status_Ausloesung,Monatsverwendungsnachweis!$R$6,FALSE)*$AF$6*Ermittlung_Pauschale!$N19),"")</f>
        <v/>
      </c>
      <c r="AD27" s="73" t="str">
        <f>IFERROR(IF($B27=String_o_Kofi,0,VLOOKUP(Monatsverwendungsnachweis!AU30,Status_Ausloesung,Monatsverwendungsnachweis!$R$6,FALSE)*$AF$6*Ermittlung_Pauschale!$N19),"")</f>
        <v/>
      </c>
      <c r="AE27" s="73" t="str">
        <f>IFERROR(IF($B27=String_o_Kofi,0,VLOOKUP(Monatsverwendungsnachweis!AV30,Status_Ausloesung,Monatsverwendungsnachweis!$R$6,FALSE)*$AF$6*Ermittlung_Pauschale!$N19),"")</f>
        <v/>
      </c>
      <c r="AF27" s="73" t="str">
        <f>IFERROR(IF($B27=String_o_Kofi,0,VLOOKUP(Monatsverwendungsnachweis!AW30,Status_Ausloesung,Monatsverwendungsnachweis!$R$6,FALSE)*$AF$6*Ermittlung_Pauschale!$N19),"")</f>
        <v/>
      </c>
      <c r="AG27" s="73" t="str">
        <f>IFERROR(IF($B27=String_o_Kofi,0,VLOOKUP(Monatsverwendungsnachweis!AX30,Status_Ausloesung,Monatsverwendungsnachweis!$R$6,FALSE)*$AF$6*Ermittlung_Pauschale!$N19),"")</f>
        <v/>
      </c>
      <c r="AH27" s="73" t="str">
        <f>IFERROR(IF($B27=String_o_Kofi,0,VLOOKUP(Monatsverwendungsnachweis!AY30,Status_Ausloesung,Monatsverwendungsnachweis!$R$6,FALSE)*$AF$6*Ermittlung_Pauschale!$N19),"")</f>
        <v/>
      </c>
      <c r="AI27" s="73" t="str">
        <f>IFERROR(IF($B27=String_o_Kofi,0,VLOOKUP(Monatsverwendungsnachweis!AZ30,Status_Ausloesung,Monatsverwendungsnachweis!$R$6,FALSE)*$AF$6*Ermittlung_Pauschale!$N19),"")</f>
        <v/>
      </c>
      <c r="AJ27" s="73" t="str">
        <f>IFERROR(IF($B27=String_o_Kofi,0,VLOOKUP(Monatsverwendungsnachweis!BA30,Status_Ausloesung,Monatsverwendungsnachweis!$R$6,FALSE)*$AF$6*Ermittlung_Pauschale!$N19),"")</f>
        <v/>
      </c>
      <c r="AK27" s="73" t="str">
        <f>IFERROR(IF($B27=String_o_Kofi,0,VLOOKUP(Monatsverwendungsnachweis!BB30,Status_Ausloesung,Monatsverwendungsnachweis!$R$6,FALSE)*$AF$6*Ermittlung_Pauschale!$N19),"")</f>
        <v/>
      </c>
      <c r="AL27" s="73" t="str">
        <f>IFERROR(IF($B27=String_o_Kofi,0,VLOOKUP(Monatsverwendungsnachweis!BC30,Status_Ausloesung,Monatsverwendungsnachweis!$R$6,FALSE)*$AF$6*Ermittlung_Pauschale!$N19),"")</f>
        <v/>
      </c>
      <c r="AM27" s="74">
        <f>IF(E27='Drop Down'!$L$2,SUM(H27:AL27),0)</f>
        <v>0</v>
      </c>
      <c r="AN27" s="74">
        <f>IF(E27='Drop Down'!$L$3,SUM(H27:AL27),0)</f>
        <v>0</v>
      </c>
      <c r="AO27" s="625"/>
      <c r="AP27" s="625"/>
    </row>
    <row r="28" spans="1:48" s="41" customFormat="1" ht="11.85" customHeight="1" x14ac:dyDescent="0.2">
      <c r="A28" s="71" t="str">
        <f>Monatsverwendungsnachweis!A31</f>
        <v/>
      </c>
      <c r="B28" s="72" t="str">
        <f>IF(Monatsverwendungsnachweis!B31&lt;&gt;"",Monatsverwendungsnachweis!B31,"")</f>
        <v/>
      </c>
      <c r="C28" s="72" t="str">
        <f>IF(Monatsverwendungsnachweis!D31&lt;&gt;"",Monatsverwendungsnachweis!D31,"")</f>
        <v/>
      </c>
      <c r="D28" s="124" t="str">
        <f>IF(Monatsverwendungsnachweis!F31="","",Monatsverwendungsnachweis!F31)</f>
        <v/>
      </c>
      <c r="E28" s="128" t="str">
        <f>IF(Monatsverwendungsnachweis!G31="","",Monatsverwendungsnachweis!G31)</f>
        <v/>
      </c>
      <c r="F28" s="124" t="str">
        <f>IF(Monatsverwendungsnachweis!H31="","",Monatsverwendungsnachweis!H31)</f>
        <v/>
      </c>
      <c r="G28" s="124" t="str">
        <f>IF(C28="","",IF(Ermittlung_Pauschale!N20=0,"nein","ja"))</f>
        <v/>
      </c>
      <c r="H28" s="73" t="str">
        <f>IFERROR(IF($B28=String_o_Kofi,0,VLOOKUP(Monatsverwendungsnachweis!Y31,Status_Ausloesung,Monatsverwendungsnachweis!$R$6,FALSE)*$AF$6*Ermittlung_Pauschale!$N20),"")</f>
        <v/>
      </c>
      <c r="I28" s="73" t="str">
        <f>IFERROR(IF($B28=String_o_Kofi,0,VLOOKUP(Monatsverwendungsnachweis!Z31,Status_Ausloesung,Monatsverwendungsnachweis!$R$6,FALSE)*$AF$6*Ermittlung_Pauschale!$N20),"")</f>
        <v/>
      </c>
      <c r="J28" s="73" t="str">
        <f>IFERROR(IF($B28=String_o_Kofi,0,VLOOKUP(Monatsverwendungsnachweis!AA31,Status_Ausloesung,Monatsverwendungsnachweis!$R$6,FALSE)*$AF$6*Ermittlung_Pauschale!$N20),"")</f>
        <v/>
      </c>
      <c r="K28" s="73" t="str">
        <f>IFERROR(IF($B28=String_o_Kofi,0,VLOOKUP(Monatsverwendungsnachweis!AB31,Status_Ausloesung,Monatsverwendungsnachweis!$R$6,FALSE)*$AF$6*Ermittlung_Pauschale!$N20),"")</f>
        <v/>
      </c>
      <c r="L28" s="73" t="str">
        <f>IFERROR(IF($B28=String_o_Kofi,0,VLOOKUP(Monatsverwendungsnachweis!AC31,Status_Ausloesung,Monatsverwendungsnachweis!$R$6,FALSE)*$AF$6*Ermittlung_Pauschale!$N20),"")</f>
        <v/>
      </c>
      <c r="M28" s="73" t="str">
        <f>IFERROR(IF($B28=String_o_Kofi,0,VLOOKUP(Monatsverwendungsnachweis!AD31,Status_Ausloesung,Monatsverwendungsnachweis!$R$6,FALSE)*$AF$6*Ermittlung_Pauschale!$N20),"")</f>
        <v/>
      </c>
      <c r="N28" s="73" t="str">
        <f>IFERROR(IF($B28=String_o_Kofi,0,VLOOKUP(Monatsverwendungsnachweis!AE31,Status_Ausloesung,Monatsverwendungsnachweis!$R$6,FALSE)*$AF$6*Ermittlung_Pauschale!$N20),"")</f>
        <v/>
      </c>
      <c r="O28" s="73" t="str">
        <f>IFERROR(IF($B28=String_o_Kofi,0,VLOOKUP(Monatsverwendungsnachweis!AF31,Status_Ausloesung,Monatsverwendungsnachweis!$R$6,FALSE)*$AF$6*Ermittlung_Pauschale!$N20),"")</f>
        <v/>
      </c>
      <c r="P28" s="73" t="str">
        <f>IFERROR(IF($B28=String_o_Kofi,0,VLOOKUP(Monatsverwendungsnachweis!AG31,Status_Ausloesung,Monatsverwendungsnachweis!$R$6,FALSE)*$AF$6*Ermittlung_Pauschale!$N20),"")</f>
        <v/>
      </c>
      <c r="Q28" s="73" t="str">
        <f>IFERROR(IF($B28=String_o_Kofi,0,VLOOKUP(Monatsverwendungsnachweis!AH31,Status_Ausloesung,Monatsverwendungsnachweis!$R$6,FALSE)*$AF$6*Ermittlung_Pauschale!$N20),"")</f>
        <v/>
      </c>
      <c r="R28" s="73" t="str">
        <f>IFERROR(IF($B28=String_o_Kofi,0,VLOOKUP(Monatsverwendungsnachweis!AI31,Status_Ausloesung,Monatsverwendungsnachweis!$R$6,FALSE)*$AF$6*Ermittlung_Pauschale!$N20),"")</f>
        <v/>
      </c>
      <c r="S28" s="73" t="str">
        <f>IFERROR(IF($B28=String_o_Kofi,0,VLOOKUP(Monatsverwendungsnachweis!AJ31,Status_Ausloesung,Monatsverwendungsnachweis!$R$6,FALSE)*$AF$6*Ermittlung_Pauschale!$N20),"")</f>
        <v/>
      </c>
      <c r="T28" s="73" t="str">
        <f>IFERROR(IF($B28=String_o_Kofi,0,VLOOKUP(Monatsverwendungsnachweis!AK31,Status_Ausloesung,Monatsverwendungsnachweis!$R$6,FALSE)*$AF$6*Ermittlung_Pauschale!$N20),"")</f>
        <v/>
      </c>
      <c r="U28" s="73" t="str">
        <f>IFERROR(IF($B28=String_o_Kofi,0,VLOOKUP(Monatsverwendungsnachweis!AL31,Status_Ausloesung,Monatsverwendungsnachweis!$R$6,FALSE)*$AF$6*Ermittlung_Pauschale!$N20),"")</f>
        <v/>
      </c>
      <c r="V28" s="73" t="str">
        <f>IFERROR(IF($B28=String_o_Kofi,0,VLOOKUP(Monatsverwendungsnachweis!AM31,Status_Ausloesung,Monatsverwendungsnachweis!$R$6,FALSE)*$AF$6*Ermittlung_Pauschale!$N20),"")</f>
        <v/>
      </c>
      <c r="W28" s="73" t="str">
        <f>IFERROR(IF($B28=String_o_Kofi,0,VLOOKUP(Monatsverwendungsnachweis!AN31,Status_Ausloesung,Monatsverwendungsnachweis!$R$6,FALSE)*$AF$6*Ermittlung_Pauschale!$N20),"")</f>
        <v/>
      </c>
      <c r="X28" s="73" t="str">
        <f>IFERROR(IF($B28=String_o_Kofi,0,VLOOKUP(Monatsverwendungsnachweis!AO31,Status_Ausloesung,Monatsverwendungsnachweis!$R$6,FALSE)*$AF$6*Ermittlung_Pauschale!$N20),"")</f>
        <v/>
      </c>
      <c r="Y28" s="73" t="str">
        <f>IFERROR(IF($B28=String_o_Kofi,0,VLOOKUP(Monatsverwendungsnachweis!AP31,Status_Ausloesung,Monatsverwendungsnachweis!$R$6,FALSE)*$AF$6*Ermittlung_Pauschale!$N20),"")</f>
        <v/>
      </c>
      <c r="Z28" s="73" t="str">
        <f>IFERROR(IF($B28=String_o_Kofi,0,VLOOKUP(Monatsverwendungsnachweis!AQ31,Status_Ausloesung,Monatsverwendungsnachweis!$R$6,FALSE)*$AF$6*Ermittlung_Pauschale!$N20),"")</f>
        <v/>
      </c>
      <c r="AA28" s="73" t="str">
        <f>IFERROR(IF($B28=String_o_Kofi,0,VLOOKUP(Monatsverwendungsnachweis!AR31,Status_Ausloesung,Monatsverwendungsnachweis!$R$6,FALSE)*$AF$6*Ermittlung_Pauschale!$N20),"")</f>
        <v/>
      </c>
      <c r="AB28" s="73" t="str">
        <f>IFERROR(IF($B28=String_o_Kofi,0,VLOOKUP(Monatsverwendungsnachweis!AS31,Status_Ausloesung,Monatsverwendungsnachweis!$R$6,FALSE)*$AF$6*Ermittlung_Pauschale!$N20),"")</f>
        <v/>
      </c>
      <c r="AC28" s="73" t="str">
        <f>IFERROR(IF($B28=String_o_Kofi,0,VLOOKUP(Monatsverwendungsnachweis!AT31,Status_Ausloesung,Monatsverwendungsnachweis!$R$6,FALSE)*$AF$6*Ermittlung_Pauschale!$N20),"")</f>
        <v/>
      </c>
      <c r="AD28" s="73" t="str">
        <f>IFERROR(IF($B28=String_o_Kofi,0,VLOOKUP(Monatsverwendungsnachweis!AU31,Status_Ausloesung,Monatsverwendungsnachweis!$R$6,FALSE)*$AF$6*Ermittlung_Pauschale!$N20),"")</f>
        <v/>
      </c>
      <c r="AE28" s="73" t="str">
        <f>IFERROR(IF($B28=String_o_Kofi,0,VLOOKUP(Monatsverwendungsnachweis!AV31,Status_Ausloesung,Monatsverwendungsnachweis!$R$6,FALSE)*$AF$6*Ermittlung_Pauschale!$N20),"")</f>
        <v/>
      </c>
      <c r="AF28" s="73" t="str">
        <f>IFERROR(IF($B28=String_o_Kofi,0,VLOOKUP(Monatsverwendungsnachweis!AW31,Status_Ausloesung,Monatsverwendungsnachweis!$R$6,FALSE)*$AF$6*Ermittlung_Pauschale!$N20),"")</f>
        <v/>
      </c>
      <c r="AG28" s="73" t="str">
        <f>IFERROR(IF($B28=String_o_Kofi,0,VLOOKUP(Monatsverwendungsnachweis!AX31,Status_Ausloesung,Monatsverwendungsnachweis!$R$6,FALSE)*$AF$6*Ermittlung_Pauschale!$N20),"")</f>
        <v/>
      </c>
      <c r="AH28" s="73" t="str">
        <f>IFERROR(IF($B28=String_o_Kofi,0,VLOOKUP(Monatsverwendungsnachweis!AY31,Status_Ausloesung,Monatsverwendungsnachweis!$R$6,FALSE)*$AF$6*Ermittlung_Pauschale!$N20),"")</f>
        <v/>
      </c>
      <c r="AI28" s="73" t="str">
        <f>IFERROR(IF($B28=String_o_Kofi,0,VLOOKUP(Monatsverwendungsnachweis!AZ31,Status_Ausloesung,Monatsverwendungsnachweis!$R$6,FALSE)*$AF$6*Ermittlung_Pauschale!$N20),"")</f>
        <v/>
      </c>
      <c r="AJ28" s="73" t="str">
        <f>IFERROR(IF($B28=String_o_Kofi,0,VLOOKUP(Monatsverwendungsnachweis!BA31,Status_Ausloesung,Monatsverwendungsnachweis!$R$6,FALSE)*$AF$6*Ermittlung_Pauschale!$N20),"")</f>
        <v/>
      </c>
      <c r="AK28" s="73" t="str">
        <f>IFERROR(IF($B28=String_o_Kofi,0,VLOOKUP(Monatsverwendungsnachweis!BB31,Status_Ausloesung,Monatsverwendungsnachweis!$R$6,FALSE)*$AF$6*Ermittlung_Pauschale!$N20),"")</f>
        <v/>
      </c>
      <c r="AL28" s="73" t="str">
        <f>IFERROR(IF($B28=String_o_Kofi,0,VLOOKUP(Monatsverwendungsnachweis!BC31,Status_Ausloesung,Monatsverwendungsnachweis!$R$6,FALSE)*$AF$6*Ermittlung_Pauschale!$N20),"")</f>
        <v/>
      </c>
      <c r="AM28" s="74">
        <f>IF(E28='Drop Down'!$L$2,SUM(H28:AL28),0)</f>
        <v>0</v>
      </c>
      <c r="AN28" s="74">
        <f>IF(E28='Drop Down'!$L$3,SUM(H28:AL28),0)</f>
        <v>0</v>
      </c>
      <c r="AO28" s="625"/>
      <c r="AP28" s="625"/>
    </row>
    <row r="29" spans="1:48" s="41" customFormat="1" ht="11.85" customHeight="1" x14ac:dyDescent="0.2">
      <c r="A29" s="71" t="str">
        <f>Monatsverwendungsnachweis!A32</f>
        <v/>
      </c>
      <c r="B29" s="72" t="str">
        <f>IF(Monatsverwendungsnachweis!B32&lt;&gt;"",Monatsverwendungsnachweis!B32,"")</f>
        <v/>
      </c>
      <c r="C29" s="72" t="str">
        <f>IF(Monatsverwendungsnachweis!D32&lt;&gt;"",Monatsverwendungsnachweis!D32,"")</f>
        <v/>
      </c>
      <c r="D29" s="124" t="str">
        <f>IF(Monatsverwendungsnachweis!F32="","",Monatsverwendungsnachweis!F32)</f>
        <v/>
      </c>
      <c r="E29" s="128" t="str">
        <f>IF(Monatsverwendungsnachweis!G32="","",Monatsverwendungsnachweis!G32)</f>
        <v/>
      </c>
      <c r="F29" s="124" t="str">
        <f>IF(Monatsverwendungsnachweis!H32="","",Monatsverwendungsnachweis!H32)</f>
        <v/>
      </c>
      <c r="G29" s="124" t="str">
        <f>IF(C29="","",IF(Ermittlung_Pauschale!N21=0,"nein","ja"))</f>
        <v/>
      </c>
      <c r="H29" s="73" t="str">
        <f>IFERROR(IF($B29=String_o_Kofi,0,VLOOKUP(Monatsverwendungsnachweis!Y32,Status_Ausloesung,Monatsverwendungsnachweis!$R$6,FALSE)*$AF$6*Ermittlung_Pauschale!$N21),"")</f>
        <v/>
      </c>
      <c r="I29" s="73" t="str">
        <f>IFERROR(IF($B29=String_o_Kofi,0,VLOOKUP(Monatsverwendungsnachweis!Z32,Status_Ausloesung,Monatsverwendungsnachweis!$R$6,FALSE)*$AF$6*Ermittlung_Pauschale!$N21),"")</f>
        <v/>
      </c>
      <c r="J29" s="73" t="str">
        <f>IFERROR(IF($B29=String_o_Kofi,0,VLOOKUP(Monatsverwendungsnachweis!AA32,Status_Ausloesung,Monatsverwendungsnachweis!$R$6,FALSE)*$AF$6*Ermittlung_Pauschale!$N21),"")</f>
        <v/>
      </c>
      <c r="K29" s="73" t="str">
        <f>IFERROR(IF($B29=String_o_Kofi,0,VLOOKUP(Monatsverwendungsnachweis!AB32,Status_Ausloesung,Monatsverwendungsnachweis!$R$6,FALSE)*$AF$6*Ermittlung_Pauschale!$N21),"")</f>
        <v/>
      </c>
      <c r="L29" s="73" t="str">
        <f>IFERROR(IF($B29=String_o_Kofi,0,VLOOKUP(Monatsverwendungsnachweis!AC32,Status_Ausloesung,Monatsverwendungsnachweis!$R$6,FALSE)*$AF$6*Ermittlung_Pauschale!$N21),"")</f>
        <v/>
      </c>
      <c r="M29" s="73" t="str">
        <f>IFERROR(IF($B29=String_o_Kofi,0,VLOOKUP(Monatsverwendungsnachweis!AD32,Status_Ausloesung,Monatsverwendungsnachweis!$R$6,FALSE)*$AF$6*Ermittlung_Pauschale!$N21),"")</f>
        <v/>
      </c>
      <c r="N29" s="73" t="str">
        <f>IFERROR(IF($B29=String_o_Kofi,0,VLOOKUP(Monatsverwendungsnachweis!AE32,Status_Ausloesung,Monatsverwendungsnachweis!$R$6,FALSE)*$AF$6*Ermittlung_Pauschale!$N21),"")</f>
        <v/>
      </c>
      <c r="O29" s="73" t="str">
        <f>IFERROR(IF($B29=String_o_Kofi,0,VLOOKUP(Monatsverwendungsnachweis!AF32,Status_Ausloesung,Monatsverwendungsnachweis!$R$6,FALSE)*$AF$6*Ermittlung_Pauschale!$N21),"")</f>
        <v/>
      </c>
      <c r="P29" s="73" t="str">
        <f>IFERROR(IF($B29=String_o_Kofi,0,VLOOKUP(Monatsverwendungsnachweis!AG32,Status_Ausloesung,Monatsverwendungsnachweis!$R$6,FALSE)*$AF$6*Ermittlung_Pauschale!$N21),"")</f>
        <v/>
      </c>
      <c r="Q29" s="73" t="str">
        <f>IFERROR(IF($B29=String_o_Kofi,0,VLOOKUP(Monatsverwendungsnachweis!AH32,Status_Ausloesung,Monatsverwendungsnachweis!$R$6,FALSE)*$AF$6*Ermittlung_Pauschale!$N21),"")</f>
        <v/>
      </c>
      <c r="R29" s="73" t="str">
        <f>IFERROR(IF($B29=String_o_Kofi,0,VLOOKUP(Monatsverwendungsnachweis!AI32,Status_Ausloesung,Monatsverwendungsnachweis!$R$6,FALSE)*$AF$6*Ermittlung_Pauschale!$N21),"")</f>
        <v/>
      </c>
      <c r="S29" s="73" t="str">
        <f>IFERROR(IF($B29=String_o_Kofi,0,VLOOKUP(Monatsverwendungsnachweis!AJ32,Status_Ausloesung,Monatsverwendungsnachweis!$R$6,FALSE)*$AF$6*Ermittlung_Pauschale!$N21),"")</f>
        <v/>
      </c>
      <c r="T29" s="73" t="str">
        <f>IFERROR(IF($B29=String_o_Kofi,0,VLOOKUP(Monatsverwendungsnachweis!AK32,Status_Ausloesung,Monatsverwendungsnachweis!$R$6,FALSE)*$AF$6*Ermittlung_Pauschale!$N21),"")</f>
        <v/>
      </c>
      <c r="U29" s="73" t="str">
        <f>IFERROR(IF($B29=String_o_Kofi,0,VLOOKUP(Monatsverwendungsnachweis!AL32,Status_Ausloesung,Monatsverwendungsnachweis!$R$6,FALSE)*$AF$6*Ermittlung_Pauschale!$N21),"")</f>
        <v/>
      </c>
      <c r="V29" s="73" t="str">
        <f>IFERROR(IF($B29=String_o_Kofi,0,VLOOKUP(Monatsverwendungsnachweis!AM32,Status_Ausloesung,Monatsverwendungsnachweis!$R$6,FALSE)*$AF$6*Ermittlung_Pauschale!$N21),"")</f>
        <v/>
      </c>
      <c r="W29" s="73" t="str">
        <f>IFERROR(IF($B29=String_o_Kofi,0,VLOOKUP(Monatsverwendungsnachweis!AN32,Status_Ausloesung,Monatsverwendungsnachweis!$R$6,FALSE)*$AF$6*Ermittlung_Pauschale!$N21),"")</f>
        <v/>
      </c>
      <c r="X29" s="73" t="str">
        <f>IFERROR(IF($B29=String_o_Kofi,0,VLOOKUP(Monatsverwendungsnachweis!AO32,Status_Ausloesung,Monatsverwendungsnachweis!$R$6,FALSE)*$AF$6*Ermittlung_Pauschale!$N21),"")</f>
        <v/>
      </c>
      <c r="Y29" s="73" t="str">
        <f>IFERROR(IF($B29=String_o_Kofi,0,VLOOKUP(Monatsverwendungsnachweis!AP32,Status_Ausloesung,Monatsverwendungsnachweis!$R$6,FALSE)*$AF$6*Ermittlung_Pauschale!$N21),"")</f>
        <v/>
      </c>
      <c r="Z29" s="73" t="str">
        <f>IFERROR(IF($B29=String_o_Kofi,0,VLOOKUP(Monatsverwendungsnachweis!AQ32,Status_Ausloesung,Monatsverwendungsnachweis!$R$6,FALSE)*$AF$6*Ermittlung_Pauschale!$N21),"")</f>
        <v/>
      </c>
      <c r="AA29" s="73" t="str">
        <f>IFERROR(IF($B29=String_o_Kofi,0,VLOOKUP(Monatsverwendungsnachweis!AR32,Status_Ausloesung,Monatsverwendungsnachweis!$R$6,FALSE)*$AF$6*Ermittlung_Pauschale!$N21),"")</f>
        <v/>
      </c>
      <c r="AB29" s="73" t="str">
        <f>IFERROR(IF($B29=String_o_Kofi,0,VLOOKUP(Monatsverwendungsnachweis!AS32,Status_Ausloesung,Monatsverwendungsnachweis!$R$6,FALSE)*$AF$6*Ermittlung_Pauschale!$N21),"")</f>
        <v/>
      </c>
      <c r="AC29" s="73" t="str">
        <f>IFERROR(IF($B29=String_o_Kofi,0,VLOOKUP(Monatsverwendungsnachweis!AT32,Status_Ausloesung,Monatsverwendungsnachweis!$R$6,FALSE)*$AF$6*Ermittlung_Pauschale!$N21),"")</f>
        <v/>
      </c>
      <c r="AD29" s="73" t="str">
        <f>IFERROR(IF($B29=String_o_Kofi,0,VLOOKUP(Monatsverwendungsnachweis!AU32,Status_Ausloesung,Monatsverwendungsnachweis!$R$6,FALSE)*$AF$6*Ermittlung_Pauschale!$N21),"")</f>
        <v/>
      </c>
      <c r="AE29" s="73" t="str">
        <f>IFERROR(IF($B29=String_o_Kofi,0,VLOOKUP(Monatsverwendungsnachweis!AV32,Status_Ausloesung,Monatsverwendungsnachweis!$R$6,FALSE)*$AF$6*Ermittlung_Pauschale!$N21),"")</f>
        <v/>
      </c>
      <c r="AF29" s="73" t="str">
        <f>IFERROR(IF($B29=String_o_Kofi,0,VLOOKUP(Monatsverwendungsnachweis!AW32,Status_Ausloesung,Monatsverwendungsnachweis!$R$6,FALSE)*$AF$6*Ermittlung_Pauschale!$N21),"")</f>
        <v/>
      </c>
      <c r="AG29" s="73" t="str">
        <f>IFERROR(IF($B29=String_o_Kofi,0,VLOOKUP(Monatsverwendungsnachweis!AX32,Status_Ausloesung,Monatsverwendungsnachweis!$R$6,FALSE)*$AF$6*Ermittlung_Pauschale!$N21),"")</f>
        <v/>
      </c>
      <c r="AH29" s="73" t="str">
        <f>IFERROR(IF($B29=String_o_Kofi,0,VLOOKUP(Monatsverwendungsnachweis!AY32,Status_Ausloesung,Monatsverwendungsnachweis!$R$6,FALSE)*$AF$6*Ermittlung_Pauschale!$N21),"")</f>
        <v/>
      </c>
      <c r="AI29" s="73" t="str">
        <f>IFERROR(IF($B29=String_o_Kofi,0,VLOOKUP(Monatsverwendungsnachweis!AZ32,Status_Ausloesung,Monatsverwendungsnachweis!$R$6,FALSE)*$AF$6*Ermittlung_Pauschale!$N21),"")</f>
        <v/>
      </c>
      <c r="AJ29" s="73" t="str">
        <f>IFERROR(IF($B29=String_o_Kofi,0,VLOOKUP(Monatsverwendungsnachweis!BA32,Status_Ausloesung,Monatsverwendungsnachweis!$R$6,FALSE)*$AF$6*Ermittlung_Pauschale!$N21),"")</f>
        <v/>
      </c>
      <c r="AK29" s="73" t="str">
        <f>IFERROR(IF($B29=String_o_Kofi,0,VLOOKUP(Monatsverwendungsnachweis!BB32,Status_Ausloesung,Monatsverwendungsnachweis!$R$6,FALSE)*$AF$6*Ermittlung_Pauschale!$N21),"")</f>
        <v/>
      </c>
      <c r="AL29" s="73" t="str">
        <f>IFERROR(IF($B29=String_o_Kofi,0,VLOOKUP(Monatsverwendungsnachweis!BC32,Status_Ausloesung,Monatsverwendungsnachweis!$R$6,FALSE)*$AF$6*Ermittlung_Pauschale!$N21),"")</f>
        <v/>
      </c>
      <c r="AM29" s="74">
        <f>IF(E29='Drop Down'!$L$2,SUM(H29:AL29),0)</f>
        <v>0</v>
      </c>
      <c r="AN29" s="74">
        <f>IF(E29='Drop Down'!$L$3,SUM(H29:AL29),0)</f>
        <v>0</v>
      </c>
      <c r="AO29" s="625"/>
      <c r="AP29" s="625"/>
    </row>
    <row r="30" spans="1:48" s="41" customFormat="1" ht="11.85" customHeight="1" x14ac:dyDescent="0.2">
      <c r="A30" s="71" t="str">
        <f>Monatsverwendungsnachweis!A33</f>
        <v/>
      </c>
      <c r="B30" s="72" t="str">
        <f>IF(Monatsverwendungsnachweis!B33&lt;&gt;"",Monatsverwendungsnachweis!B33,"")</f>
        <v/>
      </c>
      <c r="C30" s="72" t="str">
        <f>IF(Monatsverwendungsnachweis!D33&lt;&gt;"",Monatsverwendungsnachweis!D33,"")</f>
        <v/>
      </c>
      <c r="D30" s="124" t="str">
        <f>IF(Monatsverwendungsnachweis!F33="","",Monatsverwendungsnachweis!F33)</f>
        <v/>
      </c>
      <c r="E30" s="128" t="str">
        <f>IF(Monatsverwendungsnachweis!G33="","",Monatsverwendungsnachweis!G33)</f>
        <v/>
      </c>
      <c r="F30" s="124" t="str">
        <f>IF(Monatsverwendungsnachweis!H33="","",Monatsverwendungsnachweis!H33)</f>
        <v/>
      </c>
      <c r="G30" s="124" t="str">
        <f>IF(C30="","",IF(Ermittlung_Pauschale!N22=0,"nein","ja"))</f>
        <v/>
      </c>
      <c r="H30" s="73" t="str">
        <f>IFERROR(IF($B30=String_o_Kofi,0,VLOOKUP(Monatsverwendungsnachweis!Y33,Status_Ausloesung,Monatsverwendungsnachweis!$R$6,FALSE)*$AF$6*Ermittlung_Pauschale!$N22),"")</f>
        <v/>
      </c>
      <c r="I30" s="73" t="str">
        <f>IFERROR(IF($B30=String_o_Kofi,0,VLOOKUP(Monatsverwendungsnachweis!Z33,Status_Ausloesung,Monatsverwendungsnachweis!$R$6,FALSE)*$AF$6*Ermittlung_Pauschale!$N22),"")</f>
        <v/>
      </c>
      <c r="J30" s="73" t="str">
        <f>IFERROR(IF($B30=String_o_Kofi,0,VLOOKUP(Monatsverwendungsnachweis!AA33,Status_Ausloesung,Monatsverwendungsnachweis!$R$6,FALSE)*$AF$6*Ermittlung_Pauschale!$N22),"")</f>
        <v/>
      </c>
      <c r="K30" s="73" t="str">
        <f>IFERROR(IF($B30=String_o_Kofi,0,VLOOKUP(Monatsverwendungsnachweis!AB33,Status_Ausloesung,Monatsverwendungsnachweis!$R$6,FALSE)*$AF$6*Ermittlung_Pauschale!$N22),"")</f>
        <v/>
      </c>
      <c r="L30" s="73" t="str">
        <f>IFERROR(IF($B30=String_o_Kofi,0,VLOOKUP(Monatsverwendungsnachweis!AC33,Status_Ausloesung,Monatsverwendungsnachweis!$R$6,FALSE)*$AF$6*Ermittlung_Pauschale!$N22),"")</f>
        <v/>
      </c>
      <c r="M30" s="73" t="str">
        <f>IFERROR(IF($B30=String_o_Kofi,0,VLOOKUP(Monatsverwendungsnachweis!AD33,Status_Ausloesung,Monatsverwendungsnachweis!$R$6,FALSE)*$AF$6*Ermittlung_Pauschale!$N22),"")</f>
        <v/>
      </c>
      <c r="N30" s="73" t="str">
        <f>IFERROR(IF($B30=String_o_Kofi,0,VLOOKUP(Monatsverwendungsnachweis!AE33,Status_Ausloesung,Monatsverwendungsnachweis!$R$6,FALSE)*$AF$6*Ermittlung_Pauschale!$N22),"")</f>
        <v/>
      </c>
      <c r="O30" s="73" t="str">
        <f>IFERROR(IF($B30=String_o_Kofi,0,VLOOKUP(Monatsverwendungsnachweis!AF33,Status_Ausloesung,Monatsverwendungsnachweis!$R$6,FALSE)*$AF$6*Ermittlung_Pauschale!$N22),"")</f>
        <v/>
      </c>
      <c r="P30" s="73" t="str">
        <f>IFERROR(IF($B30=String_o_Kofi,0,VLOOKUP(Monatsverwendungsnachweis!AG33,Status_Ausloesung,Monatsverwendungsnachweis!$R$6,FALSE)*$AF$6*Ermittlung_Pauschale!$N22),"")</f>
        <v/>
      </c>
      <c r="Q30" s="73" t="str">
        <f>IFERROR(IF($B30=String_o_Kofi,0,VLOOKUP(Monatsverwendungsnachweis!AH33,Status_Ausloesung,Monatsverwendungsnachweis!$R$6,FALSE)*$AF$6*Ermittlung_Pauschale!$N22),"")</f>
        <v/>
      </c>
      <c r="R30" s="73" t="str">
        <f>IFERROR(IF($B30=String_o_Kofi,0,VLOOKUP(Monatsverwendungsnachweis!AI33,Status_Ausloesung,Monatsverwendungsnachweis!$R$6,FALSE)*$AF$6*Ermittlung_Pauschale!$N22),"")</f>
        <v/>
      </c>
      <c r="S30" s="73" t="str">
        <f>IFERROR(IF($B30=String_o_Kofi,0,VLOOKUP(Monatsverwendungsnachweis!AJ33,Status_Ausloesung,Monatsverwendungsnachweis!$R$6,FALSE)*$AF$6*Ermittlung_Pauschale!$N22),"")</f>
        <v/>
      </c>
      <c r="T30" s="73" t="str">
        <f>IFERROR(IF($B30=String_o_Kofi,0,VLOOKUP(Monatsverwendungsnachweis!AK33,Status_Ausloesung,Monatsverwendungsnachweis!$R$6,FALSE)*$AF$6*Ermittlung_Pauschale!$N22),"")</f>
        <v/>
      </c>
      <c r="U30" s="73" t="str">
        <f>IFERROR(IF($B30=String_o_Kofi,0,VLOOKUP(Monatsverwendungsnachweis!AL33,Status_Ausloesung,Monatsverwendungsnachweis!$R$6,FALSE)*$AF$6*Ermittlung_Pauschale!$N22),"")</f>
        <v/>
      </c>
      <c r="V30" s="73" t="str">
        <f>IFERROR(IF($B30=String_o_Kofi,0,VLOOKUP(Monatsverwendungsnachweis!AM33,Status_Ausloesung,Monatsverwendungsnachweis!$R$6,FALSE)*$AF$6*Ermittlung_Pauschale!$N22),"")</f>
        <v/>
      </c>
      <c r="W30" s="73" t="str">
        <f>IFERROR(IF($B30=String_o_Kofi,0,VLOOKUP(Monatsverwendungsnachweis!AN33,Status_Ausloesung,Monatsverwendungsnachweis!$R$6,FALSE)*$AF$6*Ermittlung_Pauschale!$N22),"")</f>
        <v/>
      </c>
      <c r="X30" s="73" t="str">
        <f>IFERROR(IF($B30=String_o_Kofi,0,VLOOKUP(Monatsverwendungsnachweis!AO33,Status_Ausloesung,Monatsverwendungsnachweis!$R$6,FALSE)*$AF$6*Ermittlung_Pauschale!$N22),"")</f>
        <v/>
      </c>
      <c r="Y30" s="73" t="str">
        <f>IFERROR(IF($B30=String_o_Kofi,0,VLOOKUP(Monatsverwendungsnachweis!AP33,Status_Ausloesung,Monatsverwendungsnachweis!$R$6,FALSE)*$AF$6*Ermittlung_Pauschale!$N22),"")</f>
        <v/>
      </c>
      <c r="Z30" s="73" t="str">
        <f>IFERROR(IF($B30=String_o_Kofi,0,VLOOKUP(Monatsverwendungsnachweis!AQ33,Status_Ausloesung,Monatsverwendungsnachweis!$R$6,FALSE)*$AF$6*Ermittlung_Pauschale!$N22),"")</f>
        <v/>
      </c>
      <c r="AA30" s="73" t="str">
        <f>IFERROR(IF($B30=String_o_Kofi,0,VLOOKUP(Monatsverwendungsnachweis!AR33,Status_Ausloesung,Monatsverwendungsnachweis!$R$6,FALSE)*$AF$6*Ermittlung_Pauschale!$N22),"")</f>
        <v/>
      </c>
      <c r="AB30" s="73" t="str">
        <f>IFERROR(IF($B30=String_o_Kofi,0,VLOOKUP(Monatsverwendungsnachweis!AS33,Status_Ausloesung,Monatsverwendungsnachweis!$R$6,FALSE)*$AF$6*Ermittlung_Pauschale!$N22),"")</f>
        <v/>
      </c>
      <c r="AC30" s="73" t="str">
        <f>IFERROR(IF($B30=String_o_Kofi,0,VLOOKUP(Monatsverwendungsnachweis!AT33,Status_Ausloesung,Monatsverwendungsnachweis!$R$6,FALSE)*$AF$6*Ermittlung_Pauschale!$N22),"")</f>
        <v/>
      </c>
      <c r="AD30" s="73" t="str">
        <f>IFERROR(IF($B30=String_o_Kofi,0,VLOOKUP(Monatsverwendungsnachweis!AU33,Status_Ausloesung,Monatsverwendungsnachweis!$R$6,FALSE)*$AF$6*Ermittlung_Pauschale!$N22),"")</f>
        <v/>
      </c>
      <c r="AE30" s="73" t="str">
        <f>IFERROR(IF($B30=String_o_Kofi,0,VLOOKUP(Monatsverwendungsnachweis!AV33,Status_Ausloesung,Monatsverwendungsnachweis!$R$6,FALSE)*$AF$6*Ermittlung_Pauschale!$N22),"")</f>
        <v/>
      </c>
      <c r="AF30" s="73" t="str">
        <f>IFERROR(IF($B30=String_o_Kofi,0,VLOOKUP(Monatsverwendungsnachweis!AW33,Status_Ausloesung,Monatsverwendungsnachweis!$R$6,FALSE)*$AF$6*Ermittlung_Pauschale!$N22),"")</f>
        <v/>
      </c>
      <c r="AG30" s="73" t="str">
        <f>IFERROR(IF($B30=String_o_Kofi,0,VLOOKUP(Monatsverwendungsnachweis!AX33,Status_Ausloesung,Monatsverwendungsnachweis!$R$6,FALSE)*$AF$6*Ermittlung_Pauschale!$N22),"")</f>
        <v/>
      </c>
      <c r="AH30" s="73" t="str">
        <f>IFERROR(IF($B30=String_o_Kofi,0,VLOOKUP(Monatsverwendungsnachweis!AY33,Status_Ausloesung,Monatsverwendungsnachweis!$R$6,FALSE)*$AF$6*Ermittlung_Pauschale!$N22),"")</f>
        <v/>
      </c>
      <c r="AI30" s="73" t="str">
        <f>IFERROR(IF($B30=String_o_Kofi,0,VLOOKUP(Monatsverwendungsnachweis!AZ33,Status_Ausloesung,Monatsverwendungsnachweis!$R$6,FALSE)*$AF$6*Ermittlung_Pauschale!$N22),"")</f>
        <v/>
      </c>
      <c r="AJ30" s="73" t="str">
        <f>IFERROR(IF($B30=String_o_Kofi,0,VLOOKUP(Monatsverwendungsnachweis!BA33,Status_Ausloesung,Monatsverwendungsnachweis!$R$6,FALSE)*$AF$6*Ermittlung_Pauschale!$N22),"")</f>
        <v/>
      </c>
      <c r="AK30" s="73" t="str">
        <f>IFERROR(IF($B30=String_o_Kofi,0,VLOOKUP(Monatsverwendungsnachweis!BB33,Status_Ausloesung,Monatsverwendungsnachweis!$R$6,FALSE)*$AF$6*Ermittlung_Pauschale!$N22),"")</f>
        <v/>
      </c>
      <c r="AL30" s="73" t="str">
        <f>IFERROR(IF($B30=String_o_Kofi,0,VLOOKUP(Monatsverwendungsnachweis!BC33,Status_Ausloesung,Monatsverwendungsnachweis!$R$6,FALSE)*$AF$6*Ermittlung_Pauschale!$N22),"")</f>
        <v/>
      </c>
      <c r="AM30" s="74">
        <f>IF(E30='Drop Down'!$L$2,SUM(H30:AL30),0)</f>
        <v>0</v>
      </c>
      <c r="AN30" s="74">
        <f>IF(E30='Drop Down'!$L$3,SUM(H30:AL30),0)</f>
        <v>0</v>
      </c>
      <c r="AO30" s="625"/>
      <c r="AP30" s="625"/>
    </row>
    <row r="31" spans="1:48" s="41" customFormat="1" ht="11.85" customHeight="1" x14ac:dyDescent="0.2">
      <c r="A31" s="71" t="str">
        <f>Monatsverwendungsnachweis!A34</f>
        <v/>
      </c>
      <c r="B31" s="72" t="str">
        <f>IF(Monatsverwendungsnachweis!B34&lt;&gt;"",Monatsverwendungsnachweis!B34,"")</f>
        <v/>
      </c>
      <c r="C31" s="72" t="str">
        <f>IF(Monatsverwendungsnachweis!D34&lt;&gt;"",Monatsverwendungsnachweis!D34,"")</f>
        <v/>
      </c>
      <c r="D31" s="124" t="str">
        <f>IF(Monatsverwendungsnachweis!F34="","",Monatsverwendungsnachweis!F34)</f>
        <v/>
      </c>
      <c r="E31" s="128" t="str">
        <f>IF(Monatsverwendungsnachweis!G34="","",Monatsverwendungsnachweis!G34)</f>
        <v/>
      </c>
      <c r="F31" s="124" t="str">
        <f>IF(Monatsverwendungsnachweis!H34="","",Monatsverwendungsnachweis!H34)</f>
        <v/>
      </c>
      <c r="G31" s="124" t="str">
        <f>IF(C31="","",IF(Ermittlung_Pauschale!N23=0,"nein","ja"))</f>
        <v/>
      </c>
      <c r="H31" s="73" t="str">
        <f>IFERROR(IF($B31=String_o_Kofi,0,VLOOKUP(Monatsverwendungsnachweis!Y34,Status_Ausloesung,Monatsverwendungsnachweis!$R$6,FALSE)*$AF$6*Ermittlung_Pauschale!$N23),"")</f>
        <v/>
      </c>
      <c r="I31" s="73" t="str">
        <f>IFERROR(IF($B31=String_o_Kofi,0,VLOOKUP(Monatsverwendungsnachweis!Z34,Status_Ausloesung,Monatsverwendungsnachweis!$R$6,FALSE)*$AF$6*Ermittlung_Pauschale!$N23),"")</f>
        <v/>
      </c>
      <c r="J31" s="73" t="str">
        <f>IFERROR(IF($B31=String_o_Kofi,0,VLOOKUP(Monatsverwendungsnachweis!AA34,Status_Ausloesung,Monatsverwendungsnachweis!$R$6,FALSE)*$AF$6*Ermittlung_Pauschale!$N23),"")</f>
        <v/>
      </c>
      <c r="K31" s="73" t="str">
        <f>IFERROR(IF($B31=String_o_Kofi,0,VLOOKUP(Monatsverwendungsnachweis!AB34,Status_Ausloesung,Monatsverwendungsnachweis!$R$6,FALSE)*$AF$6*Ermittlung_Pauschale!$N23),"")</f>
        <v/>
      </c>
      <c r="L31" s="73" t="str">
        <f>IFERROR(IF($B31=String_o_Kofi,0,VLOOKUP(Monatsverwendungsnachweis!AC34,Status_Ausloesung,Monatsverwendungsnachweis!$R$6,FALSE)*$AF$6*Ermittlung_Pauschale!$N23),"")</f>
        <v/>
      </c>
      <c r="M31" s="73" t="str">
        <f>IFERROR(IF($B31=String_o_Kofi,0,VLOOKUP(Monatsverwendungsnachweis!AD34,Status_Ausloesung,Monatsverwendungsnachweis!$R$6,FALSE)*$AF$6*Ermittlung_Pauschale!$N23),"")</f>
        <v/>
      </c>
      <c r="N31" s="73" t="str">
        <f>IFERROR(IF($B31=String_o_Kofi,0,VLOOKUP(Monatsverwendungsnachweis!AE34,Status_Ausloesung,Monatsverwendungsnachweis!$R$6,FALSE)*$AF$6*Ermittlung_Pauschale!$N23),"")</f>
        <v/>
      </c>
      <c r="O31" s="73" t="str">
        <f>IFERROR(IF($B31=String_o_Kofi,0,VLOOKUP(Monatsverwendungsnachweis!AF34,Status_Ausloesung,Monatsverwendungsnachweis!$R$6,FALSE)*$AF$6*Ermittlung_Pauschale!$N23),"")</f>
        <v/>
      </c>
      <c r="P31" s="73" t="str">
        <f>IFERROR(IF($B31=String_o_Kofi,0,VLOOKUP(Monatsverwendungsnachweis!AG34,Status_Ausloesung,Monatsverwendungsnachweis!$R$6,FALSE)*$AF$6*Ermittlung_Pauschale!$N23),"")</f>
        <v/>
      </c>
      <c r="Q31" s="73" t="str">
        <f>IFERROR(IF($B31=String_o_Kofi,0,VLOOKUP(Monatsverwendungsnachweis!AH34,Status_Ausloesung,Monatsverwendungsnachweis!$R$6,FALSE)*$AF$6*Ermittlung_Pauschale!$N23),"")</f>
        <v/>
      </c>
      <c r="R31" s="73" t="str">
        <f>IFERROR(IF($B31=String_o_Kofi,0,VLOOKUP(Monatsverwendungsnachweis!AI34,Status_Ausloesung,Monatsverwendungsnachweis!$R$6,FALSE)*$AF$6*Ermittlung_Pauschale!$N23),"")</f>
        <v/>
      </c>
      <c r="S31" s="73" t="str">
        <f>IFERROR(IF($B31=String_o_Kofi,0,VLOOKUP(Monatsverwendungsnachweis!AJ34,Status_Ausloesung,Monatsverwendungsnachweis!$R$6,FALSE)*$AF$6*Ermittlung_Pauschale!$N23),"")</f>
        <v/>
      </c>
      <c r="T31" s="73" t="str">
        <f>IFERROR(IF($B31=String_o_Kofi,0,VLOOKUP(Monatsverwendungsnachweis!AK34,Status_Ausloesung,Monatsverwendungsnachweis!$R$6,FALSE)*$AF$6*Ermittlung_Pauschale!$N23),"")</f>
        <v/>
      </c>
      <c r="U31" s="73" t="str">
        <f>IFERROR(IF($B31=String_o_Kofi,0,VLOOKUP(Monatsverwendungsnachweis!AL34,Status_Ausloesung,Monatsverwendungsnachweis!$R$6,FALSE)*$AF$6*Ermittlung_Pauschale!$N23),"")</f>
        <v/>
      </c>
      <c r="V31" s="73" t="str">
        <f>IFERROR(IF($B31=String_o_Kofi,0,VLOOKUP(Monatsverwendungsnachweis!AM34,Status_Ausloesung,Monatsverwendungsnachweis!$R$6,FALSE)*$AF$6*Ermittlung_Pauschale!$N23),"")</f>
        <v/>
      </c>
      <c r="W31" s="73" t="str">
        <f>IFERROR(IF($B31=String_o_Kofi,0,VLOOKUP(Monatsverwendungsnachweis!AN34,Status_Ausloesung,Monatsverwendungsnachweis!$R$6,FALSE)*$AF$6*Ermittlung_Pauschale!$N23),"")</f>
        <v/>
      </c>
      <c r="X31" s="73" t="str">
        <f>IFERROR(IF($B31=String_o_Kofi,0,VLOOKUP(Monatsverwendungsnachweis!AO34,Status_Ausloesung,Monatsverwendungsnachweis!$R$6,FALSE)*$AF$6*Ermittlung_Pauschale!$N23),"")</f>
        <v/>
      </c>
      <c r="Y31" s="73" t="str">
        <f>IFERROR(IF($B31=String_o_Kofi,0,VLOOKUP(Monatsverwendungsnachweis!AP34,Status_Ausloesung,Monatsverwendungsnachweis!$R$6,FALSE)*$AF$6*Ermittlung_Pauschale!$N23),"")</f>
        <v/>
      </c>
      <c r="Z31" s="73" t="str">
        <f>IFERROR(IF($B31=String_o_Kofi,0,VLOOKUP(Monatsverwendungsnachweis!AQ34,Status_Ausloesung,Monatsverwendungsnachweis!$R$6,FALSE)*$AF$6*Ermittlung_Pauschale!$N23),"")</f>
        <v/>
      </c>
      <c r="AA31" s="73" t="str">
        <f>IFERROR(IF($B31=String_o_Kofi,0,VLOOKUP(Monatsverwendungsnachweis!AR34,Status_Ausloesung,Monatsverwendungsnachweis!$R$6,FALSE)*$AF$6*Ermittlung_Pauschale!$N23),"")</f>
        <v/>
      </c>
      <c r="AB31" s="73" t="str">
        <f>IFERROR(IF($B31=String_o_Kofi,0,VLOOKUP(Monatsverwendungsnachweis!AS34,Status_Ausloesung,Monatsverwendungsnachweis!$R$6,FALSE)*$AF$6*Ermittlung_Pauschale!$N23),"")</f>
        <v/>
      </c>
      <c r="AC31" s="73" t="str">
        <f>IFERROR(IF($B31=String_o_Kofi,0,VLOOKUP(Monatsverwendungsnachweis!AT34,Status_Ausloesung,Monatsverwendungsnachweis!$R$6,FALSE)*$AF$6*Ermittlung_Pauschale!$N23),"")</f>
        <v/>
      </c>
      <c r="AD31" s="73" t="str">
        <f>IFERROR(IF($B31=String_o_Kofi,0,VLOOKUP(Monatsverwendungsnachweis!AU34,Status_Ausloesung,Monatsverwendungsnachweis!$R$6,FALSE)*$AF$6*Ermittlung_Pauschale!$N23),"")</f>
        <v/>
      </c>
      <c r="AE31" s="73" t="str">
        <f>IFERROR(IF($B31=String_o_Kofi,0,VLOOKUP(Monatsverwendungsnachweis!AV34,Status_Ausloesung,Monatsverwendungsnachweis!$R$6,FALSE)*$AF$6*Ermittlung_Pauschale!$N23),"")</f>
        <v/>
      </c>
      <c r="AF31" s="73" t="str">
        <f>IFERROR(IF($B31=String_o_Kofi,0,VLOOKUP(Monatsverwendungsnachweis!AW34,Status_Ausloesung,Monatsverwendungsnachweis!$R$6,FALSE)*$AF$6*Ermittlung_Pauschale!$N23),"")</f>
        <v/>
      </c>
      <c r="AG31" s="73" t="str">
        <f>IFERROR(IF($B31=String_o_Kofi,0,VLOOKUP(Monatsverwendungsnachweis!AX34,Status_Ausloesung,Monatsverwendungsnachweis!$R$6,FALSE)*$AF$6*Ermittlung_Pauschale!$N23),"")</f>
        <v/>
      </c>
      <c r="AH31" s="73" t="str">
        <f>IFERROR(IF($B31=String_o_Kofi,0,VLOOKUP(Monatsverwendungsnachweis!AY34,Status_Ausloesung,Monatsverwendungsnachweis!$R$6,FALSE)*$AF$6*Ermittlung_Pauschale!$N23),"")</f>
        <v/>
      </c>
      <c r="AI31" s="73" t="str">
        <f>IFERROR(IF($B31=String_o_Kofi,0,VLOOKUP(Monatsverwendungsnachweis!AZ34,Status_Ausloesung,Monatsverwendungsnachweis!$R$6,FALSE)*$AF$6*Ermittlung_Pauschale!$N23),"")</f>
        <v/>
      </c>
      <c r="AJ31" s="73" t="str">
        <f>IFERROR(IF($B31=String_o_Kofi,0,VLOOKUP(Monatsverwendungsnachweis!BA34,Status_Ausloesung,Monatsverwendungsnachweis!$R$6,FALSE)*$AF$6*Ermittlung_Pauschale!$N23),"")</f>
        <v/>
      </c>
      <c r="AK31" s="73" t="str">
        <f>IFERROR(IF($B31=String_o_Kofi,0,VLOOKUP(Monatsverwendungsnachweis!BB34,Status_Ausloesung,Monatsverwendungsnachweis!$R$6,FALSE)*$AF$6*Ermittlung_Pauschale!$N23),"")</f>
        <v/>
      </c>
      <c r="AL31" s="73" t="str">
        <f>IFERROR(IF($B31=String_o_Kofi,0,VLOOKUP(Monatsverwendungsnachweis!BC34,Status_Ausloesung,Monatsverwendungsnachweis!$R$6,FALSE)*$AF$6*Ermittlung_Pauschale!$N23),"")</f>
        <v/>
      </c>
      <c r="AM31" s="74">
        <f>IF(E31='Drop Down'!$L$2,SUM(H31:AL31),0)</f>
        <v>0</v>
      </c>
      <c r="AN31" s="74">
        <f>IF(E31='Drop Down'!$L$3,SUM(H31:AL31),0)</f>
        <v>0</v>
      </c>
      <c r="AO31" s="625"/>
      <c r="AP31" s="625"/>
    </row>
    <row r="32" spans="1:48" s="41" customFormat="1" ht="11.85" customHeight="1" x14ac:dyDescent="0.2">
      <c r="A32" s="71" t="str">
        <f>Monatsverwendungsnachweis!A35</f>
        <v/>
      </c>
      <c r="B32" s="72" t="str">
        <f>IF(Monatsverwendungsnachweis!B35&lt;&gt;"",Monatsverwendungsnachweis!B35,"")</f>
        <v/>
      </c>
      <c r="C32" s="72" t="str">
        <f>IF(Monatsverwendungsnachweis!D35&lt;&gt;"",Monatsverwendungsnachweis!D35,"")</f>
        <v/>
      </c>
      <c r="D32" s="124" t="str">
        <f>IF(Monatsverwendungsnachweis!F35="","",Monatsverwendungsnachweis!F35)</f>
        <v/>
      </c>
      <c r="E32" s="128" t="str">
        <f>IF(Monatsverwendungsnachweis!G35="","",Monatsverwendungsnachweis!G35)</f>
        <v/>
      </c>
      <c r="F32" s="124" t="str">
        <f>IF(Monatsverwendungsnachweis!H35="","",Monatsverwendungsnachweis!H35)</f>
        <v/>
      </c>
      <c r="G32" s="124" t="str">
        <f>IF(C32="","",IF(Ermittlung_Pauschale!N24=0,"nein","ja"))</f>
        <v/>
      </c>
      <c r="H32" s="73" t="str">
        <f>IFERROR(IF($B32=String_o_Kofi,0,VLOOKUP(Monatsverwendungsnachweis!Y35,Status_Ausloesung,Monatsverwendungsnachweis!$R$6,FALSE)*$AF$6*Ermittlung_Pauschale!$N24),"")</f>
        <v/>
      </c>
      <c r="I32" s="73" t="str">
        <f>IFERROR(IF($B32=String_o_Kofi,0,VLOOKUP(Monatsverwendungsnachweis!Z35,Status_Ausloesung,Monatsverwendungsnachweis!$R$6,FALSE)*$AF$6*Ermittlung_Pauschale!$N24),"")</f>
        <v/>
      </c>
      <c r="J32" s="73" t="str">
        <f>IFERROR(IF($B32=String_o_Kofi,0,VLOOKUP(Monatsverwendungsnachweis!AA35,Status_Ausloesung,Monatsverwendungsnachweis!$R$6,FALSE)*$AF$6*Ermittlung_Pauschale!$N24),"")</f>
        <v/>
      </c>
      <c r="K32" s="73" t="str">
        <f>IFERROR(IF($B32=String_o_Kofi,0,VLOOKUP(Monatsverwendungsnachweis!AB35,Status_Ausloesung,Monatsverwendungsnachweis!$R$6,FALSE)*$AF$6*Ermittlung_Pauschale!$N24),"")</f>
        <v/>
      </c>
      <c r="L32" s="73" t="str">
        <f>IFERROR(IF($B32=String_o_Kofi,0,VLOOKUP(Monatsverwendungsnachweis!AC35,Status_Ausloesung,Monatsverwendungsnachweis!$R$6,FALSE)*$AF$6*Ermittlung_Pauschale!$N24),"")</f>
        <v/>
      </c>
      <c r="M32" s="73" t="str">
        <f>IFERROR(IF($B32=String_o_Kofi,0,VLOOKUP(Monatsverwendungsnachweis!AD35,Status_Ausloesung,Monatsverwendungsnachweis!$R$6,FALSE)*$AF$6*Ermittlung_Pauschale!$N24),"")</f>
        <v/>
      </c>
      <c r="N32" s="73" t="str">
        <f>IFERROR(IF($B32=String_o_Kofi,0,VLOOKUP(Monatsverwendungsnachweis!AE35,Status_Ausloesung,Monatsverwendungsnachweis!$R$6,FALSE)*$AF$6*Ermittlung_Pauschale!$N24),"")</f>
        <v/>
      </c>
      <c r="O32" s="73" t="str">
        <f>IFERROR(IF($B32=String_o_Kofi,0,VLOOKUP(Monatsverwendungsnachweis!AF35,Status_Ausloesung,Monatsverwendungsnachweis!$R$6,FALSE)*$AF$6*Ermittlung_Pauschale!$N24),"")</f>
        <v/>
      </c>
      <c r="P32" s="73" t="str">
        <f>IFERROR(IF($B32=String_o_Kofi,0,VLOOKUP(Monatsverwendungsnachweis!AG35,Status_Ausloesung,Monatsverwendungsnachweis!$R$6,FALSE)*$AF$6*Ermittlung_Pauschale!$N24),"")</f>
        <v/>
      </c>
      <c r="Q32" s="73" t="str">
        <f>IFERROR(IF($B32=String_o_Kofi,0,VLOOKUP(Monatsverwendungsnachweis!AH35,Status_Ausloesung,Monatsverwendungsnachweis!$R$6,FALSE)*$AF$6*Ermittlung_Pauschale!$N24),"")</f>
        <v/>
      </c>
      <c r="R32" s="73" t="str">
        <f>IFERROR(IF($B32=String_o_Kofi,0,VLOOKUP(Monatsverwendungsnachweis!AI35,Status_Ausloesung,Monatsverwendungsnachweis!$R$6,FALSE)*$AF$6*Ermittlung_Pauschale!$N24),"")</f>
        <v/>
      </c>
      <c r="S32" s="73" t="str">
        <f>IFERROR(IF($B32=String_o_Kofi,0,VLOOKUP(Monatsverwendungsnachweis!AJ35,Status_Ausloesung,Monatsverwendungsnachweis!$R$6,FALSE)*$AF$6*Ermittlung_Pauschale!$N24),"")</f>
        <v/>
      </c>
      <c r="T32" s="73" t="str">
        <f>IFERROR(IF($B32=String_o_Kofi,0,VLOOKUP(Monatsverwendungsnachweis!AK35,Status_Ausloesung,Monatsverwendungsnachweis!$R$6,FALSE)*$AF$6*Ermittlung_Pauschale!$N24),"")</f>
        <v/>
      </c>
      <c r="U32" s="73" t="str">
        <f>IFERROR(IF($B32=String_o_Kofi,0,VLOOKUP(Monatsverwendungsnachweis!AL35,Status_Ausloesung,Monatsverwendungsnachweis!$R$6,FALSE)*$AF$6*Ermittlung_Pauschale!$N24),"")</f>
        <v/>
      </c>
      <c r="V32" s="73" t="str">
        <f>IFERROR(IF($B32=String_o_Kofi,0,VLOOKUP(Monatsverwendungsnachweis!AM35,Status_Ausloesung,Monatsverwendungsnachweis!$R$6,FALSE)*$AF$6*Ermittlung_Pauschale!$N24),"")</f>
        <v/>
      </c>
      <c r="W32" s="73" t="str">
        <f>IFERROR(IF($B32=String_o_Kofi,0,VLOOKUP(Monatsverwendungsnachweis!AN35,Status_Ausloesung,Monatsverwendungsnachweis!$R$6,FALSE)*$AF$6*Ermittlung_Pauschale!$N24),"")</f>
        <v/>
      </c>
      <c r="X32" s="73" t="str">
        <f>IFERROR(IF($B32=String_o_Kofi,0,VLOOKUP(Monatsverwendungsnachweis!AO35,Status_Ausloesung,Monatsverwendungsnachweis!$R$6,FALSE)*$AF$6*Ermittlung_Pauschale!$N24),"")</f>
        <v/>
      </c>
      <c r="Y32" s="73" t="str">
        <f>IFERROR(IF($B32=String_o_Kofi,0,VLOOKUP(Monatsverwendungsnachweis!AP35,Status_Ausloesung,Monatsverwendungsnachweis!$R$6,FALSE)*$AF$6*Ermittlung_Pauschale!$N24),"")</f>
        <v/>
      </c>
      <c r="Z32" s="73" t="str">
        <f>IFERROR(IF($B32=String_o_Kofi,0,VLOOKUP(Monatsverwendungsnachweis!AQ35,Status_Ausloesung,Monatsverwendungsnachweis!$R$6,FALSE)*$AF$6*Ermittlung_Pauschale!$N24),"")</f>
        <v/>
      </c>
      <c r="AA32" s="73" t="str">
        <f>IFERROR(IF($B32=String_o_Kofi,0,VLOOKUP(Monatsverwendungsnachweis!AR35,Status_Ausloesung,Monatsverwendungsnachweis!$R$6,FALSE)*$AF$6*Ermittlung_Pauschale!$N24),"")</f>
        <v/>
      </c>
      <c r="AB32" s="73" t="str">
        <f>IFERROR(IF($B32=String_o_Kofi,0,VLOOKUP(Monatsverwendungsnachweis!AS35,Status_Ausloesung,Monatsverwendungsnachweis!$R$6,FALSE)*$AF$6*Ermittlung_Pauschale!$N24),"")</f>
        <v/>
      </c>
      <c r="AC32" s="73" t="str">
        <f>IFERROR(IF($B32=String_o_Kofi,0,VLOOKUP(Monatsverwendungsnachweis!AT35,Status_Ausloesung,Monatsverwendungsnachweis!$R$6,FALSE)*$AF$6*Ermittlung_Pauschale!$N24),"")</f>
        <v/>
      </c>
      <c r="AD32" s="73" t="str">
        <f>IFERROR(IF($B32=String_o_Kofi,0,VLOOKUP(Monatsverwendungsnachweis!AU35,Status_Ausloesung,Monatsverwendungsnachweis!$R$6,FALSE)*$AF$6*Ermittlung_Pauschale!$N24),"")</f>
        <v/>
      </c>
      <c r="AE32" s="73" t="str">
        <f>IFERROR(IF($B32=String_o_Kofi,0,VLOOKUP(Monatsverwendungsnachweis!AV35,Status_Ausloesung,Monatsverwendungsnachweis!$R$6,FALSE)*$AF$6*Ermittlung_Pauschale!$N24),"")</f>
        <v/>
      </c>
      <c r="AF32" s="73" t="str">
        <f>IFERROR(IF($B32=String_o_Kofi,0,VLOOKUP(Monatsverwendungsnachweis!AW35,Status_Ausloesung,Monatsverwendungsnachweis!$R$6,FALSE)*$AF$6*Ermittlung_Pauschale!$N24),"")</f>
        <v/>
      </c>
      <c r="AG32" s="73" t="str">
        <f>IFERROR(IF($B32=String_o_Kofi,0,VLOOKUP(Monatsverwendungsnachweis!AX35,Status_Ausloesung,Monatsverwendungsnachweis!$R$6,FALSE)*$AF$6*Ermittlung_Pauschale!$N24),"")</f>
        <v/>
      </c>
      <c r="AH32" s="73" t="str">
        <f>IFERROR(IF($B32=String_o_Kofi,0,VLOOKUP(Monatsverwendungsnachweis!AY35,Status_Ausloesung,Monatsverwendungsnachweis!$R$6,FALSE)*$AF$6*Ermittlung_Pauschale!$N24),"")</f>
        <v/>
      </c>
      <c r="AI32" s="73" t="str">
        <f>IFERROR(IF($B32=String_o_Kofi,0,VLOOKUP(Monatsverwendungsnachweis!AZ35,Status_Ausloesung,Monatsverwendungsnachweis!$R$6,FALSE)*$AF$6*Ermittlung_Pauschale!$N24),"")</f>
        <v/>
      </c>
      <c r="AJ32" s="73" t="str">
        <f>IFERROR(IF($B32=String_o_Kofi,0,VLOOKUP(Monatsverwendungsnachweis!BA35,Status_Ausloesung,Monatsverwendungsnachweis!$R$6,FALSE)*$AF$6*Ermittlung_Pauschale!$N24),"")</f>
        <v/>
      </c>
      <c r="AK32" s="73" t="str">
        <f>IFERROR(IF($B32=String_o_Kofi,0,VLOOKUP(Monatsverwendungsnachweis!BB35,Status_Ausloesung,Monatsverwendungsnachweis!$R$6,FALSE)*$AF$6*Ermittlung_Pauschale!$N24),"")</f>
        <v/>
      </c>
      <c r="AL32" s="73" t="str">
        <f>IFERROR(IF($B32=String_o_Kofi,0,VLOOKUP(Monatsverwendungsnachweis!BC35,Status_Ausloesung,Monatsverwendungsnachweis!$R$6,FALSE)*$AF$6*Ermittlung_Pauschale!$N24),"")</f>
        <v/>
      </c>
      <c r="AM32" s="74">
        <f>IF(E32='Drop Down'!$L$2,SUM(H32:AL32),0)</f>
        <v>0</v>
      </c>
      <c r="AN32" s="74">
        <f>IF(E32='Drop Down'!$L$3,SUM(H32:AL32),0)</f>
        <v>0</v>
      </c>
      <c r="AO32" s="625"/>
      <c r="AP32" s="625"/>
    </row>
    <row r="33" spans="1:42" s="41" customFormat="1" ht="11.85" customHeight="1" x14ac:dyDescent="0.2">
      <c r="A33" s="71" t="str">
        <f>Monatsverwendungsnachweis!A36</f>
        <v/>
      </c>
      <c r="B33" s="72" t="str">
        <f>IF(Monatsverwendungsnachweis!B36&lt;&gt;"",Monatsverwendungsnachweis!B36,"")</f>
        <v/>
      </c>
      <c r="C33" s="72" t="str">
        <f>IF(Monatsverwendungsnachweis!D36&lt;&gt;"",Monatsverwendungsnachweis!D36,"")</f>
        <v/>
      </c>
      <c r="D33" s="124" t="str">
        <f>IF(Monatsverwendungsnachweis!F36="","",Monatsverwendungsnachweis!F36)</f>
        <v/>
      </c>
      <c r="E33" s="128" t="str">
        <f>IF(Monatsverwendungsnachweis!G36="","",Monatsverwendungsnachweis!G36)</f>
        <v/>
      </c>
      <c r="F33" s="124" t="str">
        <f>IF(Monatsverwendungsnachweis!H36="","",Monatsverwendungsnachweis!H36)</f>
        <v/>
      </c>
      <c r="G33" s="124" t="str">
        <f>IF(C33="","",IF(Ermittlung_Pauschale!N25=0,"nein","ja"))</f>
        <v/>
      </c>
      <c r="H33" s="73" t="str">
        <f>IFERROR(IF($B33=String_o_Kofi,0,VLOOKUP(Monatsverwendungsnachweis!Y36,Status_Ausloesung,Monatsverwendungsnachweis!$R$6,FALSE)*$AF$6*Ermittlung_Pauschale!$N25),"")</f>
        <v/>
      </c>
      <c r="I33" s="73" t="str">
        <f>IFERROR(IF($B33=String_o_Kofi,0,VLOOKUP(Monatsverwendungsnachweis!Z36,Status_Ausloesung,Monatsverwendungsnachweis!$R$6,FALSE)*$AF$6*Ermittlung_Pauschale!$N25),"")</f>
        <v/>
      </c>
      <c r="J33" s="73" t="str">
        <f>IFERROR(IF($B33=String_o_Kofi,0,VLOOKUP(Monatsverwendungsnachweis!AA36,Status_Ausloesung,Monatsverwendungsnachweis!$R$6,FALSE)*$AF$6*Ermittlung_Pauschale!$N25),"")</f>
        <v/>
      </c>
      <c r="K33" s="73" t="str">
        <f>IFERROR(IF($B33=String_o_Kofi,0,VLOOKUP(Monatsverwendungsnachweis!AB36,Status_Ausloesung,Monatsverwendungsnachweis!$R$6,FALSE)*$AF$6*Ermittlung_Pauschale!$N25),"")</f>
        <v/>
      </c>
      <c r="L33" s="73" t="str">
        <f>IFERROR(IF($B33=String_o_Kofi,0,VLOOKUP(Monatsverwendungsnachweis!AC36,Status_Ausloesung,Monatsverwendungsnachweis!$R$6,FALSE)*$AF$6*Ermittlung_Pauschale!$N25),"")</f>
        <v/>
      </c>
      <c r="M33" s="73" t="str">
        <f>IFERROR(IF($B33=String_o_Kofi,0,VLOOKUP(Monatsverwendungsnachweis!AD36,Status_Ausloesung,Monatsverwendungsnachweis!$R$6,FALSE)*$AF$6*Ermittlung_Pauschale!$N25),"")</f>
        <v/>
      </c>
      <c r="N33" s="73" t="str">
        <f>IFERROR(IF($B33=String_o_Kofi,0,VLOOKUP(Monatsverwendungsnachweis!AE36,Status_Ausloesung,Monatsverwendungsnachweis!$R$6,FALSE)*$AF$6*Ermittlung_Pauschale!$N25),"")</f>
        <v/>
      </c>
      <c r="O33" s="73" t="str">
        <f>IFERROR(IF($B33=String_o_Kofi,0,VLOOKUP(Monatsverwendungsnachweis!AF36,Status_Ausloesung,Monatsverwendungsnachweis!$R$6,FALSE)*$AF$6*Ermittlung_Pauschale!$N25),"")</f>
        <v/>
      </c>
      <c r="P33" s="73" t="str">
        <f>IFERROR(IF($B33=String_o_Kofi,0,VLOOKUP(Monatsverwendungsnachweis!AG36,Status_Ausloesung,Monatsverwendungsnachweis!$R$6,FALSE)*$AF$6*Ermittlung_Pauschale!$N25),"")</f>
        <v/>
      </c>
      <c r="Q33" s="73" t="str">
        <f>IFERROR(IF($B33=String_o_Kofi,0,VLOOKUP(Monatsverwendungsnachweis!AH36,Status_Ausloesung,Monatsverwendungsnachweis!$R$6,FALSE)*$AF$6*Ermittlung_Pauschale!$N25),"")</f>
        <v/>
      </c>
      <c r="R33" s="73" t="str">
        <f>IFERROR(IF($B33=String_o_Kofi,0,VLOOKUP(Monatsverwendungsnachweis!AI36,Status_Ausloesung,Monatsverwendungsnachweis!$R$6,FALSE)*$AF$6*Ermittlung_Pauschale!$N25),"")</f>
        <v/>
      </c>
      <c r="S33" s="73" t="str">
        <f>IFERROR(IF($B33=String_o_Kofi,0,VLOOKUP(Monatsverwendungsnachweis!AJ36,Status_Ausloesung,Monatsverwendungsnachweis!$R$6,FALSE)*$AF$6*Ermittlung_Pauschale!$N25),"")</f>
        <v/>
      </c>
      <c r="T33" s="73" t="str">
        <f>IFERROR(IF($B33=String_o_Kofi,0,VLOOKUP(Monatsverwendungsnachweis!AK36,Status_Ausloesung,Monatsverwendungsnachweis!$R$6,FALSE)*$AF$6*Ermittlung_Pauschale!$N25),"")</f>
        <v/>
      </c>
      <c r="U33" s="73" t="str">
        <f>IFERROR(IF($B33=String_o_Kofi,0,VLOOKUP(Monatsverwendungsnachweis!AL36,Status_Ausloesung,Monatsverwendungsnachweis!$R$6,FALSE)*$AF$6*Ermittlung_Pauschale!$N25),"")</f>
        <v/>
      </c>
      <c r="V33" s="73" t="str">
        <f>IFERROR(IF($B33=String_o_Kofi,0,VLOOKUP(Monatsverwendungsnachweis!AM36,Status_Ausloesung,Monatsverwendungsnachweis!$R$6,FALSE)*$AF$6*Ermittlung_Pauschale!$N25),"")</f>
        <v/>
      </c>
      <c r="W33" s="73" t="str">
        <f>IFERROR(IF($B33=String_o_Kofi,0,VLOOKUP(Monatsverwendungsnachweis!AN36,Status_Ausloesung,Monatsverwendungsnachweis!$R$6,FALSE)*$AF$6*Ermittlung_Pauschale!$N25),"")</f>
        <v/>
      </c>
      <c r="X33" s="73" t="str">
        <f>IFERROR(IF($B33=String_o_Kofi,0,VLOOKUP(Monatsverwendungsnachweis!AO36,Status_Ausloesung,Monatsverwendungsnachweis!$R$6,FALSE)*$AF$6*Ermittlung_Pauschale!$N25),"")</f>
        <v/>
      </c>
      <c r="Y33" s="73" t="str">
        <f>IFERROR(IF($B33=String_o_Kofi,0,VLOOKUP(Monatsverwendungsnachweis!AP36,Status_Ausloesung,Monatsverwendungsnachweis!$R$6,FALSE)*$AF$6*Ermittlung_Pauschale!$N25),"")</f>
        <v/>
      </c>
      <c r="Z33" s="73" t="str">
        <f>IFERROR(IF($B33=String_o_Kofi,0,VLOOKUP(Monatsverwendungsnachweis!AQ36,Status_Ausloesung,Monatsverwendungsnachweis!$R$6,FALSE)*$AF$6*Ermittlung_Pauschale!$N25),"")</f>
        <v/>
      </c>
      <c r="AA33" s="73" t="str">
        <f>IFERROR(IF($B33=String_o_Kofi,0,VLOOKUP(Monatsverwendungsnachweis!AR36,Status_Ausloesung,Monatsverwendungsnachweis!$R$6,FALSE)*$AF$6*Ermittlung_Pauschale!$N25),"")</f>
        <v/>
      </c>
      <c r="AB33" s="73" t="str">
        <f>IFERROR(IF($B33=String_o_Kofi,0,VLOOKUP(Monatsverwendungsnachweis!AS36,Status_Ausloesung,Monatsverwendungsnachweis!$R$6,FALSE)*$AF$6*Ermittlung_Pauschale!$N25),"")</f>
        <v/>
      </c>
      <c r="AC33" s="73" t="str">
        <f>IFERROR(IF($B33=String_o_Kofi,0,VLOOKUP(Monatsverwendungsnachweis!AT36,Status_Ausloesung,Monatsverwendungsnachweis!$R$6,FALSE)*$AF$6*Ermittlung_Pauschale!$N25),"")</f>
        <v/>
      </c>
      <c r="AD33" s="73" t="str">
        <f>IFERROR(IF($B33=String_o_Kofi,0,VLOOKUP(Monatsverwendungsnachweis!AU36,Status_Ausloesung,Monatsverwendungsnachweis!$R$6,FALSE)*$AF$6*Ermittlung_Pauschale!$N25),"")</f>
        <v/>
      </c>
      <c r="AE33" s="73" t="str">
        <f>IFERROR(IF($B33=String_o_Kofi,0,VLOOKUP(Monatsverwendungsnachweis!AV36,Status_Ausloesung,Monatsverwendungsnachweis!$R$6,FALSE)*$AF$6*Ermittlung_Pauschale!$N25),"")</f>
        <v/>
      </c>
      <c r="AF33" s="73" t="str">
        <f>IFERROR(IF($B33=String_o_Kofi,0,VLOOKUP(Monatsverwendungsnachweis!AW36,Status_Ausloesung,Monatsverwendungsnachweis!$R$6,FALSE)*$AF$6*Ermittlung_Pauschale!$N25),"")</f>
        <v/>
      </c>
      <c r="AG33" s="73" t="str">
        <f>IFERROR(IF($B33=String_o_Kofi,0,VLOOKUP(Monatsverwendungsnachweis!AX36,Status_Ausloesung,Monatsverwendungsnachweis!$R$6,FALSE)*$AF$6*Ermittlung_Pauschale!$N25),"")</f>
        <v/>
      </c>
      <c r="AH33" s="73" t="str">
        <f>IFERROR(IF($B33=String_o_Kofi,0,VLOOKUP(Monatsverwendungsnachweis!AY36,Status_Ausloesung,Monatsverwendungsnachweis!$R$6,FALSE)*$AF$6*Ermittlung_Pauschale!$N25),"")</f>
        <v/>
      </c>
      <c r="AI33" s="73" t="str">
        <f>IFERROR(IF($B33=String_o_Kofi,0,VLOOKUP(Monatsverwendungsnachweis!AZ36,Status_Ausloesung,Monatsverwendungsnachweis!$R$6,FALSE)*$AF$6*Ermittlung_Pauschale!$N25),"")</f>
        <v/>
      </c>
      <c r="AJ33" s="73" t="str">
        <f>IFERROR(IF($B33=String_o_Kofi,0,VLOOKUP(Monatsverwendungsnachweis!BA36,Status_Ausloesung,Monatsverwendungsnachweis!$R$6,FALSE)*$AF$6*Ermittlung_Pauschale!$N25),"")</f>
        <v/>
      </c>
      <c r="AK33" s="73" t="str">
        <f>IFERROR(IF($B33=String_o_Kofi,0,VLOOKUP(Monatsverwendungsnachweis!BB36,Status_Ausloesung,Monatsverwendungsnachweis!$R$6,FALSE)*$AF$6*Ermittlung_Pauschale!$N25),"")</f>
        <v/>
      </c>
      <c r="AL33" s="73" t="str">
        <f>IFERROR(IF($B33=String_o_Kofi,0,VLOOKUP(Monatsverwendungsnachweis!BC36,Status_Ausloesung,Monatsverwendungsnachweis!$R$6,FALSE)*$AF$6*Ermittlung_Pauschale!$N25),"")</f>
        <v/>
      </c>
      <c r="AM33" s="74">
        <f>IF(E33='Drop Down'!$L$2,SUM(H33:AL33),0)</f>
        <v>0</v>
      </c>
      <c r="AN33" s="74">
        <f>IF(E33='Drop Down'!$L$3,SUM(H33:AL33),0)</f>
        <v>0</v>
      </c>
      <c r="AO33" s="625"/>
      <c r="AP33" s="625"/>
    </row>
    <row r="34" spans="1:42" s="41" customFormat="1" ht="11.85" customHeight="1" x14ac:dyDescent="0.2">
      <c r="A34" s="71" t="str">
        <f>Monatsverwendungsnachweis!A37</f>
        <v/>
      </c>
      <c r="B34" s="72" t="str">
        <f>IF(Monatsverwendungsnachweis!B37&lt;&gt;"",Monatsverwendungsnachweis!B37,"")</f>
        <v/>
      </c>
      <c r="C34" s="72" t="str">
        <f>IF(Monatsverwendungsnachweis!D37&lt;&gt;"",Monatsverwendungsnachweis!D37,"")</f>
        <v/>
      </c>
      <c r="D34" s="124" t="str">
        <f>IF(Monatsverwendungsnachweis!F37="","",Monatsverwendungsnachweis!F37)</f>
        <v/>
      </c>
      <c r="E34" s="128" t="str">
        <f>IF(Monatsverwendungsnachweis!G37="","",Monatsverwendungsnachweis!G37)</f>
        <v/>
      </c>
      <c r="F34" s="124" t="str">
        <f>IF(Monatsverwendungsnachweis!H37="","",Monatsverwendungsnachweis!H37)</f>
        <v/>
      </c>
      <c r="G34" s="124" t="str">
        <f>IF(C34="","",IF(Ermittlung_Pauschale!N26=0,"nein","ja"))</f>
        <v/>
      </c>
      <c r="H34" s="73" t="str">
        <f>IFERROR(IF($B34=String_o_Kofi,0,VLOOKUP(Monatsverwendungsnachweis!Y37,Status_Ausloesung,Monatsverwendungsnachweis!$R$6,FALSE)*$AF$6*Ermittlung_Pauschale!$N26),"")</f>
        <v/>
      </c>
      <c r="I34" s="73" t="str">
        <f>IFERROR(IF($B34=String_o_Kofi,0,VLOOKUP(Monatsverwendungsnachweis!Z37,Status_Ausloesung,Monatsverwendungsnachweis!$R$6,FALSE)*$AF$6*Ermittlung_Pauschale!$N26),"")</f>
        <v/>
      </c>
      <c r="J34" s="73" t="str">
        <f>IFERROR(IF($B34=String_o_Kofi,0,VLOOKUP(Monatsverwendungsnachweis!AA37,Status_Ausloesung,Monatsverwendungsnachweis!$R$6,FALSE)*$AF$6*Ermittlung_Pauschale!$N26),"")</f>
        <v/>
      </c>
      <c r="K34" s="73" t="str">
        <f>IFERROR(IF($B34=String_o_Kofi,0,VLOOKUP(Monatsverwendungsnachweis!AB37,Status_Ausloesung,Monatsverwendungsnachweis!$R$6,FALSE)*$AF$6*Ermittlung_Pauschale!$N26),"")</f>
        <v/>
      </c>
      <c r="L34" s="73" t="str">
        <f>IFERROR(IF($B34=String_o_Kofi,0,VLOOKUP(Monatsverwendungsnachweis!AC37,Status_Ausloesung,Monatsverwendungsnachweis!$R$6,FALSE)*$AF$6*Ermittlung_Pauschale!$N26),"")</f>
        <v/>
      </c>
      <c r="M34" s="73" t="str">
        <f>IFERROR(IF($B34=String_o_Kofi,0,VLOOKUP(Monatsverwendungsnachweis!AD37,Status_Ausloesung,Monatsverwendungsnachweis!$R$6,FALSE)*$AF$6*Ermittlung_Pauschale!$N26),"")</f>
        <v/>
      </c>
      <c r="N34" s="73" t="str">
        <f>IFERROR(IF($B34=String_o_Kofi,0,VLOOKUP(Monatsverwendungsnachweis!AE37,Status_Ausloesung,Monatsverwendungsnachweis!$R$6,FALSE)*$AF$6*Ermittlung_Pauschale!$N26),"")</f>
        <v/>
      </c>
      <c r="O34" s="73" t="str">
        <f>IFERROR(IF($B34=String_o_Kofi,0,VLOOKUP(Monatsverwendungsnachweis!AF37,Status_Ausloesung,Monatsverwendungsnachweis!$R$6,FALSE)*$AF$6*Ermittlung_Pauschale!$N26),"")</f>
        <v/>
      </c>
      <c r="P34" s="73" t="str">
        <f>IFERROR(IF($B34=String_o_Kofi,0,VLOOKUP(Monatsverwendungsnachweis!AG37,Status_Ausloesung,Monatsverwendungsnachweis!$R$6,FALSE)*$AF$6*Ermittlung_Pauschale!$N26),"")</f>
        <v/>
      </c>
      <c r="Q34" s="73" t="str">
        <f>IFERROR(IF($B34=String_o_Kofi,0,VLOOKUP(Monatsverwendungsnachweis!AH37,Status_Ausloesung,Monatsverwendungsnachweis!$R$6,FALSE)*$AF$6*Ermittlung_Pauschale!$N26),"")</f>
        <v/>
      </c>
      <c r="R34" s="73" t="str">
        <f>IFERROR(IF($B34=String_o_Kofi,0,VLOOKUP(Monatsverwendungsnachweis!AI37,Status_Ausloesung,Monatsverwendungsnachweis!$R$6,FALSE)*$AF$6*Ermittlung_Pauschale!$N26),"")</f>
        <v/>
      </c>
      <c r="S34" s="73" t="str">
        <f>IFERROR(IF($B34=String_o_Kofi,0,VLOOKUP(Monatsverwendungsnachweis!AJ37,Status_Ausloesung,Monatsverwendungsnachweis!$R$6,FALSE)*$AF$6*Ermittlung_Pauschale!$N26),"")</f>
        <v/>
      </c>
      <c r="T34" s="73" t="str">
        <f>IFERROR(IF($B34=String_o_Kofi,0,VLOOKUP(Monatsverwendungsnachweis!AK37,Status_Ausloesung,Monatsverwendungsnachweis!$R$6,FALSE)*$AF$6*Ermittlung_Pauschale!$N26),"")</f>
        <v/>
      </c>
      <c r="U34" s="73" t="str">
        <f>IFERROR(IF($B34=String_o_Kofi,0,VLOOKUP(Monatsverwendungsnachweis!AL37,Status_Ausloesung,Monatsverwendungsnachweis!$R$6,FALSE)*$AF$6*Ermittlung_Pauschale!$N26),"")</f>
        <v/>
      </c>
      <c r="V34" s="73" t="str">
        <f>IFERROR(IF($B34=String_o_Kofi,0,VLOOKUP(Monatsverwendungsnachweis!AM37,Status_Ausloesung,Monatsverwendungsnachweis!$R$6,FALSE)*$AF$6*Ermittlung_Pauschale!$N26),"")</f>
        <v/>
      </c>
      <c r="W34" s="73" t="str">
        <f>IFERROR(IF($B34=String_o_Kofi,0,VLOOKUP(Monatsverwendungsnachweis!AN37,Status_Ausloesung,Monatsverwendungsnachweis!$R$6,FALSE)*$AF$6*Ermittlung_Pauschale!$N26),"")</f>
        <v/>
      </c>
      <c r="X34" s="73" t="str">
        <f>IFERROR(IF($B34=String_o_Kofi,0,VLOOKUP(Monatsverwendungsnachweis!AO37,Status_Ausloesung,Monatsverwendungsnachweis!$R$6,FALSE)*$AF$6*Ermittlung_Pauschale!$N26),"")</f>
        <v/>
      </c>
      <c r="Y34" s="73" t="str">
        <f>IFERROR(IF($B34=String_o_Kofi,0,VLOOKUP(Monatsverwendungsnachweis!AP37,Status_Ausloesung,Monatsverwendungsnachweis!$R$6,FALSE)*$AF$6*Ermittlung_Pauschale!$N26),"")</f>
        <v/>
      </c>
      <c r="Z34" s="73" t="str">
        <f>IFERROR(IF($B34=String_o_Kofi,0,VLOOKUP(Monatsverwendungsnachweis!AQ37,Status_Ausloesung,Monatsverwendungsnachweis!$R$6,FALSE)*$AF$6*Ermittlung_Pauschale!$N26),"")</f>
        <v/>
      </c>
      <c r="AA34" s="73" t="str">
        <f>IFERROR(IF($B34=String_o_Kofi,0,VLOOKUP(Monatsverwendungsnachweis!AR37,Status_Ausloesung,Monatsverwendungsnachweis!$R$6,FALSE)*$AF$6*Ermittlung_Pauschale!$N26),"")</f>
        <v/>
      </c>
      <c r="AB34" s="73" t="str">
        <f>IFERROR(IF($B34=String_o_Kofi,0,VLOOKUP(Monatsverwendungsnachweis!AS37,Status_Ausloesung,Monatsverwendungsnachweis!$R$6,FALSE)*$AF$6*Ermittlung_Pauschale!$N26),"")</f>
        <v/>
      </c>
      <c r="AC34" s="73" t="str">
        <f>IFERROR(IF($B34=String_o_Kofi,0,VLOOKUP(Monatsverwendungsnachweis!AT37,Status_Ausloesung,Monatsverwendungsnachweis!$R$6,FALSE)*$AF$6*Ermittlung_Pauschale!$N26),"")</f>
        <v/>
      </c>
      <c r="AD34" s="73" t="str">
        <f>IFERROR(IF($B34=String_o_Kofi,0,VLOOKUP(Monatsverwendungsnachweis!AU37,Status_Ausloesung,Monatsverwendungsnachweis!$R$6,FALSE)*$AF$6*Ermittlung_Pauschale!$N26),"")</f>
        <v/>
      </c>
      <c r="AE34" s="73" t="str">
        <f>IFERROR(IF($B34=String_o_Kofi,0,VLOOKUP(Monatsverwendungsnachweis!AV37,Status_Ausloesung,Monatsverwendungsnachweis!$R$6,FALSE)*$AF$6*Ermittlung_Pauschale!$N26),"")</f>
        <v/>
      </c>
      <c r="AF34" s="73" t="str">
        <f>IFERROR(IF($B34=String_o_Kofi,0,VLOOKUP(Monatsverwendungsnachweis!AW37,Status_Ausloesung,Monatsverwendungsnachweis!$R$6,FALSE)*$AF$6*Ermittlung_Pauschale!$N26),"")</f>
        <v/>
      </c>
      <c r="AG34" s="73" t="str">
        <f>IFERROR(IF($B34=String_o_Kofi,0,VLOOKUP(Monatsverwendungsnachweis!AX37,Status_Ausloesung,Monatsverwendungsnachweis!$R$6,FALSE)*$AF$6*Ermittlung_Pauschale!$N26),"")</f>
        <v/>
      </c>
      <c r="AH34" s="73" t="str">
        <f>IFERROR(IF($B34=String_o_Kofi,0,VLOOKUP(Monatsverwendungsnachweis!AY37,Status_Ausloesung,Monatsverwendungsnachweis!$R$6,FALSE)*$AF$6*Ermittlung_Pauschale!$N26),"")</f>
        <v/>
      </c>
      <c r="AI34" s="73" t="str">
        <f>IFERROR(IF($B34=String_o_Kofi,0,VLOOKUP(Monatsverwendungsnachweis!AZ37,Status_Ausloesung,Monatsverwendungsnachweis!$R$6,FALSE)*$AF$6*Ermittlung_Pauschale!$N26),"")</f>
        <v/>
      </c>
      <c r="AJ34" s="73" t="str">
        <f>IFERROR(IF($B34=String_o_Kofi,0,VLOOKUP(Monatsverwendungsnachweis!BA37,Status_Ausloesung,Monatsverwendungsnachweis!$R$6,FALSE)*$AF$6*Ermittlung_Pauschale!$N26),"")</f>
        <v/>
      </c>
      <c r="AK34" s="73" t="str">
        <f>IFERROR(IF($B34=String_o_Kofi,0,VLOOKUP(Monatsverwendungsnachweis!BB37,Status_Ausloesung,Monatsverwendungsnachweis!$R$6,FALSE)*$AF$6*Ermittlung_Pauschale!$N26),"")</f>
        <v/>
      </c>
      <c r="AL34" s="73" t="str">
        <f>IFERROR(IF($B34=String_o_Kofi,0,VLOOKUP(Monatsverwendungsnachweis!BC37,Status_Ausloesung,Monatsverwendungsnachweis!$R$6,FALSE)*$AF$6*Ermittlung_Pauschale!$N26),"")</f>
        <v/>
      </c>
      <c r="AM34" s="74">
        <f>IF(E34='Drop Down'!$L$2,SUM(H34:AL34),0)</f>
        <v>0</v>
      </c>
      <c r="AN34" s="74">
        <f>IF(E34='Drop Down'!$L$3,SUM(H34:AL34),0)</f>
        <v>0</v>
      </c>
      <c r="AO34" s="625"/>
      <c r="AP34" s="625"/>
    </row>
    <row r="35" spans="1:42" s="41" customFormat="1" ht="11.85" customHeight="1" x14ac:dyDescent="0.2">
      <c r="A35" s="71" t="str">
        <f>Monatsverwendungsnachweis!A38</f>
        <v/>
      </c>
      <c r="B35" s="72" t="str">
        <f>IF(Monatsverwendungsnachweis!B38&lt;&gt;"",Monatsverwendungsnachweis!B38,"")</f>
        <v/>
      </c>
      <c r="C35" s="72" t="str">
        <f>IF(Monatsverwendungsnachweis!D38&lt;&gt;"",Monatsverwendungsnachweis!D38,"")</f>
        <v/>
      </c>
      <c r="D35" s="124" t="str">
        <f>IF(Monatsverwendungsnachweis!F38="","",Monatsverwendungsnachweis!F38)</f>
        <v/>
      </c>
      <c r="E35" s="128" t="str">
        <f>IF(Monatsverwendungsnachweis!G38="","",Monatsverwendungsnachweis!G38)</f>
        <v/>
      </c>
      <c r="F35" s="124" t="str">
        <f>IF(Monatsverwendungsnachweis!H38="","",Monatsverwendungsnachweis!H38)</f>
        <v/>
      </c>
      <c r="G35" s="124" t="str">
        <f>IF(C35="","",IF(Ermittlung_Pauschale!N27=0,"nein","ja"))</f>
        <v/>
      </c>
      <c r="H35" s="73" t="str">
        <f>IFERROR(IF($B35=String_o_Kofi,0,VLOOKUP(Monatsverwendungsnachweis!Y38,Status_Ausloesung,Monatsverwendungsnachweis!$R$6,FALSE)*$AF$6*Ermittlung_Pauschale!$N27),"")</f>
        <v/>
      </c>
      <c r="I35" s="73" t="str">
        <f>IFERROR(IF($B35=String_o_Kofi,0,VLOOKUP(Monatsverwendungsnachweis!Z38,Status_Ausloesung,Monatsverwendungsnachweis!$R$6,FALSE)*$AF$6*Ermittlung_Pauschale!$N27),"")</f>
        <v/>
      </c>
      <c r="J35" s="73" t="str">
        <f>IFERROR(IF($B35=String_o_Kofi,0,VLOOKUP(Monatsverwendungsnachweis!AA38,Status_Ausloesung,Monatsverwendungsnachweis!$R$6,FALSE)*$AF$6*Ermittlung_Pauschale!$N27),"")</f>
        <v/>
      </c>
      <c r="K35" s="73" t="str">
        <f>IFERROR(IF($B35=String_o_Kofi,0,VLOOKUP(Monatsverwendungsnachweis!AB38,Status_Ausloesung,Monatsverwendungsnachweis!$R$6,FALSE)*$AF$6*Ermittlung_Pauschale!$N27),"")</f>
        <v/>
      </c>
      <c r="L35" s="73" t="str">
        <f>IFERROR(IF($B35=String_o_Kofi,0,VLOOKUP(Monatsverwendungsnachweis!AC38,Status_Ausloesung,Monatsverwendungsnachweis!$R$6,FALSE)*$AF$6*Ermittlung_Pauschale!$N27),"")</f>
        <v/>
      </c>
      <c r="M35" s="73" t="str">
        <f>IFERROR(IF($B35=String_o_Kofi,0,VLOOKUP(Monatsverwendungsnachweis!AD38,Status_Ausloesung,Monatsverwendungsnachweis!$R$6,FALSE)*$AF$6*Ermittlung_Pauschale!$N27),"")</f>
        <v/>
      </c>
      <c r="N35" s="73" t="str">
        <f>IFERROR(IF($B35=String_o_Kofi,0,VLOOKUP(Monatsverwendungsnachweis!AE38,Status_Ausloesung,Monatsverwendungsnachweis!$R$6,FALSE)*$AF$6*Ermittlung_Pauschale!$N27),"")</f>
        <v/>
      </c>
      <c r="O35" s="73" t="str">
        <f>IFERROR(IF($B35=String_o_Kofi,0,VLOOKUP(Monatsverwendungsnachweis!AF38,Status_Ausloesung,Monatsverwendungsnachweis!$R$6,FALSE)*$AF$6*Ermittlung_Pauschale!$N27),"")</f>
        <v/>
      </c>
      <c r="P35" s="73" t="str">
        <f>IFERROR(IF($B35=String_o_Kofi,0,VLOOKUP(Monatsverwendungsnachweis!AG38,Status_Ausloesung,Monatsverwendungsnachweis!$R$6,FALSE)*$AF$6*Ermittlung_Pauschale!$N27),"")</f>
        <v/>
      </c>
      <c r="Q35" s="73" t="str">
        <f>IFERROR(IF($B35=String_o_Kofi,0,VLOOKUP(Monatsverwendungsnachweis!AH38,Status_Ausloesung,Monatsverwendungsnachweis!$R$6,FALSE)*$AF$6*Ermittlung_Pauschale!$N27),"")</f>
        <v/>
      </c>
      <c r="R35" s="73" t="str">
        <f>IFERROR(IF($B35=String_o_Kofi,0,VLOOKUP(Monatsverwendungsnachweis!AI38,Status_Ausloesung,Monatsverwendungsnachweis!$R$6,FALSE)*$AF$6*Ermittlung_Pauschale!$N27),"")</f>
        <v/>
      </c>
      <c r="S35" s="73" t="str">
        <f>IFERROR(IF($B35=String_o_Kofi,0,VLOOKUP(Monatsverwendungsnachweis!AJ38,Status_Ausloesung,Monatsverwendungsnachweis!$R$6,FALSE)*$AF$6*Ermittlung_Pauschale!$N27),"")</f>
        <v/>
      </c>
      <c r="T35" s="73" t="str">
        <f>IFERROR(IF($B35=String_o_Kofi,0,VLOOKUP(Monatsverwendungsnachweis!AK38,Status_Ausloesung,Monatsverwendungsnachweis!$R$6,FALSE)*$AF$6*Ermittlung_Pauschale!$N27),"")</f>
        <v/>
      </c>
      <c r="U35" s="73" t="str">
        <f>IFERROR(IF($B35=String_o_Kofi,0,VLOOKUP(Monatsverwendungsnachweis!AL38,Status_Ausloesung,Monatsverwendungsnachweis!$R$6,FALSE)*$AF$6*Ermittlung_Pauschale!$N27),"")</f>
        <v/>
      </c>
      <c r="V35" s="73" t="str">
        <f>IFERROR(IF($B35=String_o_Kofi,0,VLOOKUP(Monatsverwendungsnachweis!AM38,Status_Ausloesung,Monatsverwendungsnachweis!$R$6,FALSE)*$AF$6*Ermittlung_Pauschale!$N27),"")</f>
        <v/>
      </c>
      <c r="W35" s="73" t="str">
        <f>IFERROR(IF($B35=String_o_Kofi,0,VLOOKUP(Monatsverwendungsnachweis!AN38,Status_Ausloesung,Monatsverwendungsnachweis!$R$6,FALSE)*$AF$6*Ermittlung_Pauschale!$N27),"")</f>
        <v/>
      </c>
      <c r="X35" s="73" t="str">
        <f>IFERROR(IF($B35=String_o_Kofi,0,VLOOKUP(Monatsverwendungsnachweis!AO38,Status_Ausloesung,Monatsverwendungsnachweis!$R$6,FALSE)*$AF$6*Ermittlung_Pauschale!$N27),"")</f>
        <v/>
      </c>
      <c r="Y35" s="73" t="str">
        <f>IFERROR(IF($B35=String_o_Kofi,0,VLOOKUP(Monatsverwendungsnachweis!AP38,Status_Ausloesung,Monatsverwendungsnachweis!$R$6,FALSE)*$AF$6*Ermittlung_Pauschale!$N27),"")</f>
        <v/>
      </c>
      <c r="Z35" s="73" t="str">
        <f>IFERROR(IF($B35=String_o_Kofi,0,VLOOKUP(Monatsverwendungsnachweis!AQ38,Status_Ausloesung,Monatsverwendungsnachweis!$R$6,FALSE)*$AF$6*Ermittlung_Pauschale!$N27),"")</f>
        <v/>
      </c>
      <c r="AA35" s="73" t="str">
        <f>IFERROR(IF($B35=String_o_Kofi,0,VLOOKUP(Monatsverwendungsnachweis!AR38,Status_Ausloesung,Monatsverwendungsnachweis!$R$6,FALSE)*$AF$6*Ermittlung_Pauschale!$N27),"")</f>
        <v/>
      </c>
      <c r="AB35" s="73" t="str">
        <f>IFERROR(IF($B35=String_o_Kofi,0,VLOOKUP(Monatsverwendungsnachweis!AS38,Status_Ausloesung,Monatsverwendungsnachweis!$R$6,FALSE)*$AF$6*Ermittlung_Pauschale!$N27),"")</f>
        <v/>
      </c>
      <c r="AC35" s="73" t="str">
        <f>IFERROR(IF($B35=String_o_Kofi,0,VLOOKUP(Monatsverwendungsnachweis!AT38,Status_Ausloesung,Monatsverwendungsnachweis!$R$6,FALSE)*$AF$6*Ermittlung_Pauschale!$N27),"")</f>
        <v/>
      </c>
      <c r="AD35" s="73" t="str">
        <f>IFERROR(IF($B35=String_o_Kofi,0,VLOOKUP(Monatsverwendungsnachweis!AU38,Status_Ausloesung,Monatsverwendungsnachweis!$R$6,FALSE)*$AF$6*Ermittlung_Pauschale!$N27),"")</f>
        <v/>
      </c>
      <c r="AE35" s="73" t="str">
        <f>IFERROR(IF($B35=String_o_Kofi,0,VLOOKUP(Monatsverwendungsnachweis!AV38,Status_Ausloesung,Monatsverwendungsnachweis!$R$6,FALSE)*$AF$6*Ermittlung_Pauschale!$N27),"")</f>
        <v/>
      </c>
      <c r="AF35" s="73" t="str">
        <f>IFERROR(IF($B35=String_o_Kofi,0,VLOOKUP(Monatsverwendungsnachweis!AW38,Status_Ausloesung,Monatsverwendungsnachweis!$R$6,FALSE)*$AF$6*Ermittlung_Pauschale!$N27),"")</f>
        <v/>
      </c>
      <c r="AG35" s="73" t="str">
        <f>IFERROR(IF($B35=String_o_Kofi,0,VLOOKUP(Monatsverwendungsnachweis!AX38,Status_Ausloesung,Monatsverwendungsnachweis!$R$6,FALSE)*$AF$6*Ermittlung_Pauschale!$N27),"")</f>
        <v/>
      </c>
      <c r="AH35" s="73" t="str">
        <f>IFERROR(IF($B35=String_o_Kofi,0,VLOOKUP(Monatsverwendungsnachweis!AY38,Status_Ausloesung,Monatsverwendungsnachweis!$R$6,FALSE)*$AF$6*Ermittlung_Pauschale!$N27),"")</f>
        <v/>
      </c>
      <c r="AI35" s="73" t="str">
        <f>IFERROR(IF($B35=String_o_Kofi,0,VLOOKUP(Monatsverwendungsnachweis!AZ38,Status_Ausloesung,Monatsverwendungsnachweis!$R$6,FALSE)*$AF$6*Ermittlung_Pauschale!$N27),"")</f>
        <v/>
      </c>
      <c r="AJ35" s="73" t="str">
        <f>IFERROR(IF($B35=String_o_Kofi,0,VLOOKUP(Monatsverwendungsnachweis!BA38,Status_Ausloesung,Monatsverwendungsnachweis!$R$6,FALSE)*$AF$6*Ermittlung_Pauschale!$N27),"")</f>
        <v/>
      </c>
      <c r="AK35" s="73" t="str">
        <f>IFERROR(IF($B35=String_o_Kofi,0,VLOOKUP(Monatsverwendungsnachweis!BB38,Status_Ausloesung,Monatsverwendungsnachweis!$R$6,FALSE)*$AF$6*Ermittlung_Pauschale!$N27),"")</f>
        <v/>
      </c>
      <c r="AL35" s="73" t="str">
        <f>IFERROR(IF($B35=String_o_Kofi,0,VLOOKUP(Monatsverwendungsnachweis!BC38,Status_Ausloesung,Monatsverwendungsnachweis!$R$6,FALSE)*$AF$6*Ermittlung_Pauschale!$N27),"")</f>
        <v/>
      </c>
      <c r="AM35" s="74">
        <f>IF(E35='Drop Down'!$L$2,SUM(H35:AL35),0)</f>
        <v>0</v>
      </c>
      <c r="AN35" s="74">
        <f>IF(E35='Drop Down'!$L$3,SUM(H35:AL35),0)</f>
        <v>0</v>
      </c>
      <c r="AO35" s="625"/>
      <c r="AP35" s="625"/>
    </row>
    <row r="36" spans="1:42" s="41" customFormat="1" ht="11.85" customHeight="1" x14ac:dyDescent="0.2">
      <c r="A36" s="71" t="str">
        <f>Monatsverwendungsnachweis!A39</f>
        <v/>
      </c>
      <c r="B36" s="72" t="str">
        <f>IF(Monatsverwendungsnachweis!B39&lt;&gt;"",Monatsverwendungsnachweis!B39,"")</f>
        <v/>
      </c>
      <c r="C36" s="72" t="str">
        <f>IF(Monatsverwendungsnachweis!D39&lt;&gt;"",Monatsverwendungsnachweis!D39,"")</f>
        <v/>
      </c>
      <c r="D36" s="124" t="str">
        <f>IF(Monatsverwendungsnachweis!F39="","",Monatsverwendungsnachweis!F39)</f>
        <v/>
      </c>
      <c r="E36" s="128" t="str">
        <f>IF(Monatsverwendungsnachweis!G39="","",Monatsverwendungsnachweis!G39)</f>
        <v/>
      </c>
      <c r="F36" s="124" t="str">
        <f>IF(Monatsverwendungsnachweis!H39="","",Monatsverwendungsnachweis!H39)</f>
        <v/>
      </c>
      <c r="G36" s="124" t="str">
        <f>IF(C36="","",IF(Ermittlung_Pauschale!N28=0,"nein","ja"))</f>
        <v/>
      </c>
      <c r="H36" s="73" t="str">
        <f>IFERROR(IF($B36=String_o_Kofi,0,VLOOKUP(Monatsverwendungsnachweis!Y39,Status_Ausloesung,Monatsverwendungsnachweis!$R$6,FALSE)*$AF$6*Ermittlung_Pauschale!$N28),"")</f>
        <v/>
      </c>
      <c r="I36" s="73" t="str">
        <f>IFERROR(IF($B36=String_o_Kofi,0,VLOOKUP(Monatsverwendungsnachweis!Z39,Status_Ausloesung,Monatsverwendungsnachweis!$R$6,FALSE)*$AF$6*Ermittlung_Pauschale!$N28),"")</f>
        <v/>
      </c>
      <c r="J36" s="73" t="str">
        <f>IFERROR(IF($B36=String_o_Kofi,0,VLOOKUP(Monatsverwendungsnachweis!AA39,Status_Ausloesung,Monatsverwendungsnachweis!$R$6,FALSE)*$AF$6*Ermittlung_Pauschale!$N28),"")</f>
        <v/>
      </c>
      <c r="K36" s="73" t="str">
        <f>IFERROR(IF($B36=String_o_Kofi,0,VLOOKUP(Monatsverwendungsnachweis!AB39,Status_Ausloesung,Monatsverwendungsnachweis!$R$6,FALSE)*$AF$6*Ermittlung_Pauschale!$N28),"")</f>
        <v/>
      </c>
      <c r="L36" s="73" t="str">
        <f>IFERROR(IF($B36=String_o_Kofi,0,VLOOKUP(Monatsverwendungsnachweis!AC39,Status_Ausloesung,Monatsverwendungsnachweis!$R$6,FALSE)*$AF$6*Ermittlung_Pauschale!$N28),"")</f>
        <v/>
      </c>
      <c r="M36" s="73" t="str">
        <f>IFERROR(IF($B36=String_o_Kofi,0,VLOOKUP(Monatsverwendungsnachweis!AD39,Status_Ausloesung,Monatsverwendungsnachweis!$R$6,FALSE)*$AF$6*Ermittlung_Pauschale!$N28),"")</f>
        <v/>
      </c>
      <c r="N36" s="73" t="str">
        <f>IFERROR(IF($B36=String_o_Kofi,0,VLOOKUP(Monatsverwendungsnachweis!AE39,Status_Ausloesung,Monatsverwendungsnachweis!$R$6,FALSE)*$AF$6*Ermittlung_Pauschale!$N28),"")</f>
        <v/>
      </c>
      <c r="O36" s="73" t="str">
        <f>IFERROR(IF($B36=String_o_Kofi,0,VLOOKUP(Monatsverwendungsnachweis!AF39,Status_Ausloesung,Monatsverwendungsnachweis!$R$6,FALSE)*$AF$6*Ermittlung_Pauschale!$N28),"")</f>
        <v/>
      </c>
      <c r="P36" s="73" t="str">
        <f>IFERROR(IF($B36=String_o_Kofi,0,VLOOKUP(Monatsverwendungsnachweis!AG39,Status_Ausloesung,Monatsverwendungsnachweis!$R$6,FALSE)*$AF$6*Ermittlung_Pauschale!$N28),"")</f>
        <v/>
      </c>
      <c r="Q36" s="73" t="str">
        <f>IFERROR(IF($B36=String_o_Kofi,0,VLOOKUP(Monatsverwendungsnachweis!AH39,Status_Ausloesung,Monatsverwendungsnachweis!$R$6,FALSE)*$AF$6*Ermittlung_Pauschale!$N28),"")</f>
        <v/>
      </c>
      <c r="R36" s="73" t="str">
        <f>IFERROR(IF($B36=String_o_Kofi,0,VLOOKUP(Monatsverwendungsnachweis!AI39,Status_Ausloesung,Monatsverwendungsnachweis!$R$6,FALSE)*$AF$6*Ermittlung_Pauschale!$N28),"")</f>
        <v/>
      </c>
      <c r="S36" s="73" t="str">
        <f>IFERROR(IF($B36=String_o_Kofi,0,VLOOKUP(Monatsverwendungsnachweis!AJ39,Status_Ausloesung,Monatsverwendungsnachweis!$R$6,FALSE)*$AF$6*Ermittlung_Pauschale!$N28),"")</f>
        <v/>
      </c>
      <c r="T36" s="73" t="str">
        <f>IFERROR(IF($B36=String_o_Kofi,0,VLOOKUP(Monatsverwendungsnachweis!AK39,Status_Ausloesung,Monatsverwendungsnachweis!$R$6,FALSE)*$AF$6*Ermittlung_Pauschale!$N28),"")</f>
        <v/>
      </c>
      <c r="U36" s="73" t="str">
        <f>IFERROR(IF($B36=String_o_Kofi,0,VLOOKUP(Monatsverwendungsnachweis!AL39,Status_Ausloesung,Monatsverwendungsnachweis!$R$6,FALSE)*$AF$6*Ermittlung_Pauschale!$N28),"")</f>
        <v/>
      </c>
      <c r="V36" s="73" t="str">
        <f>IFERROR(IF($B36=String_o_Kofi,0,VLOOKUP(Monatsverwendungsnachweis!AM39,Status_Ausloesung,Monatsverwendungsnachweis!$R$6,FALSE)*$AF$6*Ermittlung_Pauschale!$N28),"")</f>
        <v/>
      </c>
      <c r="W36" s="73" t="str">
        <f>IFERROR(IF($B36=String_o_Kofi,0,VLOOKUP(Monatsverwendungsnachweis!AN39,Status_Ausloesung,Monatsverwendungsnachweis!$R$6,FALSE)*$AF$6*Ermittlung_Pauschale!$N28),"")</f>
        <v/>
      </c>
      <c r="X36" s="73" t="str">
        <f>IFERROR(IF($B36=String_o_Kofi,0,VLOOKUP(Monatsverwendungsnachweis!AO39,Status_Ausloesung,Monatsverwendungsnachweis!$R$6,FALSE)*$AF$6*Ermittlung_Pauschale!$N28),"")</f>
        <v/>
      </c>
      <c r="Y36" s="73" t="str">
        <f>IFERROR(IF($B36=String_o_Kofi,0,VLOOKUP(Monatsverwendungsnachweis!AP39,Status_Ausloesung,Monatsverwendungsnachweis!$R$6,FALSE)*$AF$6*Ermittlung_Pauschale!$N28),"")</f>
        <v/>
      </c>
      <c r="Z36" s="73" t="str">
        <f>IFERROR(IF($B36=String_o_Kofi,0,VLOOKUP(Monatsverwendungsnachweis!AQ39,Status_Ausloesung,Monatsverwendungsnachweis!$R$6,FALSE)*$AF$6*Ermittlung_Pauschale!$N28),"")</f>
        <v/>
      </c>
      <c r="AA36" s="73" t="str">
        <f>IFERROR(IF($B36=String_o_Kofi,0,VLOOKUP(Monatsverwendungsnachweis!AR39,Status_Ausloesung,Monatsverwendungsnachweis!$R$6,FALSE)*$AF$6*Ermittlung_Pauschale!$N28),"")</f>
        <v/>
      </c>
      <c r="AB36" s="73" t="str">
        <f>IFERROR(IF($B36=String_o_Kofi,0,VLOOKUP(Monatsverwendungsnachweis!AS39,Status_Ausloesung,Monatsverwendungsnachweis!$R$6,FALSE)*$AF$6*Ermittlung_Pauschale!$N28),"")</f>
        <v/>
      </c>
      <c r="AC36" s="73" t="str">
        <f>IFERROR(IF($B36=String_o_Kofi,0,VLOOKUP(Monatsverwendungsnachweis!AT39,Status_Ausloesung,Monatsverwendungsnachweis!$R$6,FALSE)*$AF$6*Ermittlung_Pauschale!$N28),"")</f>
        <v/>
      </c>
      <c r="AD36" s="73" t="str">
        <f>IFERROR(IF($B36=String_o_Kofi,0,VLOOKUP(Monatsverwendungsnachweis!AU39,Status_Ausloesung,Monatsverwendungsnachweis!$R$6,FALSE)*$AF$6*Ermittlung_Pauschale!$N28),"")</f>
        <v/>
      </c>
      <c r="AE36" s="73" t="str">
        <f>IFERROR(IF($B36=String_o_Kofi,0,VLOOKUP(Monatsverwendungsnachweis!AV39,Status_Ausloesung,Monatsverwendungsnachweis!$R$6,FALSE)*$AF$6*Ermittlung_Pauschale!$N28),"")</f>
        <v/>
      </c>
      <c r="AF36" s="73" t="str">
        <f>IFERROR(IF($B36=String_o_Kofi,0,VLOOKUP(Monatsverwendungsnachweis!AW39,Status_Ausloesung,Monatsverwendungsnachweis!$R$6,FALSE)*$AF$6*Ermittlung_Pauschale!$N28),"")</f>
        <v/>
      </c>
      <c r="AG36" s="73" t="str">
        <f>IFERROR(IF($B36=String_o_Kofi,0,VLOOKUP(Monatsverwendungsnachweis!AX39,Status_Ausloesung,Monatsverwendungsnachweis!$R$6,FALSE)*$AF$6*Ermittlung_Pauschale!$N28),"")</f>
        <v/>
      </c>
      <c r="AH36" s="73" t="str">
        <f>IFERROR(IF($B36=String_o_Kofi,0,VLOOKUP(Monatsverwendungsnachweis!AY39,Status_Ausloesung,Monatsverwendungsnachweis!$R$6,FALSE)*$AF$6*Ermittlung_Pauschale!$N28),"")</f>
        <v/>
      </c>
      <c r="AI36" s="73" t="str">
        <f>IFERROR(IF($B36=String_o_Kofi,0,VLOOKUP(Monatsverwendungsnachweis!AZ39,Status_Ausloesung,Monatsverwendungsnachweis!$R$6,FALSE)*$AF$6*Ermittlung_Pauschale!$N28),"")</f>
        <v/>
      </c>
      <c r="AJ36" s="73" t="str">
        <f>IFERROR(IF($B36=String_o_Kofi,0,VLOOKUP(Monatsverwendungsnachweis!BA39,Status_Ausloesung,Monatsverwendungsnachweis!$R$6,FALSE)*$AF$6*Ermittlung_Pauschale!$N28),"")</f>
        <v/>
      </c>
      <c r="AK36" s="73" t="str">
        <f>IFERROR(IF($B36=String_o_Kofi,0,VLOOKUP(Monatsverwendungsnachweis!BB39,Status_Ausloesung,Monatsverwendungsnachweis!$R$6,FALSE)*$AF$6*Ermittlung_Pauschale!$N28),"")</f>
        <v/>
      </c>
      <c r="AL36" s="73" t="str">
        <f>IFERROR(IF($B36=String_o_Kofi,0,VLOOKUP(Monatsverwendungsnachweis!BC39,Status_Ausloesung,Monatsverwendungsnachweis!$R$6,FALSE)*$AF$6*Ermittlung_Pauschale!$N28),"")</f>
        <v/>
      </c>
      <c r="AM36" s="74">
        <f>IF(E36='Drop Down'!$L$2,SUM(H36:AL36),0)</f>
        <v>0</v>
      </c>
      <c r="AN36" s="74">
        <f>IF(E36='Drop Down'!$L$3,SUM(H36:AL36),0)</f>
        <v>0</v>
      </c>
      <c r="AO36" s="625"/>
      <c r="AP36" s="625"/>
    </row>
    <row r="37" spans="1:42" s="41" customFormat="1" ht="11.85" customHeight="1" x14ac:dyDescent="0.2">
      <c r="A37" s="71" t="str">
        <f>Monatsverwendungsnachweis!A40</f>
        <v/>
      </c>
      <c r="B37" s="72" t="str">
        <f>IF(Monatsverwendungsnachweis!B40&lt;&gt;"",Monatsverwendungsnachweis!B40,"")</f>
        <v/>
      </c>
      <c r="C37" s="72" t="str">
        <f>IF(Monatsverwendungsnachweis!D40&lt;&gt;"",Monatsverwendungsnachweis!D40,"")</f>
        <v/>
      </c>
      <c r="D37" s="124" t="str">
        <f>IF(Monatsverwendungsnachweis!F40="","",Monatsverwendungsnachweis!F40)</f>
        <v/>
      </c>
      <c r="E37" s="128" t="str">
        <f>IF(Monatsverwendungsnachweis!G40="","",Monatsverwendungsnachweis!G40)</f>
        <v/>
      </c>
      <c r="F37" s="124" t="str">
        <f>IF(Monatsverwendungsnachweis!H40="","",Monatsverwendungsnachweis!H40)</f>
        <v/>
      </c>
      <c r="G37" s="124" t="str">
        <f>IF(C37="","",IF(Ermittlung_Pauschale!N29=0,"nein","ja"))</f>
        <v/>
      </c>
      <c r="H37" s="73" t="str">
        <f>IFERROR(IF($B37=String_o_Kofi,0,VLOOKUP(Monatsverwendungsnachweis!Y40,Status_Ausloesung,Monatsverwendungsnachweis!$R$6,FALSE)*$AF$6*Ermittlung_Pauschale!$N29),"")</f>
        <v/>
      </c>
      <c r="I37" s="73" t="str">
        <f>IFERROR(IF($B37=String_o_Kofi,0,VLOOKUP(Monatsverwendungsnachweis!Z40,Status_Ausloesung,Monatsverwendungsnachweis!$R$6,FALSE)*$AF$6*Ermittlung_Pauschale!$N29),"")</f>
        <v/>
      </c>
      <c r="J37" s="73" t="str">
        <f>IFERROR(IF($B37=String_o_Kofi,0,VLOOKUP(Monatsverwendungsnachweis!AA40,Status_Ausloesung,Monatsverwendungsnachweis!$R$6,FALSE)*$AF$6*Ermittlung_Pauschale!$N29),"")</f>
        <v/>
      </c>
      <c r="K37" s="73" t="str">
        <f>IFERROR(IF($B37=String_o_Kofi,0,VLOOKUP(Monatsverwendungsnachweis!AB40,Status_Ausloesung,Monatsverwendungsnachweis!$R$6,FALSE)*$AF$6*Ermittlung_Pauschale!$N29),"")</f>
        <v/>
      </c>
      <c r="L37" s="73" t="str">
        <f>IFERROR(IF($B37=String_o_Kofi,0,VLOOKUP(Monatsverwendungsnachweis!AC40,Status_Ausloesung,Monatsverwendungsnachweis!$R$6,FALSE)*$AF$6*Ermittlung_Pauschale!$N29),"")</f>
        <v/>
      </c>
      <c r="M37" s="73" t="str">
        <f>IFERROR(IF($B37=String_o_Kofi,0,VLOOKUP(Monatsverwendungsnachweis!AD40,Status_Ausloesung,Monatsverwendungsnachweis!$R$6,FALSE)*$AF$6*Ermittlung_Pauschale!$N29),"")</f>
        <v/>
      </c>
      <c r="N37" s="73" t="str">
        <f>IFERROR(IF($B37=String_o_Kofi,0,VLOOKUP(Monatsverwendungsnachweis!AE40,Status_Ausloesung,Monatsverwendungsnachweis!$R$6,FALSE)*$AF$6*Ermittlung_Pauschale!$N29),"")</f>
        <v/>
      </c>
      <c r="O37" s="73" t="str">
        <f>IFERROR(IF($B37=String_o_Kofi,0,VLOOKUP(Monatsverwendungsnachweis!AF40,Status_Ausloesung,Monatsverwendungsnachweis!$R$6,FALSE)*$AF$6*Ermittlung_Pauschale!$N29),"")</f>
        <v/>
      </c>
      <c r="P37" s="73" t="str">
        <f>IFERROR(IF($B37=String_o_Kofi,0,VLOOKUP(Monatsverwendungsnachweis!AG40,Status_Ausloesung,Monatsverwendungsnachweis!$R$6,FALSE)*$AF$6*Ermittlung_Pauschale!$N29),"")</f>
        <v/>
      </c>
      <c r="Q37" s="73" t="str">
        <f>IFERROR(IF($B37=String_o_Kofi,0,VLOOKUP(Monatsverwendungsnachweis!AH40,Status_Ausloesung,Monatsverwendungsnachweis!$R$6,FALSE)*$AF$6*Ermittlung_Pauschale!$N29),"")</f>
        <v/>
      </c>
      <c r="R37" s="73" t="str">
        <f>IFERROR(IF($B37=String_o_Kofi,0,VLOOKUP(Monatsverwendungsnachweis!AI40,Status_Ausloesung,Monatsverwendungsnachweis!$R$6,FALSE)*$AF$6*Ermittlung_Pauschale!$N29),"")</f>
        <v/>
      </c>
      <c r="S37" s="73" t="str">
        <f>IFERROR(IF($B37=String_o_Kofi,0,VLOOKUP(Monatsverwendungsnachweis!AJ40,Status_Ausloesung,Monatsverwendungsnachweis!$R$6,FALSE)*$AF$6*Ermittlung_Pauschale!$N29),"")</f>
        <v/>
      </c>
      <c r="T37" s="73" t="str">
        <f>IFERROR(IF($B37=String_o_Kofi,0,VLOOKUP(Monatsverwendungsnachweis!AK40,Status_Ausloesung,Monatsverwendungsnachweis!$R$6,FALSE)*$AF$6*Ermittlung_Pauschale!$N29),"")</f>
        <v/>
      </c>
      <c r="U37" s="73" t="str">
        <f>IFERROR(IF($B37=String_o_Kofi,0,VLOOKUP(Monatsverwendungsnachweis!AL40,Status_Ausloesung,Monatsverwendungsnachweis!$R$6,FALSE)*$AF$6*Ermittlung_Pauschale!$N29),"")</f>
        <v/>
      </c>
      <c r="V37" s="73" t="str">
        <f>IFERROR(IF($B37=String_o_Kofi,0,VLOOKUP(Monatsverwendungsnachweis!AM40,Status_Ausloesung,Monatsverwendungsnachweis!$R$6,FALSE)*$AF$6*Ermittlung_Pauschale!$N29),"")</f>
        <v/>
      </c>
      <c r="W37" s="73" t="str">
        <f>IFERROR(IF($B37=String_o_Kofi,0,VLOOKUP(Monatsverwendungsnachweis!AN40,Status_Ausloesung,Monatsverwendungsnachweis!$R$6,FALSE)*$AF$6*Ermittlung_Pauschale!$N29),"")</f>
        <v/>
      </c>
      <c r="X37" s="73" t="str">
        <f>IFERROR(IF($B37=String_o_Kofi,0,VLOOKUP(Monatsverwendungsnachweis!AO40,Status_Ausloesung,Monatsverwendungsnachweis!$R$6,FALSE)*$AF$6*Ermittlung_Pauschale!$N29),"")</f>
        <v/>
      </c>
      <c r="Y37" s="73" t="str">
        <f>IFERROR(IF($B37=String_o_Kofi,0,VLOOKUP(Monatsverwendungsnachweis!AP40,Status_Ausloesung,Monatsverwendungsnachweis!$R$6,FALSE)*$AF$6*Ermittlung_Pauschale!$N29),"")</f>
        <v/>
      </c>
      <c r="Z37" s="73" t="str">
        <f>IFERROR(IF($B37=String_o_Kofi,0,VLOOKUP(Monatsverwendungsnachweis!AQ40,Status_Ausloesung,Monatsverwendungsnachweis!$R$6,FALSE)*$AF$6*Ermittlung_Pauschale!$N29),"")</f>
        <v/>
      </c>
      <c r="AA37" s="73" t="str">
        <f>IFERROR(IF($B37=String_o_Kofi,0,VLOOKUP(Monatsverwendungsnachweis!AR40,Status_Ausloesung,Monatsverwendungsnachweis!$R$6,FALSE)*$AF$6*Ermittlung_Pauschale!$N29),"")</f>
        <v/>
      </c>
      <c r="AB37" s="73" t="str">
        <f>IFERROR(IF($B37=String_o_Kofi,0,VLOOKUP(Monatsverwendungsnachweis!AS40,Status_Ausloesung,Monatsverwendungsnachweis!$R$6,FALSE)*$AF$6*Ermittlung_Pauschale!$N29),"")</f>
        <v/>
      </c>
      <c r="AC37" s="73" t="str">
        <f>IFERROR(IF($B37=String_o_Kofi,0,VLOOKUP(Monatsverwendungsnachweis!AT40,Status_Ausloesung,Monatsverwendungsnachweis!$R$6,FALSE)*$AF$6*Ermittlung_Pauschale!$N29),"")</f>
        <v/>
      </c>
      <c r="AD37" s="73" t="str">
        <f>IFERROR(IF($B37=String_o_Kofi,0,VLOOKUP(Monatsverwendungsnachweis!AU40,Status_Ausloesung,Monatsverwendungsnachweis!$R$6,FALSE)*$AF$6*Ermittlung_Pauschale!$N29),"")</f>
        <v/>
      </c>
      <c r="AE37" s="73" t="str">
        <f>IFERROR(IF($B37=String_o_Kofi,0,VLOOKUP(Monatsverwendungsnachweis!AV40,Status_Ausloesung,Monatsverwendungsnachweis!$R$6,FALSE)*$AF$6*Ermittlung_Pauschale!$N29),"")</f>
        <v/>
      </c>
      <c r="AF37" s="73" t="str">
        <f>IFERROR(IF($B37=String_o_Kofi,0,VLOOKUP(Monatsverwendungsnachweis!AW40,Status_Ausloesung,Monatsverwendungsnachweis!$R$6,FALSE)*$AF$6*Ermittlung_Pauschale!$N29),"")</f>
        <v/>
      </c>
      <c r="AG37" s="73" t="str">
        <f>IFERROR(IF($B37=String_o_Kofi,0,VLOOKUP(Monatsverwendungsnachweis!AX40,Status_Ausloesung,Monatsverwendungsnachweis!$R$6,FALSE)*$AF$6*Ermittlung_Pauschale!$N29),"")</f>
        <v/>
      </c>
      <c r="AH37" s="73" t="str">
        <f>IFERROR(IF($B37=String_o_Kofi,0,VLOOKUP(Monatsverwendungsnachweis!AY40,Status_Ausloesung,Monatsverwendungsnachweis!$R$6,FALSE)*$AF$6*Ermittlung_Pauschale!$N29),"")</f>
        <v/>
      </c>
      <c r="AI37" s="73" t="str">
        <f>IFERROR(IF($B37=String_o_Kofi,0,VLOOKUP(Monatsverwendungsnachweis!AZ40,Status_Ausloesung,Monatsverwendungsnachweis!$R$6,FALSE)*$AF$6*Ermittlung_Pauschale!$N29),"")</f>
        <v/>
      </c>
      <c r="AJ37" s="73" t="str">
        <f>IFERROR(IF($B37=String_o_Kofi,0,VLOOKUP(Monatsverwendungsnachweis!BA40,Status_Ausloesung,Monatsverwendungsnachweis!$R$6,FALSE)*$AF$6*Ermittlung_Pauschale!$N29),"")</f>
        <v/>
      </c>
      <c r="AK37" s="73" t="str">
        <f>IFERROR(IF($B37=String_o_Kofi,0,VLOOKUP(Monatsverwendungsnachweis!BB40,Status_Ausloesung,Monatsverwendungsnachweis!$R$6,FALSE)*$AF$6*Ermittlung_Pauschale!$N29),"")</f>
        <v/>
      </c>
      <c r="AL37" s="73" t="str">
        <f>IFERROR(IF($B37=String_o_Kofi,0,VLOOKUP(Monatsverwendungsnachweis!BC40,Status_Ausloesung,Monatsverwendungsnachweis!$R$6,FALSE)*$AF$6*Ermittlung_Pauschale!$N29),"")</f>
        <v/>
      </c>
      <c r="AM37" s="74">
        <f>IF(E37='Drop Down'!$L$2,SUM(H37:AL37),0)</f>
        <v>0</v>
      </c>
      <c r="AN37" s="74">
        <f>IF(E37='Drop Down'!$L$3,SUM(H37:AL37),0)</f>
        <v>0</v>
      </c>
      <c r="AO37" s="625"/>
      <c r="AP37" s="625"/>
    </row>
    <row r="38" spans="1:42" s="41" customFormat="1" ht="11.85" customHeight="1" x14ac:dyDescent="0.2">
      <c r="A38" s="71" t="str">
        <f>Monatsverwendungsnachweis!A41</f>
        <v/>
      </c>
      <c r="B38" s="72" t="str">
        <f>IF(Monatsverwendungsnachweis!B41&lt;&gt;"",Monatsverwendungsnachweis!B41,"")</f>
        <v/>
      </c>
      <c r="C38" s="72" t="str">
        <f>IF(Monatsverwendungsnachweis!D41&lt;&gt;"",Monatsverwendungsnachweis!D41,"")</f>
        <v/>
      </c>
      <c r="D38" s="124" t="str">
        <f>IF(Monatsverwendungsnachweis!F41="","",Monatsverwendungsnachweis!F41)</f>
        <v/>
      </c>
      <c r="E38" s="128" t="str">
        <f>IF(Monatsverwendungsnachweis!G41="","",Monatsverwendungsnachweis!G41)</f>
        <v/>
      </c>
      <c r="F38" s="124" t="str">
        <f>IF(Monatsverwendungsnachweis!H41="","",Monatsverwendungsnachweis!H41)</f>
        <v/>
      </c>
      <c r="G38" s="124" t="str">
        <f>IF(C38="","",IF(Ermittlung_Pauschale!N30=0,"nein","ja"))</f>
        <v/>
      </c>
      <c r="H38" s="73" t="str">
        <f>IFERROR(IF($B38=String_o_Kofi,0,VLOOKUP(Monatsverwendungsnachweis!Y41,Status_Ausloesung,Monatsverwendungsnachweis!$R$6,FALSE)*$AF$6*Ermittlung_Pauschale!$N30),"")</f>
        <v/>
      </c>
      <c r="I38" s="73" t="str">
        <f>IFERROR(IF($B38=String_o_Kofi,0,VLOOKUP(Monatsverwendungsnachweis!Z41,Status_Ausloesung,Monatsverwendungsnachweis!$R$6,FALSE)*$AF$6*Ermittlung_Pauschale!$N30),"")</f>
        <v/>
      </c>
      <c r="J38" s="73" t="str">
        <f>IFERROR(IF($B38=String_o_Kofi,0,VLOOKUP(Monatsverwendungsnachweis!AA41,Status_Ausloesung,Monatsverwendungsnachweis!$R$6,FALSE)*$AF$6*Ermittlung_Pauschale!$N30),"")</f>
        <v/>
      </c>
      <c r="K38" s="73" t="str">
        <f>IFERROR(IF($B38=String_o_Kofi,0,VLOOKUP(Monatsverwendungsnachweis!AB41,Status_Ausloesung,Monatsverwendungsnachweis!$R$6,FALSE)*$AF$6*Ermittlung_Pauschale!$N30),"")</f>
        <v/>
      </c>
      <c r="L38" s="73" t="str">
        <f>IFERROR(IF($B38=String_o_Kofi,0,VLOOKUP(Monatsverwendungsnachweis!AC41,Status_Ausloesung,Monatsverwendungsnachweis!$R$6,FALSE)*$AF$6*Ermittlung_Pauschale!$N30),"")</f>
        <v/>
      </c>
      <c r="M38" s="73" t="str">
        <f>IFERROR(IF($B38=String_o_Kofi,0,VLOOKUP(Monatsverwendungsnachweis!AD41,Status_Ausloesung,Monatsverwendungsnachweis!$R$6,FALSE)*$AF$6*Ermittlung_Pauschale!$N30),"")</f>
        <v/>
      </c>
      <c r="N38" s="73" t="str">
        <f>IFERROR(IF($B38=String_o_Kofi,0,VLOOKUP(Monatsverwendungsnachweis!AE41,Status_Ausloesung,Monatsverwendungsnachweis!$R$6,FALSE)*$AF$6*Ermittlung_Pauschale!$N30),"")</f>
        <v/>
      </c>
      <c r="O38" s="73" t="str">
        <f>IFERROR(IF($B38=String_o_Kofi,0,VLOOKUP(Monatsverwendungsnachweis!AF41,Status_Ausloesung,Monatsverwendungsnachweis!$R$6,FALSE)*$AF$6*Ermittlung_Pauschale!$N30),"")</f>
        <v/>
      </c>
      <c r="P38" s="73" t="str">
        <f>IFERROR(IF($B38=String_o_Kofi,0,VLOOKUP(Monatsverwendungsnachweis!AG41,Status_Ausloesung,Monatsverwendungsnachweis!$R$6,FALSE)*$AF$6*Ermittlung_Pauschale!$N30),"")</f>
        <v/>
      </c>
      <c r="Q38" s="73" t="str">
        <f>IFERROR(IF($B38=String_o_Kofi,0,VLOOKUP(Monatsverwendungsnachweis!AH41,Status_Ausloesung,Monatsverwendungsnachweis!$R$6,FALSE)*$AF$6*Ermittlung_Pauschale!$N30),"")</f>
        <v/>
      </c>
      <c r="R38" s="73" t="str">
        <f>IFERROR(IF($B38=String_o_Kofi,0,VLOOKUP(Monatsverwendungsnachweis!AI41,Status_Ausloesung,Monatsverwendungsnachweis!$R$6,FALSE)*$AF$6*Ermittlung_Pauschale!$N30),"")</f>
        <v/>
      </c>
      <c r="S38" s="73" t="str">
        <f>IFERROR(IF($B38=String_o_Kofi,0,VLOOKUP(Monatsverwendungsnachweis!AJ41,Status_Ausloesung,Monatsverwendungsnachweis!$R$6,FALSE)*$AF$6*Ermittlung_Pauschale!$N30),"")</f>
        <v/>
      </c>
      <c r="T38" s="73" t="str">
        <f>IFERROR(IF($B38=String_o_Kofi,0,VLOOKUP(Monatsverwendungsnachweis!AK41,Status_Ausloesung,Monatsverwendungsnachweis!$R$6,FALSE)*$AF$6*Ermittlung_Pauschale!$N30),"")</f>
        <v/>
      </c>
      <c r="U38" s="73" t="str">
        <f>IFERROR(IF($B38=String_o_Kofi,0,VLOOKUP(Monatsverwendungsnachweis!AL41,Status_Ausloesung,Monatsverwendungsnachweis!$R$6,FALSE)*$AF$6*Ermittlung_Pauschale!$N30),"")</f>
        <v/>
      </c>
      <c r="V38" s="73" t="str">
        <f>IFERROR(IF($B38=String_o_Kofi,0,VLOOKUP(Monatsverwendungsnachweis!AM41,Status_Ausloesung,Monatsverwendungsnachweis!$R$6,FALSE)*$AF$6*Ermittlung_Pauschale!$N30),"")</f>
        <v/>
      </c>
      <c r="W38" s="73" t="str">
        <f>IFERROR(IF($B38=String_o_Kofi,0,VLOOKUP(Monatsverwendungsnachweis!AN41,Status_Ausloesung,Monatsverwendungsnachweis!$R$6,FALSE)*$AF$6*Ermittlung_Pauschale!$N30),"")</f>
        <v/>
      </c>
      <c r="X38" s="73" t="str">
        <f>IFERROR(IF($B38=String_o_Kofi,0,VLOOKUP(Monatsverwendungsnachweis!AO41,Status_Ausloesung,Monatsverwendungsnachweis!$R$6,FALSE)*$AF$6*Ermittlung_Pauschale!$N30),"")</f>
        <v/>
      </c>
      <c r="Y38" s="73" t="str">
        <f>IFERROR(IF($B38=String_o_Kofi,0,VLOOKUP(Monatsverwendungsnachweis!AP41,Status_Ausloesung,Monatsverwendungsnachweis!$R$6,FALSE)*$AF$6*Ermittlung_Pauschale!$N30),"")</f>
        <v/>
      </c>
      <c r="Z38" s="73" t="str">
        <f>IFERROR(IF($B38=String_o_Kofi,0,VLOOKUP(Monatsverwendungsnachweis!AQ41,Status_Ausloesung,Monatsverwendungsnachweis!$R$6,FALSE)*$AF$6*Ermittlung_Pauschale!$N30),"")</f>
        <v/>
      </c>
      <c r="AA38" s="73" t="str">
        <f>IFERROR(IF($B38=String_o_Kofi,0,VLOOKUP(Monatsverwendungsnachweis!AR41,Status_Ausloesung,Monatsverwendungsnachweis!$R$6,FALSE)*$AF$6*Ermittlung_Pauschale!$N30),"")</f>
        <v/>
      </c>
      <c r="AB38" s="73" t="str">
        <f>IFERROR(IF($B38=String_o_Kofi,0,VLOOKUP(Monatsverwendungsnachweis!AS41,Status_Ausloesung,Monatsverwendungsnachweis!$R$6,FALSE)*$AF$6*Ermittlung_Pauschale!$N30),"")</f>
        <v/>
      </c>
      <c r="AC38" s="73" t="str">
        <f>IFERROR(IF($B38=String_o_Kofi,0,VLOOKUP(Monatsverwendungsnachweis!AT41,Status_Ausloesung,Monatsverwendungsnachweis!$R$6,FALSE)*$AF$6*Ermittlung_Pauschale!$N30),"")</f>
        <v/>
      </c>
      <c r="AD38" s="73" t="str">
        <f>IFERROR(IF($B38=String_o_Kofi,0,VLOOKUP(Monatsverwendungsnachweis!AU41,Status_Ausloesung,Monatsverwendungsnachweis!$R$6,FALSE)*$AF$6*Ermittlung_Pauschale!$N30),"")</f>
        <v/>
      </c>
      <c r="AE38" s="73" t="str">
        <f>IFERROR(IF($B38=String_o_Kofi,0,VLOOKUP(Monatsverwendungsnachweis!AV41,Status_Ausloesung,Monatsverwendungsnachweis!$R$6,FALSE)*$AF$6*Ermittlung_Pauschale!$N30),"")</f>
        <v/>
      </c>
      <c r="AF38" s="73" t="str">
        <f>IFERROR(IF($B38=String_o_Kofi,0,VLOOKUP(Monatsverwendungsnachweis!AW41,Status_Ausloesung,Monatsverwendungsnachweis!$R$6,FALSE)*$AF$6*Ermittlung_Pauschale!$N30),"")</f>
        <v/>
      </c>
      <c r="AG38" s="73" t="str">
        <f>IFERROR(IF($B38=String_o_Kofi,0,VLOOKUP(Monatsverwendungsnachweis!AX41,Status_Ausloesung,Monatsverwendungsnachweis!$R$6,FALSE)*$AF$6*Ermittlung_Pauschale!$N30),"")</f>
        <v/>
      </c>
      <c r="AH38" s="73" t="str">
        <f>IFERROR(IF($B38=String_o_Kofi,0,VLOOKUP(Monatsverwendungsnachweis!AY41,Status_Ausloesung,Monatsverwendungsnachweis!$R$6,FALSE)*$AF$6*Ermittlung_Pauschale!$N30),"")</f>
        <v/>
      </c>
      <c r="AI38" s="73" t="str">
        <f>IFERROR(IF($B38=String_o_Kofi,0,VLOOKUP(Monatsverwendungsnachweis!AZ41,Status_Ausloesung,Monatsverwendungsnachweis!$R$6,FALSE)*$AF$6*Ermittlung_Pauschale!$N30),"")</f>
        <v/>
      </c>
      <c r="AJ38" s="73" t="str">
        <f>IFERROR(IF($B38=String_o_Kofi,0,VLOOKUP(Monatsverwendungsnachweis!BA41,Status_Ausloesung,Monatsverwendungsnachweis!$R$6,FALSE)*$AF$6*Ermittlung_Pauschale!$N30),"")</f>
        <v/>
      </c>
      <c r="AK38" s="73" t="str">
        <f>IFERROR(IF($B38=String_o_Kofi,0,VLOOKUP(Monatsverwendungsnachweis!BB41,Status_Ausloesung,Monatsverwendungsnachweis!$R$6,FALSE)*$AF$6*Ermittlung_Pauschale!$N30),"")</f>
        <v/>
      </c>
      <c r="AL38" s="73" t="str">
        <f>IFERROR(IF($B38=String_o_Kofi,0,VLOOKUP(Monatsverwendungsnachweis!BC41,Status_Ausloesung,Monatsverwendungsnachweis!$R$6,FALSE)*$AF$6*Ermittlung_Pauschale!$N30),"")</f>
        <v/>
      </c>
      <c r="AM38" s="74">
        <f>IF(E38='Drop Down'!$L$2,SUM(H38:AL38),0)</f>
        <v>0</v>
      </c>
      <c r="AN38" s="74">
        <f>IF(E38='Drop Down'!$L$3,SUM(H38:AL38),0)</f>
        <v>0</v>
      </c>
      <c r="AO38" s="625"/>
      <c r="AP38" s="625"/>
    </row>
    <row r="39" spans="1:42" s="41" customFormat="1" ht="11.85" customHeight="1" x14ac:dyDescent="0.2">
      <c r="A39" s="71" t="str">
        <f>Monatsverwendungsnachweis!A42</f>
        <v/>
      </c>
      <c r="B39" s="72" t="str">
        <f>IF(Monatsverwendungsnachweis!B42&lt;&gt;"",Monatsverwendungsnachweis!B42,"")</f>
        <v/>
      </c>
      <c r="C39" s="72" t="str">
        <f>IF(Monatsverwendungsnachweis!D42&lt;&gt;"",Monatsverwendungsnachweis!D42,"")</f>
        <v/>
      </c>
      <c r="D39" s="124" t="str">
        <f>IF(Monatsverwendungsnachweis!F42="","",Monatsverwendungsnachweis!F42)</f>
        <v/>
      </c>
      <c r="E39" s="128" t="str">
        <f>IF(Monatsverwendungsnachweis!G42="","",Monatsverwendungsnachweis!G42)</f>
        <v/>
      </c>
      <c r="F39" s="124" t="str">
        <f>IF(Monatsverwendungsnachweis!H42="","",Monatsverwendungsnachweis!H42)</f>
        <v/>
      </c>
      <c r="G39" s="124" t="str">
        <f>IF(C39="","",IF(Ermittlung_Pauschale!N31=0,"nein","ja"))</f>
        <v/>
      </c>
      <c r="H39" s="73" t="str">
        <f>IFERROR(IF($B39=String_o_Kofi,0,VLOOKUP(Monatsverwendungsnachweis!Y42,Status_Ausloesung,Monatsverwendungsnachweis!$R$6,FALSE)*$AF$6*Ermittlung_Pauschale!$N31),"")</f>
        <v/>
      </c>
      <c r="I39" s="73" t="str">
        <f>IFERROR(IF($B39=String_o_Kofi,0,VLOOKUP(Monatsverwendungsnachweis!Z42,Status_Ausloesung,Monatsverwendungsnachweis!$R$6,FALSE)*$AF$6*Ermittlung_Pauschale!$N31),"")</f>
        <v/>
      </c>
      <c r="J39" s="73" t="str">
        <f>IFERROR(IF($B39=String_o_Kofi,0,VLOOKUP(Monatsverwendungsnachweis!AA42,Status_Ausloesung,Monatsverwendungsnachweis!$R$6,FALSE)*$AF$6*Ermittlung_Pauschale!$N31),"")</f>
        <v/>
      </c>
      <c r="K39" s="73" t="str">
        <f>IFERROR(IF($B39=String_o_Kofi,0,VLOOKUP(Monatsverwendungsnachweis!AB42,Status_Ausloesung,Monatsverwendungsnachweis!$R$6,FALSE)*$AF$6*Ermittlung_Pauschale!$N31),"")</f>
        <v/>
      </c>
      <c r="L39" s="73" t="str">
        <f>IFERROR(IF($B39=String_o_Kofi,0,VLOOKUP(Monatsverwendungsnachweis!AC42,Status_Ausloesung,Monatsverwendungsnachweis!$R$6,FALSE)*$AF$6*Ermittlung_Pauschale!$N31),"")</f>
        <v/>
      </c>
      <c r="M39" s="73" t="str">
        <f>IFERROR(IF($B39=String_o_Kofi,0,VLOOKUP(Monatsverwendungsnachweis!AD42,Status_Ausloesung,Monatsverwendungsnachweis!$R$6,FALSE)*$AF$6*Ermittlung_Pauschale!$N31),"")</f>
        <v/>
      </c>
      <c r="N39" s="73" t="str">
        <f>IFERROR(IF($B39=String_o_Kofi,0,VLOOKUP(Monatsverwendungsnachweis!AE42,Status_Ausloesung,Monatsverwendungsnachweis!$R$6,FALSE)*$AF$6*Ermittlung_Pauschale!$N31),"")</f>
        <v/>
      </c>
      <c r="O39" s="73" t="str">
        <f>IFERROR(IF($B39=String_o_Kofi,0,VLOOKUP(Monatsverwendungsnachweis!AF42,Status_Ausloesung,Monatsverwendungsnachweis!$R$6,FALSE)*$AF$6*Ermittlung_Pauschale!$N31),"")</f>
        <v/>
      </c>
      <c r="P39" s="73" t="str">
        <f>IFERROR(IF($B39=String_o_Kofi,0,VLOOKUP(Monatsverwendungsnachweis!AG42,Status_Ausloesung,Monatsverwendungsnachweis!$R$6,FALSE)*$AF$6*Ermittlung_Pauschale!$N31),"")</f>
        <v/>
      </c>
      <c r="Q39" s="73" t="str">
        <f>IFERROR(IF($B39=String_o_Kofi,0,VLOOKUP(Monatsverwendungsnachweis!AH42,Status_Ausloesung,Monatsverwendungsnachweis!$R$6,FALSE)*$AF$6*Ermittlung_Pauschale!$N31),"")</f>
        <v/>
      </c>
      <c r="R39" s="73" t="str">
        <f>IFERROR(IF($B39=String_o_Kofi,0,VLOOKUP(Monatsverwendungsnachweis!AI42,Status_Ausloesung,Monatsverwendungsnachweis!$R$6,FALSE)*$AF$6*Ermittlung_Pauschale!$N31),"")</f>
        <v/>
      </c>
      <c r="S39" s="73" t="str">
        <f>IFERROR(IF($B39=String_o_Kofi,0,VLOOKUP(Monatsverwendungsnachweis!AJ42,Status_Ausloesung,Monatsverwendungsnachweis!$R$6,FALSE)*$AF$6*Ermittlung_Pauschale!$N31),"")</f>
        <v/>
      </c>
      <c r="T39" s="73" t="str">
        <f>IFERROR(IF($B39=String_o_Kofi,0,VLOOKUP(Monatsverwendungsnachweis!AK42,Status_Ausloesung,Monatsverwendungsnachweis!$R$6,FALSE)*$AF$6*Ermittlung_Pauschale!$N31),"")</f>
        <v/>
      </c>
      <c r="U39" s="73" t="str">
        <f>IFERROR(IF($B39=String_o_Kofi,0,VLOOKUP(Monatsverwendungsnachweis!AL42,Status_Ausloesung,Monatsverwendungsnachweis!$R$6,FALSE)*$AF$6*Ermittlung_Pauschale!$N31),"")</f>
        <v/>
      </c>
      <c r="V39" s="73" t="str">
        <f>IFERROR(IF($B39=String_o_Kofi,0,VLOOKUP(Monatsverwendungsnachweis!AM42,Status_Ausloesung,Monatsverwendungsnachweis!$R$6,FALSE)*$AF$6*Ermittlung_Pauschale!$N31),"")</f>
        <v/>
      </c>
      <c r="W39" s="73" t="str">
        <f>IFERROR(IF($B39=String_o_Kofi,0,VLOOKUP(Monatsverwendungsnachweis!AN42,Status_Ausloesung,Monatsverwendungsnachweis!$R$6,FALSE)*$AF$6*Ermittlung_Pauschale!$N31),"")</f>
        <v/>
      </c>
      <c r="X39" s="73" t="str">
        <f>IFERROR(IF($B39=String_o_Kofi,0,VLOOKUP(Monatsverwendungsnachweis!AO42,Status_Ausloesung,Monatsverwendungsnachweis!$R$6,FALSE)*$AF$6*Ermittlung_Pauschale!$N31),"")</f>
        <v/>
      </c>
      <c r="Y39" s="73" t="str">
        <f>IFERROR(IF($B39=String_o_Kofi,0,VLOOKUP(Monatsverwendungsnachweis!AP42,Status_Ausloesung,Monatsverwendungsnachweis!$R$6,FALSE)*$AF$6*Ermittlung_Pauschale!$N31),"")</f>
        <v/>
      </c>
      <c r="Z39" s="73" t="str">
        <f>IFERROR(IF($B39=String_o_Kofi,0,VLOOKUP(Monatsverwendungsnachweis!AQ42,Status_Ausloesung,Monatsverwendungsnachweis!$R$6,FALSE)*$AF$6*Ermittlung_Pauschale!$N31),"")</f>
        <v/>
      </c>
      <c r="AA39" s="73" t="str">
        <f>IFERROR(IF($B39=String_o_Kofi,0,VLOOKUP(Monatsverwendungsnachweis!AR42,Status_Ausloesung,Monatsverwendungsnachweis!$R$6,FALSE)*$AF$6*Ermittlung_Pauschale!$N31),"")</f>
        <v/>
      </c>
      <c r="AB39" s="73" t="str">
        <f>IFERROR(IF($B39=String_o_Kofi,0,VLOOKUP(Monatsverwendungsnachweis!AS42,Status_Ausloesung,Monatsverwendungsnachweis!$R$6,FALSE)*$AF$6*Ermittlung_Pauschale!$N31),"")</f>
        <v/>
      </c>
      <c r="AC39" s="73" t="str">
        <f>IFERROR(IF($B39=String_o_Kofi,0,VLOOKUP(Monatsverwendungsnachweis!AT42,Status_Ausloesung,Monatsverwendungsnachweis!$R$6,FALSE)*$AF$6*Ermittlung_Pauschale!$N31),"")</f>
        <v/>
      </c>
      <c r="AD39" s="73" t="str">
        <f>IFERROR(IF($B39=String_o_Kofi,0,VLOOKUP(Monatsverwendungsnachweis!AU42,Status_Ausloesung,Monatsverwendungsnachweis!$R$6,FALSE)*$AF$6*Ermittlung_Pauschale!$N31),"")</f>
        <v/>
      </c>
      <c r="AE39" s="73" t="str">
        <f>IFERROR(IF($B39=String_o_Kofi,0,VLOOKUP(Monatsverwendungsnachweis!AV42,Status_Ausloesung,Monatsverwendungsnachweis!$R$6,FALSE)*$AF$6*Ermittlung_Pauschale!$N31),"")</f>
        <v/>
      </c>
      <c r="AF39" s="73" t="str">
        <f>IFERROR(IF($B39=String_o_Kofi,0,VLOOKUP(Monatsverwendungsnachweis!AW42,Status_Ausloesung,Monatsverwendungsnachweis!$R$6,FALSE)*$AF$6*Ermittlung_Pauschale!$N31),"")</f>
        <v/>
      </c>
      <c r="AG39" s="73" t="str">
        <f>IFERROR(IF($B39=String_o_Kofi,0,VLOOKUP(Monatsverwendungsnachweis!AX42,Status_Ausloesung,Monatsverwendungsnachweis!$R$6,FALSE)*$AF$6*Ermittlung_Pauschale!$N31),"")</f>
        <v/>
      </c>
      <c r="AH39" s="73" t="str">
        <f>IFERROR(IF($B39=String_o_Kofi,0,VLOOKUP(Monatsverwendungsnachweis!AY42,Status_Ausloesung,Monatsverwendungsnachweis!$R$6,FALSE)*$AF$6*Ermittlung_Pauschale!$N31),"")</f>
        <v/>
      </c>
      <c r="AI39" s="73" t="str">
        <f>IFERROR(IF($B39=String_o_Kofi,0,VLOOKUP(Monatsverwendungsnachweis!AZ42,Status_Ausloesung,Monatsverwendungsnachweis!$R$6,FALSE)*$AF$6*Ermittlung_Pauschale!$N31),"")</f>
        <v/>
      </c>
      <c r="AJ39" s="73" t="str">
        <f>IFERROR(IF($B39=String_o_Kofi,0,VLOOKUP(Monatsverwendungsnachweis!BA42,Status_Ausloesung,Monatsverwendungsnachweis!$R$6,FALSE)*$AF$6*Ermittlung_Pauschale!$N31),"")</f>
        <v/>
      </c>
      <c r="AK39" s="73" t="str">
        <f>IFERROR(IF($B39=String_o_Kofi,0,VLOOKUP(Monatsverwendungsnachweis!BB42,Status_Ausloesung,Monatsverwendungsnachweis!$R$6,FALSE)*$AF$6*Ermittlung_Pauschale!$N31),"")</f>
        <v/>
      </c>
      <c r="AL39" s="73" t="str">
        <f>IFERROR(IF($B39=String_o_Kofi,0,VLOOKUP(Monatsverwendungsnachweis!BC42,Status_Ausloesung,Monatsverwendungsnachweis!$R$6,FALSE)*$AF$6*Ermittlung_Pauschale!$N31),"")</f>
        <v/>
      </c>
      <c r="AM39" s="74">
        <f>IF(E39='Drop Down'!$L$2,SUM(H39:AL39),0)</f>
        <v>0</v>
      </c>
      <c r="AN39" s="74">
        <f>IF(E39='Drop Down'!$L$3,SUM(H39:AL39),0)</f>
        <v>0</v>
      </c>
      <c r="AO39" s="625"/>
      <c r="AP39" s="625"/>
    </row>
    <row r="40" spans="1:42" s="41" customFormat="1" ht="11.85" customHeight="1" x14ac:dyDescent="0.2">
      <c r="A40" s="71" t="str">
        <f>Monatsverwendungsnachweis!A43</f>
        <v/>
      </c>
      <c r="B40" s="72" t="str">
        <f>IF(Monatsverwendungsnachweis!B43&lt;&gt;"",Monatsverwendungsnachweis!B43,"")</f>
        <v/>
      </c>
      <c r="C40" s="72" t="str">
        <f>IF(Monatsverwendungsnachweis!D43&lt;&gt;"",Monatsverwendungsnachweis!D43,"")</f>
        <v/>
      </c>
      <c r="D40" s="124" t="str">
        <f>IF(Monatsverwendungsnachweis!F43="","",Monatsverwendungsnachweis!F43)</f>
        <v/>
      </c>
      <c r="E40" s="128" t="str">
        <f>IF(Monatsverwendungsnachweis!G43="","",Monatsverwendungsnachweis!G43)</f>
        <v/>
      </c>
      <c r="F40" s="124" t="str">
        <f>IF(Monatsverwendungsnachweis!H43="","",Monatsverwendungsnachweis!H43)</f>
        <v/>
      </c>
      <c r="G40" s="124" t="str">
        <f>IF(C40="","",IF(Ermittlung_Pauschale!N32=0,"nein","ja"))</f>
        <v/>
      </c>
      <c r="H40" s="73" t="str">
        <f>IFERROR(IF($B40=String_o_Kofi,0,VLOOKUP(Monatsverwendungsnachweis!Y43,Status_Ausloesung,Monatsverwendungsnachweis!$R$6,FALSE)*$AF$6*Ermittlung_Pauschale!$N32),"")</f>
        <v/>
      </c>
      <c r="I40" s="73" t="str">
        <f>IFERROR(IF($B40=String_o_Kofi,0,VLOOKUP(Monatsverwendungsnachweis!Z43,Status_Ausloesung,Monatsverwendungsnachweis!$R$6,FALSE)*$AF$6*Ermittlung_Pauschale!$N32),"")</f>
        <v/>
      </c>
      <c r="J40" s="73" t="str">
        <f>IFERROR(IF($B40=String_o_Kofi,0,VLOOKUP(Monatsverwendungsnachweis!AA43,Status_Ausloesung,Monatsverwendungsnachweis!$R$6,FALSE)*$AF$6*Ermittlung_Pauschale!$N32),"")</f>
        <v/>
      </c>
      <c r="K40" s="73" t="str">
        <f>IFERROR(IF($B40=String_o_Kofi,0,VLOOKUP(Monatsverwendungsnachweis!AB43,Status_Ausloesung,Monatsverwendungsnachweis!$R$6,FALSE)*$AF$6*Ermittlung_Pauschale!$N32),"")</f>
        <v/>
      </c>
      <c r="L40" s="73" t="str">
        <f>IFERROR(IF($B40=String_o_Kofi,0,VLOOKUP(Monatsverwendungsnachweis!AC43,Status_Ausloesung,Monatsverwendungsnachweis!$R$6,FALSE)*$AF$6*Ermittlung_Pauschale!$N32),"")</f>
        <v/>
      </c>
      <c r="M40" s="73" t="str">
        <f>IFERROR(IF($B40=String_o_Kofi,0,VLOOKUP(Monatsverwendungsnachweis!AD43,Status_Ausloesung,Monatsverwendungsnachweis!$R$6,FALSE)*$AF$6*Ermittlung_Pauschale!$N32),"")</f>
        <v/>
      </c>
      <c r="N40" s="73" t="str">
        <f>IFERROR(IF($B40=String_o_Kofi,0,VLOOKUP(Monatsverwendungsnachweis!AE43,Status_Ausloesung,Monatsverwendungsnachweis!$R$6,FALSE)*$AF$6*Ermittlung_Pauschale!$N32),"")</f>
        <v/>
      </c>
      <c r="O40" s="73" t="str">
        <f>IFERROR(IF($B40=String_o_Kofi,0,VLOOKUP(Monatsverwendungsnachweis!AF43,Status_Ausloesung,Monatsverwendungsnachweis!$R$6,FALSE)*$AF$6*Ermittlung_Pauschale!$N32),"")</f>
        <v/>
      </c>
      <c r="P40" s="73" t="str">
        <f>IFERROR(IF($B40=String_o_Kofi,0,VLOOKUP(Monatsverwendungsnachweis!AG43,Status_Ausloesung,Monatsverwendungsnachweis!$R$6,FALSE)*$AF$6*Ermittlung_Pauschale!$N32),"")</f>
        <v/>
      </c>
      <c r="Q40" s="73" t="str">
        <f>IFERROR(IF($B40=String_o_Kofi,0,VLOOKUP(Monatsverwendungsnachweis!AH43,Status_Ausloesung,Monatsverwendungsnachweis!$R$6,FALSE)*$AF$6*Ermittlung_Pauschale!$N32),"")</f>
        <v/>
      </c>
      <c r="R40" s="73" t="str">
        <f>IFERROR(IF($B40=String_o_Kofi,0,VLOOKUP(Monatsverwendungsnachweis!AI43,Status_Ausloesung,Monatsverwendungsnachweis!$R$6,FALSE)*$AF$6*Ermittlung_Pauschale!$N32),"")</f>
        <v/>
      </c>
      <c r="S40" s="73" t="str">
        <f>IFERROR(IF($B40=String_o_Kofi,0,VLOOKUP(Monatsverwendungsnachweis!AJ43,Status_Ausloesung,Monatsverwendungsnachweis!$R$6,FALSE)*$AF$6*Ermittlung_Pauschale!$N32),"")</f>
        <v/>
      </c>
      <c r="T40" s="73" t="str">
        <f>IFERROR(IF($B40=String_o_Kofi,0,VLOOKUP(Monatsverwendungsnachweis!AK43,Status_Ausloesung,Monatsverwendungsnachweis!$R$6,FALSE)*$AF$6*Ermittlung_Pauschale!$N32),"")</f>
        <v/>
      </c>
      <c r="U40" s="73" t="str">
        <f>IFERROR(IF($B40=String_o_Kofi,0,VLOOKUP(Monatsverwendungsnachweis!AL43,Status_Ausloesung,Monatsverwendungsnachweis!$R$6,FALSE)*$AF$6*Ermittlung_Pauschale!$N32),"")</f>
        <v/>
      </c>
      <c r="V40" s="73" t="str">
        <f>IFERROR(IF($B40=String_o_Kofi,0,VLOOKUP(Monatsverwendungsnachweis!AM43,Status_Ausloesung,Monatsverwendungsnachweis!$R$6,FALSE)*$AF$6*Ermittlung_Pauschale!$N32),"")</f>
        <v/>
      </c>
      <c r="W40" s="73" t="str">
        <f>IFERROR(IF($B40=String_o_Kofi,0,VLOOKUP(Monatsverwendungsnachweis!AN43,Status_Ausloesung,Monatsverwendungsnachweis!$R$6,FALSE)*$AF$6*Ermittlung_Pauschale!$N32),"")</f>
        <v/>
      </c>
      <c r="X40" s="73" t="str">
        <f>IFERROR(IF($B40=String_o_Kofi,0,VLOOKUP(Monatsverwendungsnachweis!AO43,Status_Ausloesung,Monatsverwendungsnachweis!$R$6,FALSE)*$AF$6*Ermittlung_Pauschale!$N32),"")</f>
        <v/>
      </c>
      <c r="Y40" s="73" t="str">
        <f>IFERROR(IF($B40=String_o_Kofi,0,VLOOKUP(Monatsverwendungsnachweis!AP43,Status_Ausloesung,Monatsverwendungsnachweis!$R$6,FALSE)*$AF$6*Ermittlung_Pauschale!$N32),"")</f>
        <v/>
      </c>
      <c r="Z40" s="73" t="str">
        <f>IFERROR(IF($B40=String_o_Kofi,0,VLOOKUP(Monatsverwendungsnachweis!AQ43,Status_Ausloesung,Monatsverwendungsnachweis!$R$6,FALSE)*$AF$6*Ermittlung_Pauschale!$N32),"")</f>
        <v/>
      </c>
      <c r="AA40" s="73" t="str">
        <f>IFERROR(IF($B40=String_o_Kofi,0,VLOOKUP(Monatsverwendungsnachweis!AR43,Status_Ausloesung,Monatsverwendungsnachweis!$R$6,FALSE)*$AF$6*Ermittlung_Pauschale!$N32),"")</f>
        <v/>
      </c>
      <c r="AB40" s="73" t="str">
        <f>IFERROR(IF($B40=String_o_Kofi,0,VLOOKUP(Monatsverwendungsnachweis!AS43,Status_Ausloesung,Monatsverwendungsnachweis!$R$6,FALSE)*$AF$6*Ermittlung_Pauschale!$N32),"")</f>
        <v/>
      </c>
      <c r="AC40" s="73" t="str">
        <f>IFERROR(IF($B40=String_o_Kofi,0,VLOOKUP(Monatsverwendungsnachweis!AT43,Status_Ausloesung,Monatsverwendungsnachweis!$R$6,FALSE)*$AF$6*Ermittlung_Pauschale!$N32),"")</f>
        <v/>
      </c>
      <c r="AD40" s="73" t="str">
        <f>IFERROR(IF($B40=String_o_Kofi,0,VLOOKUP(Monatsverwendungsnachweis!AU43,Status_Ausloesung,Monatsverwendungsnachweis!$R$6,FALSE)*$AF$6*Ermittlung_Pauschale!$N32),"")</f>
        <v/>
      </c>
      <c r="AE40" s="73" t="str">
        <f>IFERROR(IF($B40=String_o_Kofi,0,VLOOKUP(Monatsverwendungsnachweis!AV43,Status_Ausloesung,Monatsverwendungsnachweis!$R$6,FALSE)*$AF$6*Ermittlung_Pauschale!$N32),"")</f>
        <v/>
      </c>
      <c r="AF40" s="73" t="str">
        <f>IFERROR(IF($B40=String_o_Kofi,0,VLOOKUP(Monatsverwendungsnachweis!AW43,Status_Ausloesung,Monatsverwendungsnachweis!$R$6,FALSE)*$AF$6*Ermittlung_Pauschale!$N32),"")</f>
        <v/>
      </c>
      <c r="AG40" s="73" t="str">
        <f>IFERROR(IF($B40=String_o_Kofi,0,VLOOKUP(Monatsverwendungsnachweis!AX43,Status_Ausloesung,Monatsverwendungsnachweis!$R$6,FALSE)*$AF$6*Ermittlung_Pauschale!$N32),"")</f>
        <v/>
      </c>
      <c r="AH40" s="73" t="str">
        <f>IFERROR(IF($B40=String_o_Kofi,0,VLOOKUP(Monatsverwendungsnachweis!AY43,Status_Ausloesung,Monatsverwendungsnachweis!$R$6,FALSE)*$AF$6*Ermittlung_Pauschale!$N32),"")</f>
        <v/>
      </c>
      <c r="AI40" s="73" t="str">
        <f>IFERROR(IF($B40=String_o_Kofi,0,VLOOKUP(Monatsverwendungsnachweis!AZ43,Status_Ausloesung,Monatsverwendungsnachweis!$R$6,FALSE)*$AF$6*Ermittlung_Pauschale!$N32),"")</f>
        <v/>
      </c>
      <c r="AJ40" s="73" t="str">
        <f>IFERROR(IF($B40=String_o_Kofi,0,VLOOKUP(Monatsverwendungsnachweis!BA43,Status_Ausloesung,Monatsverwendungsnachweis!$R$6,FALSE)*$AF$6*Ermittlung_Pauschale!$N32),"")</f>
        <v/>
      </c>
      <c r="AK40" s="73" t="str">
        <f>IFERROR(IF($B40=String_o_Kofi,0,VLOOKUP(Monatsverwendungsnachweis!BB43,Status_Ausloesung,Monatsverwendungsnachweis!$R$6,FALSE)*$AF$6*Ermittlung_Pauschale!$N32),"")</f>
        <v/>
      </c>
      <c r="AL40" s="73" t="str">
        <f>IFERROR(IF($B40=String_o_Kofi,0,VLOOKUP(Monatsverwendungsnachweis!BC43,Status_Ausloesung,Monatsverwendungsnachweis!$R$6,FALSE)*$AF$6*Ermittlung_Pauschale!$N32),"")</f>
        <v/>
      </c>
      <c r="AM40" s="74">
        <f>IF(E40='Drop Down'!$L$2,SUM(H40:AL40),0)</f>
        <v>0</v>
      </c>
      <c r="AN40" s="74">
        <f>IF(E40='Drop Down'!$L$3,SUM(H40:AL40),0)</f>
        <v>0</v>
      </c>
      <c r="AO40" s="625"/>
      <c r="AP40" s="625"/>
    </row>
    <row r="41" spans="1:42" s="41" customFormat="1" ht="11.85" customHeight="1" x14ac:dyDescent="0.2">
      <c r="A41" s="71" t="str">
        <f>Monatsverwendungsnachweis!A44</f>
        <v/>
      </c>
      <c r="B41" s="72" t="str">
        <f>IF(Monatsverwendungsnachweis!B44&lt;&gt;"",Monatsverwendungsnachweis!B44,"")</f>
        <v/>
      </c>
      <c r="C41" s="72" t="str">
        <f>IF(Monatsverwendungsnachweis!D44&lt;&gt;"",Monatsverwendungsnachweis!D44,"")</f>
        <v/>
      </c>
      <c r="D41" s="124" t="str">
        <f>IF(Monatsverwendungsnachweis!F44="","",Monatsverwendungsnachweis!F44)</f>
        <v/>
      </c>
      <c r="E41" s="128" t="str">
        <f>IF(Monatsverwendungsnachweis!G44="","",Monatsverwendungsnachweis!G44)</f>
        <v/>
      </c>
      <c r="F41" s="124" t="str">
        <f>IF(Monatsverwendungsnachweis!H44="","",Monatsverwendungsnachweis!H44)</f>
        <v/>
      </c>
      <c r="G41" s="124" t="str">
        <f>IF(C41="","",IF(Ermittlung_Pauschale!N33=0,"nein","ja"))</f>
        <v/>
      </c>
      <c r="H41" s="73" t="str">
        <f>IFERROR(IF($B41=String_o_Kofi,0,VLOOKUP(Monatsverwendungsnachweis!Y44,Status_Ausloesung,Monatsverwendungsnachweis!$R$6,FALSE)*$AF$6*Ermittlung_Pauschale!$N33),"")</f>
        <v/>
      </c>
      <c r="I41" s="73" t="str">
        <f>IFERROR(IF($B41=String_o_Kofi,0,VLOOKUP(Monatsverwendungsnachweis!Z44,Status_Ausloesung,Monatsverwendungsnachweis!$R$6,FALSE)*$AF$6*Ermittlung_Pauschale!$N33),"")</f>
        <v/>
      </c>
      <c r="J41" s="73" t="str">
        <f>IFERROR(IF($B41=String_o_Kofi,0,VLOOKUP(Monatsverwendungsnachweis!AA44,Status_Ausloesung,Monatsverwendungsnachweis!$R$6,FALSE)*$AF$6*Ermittlung_Pauschale!$N33),"")</f>
        <v/>
      </c>
      <c r="K41" s="73" t="str">
        <f>IFERROR(IF($B41=String_o_Kofi,0,VLOOKUP(Monatsverwendungsnachweis!AB44,Status_Ausloesung,Monatsverwendungsnachweis!$R$6,FALSE)*$AF$6*Ermittlung_Pauschale!$N33),"")</f>
        <v/>
      </c>
      <c r="L41" s="73" t="str">
        <f>IFERROR(IF($B41=String_o_Kofi,0,VLOOKUP(Monatsverwendungsnachweis!AC44,Status_Ausloesung,Monatsverwendungsnachweis!$R$6,FALSE)*$AF$6*Ermittlung_Pauschale!$N33),"")</f>
        <v/>
      </c>
      <c r="M41" s="73" t="str">
        <f>IFERROR(IF($B41=String_o_Kofi,0,VLOOKUP(Monatsverwendungsnachweis!AD44,Status_Ausloesung,Monatsverwendungsnachweis!$R$6,FALSE)*$AF$6*Ermittlung_Pauschale!$N33),"")</f>
        <v/>
      </c>
      <c r="N41" s="73" t="str">
        <f>IFERROR(IF($B41=String_o_Kofi,0,VLOOKUP(Monatsverwendungsnachweis!AE44,Status_Ausloesung,Monatsverwendungsnachweis!$R$6,FALSE)*$AF$6*Ermittlung_Pauschale!$N33),"")</f>
        <v/>
      </c>
      <c r="O41" s="73" t="str">
        <f>IFERROR(IF($B41=String_o_Kofi,0,VLOOKUP(Monatsverwendungsnachweis!AF44,Status_Ausloesung,Monatsverwendungsnachweis!$R$6,FALSE)*$AF$6*Ermittlung_Pauschale!$N33),"")</f>
        <v/>
      </c>
      <c r="P41" s="73" t="str">
        <f>IFERROR(IF($B41=String_o_Kofi,0,VLOOKUP(Monatsverwendungsnachweis!AG44,Status_Ausloesung,Monatsverwendungsnachweis!$R$6,FALSE)*$AF$6*Ermittlung_Pauschale!$N33),"")</f>
        <v/>
      </c>
      <c r="Q41" s="73" t="str">
        <f>IFERROR(IF($B41=String_o_Kofi,0,VLOOKUP(Monatsverwendungsnachweis!AH44,Status_Ausloesung,Monatsverwendungsnachweis!$R$6,FALSE)*$AF$6*Ermittlung_Pauschale!$N33),"")</f>
        <v/>
      </c>
      <c r="R41" s="73" t="str">
        <f>IFERROR(IF($B41=String_o_Kofi,0,VLOOKUP(Monatsverwendungsnachweis!AI44,Status_Ausloesung,Monatsverwendungsnachweis!$R$6,FALSE)*$AF$6*Ermittlung_Pauschale!$N33),"")</f>
        <v/>
      </c>
      <c r="S41" s="73" t="str">
        <f>IFERROR(IF($B41=String_o_Kofi,0,VLOOKUP(Monatsverwendungsnachweis!AJ44,Status_Ausloesung,Monatsverwendungsnachweis!$R$6,FALSE)*$AF$6*Ermittlung_Pauschale!$N33),"")</f>
        <v/>
      </c>
      <c r="T41" s="73" t="str">
        <f>IFERROR(IF($B41=String_o_Kofi,0,VLOOKUP(Monatsverwendungsnachweis!AK44,Status_Ausloesung,Monatsverwendungsnachweis!$R$6,FALSE)*$AF$6*Ermittlung_Pauschale!$N33),"")</f>
        <v/>
      </c>
      <c r="U41" s="73" t="str">
        <f>IFERROR(IF($B41=String_o_Kofi,0,VLOOKUP(Monatsverwendungsnachweis!AL44,Status_Ausloesung,Monatsverwendungsnachweis!$R$6,FALSE)*$AF$6*Ermittlung_Pauschale!$N33),"")</f>
        <v/>
      </c>
      <c r="V41" s="73" t="str">
        <f>IFERROR(IF($B41=String_o_Kofi,0,VLOOKUP(Monatsverwendungsnachweis!AM44,Status_Ausloesung,Monatsverwendungsnachweis!$R$6,FALSE)*$AF$6*Ermittlung_Pauschale!$N33),"")</f>
        <v/>
      </c>
      <c r="W41" s="73" t="str">
        <f>IFERROR(IF($B41=String_o_Kofi,0,VLOOKUP(Monatsverwendungsnachweis!AN44,Status_Ausloesung,Monatsverwendungsnachweis!$R$6,FALSE)*$AF$6*Ermittlung_Pauschale!$N33),"")</f>
        <v/>
      </c>
      <c r="X41" s="73" t="str">
        <f>IFERROR(IF($B41=String_o_Kofi,0,VLOOKUP(Monatsverwendungsnachweis!AO44,Status_Ausloesung,Monatsverwendungsnachweis!$R$6,FALSE)*$AF$6*Ermittlung_Pauschale!$N33),"")</f>
        <v/>
      </c>
      <c r="Y41" s="73" t="str">
        <f>IFERROR(IF($B41=String_o_Kofi,0,VLOOKUP(Monatsverwendungsnachweis!AP44,Status_Ausloesung,Monatsverwendungsnachweis!$R$6,FALSE)*$AF$6*Ermittlung_Pauschale!$N33),"")</f>
        <v/>
      </c>
      <c r="Z41" s="73" t="str">
        <f>IFERROR(IF($B41=String_o_Kofi,0,VLOOKUP(Monatsverwendungsnachweis!AQ44,Status_Ausloesung,Monatsverwendungsnachweis!$R$6,FALSE)*$AF$6*Ermittlung_Pauschale!$N33),"")</f>
        <v/>
      </c>
      <c r="AA41" s="73" t="str">
        <f>IFERROR(IF($B41=String_o_Kofi,0,VLOOKUP(Monatsverwendungsnachweis!AR44,Status_Ausloesung,Monatsverwendungsnachweis!$R$6,FALSE)*$AF$6*Ermittlung_Pauschale!$N33),"")</f>
        <v/>
      </c>
      <c r="AB41" s="73" t="str">
        <f>IFERROR(IF($B41=String_o_Kofi,0,VLOOKUP(Monatsverwendungsnachweis!AS44,Status_Ausloesung,Monatsverwendungsnachweis!$R$6,FALSE)*$AF$6*Ermittlung_Pauschale!$N33),"")</f>
        <v/>
      </c>
      <c r="AC41" s="73" t="str">
        <f>IFERROR(IF($B41=String_o_Kofi,0,VLOOKUP(Monatsverwendungsnachweis!AT44,Status_Ausloesung,Monatsverwendungsnachweis!$R$6,FALSE)*$AF$6*Ermittlung_Pauschale!$N33),"")</f>
        <v/>
      </c>
      <c r="AD41" s="73" t="str">
        <f>IFERROR(IF($B41=String_o_Kofi,0,VLOOKUP(Monatsverwendungsnachweis!AU44,Status_Ausloesung,Monatsverwendungsnachweis!$R$6,FALSE)*$AF$6*Ermittlung_Pauschale!$N33),"")</f>
        <v/>
      </c>
      <c r="AE41" s="73" t="str">
        <f>IFERROR(IF($B41=String_o_Kofi,0,VLOOKUP(Monatsverwendungsnachweis!AV44,Status_Ausloesung,Monatsverwendungsnachweis!$R$6,FALSE)*$AF$6*Ermittlung_Pauschale!$N33),"")</f>
        <v/>
      </c>
      <c r="AF41" s="73" t="str">
        <f>IFERROR(IF($B41=String_o_Kofi,0,VLOOKUP(Monatsverwendungsnachweis!AW44,Status_Ausloesung,Monatsverwendungsnachweis!$R$6,FALSE)*$AF$6*Ermittlung_Pauschale!$N33),"")</f>
        <v/>
      </c>
      <c r="AG41" s="73" t="str">
        <f>IFERROR(IF($B41=String_o_Kofi,0,VLOOKUP(Monatsverwendungsnachweis!AX44,Status_Ausloesung,Monatsverwendungsnachweis!$R$6,FALSE)*$AF$6*Ermittlung_Pauschale!$N33),"")</f>
        <v/>
      </c>
      <c r="AH41" s="73" t="str">
        <f>IFERROR(IF($B41=String_o_Kofi,0,VLOOKUP(Monatsverwendungsnachweis!AY44,Status_Ausloesung,Monatsverwendungsnachweis!$R$6,FALSE)*$AF$6*Ermittlung_Pauschale!$N33),"")</f>
        <v/>
      </c>
      <c r="AI41" s="73" t="str">
        <f>IFERROR(IF($B41=String_o_Kofi,0,VLOOKUP(Monatsverwendungsnachweis!AZ44,Status_Ausloesung,Monatsverwendungsnachweis!$R$6,FALSE)*$AF$6*Ermittlung_Pauschale!$N33),"")</f>
        <v/>
      </c>
      <c r="AJ41" s="73" t="str">
        <f>IFERROR(IF($B41=String_o_Kofi,0,VLOOKUP(Monatsverwendungsnachweis!BA44,Status_Ausloesung,Monatsverwendungsnachweis!$R$6,FALSE)*$AF$6*Ermittlung_Pauschale!$N33),"")</f>
        <v/>
      </c>
      <c r="AK41" s="73" t="str">
        <f>IFERROR(IF($B41=String_o_Kofi,0,VLOOKUP(Monatsverwendungsnachweis!BB44,Status_Ausloesung,Monatsverwendungsnachweis!$R$6,FALSE)*$AF$6*Ermittlung_Pauschale!$N33),"")</f>
        <v/>
      </c>
      <c r="AL41" s="73" t="str">
        <f>IFERROR(IF($B41=String_o_Kofi,0,VLOOKUP(Monatsverwendungsnachweis!BC44,Status_Ausloesung,Monatsverwendungsnachweis!$R$6,FALSE)*$AF$6*Ermittlung_Pauschale!$N33),"")</f>
        <v/>
      </c>
      <c r="AM41" s="74">
        <f>IF(E41='Drop Down'!$L$2,SUM(H41:AL41),0)</f>
        <v>0</v>
      </c>
      <c r="AN41" s="74">
        <f>IF(E41='Drop Down'!$L$3,SUM(H41:AL41),0)</f>
        <v>0</v>
      </c>
      <c r="AO41" s="625"/>
      <c r="AP41" s="625"/>
    </row>
    <row r="42" spans="1:42" s="41" customFormat="1" ht="11.85" customHeight="1" x14ac:dyDescent="0.2">
      <c r="A42" s="71" t="str">
        <f>Monatsverwendungsnachweis!A45</f>
        <v/>
      </c>
      <c r="B42" s="72" t="str">
        <f>IF(Monatsverwendungsnachweis!B45&lt;&gt;"",Monatsverwendungsnachweis!B45,"")</f>
        <v/>
      </c>
      <c r="C42" s="72" t="str">
        <f>IF(Monatsverwendungsnachweis!D45&lt;&gt;"",Monatsverwendungsnachweis!D45,"")</f>
        <v/>
      </c>
      <c r="D42" s="124" t="str">
        <f>IF(Monatsverwendungsnachweis!F45="","",Monatsverwendungsnachweis!F45)</f>
        <v/>
      </c>
      <c r="E42" s="128" t="str">
        <f>IF(Monatsverwendungsnachweis!G45="","",Monatsverwendungsnachweis!G45)</f>
        <v/>
      </c>
      <c r="F42" s="124" t="str">
        <f>IF(Monatsverwendungsnachweis!H45="","",Monatsverwendungsnachweis!H45)</f>
        <v/>
      </c>
      <c r="G42" s="124" t="str">
        <f>IF(C42="","",IF(Ermittlung_Pauschale!N34=0,"nein","ja"))</f>
        <v/>
      </c>
      <c r="H42" s="73" t="str">
        <f>IFERROR(IF($B42=String_o_Kofi,0,VLOOKUP(Monatsverwendungsnachweis!Y45,Status_Ausloesung,Monatsverwendungsnachweis!$R$6,FALSE)*$AF$6*Ermittlung_Pauschale!$N34),"")</f>
        <v/>
      </c>
      <c r="I42" s="73" t="str">
        <f>IFERROR(IF($B42=String_o_Kofi,0,VLOOKUP(Monatsverwendungsnachweis!Z45,Status_Ausloesung,Monatsverwendungsnachweis!$R$6,FALSE)*$AF$6*Ermittlung_Pauschale!$N34),"")</f>
        <v/>
      </c>
      <c r="J42" s="73" t="str">
        <f>IFERROR(IF($B42=String_o_Kofi,0,VLOOKUP(Monatsverwendungsnachweis!AA45,Status_Ausloesung,Monatsverwendungsnachweis!$R$6,FALSE)*$AF$6*Ermittlung_Pauschale!$N34),"")</f>
        <v/>
      </c>
      <c r="K42" s="73" t="str">
        <f>IFERROR(IF($B42=String_o_Kofi,0,VLOOKUP(Monatsverwendungsnachweis!AB45,Status_Ausloesung,Monatsverwendungsnachweis!$R$6,FALSE)*$AF$6*Ermittlung_Pauschale!$N34),"")</f>
        <v/>
      </c>
      <c r="L42" s="73" t="str">
        <f>IFERROR(IF($B42=String_o_Kofi,0,VLOOKUP(Monatsverwendungsnachweis!AC45,Status_Ausloesung,Monatsverwendungsnachweis!$R$6,FALSE)*$AF$6*Ermittlung_Pauschale!$N34),"")</f>
        <v/>
      </c>
      <c r="M42" s="73" t="str">
        <f>IFERROR(IF($B42=String_o_Kofi,0,VLOOKUP(Monatsverwendungsnachweis!AD45,Status_Ausloesung,Monatsverwendungsnachweis!$R$6,FALSE)*$AF$6*Ermittlung_Pauschale!$N34),"")</f>
        <v/>
      </c>
      <c r="N42" s="73" t="str">
        <f>IFERROR(IF($B42=String_o_Kofi,0,VLOOKUP(Monatsverwendungsnachweis!AE45,Status_Ausloesung,Monatsverwendungsnachweis!$R$6,FALSE)*$AF$6*Ermittlung_Pauschale!$N34),"")</f>
        <v/>
      </c>
      <c r="O42" s="73" t="str">
        <f>IFERROR(IF($B42=String_o_Kofi,0,VLOOKUP(Monatsverwendungsnachweis!AF45,Status_Ausloesung,Monatsverwendungsnachweis!$R$6,FALSE)*$AF$6*Ermittlung_Pauschale!$N34),"")</f>
        <v/>
      </c>
      <c r="P42" s="73" t="str">
        <f>IFERROR(IF($B42=String_o_Kofi,0,VLOOKUP(Monatsverwendungsnachweis!AG45,Status_Ausloesung,Monatsverwendungsnachweis!$R$6,FALSE)*$AF$6*Ermittlung_Pauschale!$N34),"")</f>
        <v/>
      </c>
      <c r="Q42" s="73" t="str">
        <f>IFERROR(IF($B42=String_o_Kofi,0,VLOOKUP(Monatsverwendungsnachweis!AH45,Status_Ausloesung,Monatsverwendungsnachweis!$R$6,FALSE)*$AF$6*Ermittlung_Pauschale!$N34),"")</f>
        <v/>
      </c>
      <c r="R42" s="73" t="str">
        <f>IFERROR(IF($B42=String_o_Kofi,0,VLOOKUP(Monatsverwendungsnachweis!AI45,Status_Ausloesung,Monatsverwendungsnachweis!$R$6,FALSE)*$AF$6*Ermittlung_Pauschale!$N34),"")</f>
        <v/>
      </c>
      <c r="S42" s="73" t="str">
        <f>IFERROR(IF($B42=String_o_Kofi,0,VLOOKUP(Monatsverwendungsnachweis!AJ45,Status_Ausloesung,Monatsverwendungsnachweis!$R$6,FALSE)*$AF$6*Ermittlung_Pauschale!$N34),"")</f>
        <v/>
      </c>
      <c r="T42" s="73" t="str">
        <f>IFERROR(IF($B42=String_o_Kofi,0,VLOOKUP(Monatsverwendungsnachweis!AK45,Status_Ausloesung,Monatsverwendungsnachweis!$R$6,FALSE)*$AF$6*Ermittlung_Pauschale!$N34),"")</f>
        <v/>
      </c>
      <c r="U42" s="73" t="str">
        <f>IFERROR(IF($B42=String_o_Kofi,0,VLOOKUP(Monatsverwendungsnachweis!AL45,Status_Ausloesung,Monatsverwendungsnachweis!$R$6,FALSE)*$AF$6*Ermittlung_Pauschale!$N34),"")</f>
        <v/>
      </c>
      <c r="V42" s="73" t="str">
        <f>IFERROR(IF($B42=String_o_Kofi,0,VLOOKUP(Monatsverwendungsnachweis!AM45,Status_Ausloesung,Monatsverwendungsnachweis!$R$6,FALSE)*$AF$6*Ermittlung_Pauschale!$N34),"")</f>
        <v/>
      </c>
      <c r="W42" s="73" t="str">
        <f>IFERROR(IF($B42=String_o_Kofi,0,VLOOKUP(Monatsverwendungsnachweis!AN45,Status_Ausloesung,Monatsverwendungsnachweis!$R$6,FALSE)*$AF$6*Ermittlung_Pauschale!$N34),"")</f>
        <v/>
      </c>
      <c r="X42" s="73" t="str">
        <f>IFERROR(IF($B42=String_o_Kofi,0,VLOOKUP(Monatsverwendungsnachweis!AO45,Status_Ausloesung,Monatsverwendungsnachweis!$R$6,FALSE)*$AF$6*Ermittlung_Pauschale!$N34),"")</f>
        <v/>
      </c>
      <c r="Y42" s="73" t="str">
        <f>IFERROR(IF($B42=String_o_Kofi,0,VLOOKUP(Monatsverwendungsnachweis!AP45,Status_Ausloesung,Monatsverwendungsnachweis!$R$6,FALSE)*$AF$6*Ermittlung_Pauschale!$N34),"")</f>
        <v/>
      </c>
      <c r="Z42" s="73" t="str">
        <f>IFERROR(IF($B42=String_o_Kofi,0,VLOOKUP(Monatsverwendungsnachweis!AQ45,Status_Ausloesung,Monatsverwendungsnachweis!$R$6,FALSE)*$AF$6*Ermittlung_Pauschale!$N34),"")</f>
        <v/>
      </c>
      <c r="AA42" s="73" t="str">
        <f>IFERROR(IF($B42=String_o_Kofi,0,VLOOKUP(Monatsverwendungsnachweis!AR45,Status_Ausloesung,Monatsverwendungsnachweis!$R$6,FALSE)*$AF$6*Ermittlung_Pauschale!$N34),"")</f>
        <v/>
      </c>
      <c r="AB42" s="73" t="str">
        <f>IFERROR(IF($B42=String_o_Kofi,0,VLOOKUP(Monatsverwendungsnachweis!AS45,Status_Ausloesung,Monatsverwendungsnachweis!$R$6,FALSE)*$AF$6*Ermittlung_Pauschale!$N34),"")</f>
        <v/>
      </c>
      <c r="AC42" s="73" t="str">
        <f>IFERROR(IF($B42=String_o_Kofi,0,VLOOKUP(Monatsverwendungsnachweis!AT45,Status_Ausloesung,Monatsverwendungsnachweis!$R$6,FALSE)*$AF$6*Ermittlung_Pauschale!$N34),"")</f>
        <v/>
      </c>
      <c r="AD42" s="73" t="str">
        <f>IFERROR(IF($B42=String_o_Kofi,0,VLOOKUP(Monatsverwendungsnachweis!AU45,Status_Ausloesung,Monatsverwendungsnachweis!$R$6,FALSE)*$AF$6*Ermittlung_Pauschale!$N34),"")</f>
        <v/>
      </c>
      <c r="AE42" s="73" t="str">
        <f>IFERROR(IF($B42=String_o_Kofi,0,VLOOKUP(Monatsverwendungsnachweis!AV45,Status_Ausloesung,Monatsverwendungsnachweis!$R$6,FALSE)*$AF$6*Ermittlung_Pauschale!$N34),"")</f>
        <v/>
      </c>
      <c r="AF42" s="73" t="str">
        <f>IFERROR(IF($B42=String_o_Kofi,0,VLOOKUP(Monatsverwendungsnachweis!AW45,Status_Ausloesung,Monatsverwendungsnachweis!$R$6,FALSE)*$AF$6*Ermittlung_Pauschale!$N34),"")</f>
        <v/>
      </c>
      <c r="AG42" s="73" t="str">
        <f>IFERROR(IF($B42=String_o_Kofi,0,VLOOKUP(Monatsverwendungsnachweis!AX45,Status_Ausloesung,Monatsverwendungsnachweis!$R$6,FALSE)*$AF$6*Ermittlung_Pauschale!$N34),"")</f>
        <v/>
      </c>
      <c r="AH42" s="73" t="str">
        <f>IFERROR(IF($B42=String_o_Kofi,0,VLOOKUP(Monatsverwendungsnachweis!AY45,Status_Ausloesung,Monatsverwendungsnachweis!$R$6,FALSE)*$AF$6*Ermittlung_Pauschale!$N34),"")</f>
        <v/>
      </c>
      <c r="AI42" s="73" t="str">
        <f>IFERROR(IF($B42=String_o_Kofi,0,VLOOKUP(Monatsverwendungsnachweis!AZ45,Status_Ausloesung,Monatsverwendungsnachweis!$R$6,FALSE)*$AF$6*Ermittlung_Pauschale!$N34),"")</f>
        <v/>
      </c>
      <c r="AJ42" s="73" t="str">
        <f>IFERROR(IF($B42=String_o_Kofi,0,VLOOKUP(Monatsverwendungsnachweis!BA45,Status_Ausloesung,Monatsverwendungsnachweis!$R$6,FALSE)*$AF$6*Ermittlung_Pauschale!$N34),"")</f>
        <v/>
      </c>
      <c r="AK42" s="73" t="str">
        <f>IFERROR(IF($B42=String_o_Kofi,0,VLOOKUP(Monatsverwendungsnachweis!BB45,Status_Ausloesung,Monatsverwendungsnachweis!$R$6,FALSE)*$AF$6*Ermittlung_Pauschale!$N34),"")</f>
        <v/>
      </c>
      <c r="AL42" s="73" t="str">
        <f>IFERROR(IF($B42=String_o_Kofi,0,VLOOKUP(Monatsverwendungsnachweis!BC45,Status_Ausloesung,Monatsverwendungsnachweis!$R$6,FALSE)*$AF$6*Ermittlung_Pauschale!$N34),"")</f>
        <v/>
      </c>
      <c r="AM42" s="74">
        <f>IF(E42='Drop Down'!$L$2,SUM(H42:AL42),0)</f>
        <v>0</v>
      </c>
      <c r="AN42" s="74">
        <f>IF(E42='Drop Down'!$L$3,SUM(H42:AL42),0)</f>
        <v>0</v>
      </c>
      <c r="AO42" s="625"/>
      <c r="AP42" s="625"/>
    </row>
    <row r="43" spans="1:42" s="41" customFormat="1" ht="11.85" customHeight="1" x14ac:dyDescent="0.2">
      <c r="A43" s="71" t="str">
        <f>Monatsverwendungsnachweis!A46</f>
        <v/>
      </c>
      <c r="B43" s="72" t="str">
        <f>IF(Monatsverwendungsnachweis!B46&lt;&gt;"",Monatsverwendungsnachweis!B46,"")</f>
        <v/>
      </c>
      <c r="C43" s="72" t="str">
        <f>IF(Monatsverwendungsnachweis!D46&lt;&gt;"",Monatsverwendungsnachweis!D46,"")</f>
        <v/>
      </c>
      <c r="D43" s="124" t="str">
        <f>IF(Monatsverwendungsnachweis!F46="","",Monatsverwendungsnachweis!F46)</f>
        <v/>
      </c>
      <c r="E43" s="128" t="str">
        <f>IF(Monatsverwendungsnachweis!G46="","",Monatsverwendungsnachweis!G46)</f>
        <v/>
      </c>
      <c r="F43" s="124" t="str">
        <f>IF(Monatsverwendungsnachweis!H46="","",Monatsverwendungsnachweis!H46)</f>
        <v/>
      </c>
      <c r="G43" s="124" t="str">
        <f>IF(C43="","",IF(Ermittlung_Pauschale!N35=0,"nein","ja"))</f>
        <v/>
      </c>
      <c r="H43" s="73" t="str">
        <f>IFERROR(IF($B43=String_o_Kofi,0,VLOOKUP(Monatsverwendungsnachweis!Y46,Status_Ausloesung,Monatsverwendungsnachweis!$R$6,FALSE)*$AF$6*Ermittlung_Pauschale!$N35),"")</f>
        <v/>
      </c>
      <c r="I43" s="73" t="str">
        <f>IFERROR(IF($B43=String_o_Kofi,0,VLOOKUP(Monatsverwendungsnachweis!Z46,Status_Ausloesung,Monatsverwendungsnachweis!$R$6,FALSE)*$AF$6*Ermittlung_Pauschale!$N35),"")</f>
        <v/>
      </c>
      <c r="J43" s="73" t="str">
        <f>IFERROR(IF($B43=String_o_Kofi,0,VLOOKUP(Monatsverwendungsnachweis!AA46,Status_Ausloesung,Monatsverwendungsnachweis!$R$6,FALSE)*$AF$6*Ermittlung_Pauschale!$N35),"")</f>
        <v/>
      </c>
      <c r="K43" s="73" t="str">
        <f>IFERROR(IF($B43=String_o_Kofi,0,VLOOKUP(Monatsverwendungsnachweis!AB46,Status_Ausloesung,Monatsverwendungsnachweis!$R$6,FALSE)*$AF$6*Ermittlung_Pauschale!$N35),"")</f>
        <v/>
      </c>
      <c r="L43" s="73" t="str">
        <f>IFERROR(IF($B43=String_o_Kofi,0,VLOOKUP(Monatsverwendungsnachweis!AC46,Status_Ausloesung,Monatsverwendungsnachweis!$R$6,FALSE)*$AF$6*Ermittlung_Pauschale!$N35),"")</f>
        <v/>
      </c>
      <c r="M43" s="73" t="str">
        <f>IFERROR(IF($B43=String_o_Kofi,0,VLOOKUP(Monatsverwendungsnachweis!AD46,Status_Ausloesung,Monatsverwendungsnachweis!$R$6,FALSE)*$AF$6*Ermittlung_Pauschale!$N35),"")</f>
        <v/>
      </c>
      <c r="N43" s="73" t="str">
        <f>IFERROR(IF($B43=String_o_Kofi,0,VLOOKUP(Monatsverwendungsnachweis!AE46,Status_Ausloesung,Monatsverwendungsnachweis!$R$6,FALSE)*$AF$6*Ermittlung_Pauschale!$N35),"")</f>
        <v/>
      </c>
      <c r="O43" s="73" t="str">
        <f>IFERROR(IF($B43=String_o_Kofi,0,VLOOKUP(Monatsverwendungsnachweis!AF46,Status_Ausloesung,Monatsverwendungsnachweis!$R$6,FALSE)*$AF$6*Ermittlung_Pauschale!$N35),"")</f>
        <v/>
      </c>
      <c r="P43" s="73" t="str">
        <f>IFERROR(IF($B43=String_o_Kofi,0,VLOOKUP(Monatsverwendungsnachweis!AG46,Status_Ausloesung,Monatsverwendungsnachweis!$R$6,FALSE)*$AF$6*Ermittlung_Pauschale!$N35),"")</f>
        <v/>
      </c>
      <c r="Q43" s="73" t="str">
        <f>IFERROR(IF($B43=String_o_Kofi,0,VLOOKUP(Monatsverwendungsnachweis!AH46,Status_Ausloesung,Monatsverwendungsnachweis!$R$6,FALSE)*$AF$6*Ermittlung_Pauschale!$N35),"")</f>
        <v/>
      </c>
      <c r="R43" s="73" t="str">
        <f>IFERROR(IF($B43=String_o_Kofi,0,VLOOKUP(Monatsverwendungsnachweis!AI46,Status_Ausloesung,Monatsverwendungsnachweis!$R$6,FALSE)*$AF$6*Ermittlung_Pauschale!$N35),"")</f>
        <v/>
      </c>
      <c r="S43" s="73" t="str">
        <f>IFERROR(IF($B43=String_o_Kofi,0,VLOOKUP(Monatsverwendungsnachweis!AJ46,Status_Ausloesung,Monatsverwendungsnachweis!$R$6,FALSE)*$AF$6*Ermittlung_Pauschale!$N35),"")</f>
        <v/>
      </c>
      <c r="T43" s="73" t="str">
        <f>IFERROR(IF($B43=String_o_Kofi,0,VLOOKUP(Monatsverwendungsnachweis!AK46,Status_Ausloesung,Monatsverwendungsnachweis!$R$6,FALSE)*$AF$6*Ermittlung_Pauschale!$N35),"")</f>
        <v/>
      </c>
      <c r="U43" s="73" t="str">
        <f>IFERROR(IF($B43=String_o_Kofi,0,VLOOKUP(Monatsverwendungsnachweis!AL46,Status_Ausloesung,Monatsverwendungsnachweis!$R$6,FALSE)*$AF$6*Ermittlung_Pauschale!$N35),"")</f>
        <v/>
      </c>
      <c r="V43" s="73" t="str">
        <f>IFERROR(IF($B43=String_o_Kofi,0,VLOOKUP(Monatsverwendungsnachweis!AM46,Status_Ausloesung,Monatsverwendungsnachweis!$R$6,FALSE)*$AF$6*Ermittlung_Pauschale!$N35),"")</f>
        <v/>
      </c>
      <c r="W43" s="73" t="str">
        <f>IFERROR(IF($B43=String_o_Kofi,0,VLOOKUP(Monatsverwendungsnachweis!AN46,Status_Ausloesung,Monatsverwendungsnachweis!$R$6,FALSE)*$AF$6*Ermittlung_Pauschale!$N35),"")</f>
        <v/>
      </c>
      <c r="X43" s="73" t="str">
        <f>IFERROR(IF($B43=String_o_Kofi,0,VLOOKUP(Monatsverwendungsnachweis!AO46,Status_Ausloesung,Monatsverwendungsnachweis!$R$6,FALSE)*$AF$6*Ermittlung_Pauschale!$N35),"")</f>
        <v/>
      </c>
      <c r="Y43" s="73" t="str">
        <f>IFERROR(IF($B43=String_o_Kofi,0,VLOOKUP(Monatsverwendungsnachweis!AP46,Status_Ausloesung,Monatsverwendungsnachweis!$R$6,FALSE)*$AF$6*Ermittlung_Pauschale!$N35),"")</f>
        <v/>
      </c>
      <c r="Z43" s="73" t="str">
        <f>IFERROR(IF($B43=String_o_Kofi,0,VLOOKUP(Monatsverwendungsnachweis!AQ46,Status_Ausloesung,Monatsverwendungsnachweis!$R$6,FALSE)*$AF$6*Ermittlung_Pauschale!$N35),"")</f>
        <v/>
      </c>
      <c r="AA43" s="73" t="str">
        <f>IFERROR(IF($B43=String_o_Kofi,0,VLOOKUP(Monatsverwendungsnachweis!AR46,Status_Ausloesung,Monatsverwendungsnachweis!$R$6,FALSE)*$AF$6*Ermittlung_Pauschale!$N35),"")</f>
        <v/>
      </c>
      <c r="AB43" s="73" t="str">
        <f>IFERROR(IF($B43=String_o_Kofi,0,VLOOKUP(Monatsverwendungsnachweis!AS46,Status_Ausloesung,Monatsverwendungsnachweis!$R$6,FALSE)*$AF$6*Ermittlung_Pauschale!$N35),"")</f>
        <v/>
      </c>
      <c r="AC43" s="73" t="str">
        <f>IFERROR(IF($B43=String_o_Kofi,0,VLOOKUP(Monatsverwendungsnachweis!AT46,Status_Ausloesung,Monatsverwendungsnachweis!$R$6,FALSE)*$AF$6*Ermittlung_Pauschale!$N35),"")</f>
        <v/>
      </c>
      <c r="AD43" s="73" t="str">
        <f>IFERROR(IF($B43=String_o_Kofi,0,VLOOKUP(Monatsverwendungsnachweis!AU46,Status_Ausloesung,Monatsverwendungsnachweis!$R$6,FALSE)*$AF$6*Ermittlung_Pauschale!$N35),"")</f>
        <v/>
      </c>
      <c r="AE43" s="73" t="str">
        <f>IFERROR(IF($B43=String_o_Kofi,0,VLOOKUP(Monatsverwendungsnachweis!AV46,Status_Ausloesung,Monatsverwendungsnachweis!$R$6,FALSE)*$AF$6*Ermittlung_Pauschale!$N35),"")</f>
        <v/>
      </c>
      <c r="AF43" s="73" t="str">
        <f>IFERROR(IF($B43=String_o_Kofi,0,VLOOKUP(Monatsverwendungsnachweis!AW46,Status_Ausloesung,Monatsverwendungsnachweis!$R$6,FALSE)*$AF$6*Ermittlung_Pauschale!$N35),"")</f>
        <v/>
      </c>
      <c r="AG43" s="73" t="str">
        <f>IFERROR(IF($B43=String_o_Kofi,0,VLOOKUP(Monatsverwendungsnachweis!AX46,Status_Ausloesung,Monatsverwendungsnachweis!$R$6,FALSE)*$AF$6*Ermittlung_Pauschale!$N35),"")</f>
        <v/>
      </c>
      <c r="AH43" s="73" t="str">
        <f>IFERROR(IF($B43=String_o_Kofi,0,VLOOKUP(Monatsverwendungsnachweis!AY46,Status_Ausloesung,Monatsverwendungsnachweis!$R$6,FALSE)*$AF$6*Ermittlung_Pauschale!$N35),"")</f>
        <v/>
      </c>
      <c r="AI43" s="73" t="str">
        <f>IFERROR(IF($B43=String_o_Kofi,0,VLOOKUP(Monatsverwendungsnachweis!AZ46,Status_Ausloesung,Monatsverwendungsnachweis!$R$6,FALSE)*$AF$6*Ermittlung_Pauschale!$N35),"")</f>
        <v/>
      </c>
      <c r="AJ43" s="73" t="str">
        <f>IFERROR(IF($B43=String_o_Kofi,0,VLOOKUP(Monatsverwendungsnachweis!BA46,Status_Ausloesung,Monatsverwendungsnachweis!$R$6,FALSE)*$AF$6*Ermittlung_Pauschale!$N35),"")</f>
        <v/>
      </c>
      <c r="AK43" s="73" t="str">
        <f>IFERROR(IF($B43=String_o_Kofi,0,VLOOKUP(Monatsverwendungsnachweis!BB46,Status_Ausloesung,Monatsverwendungsnachweis!$R$6,FALSE)*$AF$6*Ermittlung_Pauschale!$N35),"")</f>
        <v/>
      </c>
      <c r="AL43" s="73" t="str">
        <f>IFERROR(IF($B43=String_o_Kofi,0,VLOOKUP(Monatsverwendungsnachweis!BC46,Status_Ausloesung,Monatsverwendungsnachweis!$R$6,FALSE)*$AF$6*Ermittlung_Pauschale!$N35),"")</f>
        <v/>
      </c>
      <c r="AM43" s="74">
        <f>IF(E43='Drop Down'!$L$2,SUM(H43:AL43),0)</f>
        <v>0</v>
      </c>
      <c r="AN43" s="74">
        <f>IF(E43='Drop Down'!$L$3,SUM(H43:AL43),0)</f>
        <v>0</v>
      </c>
      <c r="AO43" s="625"/>
      <c r="AP43" s="625"/>
    </row>
    <row r="44" spans="1:42" s="41" customFormat="1" ht="11.85" customHeight="1" x14ac:dyDescent="0.2">
      <c r="A44" s="71" t="str">
        <f>Monatsverwendungsnachweis!A47</f>
        <v/>
      </c>
      <c r="B44" s="72" t="str">
        <f>IF(Monatsverwendungsnachweis!B47&lt;&gt;"",Monatsverwendungsnachweis!B47,"")</f>
        <v/>
      </c>
      <c r="C44" s="72" t="str">
        <f>IF(Monatsverwendungsnachweis!D47&lt;&gt;"",Monatsverwendungsnachweis!D47,"")</f>
        <v/>
      </c>
      <c r="D44" s="124" t="str">
        <f>IF(Monatsverwendungsnachweis!F47="","",Monatsverwendungsnachweis!F47)</f>
        <v/>
      </c>
      <c r="E44" s="128" t="str">
        <f>IF(Monatsverwendungsnachweis!G47="","",Monatsverwendungsnachweis!G47)</f>
        <v/>
      </c>
      <c r="F44" s="124" t="str">
        <f>IF(Monatsverwendungsnachweis!H47="","",Monatsverwendungsnachweis!H47)</f>
        <v/>
      </c>
      <c r="G44" s="124" t="str">
        <f>IF(C44="","",IF(Ermittlung_Pauschale!N36=0,"nein","ja"))</f>
        <v/>
      </c>
      <c r="H44" s="73" t="str">
        <f>IFERROR(IF($B44=String_o_Kofi,0,VLOOKUP(Monatsverwendungsnachweis!Y47,Status_Ausloesung,Monatsverwendungsnachweis!$R$6,FALSE)*$AF$6*Ermittlung_Pauschale!$N36),"")</f>
        <v/>
      </c>
      <c r="I44" s="73" t="str">
        <f>IFERROR(IF($B44=String_o_Kofi,0,VLOOKUP(Monatsverwendungsnachweis!Z47,Status_Ausloesung,Monatsverwendungsnachweis!$R$6,FALSE)*$AF$6*Ermittlung_Pauschale!$N36),"")</f>
        <v/>
      </c>
      <c r="J44" s="73" t="str">
        <f>IFERROR(IF($B44=String_o_Kofi,0,VLOOKUP(Monatsverwendungsnachweis!AA47,Status_Ausloesung,Monatsverwendungsnachweis!$R$6,FALSE)*$AF$6*Ermittlung_Pauschale!$N36),"")</f>
        <v/>
      </c>
      <c r="K44" s="73" t="str">
        <f>IFERROR(IF($B44=String_o_Kofi,0,VLOOKUP(Monatsverwendungsnachweis!AB47,Status_Ausloesung,Monatsverwendungsnachweis!$R$6,FALSE)*$AF$6*Ermittlung_Pauschale!$N36),"")</f>
        <v/>
      </c>
      <c r="L44" s="73" t="str">
        <f>IFERROR(IF($B44=String_o_Kofi,0,VLOOKUP(Monatsverwendungsnachweis!AC47,Status_Ausloesung,Monatsverwendungsnachweis!$R$6,FALSE)*$AF$6*Ermittlung_Pauschale!$N36),"")</f>
        <v/>
      </c>
      <c r="M44" s="73" t="str">
        <f>IFERROR(IF($B44=String_o_Kofi,0,VLOOKUP(Monatsverwendungsnachweis!AD47,Status_Ausloesung,Monatsverwendungsnachweis!$R$6,FALSE)*$AF$6*Ermittlung_Pauschale!$N36),"")</f>
        <v/>
      </c>
      <c r="N44" s="73" t="str">
        <f>IFERROR(IF($B44=String_o_Kofi,0,VLOOKUP(Monatsverwendungsnachweis!AE47,Status_Ausloesung,Monatsverwendungsnachweis!$R$6,FALSE)*$AF$6*Ermittlung_Pauschale!$N36),"")</f>
        <v/>
      </c>
      <c r="O44" s="73" t="str">
        <f>IFERROR(IF($B44=String_o_Kofi,0,VLOOKUP(Monatsverwendungsnachweis!AF47,Status_Ausloesung,Monatsverwendungsnachweis!$R$6,FALSE)*$AF$6*Ermittlung_Pauschale!$N36),"")</f>
        <v/>
      </c>
      <c r="P44" s="73" t="str">
        <f>IFERROR(IF($B44=String_o_Kofi,0,VLOOKUP(Monatsverwendungsnachweis!AG47,Status_Ausloesung,Monatsverwendungsnachweis!$R$6,FALSE)*$AF$6*Ermittlung_Pauschale!$N36),"")</f>
        <v/>
      </c>
      <c r="Q44" s="73" t="str">
        <f>IFERROR(IF($B44=String_o_Kofi,0,VLOOKUP(Monatsverwendungsnachweis!AH47,Status_Ausloesung,Monatsverwendungsnachweis!$R$6,FALSE)*$AF$6*Ermittlung_Pauschale!$N36),"")</f>
        <v/>
      </c>
      <c r="R44" s="73" t="str">
        <f>IFERROR(IF($B44=String_o_Kofi,0,VLOOKUP(Monatsverwendungsnachweis!AI47,Status_Ausloesung,Monatsverwendungsnachweis!$R$6,FALSE)*$AF$6*Ermittlung_Pauschale!$N36),"")</f>
        <v/>
      </c>
      <c r="S44" s="73" t="str">
        <f>IFERROR(IF($B44=String_o_Kofi,0,VLOOKUP(Monatsverwendungsnachweis!AJ47,Status_Ausloesung,Monatsverwendungsnachweis!$R$6,FALSE)*$AF$6*Ermittlung_Pauschale!$N36),"")</f>
        <v/>
      </c>
      <c r="T44" s="73" t="str">
        <f>IFERROR(IF($B44=String_o_Kofi,0,VLOOKUP(Monatsverwendungsnachweis!AK47,Status_Ausloesung,Monatsverwendungsnachweis!$R$6,FALSE)*$AF$6*Ermittlung_Pauschale!$N36),"")</f>
        <v/>
      </c>
      <c r="U44" s="73" t="str">
        <f>IFERROR(IF($B44=String_o_Kofi,0,VLOOKUP(Monatsverwendungsnachweis!AL47,Status_Ausloesung,Monatsverwendungsnachweis!$R$6,FALSE)*$AF$6*Ermittlung_Pauschale!$N36),"")</f>
        <v/>
      </c>
      <c r="V44" s="73" t="str">
        <f>IFERROR(IF($B44=String_o_Kofi,0,VLOOKUP(Monatsverwendungsnachweis!AM47,Status_Ausloesung,Monatsverwendungsnachweis!$R$6,FALSE)*$AF$6*Ermittlung_Pauschale!$N36),"")</f>
        <v/>
      </c>
      <c r="W44" s="73" t="str">
        <f>IFERROR(IF($B44=String_o_Kofi,0,VLOOKUP(Monatsverwendungsnachweis!AN47,Status_Ausloesung,Monatsverwendungsnachweis!$R$6,FALSE)*$AF$6*Ermittlung_Pauschale!$N36),"")</f>
        <v/>
      </c>
      <c r="X44" s="73" t="str">
        <f>IFERROR(IF($B44=String_o_Kofi,0,VLOOKUP(Monatsverwendungsnachweis!AO47,Status_Ausloesung,Monatsverwendungsnachweis!$R$6,FALSE)*$AF$6*Ermittlung_Pauschale!$N36),"")</f>
        <v/>
      </c>
      <c r="Y44" s="73" t="str">
        <f>IFERROR(IF($B44=String_o_Kofi,0,VLOOKUP(Monatsverwendungsnachweis!AP47,Status_Ausloesung,Monatsverwendungsnachweis!$R$6,FALSE)*$AF$6*Ermittlung_Pauschale!$N36),"")</f>
        <v/>
      </c>
      <c r="Z44" s="73" t="str">
        <f>IFERROR(IF($B44=String_o_Kofi,0,VLOOKUP(Monatsverwendungsnachweis!AQ47,Status_Ausloesung,Monatsverwendungsnachweis!$R$6,FALSE)*$AF$6*Ermittlung_Pauschale!$N36),"")</f>
        <v/>
      </c>
      <c r="AA44" s="73" t="str">
        <f>IFERROR(IF($B44=String_o_Kofi,0,VLOOKUP(Monatsverwendungsnachweis!AR47,Status_Ausloesung,Monatsverwendungsnachweis!$R$6,FALSE)*$AF$6*Ermittlung_Pauschale!$N36),"")</f>
        <v/>
      </c>
      <c r="AB44" s="73" t="str">
        <f>IFERROR(IF($B44=String_o_Kofi,0,VLOOKUP(Monatsverwendungsnachweis!AS47,Status_Ausloesung,Monatsverwendungsnachweis!$R$6,FALSE)*$AF$6*Ermittlung_Pauschale!$N36),"")</f>
        <v/>
      </c>
      <c r="AC44" s="73" t="str">
        <f>IFERROR(IF($B44=String_o_Kofi,0,VLOOKUP(Monatsverwendungsnachweis!AT47,Status_Ausloesung,Monatsverwendungsnachweis!$R$6,FALSE)*$AF$6*Ermittlung_Pauschale!$N36),"")</f>
        <v/>
      </c>
      <c r="AD44" s="73" t="str">
        <f>IFERROR(IF($B44=String_o_Kofi,0,VLOOKUP(Monatsverwendungsnachweis!AU47,Status_Ausloesung,Monatsverwendungsnachweis!$R$6,FALSE)*$AF$6*Ermittlung_Pauschale!$N36),"")</f>
        <v/>
      </c>
      <c r="AE44" s="73" t="str">
        <f>IFERROR(IF($B44=String_o_Kofi,0,VLOOKUP(Monatsverwendungsnachweis!AV47,Status_Ausloesung,Monatsverwendungsnachweis!$R$6,FALSE)*$AF$6*Ermittlung_Pauschale!$N36),"")</f>
        <v/>
      </c>
      <c r="AF44" s="73" t="str">
        <f>IFERROR(IF($B44=String_o_Kofi,0,VLOOKUP(Monatsverwendungsnachweis!AW47,Status_Ausloesung,Monatsverwendungsnachweis!$R$6,FALSE)*$AF$6*Ermittlung_Pauschale!$N36),"")</f>
        <v/>
      </c>
      <c r="AG44" s="73" t="str">
        <f>IFERROR(IF($B44=String_o_Kofi,0,VLOOKUP(Monatsverwendungsnachweis!AX47,Status_Ausloesung,Monatsverwendungsnachweis!$R$6,FALSE)*$AF$6*Ermittlung_Pauschale!$N36),"")</f>
        <v/>
      </c>
      <c r="AH44" s="73" t="str">
        <f>IFERROR(IF($B44=String_o_Kofi,0,VLOOKUP(Monatsverwendungsnachweis!AY47,Status_Ausloesung,Monatsverwendungsnachweis!$R$6,FALSE)*$AF$6*Ermittlung_Pauschale!$N36),"")</f>
        <v/>
      </c>
      <c r="AI44" s="73" t="str">
        <f>IFERROR(IF($B44=String_o_Kofi,0,VLOOKUP(Monatsverwendungsnachweis!AZ47,Status_Ausloesung,Monatsverwendungsnachweis!$R$6,FALSE)*$AF$6*Ermittlung_Pauschale!$N36),"")</f>
        <v/>
      </c>
      <c r="AJ44" s="73" t="str">
        <f>IFERROR(IF($B44=String_o_Kofi,0,VLOOKUP(Monatsverwendungsnachweis!BA47,Status_Ausloesung,Monatsverwendungsnachweis!$R$6,FALSE)*$AF$6*Ermittlung_Pauschale!$N36),"")</f>
        <v/>
      </c>
      <c r="AK44" s="73" t="str">
        <f>IFERROR(IF($B44=String_o_Kofi,0,VLOOKUP(Monatsverwendungsnachweis!BB47,Status_Ausloesung,Monatsverwendungsnachweis!$R$6,FALSE)*$AF$6*Ermittlung_Pauschale!$N36),"")</f>
        <v/>
      </c>
      <c r="AL44" s="73" t="str">
        <f>IFERROR(IF($B44=String_o_Kofi,0,VLOOKUP(Monatsverwendungsnachweis!BC47,Status_Ausloesung,Monatsverwendungsnachweis!$R$6,FALSE)*$AF$6*Ermittlung_Pauschale!$N36),"")</f>
        <v/>
      </c>
      <c r="AM44" s="74">
        <f>IF(E44='Drop Down'!$L$2,SUM(H44:AL44),0)</f>
        <v>0</v>
      </c>
      <c r="AN44" s="74">
        <f>IF(E44='Drop Down'!$L$3,SUM(H44:AL44),0)</f>
        <v>0</v>
      </c>
      <c r="AO44" s="625"/>
      <c r="AP44" s="625"/>
    </row>
    <row r="45" spans="1:42" s="41" customFormat="1" ht="11.85" customHeight="1" x14ac:dyDescent="0.2">
      <c r="A45" s="71" t="str">
        <f>Monatsverwendungsnachweis!A48</f>
        <v/>
      </c>
      <c r="B45" s="72" t="str">
        <f>IF(Monatsverwendungsnachweis!B48&lt;&gt;"",Monatsverwendungsnachweis!B48,"")</f>
        <v/>
      </c>
      <c r="C45" s="72" t="str">
        <f>IF(Monatsverwendungsnachweis!D48&lt;&gt;"",Monatsverwendungsnachweis!D48,"")</f>
        <v/>
      </c>
      <c r="D45" s="124" t="str">
        <f>IF(Monatsverwendungsnachweis!F48="","",Monatsverwendungsnachweis!F48)</f>
        <v/>
      </c>
      <c r="E45" s="128" t="str">
        <f>IF(Monatsverwendungsnachweis!G48="","",Monatsverwendungsnachweis!G48)</f>
        <v/>
      </c>
      <c r="F45" s="124" t="str">
        <f>IF(Monatsverwendungsnachweis!H48="","",Monatsverwendungsnachweis!H48)</f>
        <v/>
      </c>
      <c r="G45" s="124" t="str">
        <f>IF(C45="","",IF(Ermittlung_Pauschale!N37=0,"nein","ja"))</f>
        <v/>
      </c>
      <c r="H45" s="73" t="str">
        <f>IFERROR(IF($B45=String_o_Kofi,0,VLOOKUP(Monatsverwendungsnachweis!Y48,Status_Ausloesung,Monatsverwendungsnachweis!$R$6,FALSE)*$AF$6*Ermittlung_Pauschale!$N37),"")</f>
        <v/>
      </c>
      <c r="I45" s="73" t="str">
        <f>IFERROR(IF($B45=String_o_Kofi,0,VLOOKUP(Monatsverwendungsnachweis!Z48,Status_Ausloesung,Monatsverwendungsnachweis!$R$6,FALSE)*$AF$6*Ermittlung_Pauschale!$N37),"")</f>
        <v/>
      </c>
      <c r="J45" s="73" t="str">
        <f>IFERROR(IF($B45=String_o_Kofi,0,VLOOKUP(Monatsverwendungsnachweis!AA48,Status_Ausloesung,Monatsverwendungsnachweis!$R$6,FALSE)*$AF$6*Ermittlung_Pauschale!$N37),"")</f>
        <v/>
      </c>
      <c r="K45" s="73" t="str">
        <f>IFERROR(IF($B45=String_o_Kofi,0,VLOOKUP(Monatsverwendungsnachweis!AB48,Status_Ausloesung,Monatsverwendungsnachweis!$R$6,FALSE)*$AF$6*Ermittlung_Pauschale!$N37),"")</f>
        <v/>
      </c>
      <c r="L45" s="73" t="str">
        <f>IFERROR(IF($B45=String_o_Kofi,0,VLOOKUP(Monatsverwendungsnachweis!AC48,Status_Ausloesung,Monatsverwendungsnachweis!$R$6,FALSE)*$AF$6*Ermittlung_Pauschale!$N37),"")</f>
        <v/>
      </c>
      <c r="M45" s="73" t="str">
        <f>IFERROR(IF($B45=String_o_Kofi,0,VLOOKUP(Monatsverwendungsnachweis!AD48,Status_Ausloesung,Monatsverwendungsnachweis!$R$6,FALSE)*$AF$6*Ermittlung_Pauschale!$N37),"")</f>
        <v/>
      </c>
      <c r="N45" s="73" t="str">
        <f>IFERROR(IF($B45=String_o_Kofi,0,VLOOKUP(Monatsverwendungsnachweis!AE48,Status_Ausloesung,Monatsverwendungsnachweis!$R$6,FALSE)*$AF$6*Ermittlung_Pauschale!$N37),"")</f>
        <v/>
      </c>
      <c r="O45" s="73" t="str">
        <f>IFERROR(IF($B45=String_o_Kofi,0,VLOOKUP(Monatsverwendungsnachweis!AF48,Status_Ausloesung,Monatsverwendungsnachweis!$R$6,FALSE)*$AF$6*Ermittlung_Pauschale!$N37),"")</f>
        <v/>
      </c>
      <c r="P45" s="73" t="str">
        <f>IFERROR(IF($B45=String_o_Kofi,0,VLOOKUP(Monatsverwendungsnachweis!AG48,Status_Ausloesung,Monatsverwendungsnachweis!$R$6,FALSE)*$AF$6*Ermittlung_Pauschale!$N37),"")</f>
        <v/>
      </c>
      <c r="Q45" s="73" t="str">
        <f>IFERROR(IF($B45=String_o_Kofi,0,VLOOKUP(Monatsverwendungsnachweis!AH48,Status_Ausloesung,Monatsverwendungsnachweis!$R$6,FALSE)*$AF$6*Ermittlung_Pauschale!$N37),"")</f>
        <v/>
      </c>
      <c r="R45" s="73" t="str">
        <f>IFERROR(IF($B45=String_o_Kofi,0,VLOOKUP(Monatsverwendungsnachweis!AI48,Status_Ausloesung,Monatsverwendungsnachweis!$R$6,FALSE)*$AF$6*Ermittlung_Pauschale!$N37),"")</f>
        <v/>
      </c>
      <c r="S45" s="73" t="str">
        <f>IFERROR(IF($B45=String_o_Kofi,0,VLOOKUP(Monatsverwendungsnachweis!AJ48,Status_Ausloesung,Monatsverwendungsnachweis!$R$6,FALSE)*$AF$6*Ermittlung_Pauschale!$N37),"")</f>
        <v/>
      </c>
      <c r="T45" s="73" t="str">
        <f>IFERROR(IF($B45=String_o_Kofi,0,VLOOKUP(Monatsverwendungsnachweis!AK48,Status_Ausloesung,Monatsverwendungsnachweis!$R$6,FALSE)*$AF$6*Ermittlung_Pauschale!$N37),"")</f>
        <v/>
      </c>
      <c r="U45" s="73" t="str">
        <f>IFERROR(IF($B45=String_o_Kofi,0,VLOOKUP(Monatsverwendungsnachweis!AL48,Status_Ausloesung,Monatsverwendungsnachweis!$R$6,FALSE)*$AF$6*Ermittlung_Pauschale!$N37),"")</f>
        <v/>
      </c>
      <c r="V45" s="73" t="str">
        <f>IFERROR(IF($B45=String_o_Kofi,0,VLOOKUP(Monatsverwendungsnachweis!AM48,Status_Ausloesung,Monatsverwendungsnachweis!$R$6,FALSE)*$AF$6*Ermittlung_Pauschale!$N37),"")</f>
        <v/>
      </c>
      <c r="W45" s="73" t="str">
        <f>IFERROR(IF($B45=String_o_Kofi,0,VLOOKUP(Monatsverwendungsnachweis!AN48,Status_Ausloesung,Monatsverwendungsnachweis!$R$6,FALSE)*$AF$6*Ermittlung_Pauschale!$N37),"")</f>
        <v/>
      </c>
      <c r="X45" s="73" t="str">
        <f>IFERROR(IF($B45=String_o_Kofi,0,VLOOKUP(Monatsverwendungsnachweis!AO48,Status_Ausloesung,Monatsverwendungsnachweis!$R$6,FALSE)*$AF$6*Ermittlung_Pauschale!$N37),"")</f>
        <v/>
      </c>
      <c r="Y45" s="73" t="str">
        <f>IFERROR(IF($B45=String_o_Kofi,0,VLOOKUP(Monatsverwendungsnachweis!AP48,Status_Ausloesung,Monatsverwendungsnachweis!$R$6,FALSE)*$AF$6*Ermittlung_Pauschale!$N37),"")</f>
        <v/>
      </c>
      <c r="Z45" s="73" t="str">
        <f>IFERROR(IF($B45=String_o_Kofi,0,VLOOKUP(Monatsverwendungsnachweis!AQ48,Status_Ausloesung,Monatsverwendungsnachweis!$R$6,FALSE)*$AF$6*Ermittlung_Pauschale!$N37),"")</f>
        <v/>
      </c>
      <c r="AA45" s="73" t="str">
        <f>IFERROR(IF($B45=String_o_Kofi,0,VLOOKUP(Monatsverwendungsnachweis!AR48,Status_Ausloesung,Monatsverwendungsnachweis!$R$6,FALSE)*$AF$6*Ermittlung_Pauschale!$N37),"")</f>
        <v/>
      </c>
      <c r="AB45" s="73" t="str">
        <f>IFERROR(IF($B45=String_o_Kofi,0,VLOOKUP(Monatsverwendungsnachweis!AS48,Status_Ausloesung,Monatsverwendungsnachweis!$R$6,FALSE)*$AF$6*Ermittlung_Pauschale!$N37),"")</f>
        <v/>
      </c>
      <c r="AC45" s="73" t="str">
        <f>IFERROR(IF($B45=String_o_Kofi,0,VLOOKUP(Monatsverwendungsnachweis!AT48,Status_Ausloesung,Monatsverwendungsnachweis!$R$6,FALSE)*$AF$6*Ermittlung_Pauschale!$N37),"")</f>
        <v/>
      </c>
      <c r="AD45" s="73" t="str">
        <f>IFERROR(IF($B45=String_o_Kofi,0,VLOOKUP(Monatsverwendungsnachweis!AU48,Status_Ausloesung,Monatsverwendungsnachweis!$R$6,FALSE)*$AF$6*Ermittlung_Pauschale!$N37),"")</f>
        <v/>
      </c>
      <c r="AE45" s="73" t="str">
        <f>IFERROR(IF($B45=String_o_Kofi,0,VLOOKUP(Monatsverwendungsnachweis!AV48,Status_Ausloesung,Monatsverwendungsnachweis!$R$6,FALSE)*$AF$6*Ermittlung_Pauschale!$N37),"")</f>
        <v/>
      </c>
      <c r="AF45" s="73" t="str">
        <f>IFERROR(IF($B45=String_o_Kofi,0,VLOOKUP(Monatsverwendungsnachweis!AW48,Status_Ausloesung,Monatsverwendungsnachweis!$R$6,FALSE)*$AF$6*Ermittlung_Pauschale!$N37),"")</f>
        <v/>
      </c>
      <c r="AG45" s="73" t="str">
        <f>IFERROR(IF($B45=String_o_Kofi,0,VLOOKUP(Monatsverwendungsnachweis!AX48,Status_Ausloesung,Monatsverwendungsnachweis!$R$6,FALSE)*$AF$6*Ermittlung_Pauschale!$N37),"")</f>
        <v/>
      </c>
      <c r="AH45" s="73" t="str">
        <f>IFERROR(IF($B45=String_o_Kofi,0,VLOOKUP(Monatsverwendungsnachweis!AY48,Status_Ausloesung,Monatsverwendungsnachweis!$R$6,FALSE)*$AF$6*Ermittlung_Pauschale!$N37),"")</f>
        <v/>
      </c>
      <c r="AI45" s="73" t="str">
        <f>IFERROR(IF($B45=String_o_Kofi,0,VLOOKUP(Monatsverwendungsnachweis!AZ48,Status_Ausloesung,Monatsverwendungsnachweis!$R$6,FALSE)*$AF$6*Ermittlung_Pauschale!$N37),"")</f>
        <v/>
      </c>
      <c r="AJ45" s="73" t="str">
        <f>IFERROR(IF($B45=String_o_Kofi,0,VLOOKUP(Monatsverwendungsnachweis!BA48,Status_Ausloesung,Monatsverwendungsnachweis!$R$6,FALSE)*$AF$6*Ermittlung_Pauschale!$N37),"")</f>
        <v/>
      </c>
      <c r="AK45" s="73" t="str">
        <f>IFERROR(IF($B45=String_o_Kofi,0,VLOOKUP(Monatsverwendungsnachweis!BB48,Status_Ausloesung,Monatsverwendungsnachweis!$R$6,FALSE)*$AF$6*Ermittlung_Pauschale!$N37),"")</f>
        <v/>
      </c>
      <c r="AL45" s="73" t="str">
        <f>IFERROR(IF($B45=String_o_Kofi,0,VLOOKUP(Monatsverwendungsnachweis!BC48,Status_Ausloesung,Monatsverwendungsnachweis!$R$6,FALSE)*$AF$6*Ermittlung_Pauschale!$N37),"")</f>
        <v/>
      </c>
      <c r="AM45" s="74">
        <f>IF(E45='Drop Down'!$L$2,SUM(H45:AL45),0)</f>
        <v>0</v>
      </c>
      <c r="AN45" s="74">
        <f>IF(E45='Drop Down'!$L$3,SUM(H45:AL45),0)</f>
        <v>0</v>
      </c>
      <c r="AO45" s="625"/>
      <c r="AP45" s="625"/>
    </row>
    <row r="46" spans="1:42" s="41" customFormat="1" ht="11.85" customHeight="1" x14ac:dyDescent="0.2">
      <c r="A46" s="71" t="str">
        <f>Monatsverwendungsnachweis!A49</f>
        <v/>
      </c>
      <c r="B46" s="72" t="str">
        <f>IF(Monatsverwendungsnachweis!B49&lt;&gt;"",Monatsverwendungsnachweis!B49,"")</f>
        <v/>
      </c>
      <c r="C46" s="72" t="str">
        <f>IF(Monatsverwendungsnachweis!D49&lt;&gt;"",Monatsverwendungsnachweis!D49,"")</f>
        <v/>
      </c>
      <c r="D46" s="124" t="str">
        <f>IF(Monatsverwendungsnachweis!F49="","",Monatsverwendungsnachweis!F49)</f>
        <v/>
      </c>
      <c r="E46" s="128" t="str">
        <f>IF(Monatsverwendungsnachweis!G49="","",Monatsverwendungsnachweis!G49)</f>
        <v/>
      </c>
      <c r="F46" s="124" t="str">
        <f>IF(Monatsverwendungsnachweis!H49="","",Monatsverwendungsnachweis!H49)</f>
        <v/>
      </c>
      <c r="G46" s="124" t="str">
        <f>IF(C46="","",IF(Ermittlung_Pauschale!N38=0,"nein","ja"))</f>
        <v/>
      </c>
      <c r="H46" s="73" t="str">
        <f>IFERROR(IF($B46=String_o_Kofi,0,VLOOKUP(Monatsverwendungsnachweis!Y49,Status_Ausloesung,Monatsverwendungsnachweis!$R$6,FALSE)*$AF$6*Ermittlung_Pauschale!$N38),"")</f>
        <v/>
      </c>
      <c r="I46" s="73" t="str">
        <f>IFERROR(IF($B46=String_o_Kofi,0,VLOOKUP(Monatsverwendungsnachweis!Z49,Status_Ausloesung,Monatsverwendungsnachweis!$R$6,FALSE)*$AF$6*Ermittlung_Pauschale!$N38),"")</f>
        <v/>
      </c>
      <c r="J46" s="73" t="str">
        <f>IFERROR(IF($B46=String_o_Kofi,0,VLOOKUP(Monatsverwendungsnachweis!AA49,Status_Ausloesung,Monatsverwendungsnachweis!$R$6,FALSE)*$AF$6*Ermittlung_Pauschale!$N38),"")</f>
        <v/>
      </c>
      <c r="K46" s="73" t="str">
        <f>IFERROR(IF($B46=String_o_Kofi,0,VLOOKUP(Monatsverwendungsnachweis!AB49,Status_Ausloesung,Monatsverwendungsnachweis!$R$6,FALSE)*$AF$6*Ermittlung_Pauschale!$N38),"")</f>
        <v/>
      </c>
      <c r="L46" s="73" t="str">
        <f>IFERROR(IF($B46=String_o_Kofi,0,VLOOKUP(Monatsverwendungsnachweis!AC49,Status_Ausloesung,Monatsverwendungsnachweis!$R$6,FALSE)*$AF$6*Ermittlung_Pauschale!$N38),"")</f>
        <v/>
      </c>
      <c r="M46" s="73" t="str">
        <f>IFERROR(IF($B46=String_o_Kofi,0,VLOOKUP(Monatsverwendungsnachweis!AD49,Status_Ausloesung,Monatsverwendungsnachweis!$R$6,FALSE)*$AF$6*Ermittlung_Pauschale!$N38),"")</f>
        <v/>
      </c>
      <c r="N46" s="73" t="str">
        <f>IFERROR(IF($B46=String_o_Kofi,0,VLOOKUP(Monatsverwendungsnachweis!AE49,Status_Ausloesung,Monatsverwendungsnachweis!$R$6,FALSE)*$AF$6*Ermittlung_Pauschale!$N38),"")</f>
        <v/>
      </c>
      <c r="O46" s="73" t="str">
        <f>IFERROR(IF($B46=String_o_Kofi,0,VLOOKUP(Monatsverwendungsnachweis!AF49,Status_Ausloesung,Monatsverwendungsnachweis!$R$6,FALSE)*$AF$6*Ermittlung_Pauschale!$N38),"")</f>
        <v/>
      </c>
      <c r="P46" s="73" t="str">
        <f>IFERROR(IF($B46=String_o_Kofi,0,VLOOKUP(Monatsverwendungsnachweis!AG49,Status_Ausloesung,Monatsverwendungsnachweis!$R$6,FALSE)*$AF$6*Ermittlung_Pauschale!$N38),"")</f>
        <v/>
      </c>
      <c r="Q46" s="73" t="str">
        <f>IFERROR(IF($B46=String_o_Kofi,0,VLOOKUP(Monatsverwendungsnachweis!AH49,Status_Ausloesung,Monatsverwendungsnachweis!$R$6,FALSE)*$AF$6*Ermittlung_Pauschale!$N38),"")</f>
        <v/>
      </c>
      <c r="R46" s="73" t="str">
        <f>IFERROR(IF($B46=String_o_Kofi,0,VLOOKUP(Monatsverwendungsnachweis!AI49,Status_Ausloesung,Monatsverwendungsnachweis!$R$6,FALSE)*$AF$6*Ermittlung_Pauschale!$N38),"")</f>
        <v/>
      </c>
      <c r="S46" s="73" t="str">
        <f>IFERROR(IF($B46=String_o_Kofi,0,VLOOKUP(Monatsverwendungsnachweis!AJ49,Status_Ausloesung,Monatsverwendungsnachweis!$R$6,FALSE)*$AF$6*Ermittlung_Pauschale!$N38),"")</f>
        <v/>
      </c>
      <c r="T46" s="73" t="str">
        <f>IFERROR(IF($B46=String_o_Kofi,0,VLOOKUP(Monatsverwendungsnachweis!AK49,Status_Ausloesung,Monatsverwendungsnachweis!$R$6,FALSE)*$AF$6*Ermittlung_Pauschale!$N38),"")</f>
        <v/>
      </c>
      <c r="U46" s="73" t="str">
        <f>IFERROR(IF($B46=String_o_Kofi,0,VLOOKUP(Monatsverwendungsnachweis!AL49,Status_Ausloesung,Monatsverwendungsnachweis!$R$6,FALSE)*$AF$6*Ermittlung_Pauschale!$N38),"")</f>
        <v/>
      </c>
      <c r="V46" s="73" t="str">
        <f>IFERROR(IF($B46=String_o_Kofi,0,VLOOKUP(Monatsverwendungsnachweis!AM49,Status_Ausloesung,Monatsverwendungsnachweis!$R$6,FALSE)*$AF$6*Ermittlung_Pauschale!$N38),"")</f>
        <v/>
      </c>
      <c r="W46" s="73" t="str">
        <f>IFERROR(IF($B46=String_o_Kofi,0,VLOOKUP(Monatsverwendungsnachweis!AN49,Status_Ausloesung,Monatsverwendungsnachweis!$R$6,FALSE)*$AF$6*Ermittlung_Pauschale!$N38),"")</f>
        <v/>
      </c>
      <c r="X46" s="73" t="str">
        <f>IFERROR(IF($B46=String_o_Kofi,0,VLOOKUP(Monatsverwendungsnachweis!AO49,Status_Ausloesung,Monatsverwendungsnachweis!$R$6,FALSE)*$AF$6*Ermittlung_Pauschale!$N38),"")</f>
        <v/>
      </c>
      <c r="Y46" s="73" t="str">
        <f>IFERROR(IF($B46=String_o_Kofi,0,VLOOKUP(Monatsverwendungsnachweis!AP49,Status_Ausloesung,Monatsverwendungsnachweis!$R$6,FALSE)*$AF$6*Ermittlung_Pauschale!$N38),"")</f>
        <v/>
      </c>
      <c r="Z46" s="73" t="str">
        <f>IFERROR(IF($B46=String_o_Kofi,0,VLOOKUP(Monatsverwendungsnachweis!AQ49,Status_Ausloesung,Monatsverwendungsnachweis!$R$6,FALSE)*$AF$6*Ermittlung_Pauschale!$N38),"")</f>
        <v/>
      </c>
      <c r="AA46" s="73" t="str">
        <f>IFERROR(IF($B46=String_o_Kofi,0,VLOOKUP(Monatsverwendungsnachweis!AR49,Status_Ausloesung,Monatsverwendungsnachweis!$R$6,FALSE)*$AF$6*Ermittlung_Pauschale!$N38),"")</f>
        <v/>
      </c>
      <c r="AB46" s="73" t="str">
        <f>IFERROR(IF($B46=String_o_Kofi,0,VLOOKUP(Monatsverwendungsnachweis!AS49,Status_Ausloesung,Monatsverwendungsnachweis!$R$6,FALSE)*$AF$6*Ermittlung_Pauschale!$N38),"")</f>
        <v/>
      </c>
      <c r="AC46" s="73" t="str">
        <f>IFERROR(IF($B46=String_o_Kofi,0,VLOOKUP(Monatsverwendungsnachweis!AT49,Status_Ausloesung,Monatsverwendungsnachweis!$R$6,FALSE)*$AF$6*Ermittlung_Pauschale!$N38),"")</f>
        <v/>
      </c>
      <c r="AD46" s="73" t="str">
        <f>IFERROR(IF($B46=String_o_Kofi,0,VLOOKUP(Monatsverwendungsnachweis!AU49,Status_Ausloesung,Monatsverwendungsnachweis!$R$6,FALSE)*$AF$6*Ermittlung_Pauschale!$N38),"")</f>
        <v/>
      </c>
      <c r="AE46" s="73" t="str">
        <f>IFERROR(IF($B46=String_o_Kofi,0,VLOOKUP(Monatsverwendungsnachweis!AV49,Status_Ausloesung,Monatsverwendungsnachweis!$R$6,FALSE)*$AF$6*Ermittlung_Pauschale!$N38),"")</f>
        <v/>
      </c>
      <c r="AF46" s="73" t="str">
        <f>IFERROR(IF($B46=String_o_Kofi,0,VLOOKUP(Monatsverwendungsnachweis!AW49,Status_Ausloesung,Monatsverwendungsnachweis!$R$6,FALSE)*$AF$6*Ermittlung_Pauschale!$N38),"")</f>
        <v/>
      </c>
      <c r="AG46" s="73" t="str">
        <f>IFERROR(IF($B46=String_o_Kofi,0,VLOOKUP(Monatsverwendungsnachweis!AX49,Status_Ausloesung,Monatsverwendungsnachweis!$R$6,FALSE)*$AF$6*Ermittlung_Pauschale!$N38),"")</f>
        <v/>
      </c>
      <c r="AH46" s="73" t="str">
        <f>IFERROR(IF($B46=String_o_Kofi,0,VLOOKUP(Monatsverwendungsnachweis!AY49,Status_Ausloesung,Monatsverwendungsnachweis!$R$6,FALSE)*$AF$6*Ermittlung_Pauschale!$N38),"")</f>
        <v/>
      </c>
      <c r="AI46" s="73" t="str">
        <f>IFERROR(IF($B46=String_o_Kofi,0,VLOOKUP(Monatsverwendungsnachweis!AZ49,Status_Ausloesung,Monatsverwendungsnachweis!$R$6,FALSE)*$AF$6*Ermittlung_Pauschale!$N38),"")</f>
        <v/>
      </c>
      <c r="AJ46" s="73" t="str">
        <f>IFERROR(IF($B46=String_o_Kofi,0,VLOOKUP(Monatsverwendungsnachweis!BA49,Status_Ausloesung,Monatsverwendungsnachweis!$R$6,FALSE)*$AF$6*Ermittlung_Pauschale!$N38),"")</f>
        <v/>
      </c>
      <c r="AK46" s="73" t="str">
        <f>IFERROR(IF($B46=String_o_Kofi,0,VLOOKUP(Monatsverwendungsnachweis!BB49,Status_Ausloesung,Monatsverwendungsnachweis!$R$6,FALSE)*$AF$6*Ermittlung_Pauschale!$N38),"")</f>
        <v/>
      </c>
      <c r="AL46" s="73" t="str">
        <f>IFERROR(IF($B46=String_o_Kofi,0,VLOOKUP(Monatsverwendungsnachweis!BC49,Status_Ausloesung,Monatsverwendungsnachweis!$R$6,FALSE)*$AF$6*Ermittlung_Pauschale!$N38),"")</f>
        <v/>
      </c>
      <c r="AM46" s="74">
        <f>IF(E46='Drop Down'!$L$2,SUM(H46:AL46),0)</f>
        <v>0</v>
      </c>
      <c r="AN46" s="74">
        <f>IF(E46='Drop Down'!$L$3,SUM(H46:AL46),0)</f>
        <v>0</v>
      </c>
      <c r="AO46" s="625"/>
      <c r="AP46" s="625"/>
    </row>
    <row r="47" spans="1:42" s="41" customFormat="1" ht="11.85" customHeight="1" x14ac:dyDescent="0.2">
      <c r="A47" s="71" t="str">
        <f>Monatsverwendungsnachweis!A50</f>
        <v/>
      </c>
      <c r="B47" s="72" t="str">
        <f>IF(Monatsverwendungsnachweis!B50&lt;&gt;"",Monatsverwendungsnachweis!B50,"")</f>
        <v/>
      </c>
      <c r="C47" s="72" t="str">
        <f>IF(Monatsverwendungsnachweis!D50&lt;&gt;"",Monatsverwendungsnachweis!D50,"")</f>
        <v/>
      </c>
      <c r="D47" s="124" t="str">
        <f>IF(Monatsverwendungsnachweis!F50="","",Monatsverwendungsnachweis!F50)</f>
        <v/>
      </c>
      <c r="E47" s="128" t="str">
        <f>IF(Monatsverwendungsnachweis!G50="","",Monatsverwendungsnachweis!G50)</f>
        <v/>
      </c>
      <c r="F47" s="124" t="str">
        <f>IF(Monatsverwendungsnachweis!H50="","",Monatsverwendungsnachweis!H50)</f>
        <v/>
      </c>
      <c r="G47" s="124" t="str">
        <f>IF(C47="","",IF(Ermittlung_Pauschale!N39=0,"nein","ja"))</f>
        <v/>
      </c>
      <c r="H47" s="73" t="str">
        <f>IFERROR(IF($B47=String_o_Kofi,0,VLOOKUP(Monatsverwendungsnachweis!Y50,Status_Ausloesung,Monatsverwendungsnachweis!$R$6,FALSE)*$AF$6*Ermittlung_Pauschale!$N39),"")</f>
        <v/>
      </c>
      <c r="I47" s="73" t="str">
        <f>IFERROR(IF($B47=String_o_Kofi,0,VLOOKUP(Monatsverwendungsnachweis!Z50,Status_Ausloesung,Monatsverwendungsnachweis!$R$6,FALSE)*$AF$6*Ermittlung_Pauschale!$N39),"")</f>
        <v/>
      </c>
      <c r="J47" s="73" t="str">
        <f>IFERROR(IF($B47=String_o_Kofi,0,VLOOKUP(Monatsverwendungsnachweis!AA50,Status_Ausloesung,Monatsverwendungsnachweis!$R$6,FALSE)*$AF$6*Ermittlung_Pauschale!$N39),"")</f>
        <v/>
      </c>
      <c r="K47" s="73" t="str">
        <f>IFERROR(IF($B47=String_o_Kofi,0,VLOOKUP(Monatsverwendungsnachweis!AB50,Status_Ausloesung,Monatsverwendungsnachweis!$R$6,FALSE)*$AF$6*Ermittlung_Pauschale!$N39),"")</f>
        <v/>
      </c>
      <c r="L47" s="73" t="str">
        <f>IFERROR(IF($B47=String_o_Kofi,0,VLOOKUP(Monatsverwendungsnachweis!AC50,Status_Ausloesung,Monatsverwendungsnachweis!$R$6,FALSE)*$AF$6*Ermittlung_Pauschale!$N39),"")</f>
        <v/>
      </c>
      <c r="M47" s="73" t="str">
        <f>IFERROR(IF($B47=String_o_Kofi,0,VLOOKUP(Monatsverwendungsnachweis!AD50,Status_Ausloesung,Monatsverwendungsnachweis!$R$6,FALSE)*$AF$6*Ermittlung_Pauschale!$N39),"")</f>
        <v/>
      </c>
      <c r="N47" s="73" t="str">
        <f>IFERROR(IF($B47=String_o_Kofi,0,VLOOKUP(Monatsverwendungsnachweis!AE50,Status_Ausloesung,Monatsverwendungsnachweis!$R$6,FALSE)*$AF$6*Ermittlung_Pauschale!$N39),"")</f>
        <v/>
      </c>
      <c r="O47" s="73" t="str">
        <f>IFERROR(IF($B47=String_o_Kofi,0,VLOOKUP(Monatsverwendungsnachweis!AF50,Status_Ausloesung,Monatsverwendungsnachweis!$R$6,FALSE)*$AF$6*Ermittlung_Pauschale!$N39),"")</f>
        <v/>
      </c>
      <c r="P47" s="73" t="str">
        <f>IFERROR(IF($B47=String_o_Kofi,0,VLOOKUP(Monatsverwendungsnachweis!AG50,Status_Ausloesung,Monatsverwendungsnachweis!$R$6,FALSE)*$AF$6*Ermittlung_Pauschale!$N39),"")</f>
        <v/>
      </c>
      <c r="Q47" s="73" t="str">
        <f>IFERROR(IF($B47=String_o_Kofi,0,VLOOKUP(Monatsverwendungsnachweis!AH50,Status_Ausloesung,Monatsverwendungsnachweis!$R$6,FALSE)*$AF$6*Ermittlung_Pauschale!$N39),"")</f>
        <v/>
      </c>
      <c r="R47" s="73" t="str">
        <f>IFERROR(IF($B47=String_o_Kofi,0,VLOOKUP(Monatsverwendungsnachweis!AI50,Status_Ausloesung,Monatsverwendungsnachweis!$R$6,FALSE)*$AF$6*Ermittlung_Pauschale!$N39),"")</f>
        <v/>
      </c>
      <c r="S47" s="73" t="str">
        <f>IFERROR(IF($B47=String_o_Kofi,0,VLOOKUP(Monatsverwendungsnachweis!AJ50,Status_Ausloesung,Monatsverwendungsnachweis!$R$6,FALSE)*$AF$6*Ermittlung_Pauschale!$N39),"")</f>
        <v/>
      </c>
      <c r="T47" s="73" t="str">
        <f>IFERROR(IF($B47=String_o_Kofi,0,VLOOKUP(Monatsverwendungsnachweis!AK50,Status_Ausloesung,Monatsverwendungsnachweis!$R$6,FALSE)*$AF$6*Ermittlung_Pauschale!$N39),"")</f>
        <v/>
      </c>
      <c r="U47" s="73" t="str">
        <f>IFERROR(IF($B47=String_o_Kofi,0,VLOOKUP(Monatsverwendungsnachweis!AL50,Status_Ausloesung,Monatsverwendungsnachweis!$R$6,FALSE)*$AF$6*Ermittlung_Pauschale!$N39),"")</f>
        <v/>
      </c>
      <c r="V47" s="73" t="str">
        <f>IFERROR(IF($B47=String_o_Kofi,0,VLOOKUP(Monatsverwendungsnachweis!AM50,Status_Ausloesung,Monatsverwendungsnachweis!$R$6,FALSE)*$AF$6*Ermittlung_Pauschale!$N39),"")</f>
        <v/>
      </c>
      <c r="W47" s="73" t="str">
        <f>IFERROR(IF($B47=String_o_Kofi,0,VLOOKUP(Monatsverwendungsnachweis!AN50,Status_Ausloesung,Monatsverwendungsnachweis!$R$6,FALSE)*$AF$6*Ermittlung_Pauschale!$N39),"")</f>
        <v/>
      </c>
      <c r="X47" s="73" t="str">
        <f>IFERROR(IF($B47=String_o_Kofi,0,VLOOKUP(Monatsverwendungsnachweis!AO50,Status_Ausloesung,Monatsverwendungsnachweis!$R$6,FALSE)*$AF$6*Ermittlung_Pauschale!$N39),"")</f>
        <v/>
      </c>
      <c r="Y47" s="73" t="str">
        <f>IFERROR(IF($B47=String_o_Kofi,0,VLOOKUP(Monatsverwendungsnachweis!AP50,Status_Ausloesung,Monatsverwendungsnachweis!$R$6,FALSE)*$AF$6*Ermittlung_Pauschale!$N39),"")</f>
        <v/>
      </c>
      <c r="Z47" s="73" t="str">
        <f>IFERROR(IF($B47=String_o_Kofi,0,VLOOKUP(Monatsverwendungsnachweis!AQ50,Status_Ausloesung,Monatsverwendungsnachweis!$R$6,FALSE)*$AF$6*Ermittlung_Pauschale!$N39),"")</f>
        <v/>
      </c>
      <c r="AA47" s="73" t="str">
        <f>IFERROR(IF($B47=String_o_Kofi,0,VLOOKUP(Monatsverwendungsnachweis!AR50,Status_Ausloesung,Monatsverwendungsnachweis!$R$6,FALSE)*$AF$6*Ermittlung_Pauschale!$N39),"")</f>
        <v/>
      </c>
      <c r="AB47" s="73" t="str">
        <f>IFERROR(IF($B47=String_o_Kofi,0,VLOOKUP(Monatsverwendungsnachweis!AS50,Status_Ausloesung,Monatsverwendungsnachweis!$R$6,FALSE)*$AF$6*Ermittlung_Pauschale!$N39),"")</f>
        <v/>
      </c>
      <c r="AC47" s="73" t="str">
        <f>IFERROR(IF($B47=String_o_Kofi,0,VLOOKUP(Monatsverwendungsnachweis!AT50,Status_Ausloesung,Monatsverwendungsnachweis!$R$6,FALSE)*$AF$6*Ermittlung_Pauschale!$N39),"")</f>
        <v/>
      </c>
      <c r="AD47" s="73" t="str">
        <f>IFERROR(IF($B47=String_o_Kofi,0,VLOOKUP(Monatsverwendungsnachweis!AU50,Status_Ausloesung,Monatsverwendungsnachweis!$R$6,FALSE)*$AF$6*Ermittlung_Pauschale!$N39),"")</f>
        <v/>
      </c>
      <c r="AE47" s="73" t="str">
        <f>IFERROR(IF($B47=String_o_Kofi,0,VLOOKUP(Monatsverwendungsnachweis!AV50,Status_Ausloesung,Monatsverwendungsnachweis!$R$6,FALSE)*$AF$6*Ermittlung_Pauschale!$N39),"")</f>
        <v/>
      </c>
      <c r="AF47" s="73" t="str">
        <f>IFERROR(IF($B47=String_o_Kofi,0,VLOOKUP(Monatsverwendungsnachweis!AW50,Status_Ausloesung,Monatsverwendungsnachweis!$R$6,FALSE)*$AF$6*Ermittlung_Pauschale!$N39),"")</f>
        <v/>
      </c>
      <c r="AG47" s="73" t="str">
        <f>IFERROR(IF($B47=String_o_Kofi,0,VLOOKUP(Monatsverwendungsnachweis!AX50,Status_Ausloesung,Monatsverwendungsnachweis!$R$6,FALSE)*$AF$6*Ermittlung_Pauschale!$N39),"")</f>
        <v/>
      </c>
      <c r="AH47" s="73" t="str">
        <f>IFERROR(IF($B47=String_o_Kofi,0,VLOOKUP(Monatsverwendungsnachweis!AY50,Status_Ausloesung,Monatsverwendungsnachweis!$R$6,FALSE)*$AF$6*Ermittlung_Pauschale!$N39),"")</f>
        <v/>
      </c>
      <c r="AI47" s="73" t="str">
        <f>IFERROR(IF($B47=String_o_Kofi,0,VLOOKUP(Monatsverwendungsnachweis!AZ50,Status_Ausloesung,Monatsverwendungsnachweis!$R$6,FALSE)*$AF$6*Ermittlung_Pauschale!$N39),"")</f>
        <v/>
      </c>
      <c r="AJ47" s="73" t="str">
        <f>IFERROR(IF($B47=String_o_Kofi,0,VLOOKUP(Monatsverwendungsnachweis!BA50,Status_Ausloesung,Monatsverwendungsnachweis!$R$6,FALSE)*$AF$6*Ermittlung_Pauschale!$N39),"")</f>
        <v/>
      </c>
      <c r="AK47" s="73" t="str">
        <f>IFERROR(IF($B47=String_o_Kofi,0,VLOOKUP(Monatsverwendungsnachweis!BB50,Status_Ausloesung,Monatsverwendungsnachweis!$R$6,FALSE)*$AF$6*Ermittlung_Pauschale!$N39),"")</f>
        <v/>
      </c>
      <c r="AL47" s="73" t="str">
        <f>IFERROR(IF($B47=String_o_Kofi,0,VLOOKUP(Monatsverwendungsnachweis!BC50,Status_Ausloesung,Monatsverwendungsnachweis!$R$6,FALSE)*$AF$6*Ermittlung_Pauschale!$N39),"")</f>
        <v/>
      </c>
      <c r="AM47" s="74">
        <f>IF(E47='Drop Down'!$L$2,SUM(H47:AL47),0)</f>
        <v>0</v>
      </c>
      <c r="AN47" s="74">
        <f>IF(E47='Drop Down'!$L$3,SUM(H47:AL47),0)</f>
        <v>0</v>
      </c>
      <c r="AO47" s="625"/>
      <c r="AP47" s="625"/>
    </row>
    <row r="48" spans="1:42" s="41" customFormat="1" ht="11.85" customHeight="1" x14ac:dyDescent="0.2">
      <c r="A48" s="71" t="str">
        <f>Monatsverwendungsnachweis!A51</f>
        <v/>
      </c>
      <c r="B48" s="72" t="str">
        <f>IF(Monatsverwendungsnachweis!B51&lt;&gt;"",Monatsverwendungsnachweis!B51,"")</f>
        <v/>
      </c>
      <c r="C48" s="72" t="str">
        <f>IF(Monatsverwendungsnachweis!D51&lt;&gt;"",Monatsverwendungsnachweis!D51,"")</f>
        <v/>
      </c>
      <c r="D48" s="124" t="str">
        <f>IF(Monatsverwendungsnachweis!F51="","",Monatsverwendungsnachweis!F51)</f>
        <v/>
      </c>
      <c r="E48" s="128" t="str">
        <f>IF(Monatsverwendungsnachweis!G51="","",Monatsverwendungsnachweis!G51)</f>
        <v/>
      </c>
      <c r="F48" s="124" t="str">
        <f>IF(Monatsverwendungsnachweis!H51="","",Monatsverwendungsnachweis!H51)</f>
        <v/>
      </c>
      <c r="G48" s="124" t="str">
        <f>IF(C48="","",IF(Ermittlung_Pauschale!N40=0,"nein","ja"))</f>
        <v/>
      </c>
      <c r="H48" s="73" t="str">
        <f>IFERROR(IF($B48=String_o_Kofi,0,VLOOKUP(Monatsverwendungsnachweis!Y51,Status_Ausloesung,Monatsverwendungsnachweis!$R$6,FALSE)*$AF$6*Ermittlung_Pauschale!$N40),"")</f>
        <v/>
      </c>
      <c r="I48" s="73" t="str">
        <f>IFERROR(IF($B48=String_o_Kofi,0,VLOOKUP(Monatsverwendungsnachweis!Z51,Status_Ausloesung,Monatsverwendungsnachweis!$R$6,FALSE)*$AF$6*Ermittlung_Pauschale!$N40),"")</f>
        <v/>
      </c>
      <c r="J48" s="73" t="str">
        <f>IFERROR(IF($B48=String_o_Kofi,0,VLOOKUP(Monatsverwendungsnachweis!AA51,Status_Ausloesung,Monatsverwendungsnachweis!$R$6,FALSE)*$AF$6*Ermittlung_Pauschale!$N40),"")</f>
        <v/>
      </c>
      <c r="K48" s="73" t="str">
        <f>IFERROR(IF($B48=String_o_Kofi,0,VLOOKUP(Monatsverwendungsnachweis!AB51,Status_Ausloesung,Monatsverwendungsnachweis!$R$6,FALSE)*$AF$6*Ermittlung_Pauschale!$N40),"")</f>
        <v/>
      </c>
      <c r="L48" s="73" t="str">
        <f>IFERROR(IF($B48=String_o_Kofi,0,VLOOKUP(Monatsverwendungsnachweis!AC51,Status_Ausloesung,Monatsverwendungsnachweis!$R$6,FALSE)*$AF$6*Ermittlung_Pauschale!$N40),"")</f>
        <v/>
      </c>
      <c r="M48" s="73" t="str">
        <f>IFERROR(IF($B48=String_o_Kofi,0,VLOOKUP(Monatsverwendungsnachweis!AD51,Status_Ausloesung,Monatsverwendungsnachweis!$R$6,FALSE)*$AF$6*Ermittlung_Pauschale!$N40),"")</f>
        <v/>
      </c>
      <c r="N48" s="73" t="str">
        <f>IFERROR(IF($B48=String_o_Kofi,0,VLOOKUP(Monatsverwendungsnachweis!AE51,Status_Ausloesung,Monatsverwendungsnachweis!$R$6,FALSE)*$AF$6*Ermittlung_Pauschale!$N40),"")</f>
        <v/>
      </c>
      <c r="O48" s="73" t="str">
        <f>IFERROR(IF($B48=String_o_Kofi,0,VLOOKUP(Monatsverwendungsnachweis!AF51,Status_Ausloesung,Monatsverwendungsnachweis!$R$6,FALSE)*$AF$6*Ermittlung_Pauschale!$N40),"")</f>
        <v/>
      </c>
      <c r="P48" s="73" t="str">
        <f>IFERROR(IF($B48=String_o_Kofi,0,VLOOKUP(Monatsverwendungsnachweis!AG51,Status_Ausloesung,Monatsverwendungsnachweis!$R$6,FALSE)*$AF$6*Ermittlung_Pauschale!$N40),"")</f>
        <v/>
      </c>
      <c r="Q48" s="73" t="str">
        <f>IFERROR(IF($B48=String_o_Kofi,0,VLOOKUP(Monatsverwendungsnachweis!AH51,Status_Ausloesung,Monatsverwendungsnachweis!$R$6,FALSE)*$AF$6*Ermittlung_Pauschale!$N40),"")</f>
        <v/>
      </c>
      <c r="R48" s="73" t="str">
        <f>IFERROR(IF($B48=String_o_Kofi,0,VLOOKUP(Monatsverwendungsnachweis!AI51,Status_Ausloesung,Monatsverwendungsnachweis!$R$6,FALSE)*$AF$6*Ermittlung_Pauschale!$N40),"")</f>
        <v/>
      </c>
      <c r="S48" s="73" t="str">
        <f>IFERROR(IF($B48=String_o_Kofi,0,VLOOKUP(Monatsverwendungsnachweis!AJ51,Status_Ausloesung,Monatsverwendungsnachweis!$R$6,FALSE)*$AF$6*Ermittlung_Pauschale!$N40),"")</f>
        <v/>
      </c>
      <c r="T48" s="73" t="str">
        <f>IFERROR(IF($B48=String_o_Kofi,0,VLOOKUP(Monatsverwendungsnachweis!AK51,Status_Ausloesung,Monatsverwendungsnachweis!$R$6,FALSE)*$AF$6*Ermittlung_Pauschale!$N40),"")</f>
        <v/>
      </c>
      <c r="U48" s="73" t="str">
        <f>IFERROR(IF($B48=String_o_Kofi,0,VLOOKUP(Monatsverwendungsnachweis!AL51,Status_Ausloesung,Monatsverwendungsnachweis!$R$6,FALSE)*$AF$6*Ermittlung_Pauschale!$N40),"")</f>
        <v/>
      </c>
      <c r="V48" s="73" t="str">
        <f>IFERROR(IF($B48=String_o_Kofi,0,VLOOKUP(Monatsverwendungsnachweis!AM51,Status_Ausloesung,Monatsverwendungsnachweis!$R$6,FALSE)*$AF$6*Ermittlung_Pauschale!$N40),"")</f>
        <v/>
      </c>
      <c r="W48" s="73" t="str">
        <f>IFERROR(IF($B48=String_o_Kofi,0,VLOOKUP(Monatsverwendungsnachweis!AN51,Status_Ausloesung,Monatsverwendungsnachweis!$R$6,FALSE)*$AF$6*Ermittlung_Pauschale!$N40),"")</f>
        <v/>
      </c>
      <c r="X48" s="73" t="str">
        <f>IFERROR(IF($B48=String_o_Kofi,0,VLOOKUP(Monatsverwendungsnachweis!AO51,Status_Ausloesung,Monatsverwendungsnachweis!$R$6,FALSE)*$AF$6*Ermittlung_Pauschale!$N40),"")</f>
        <v/>
      </c>
      <c r="Y48" s="73" t="str">
        <f>IFERROR(IF($B48=String_o_Kofi,0,VLOOKUP(Monatsverwendungsnachweis!AP51,Status_Ausloesung,Monatsverwendungsnachweis!$R$6,FALSE)*$AF$6*Ermittlung_Pauschale!$N40),"")</f>
        <v/>
      </c>
      <c r="Z48" s="73" t="str">
        <f>IFERROR(IF($B48=String_o_Kofi,0,VLOOKUP(Monatsverwendungsnachweis!AQ51,Status_Ausloesung,Monatsverwendungsnachweis!$R$6,FALSE)*$AF$6*Ermittlung_Pauschale!$N40),"")</f>
        <v/>
      </c>
      <c r="AA48" s="73" t="str">
        <f>IFERROR(IF($B48=String_o_Kofi,0,VLOOKUP(Monatsverwendungsnachweis!AR51,Status_Ausloesung,Monatsverwendungsnachweis!$R$6,FALSE)*$AF$6*Ermittlung_Pauschale!$N40),"")</f>
        <v/>
      </c>
      <c r="AB48" s="73" t="str">
        <f>IFERROR(IF($B48=String_o_Kofi,0,VLOOKUP(Monatsverwendungsnachweis!AS51,Status_Ausloesung,Monatsverwendungsnachweis!$R$6,FALSE)*$AF$6*Ermittlung_Pauschale!$N40),"")</f>
        <v/>
      </c>
      <c r="AC48" s="73" t="str">
        <f>IFERROR(IF($B48=String_o_Kofi,0,VLOOKUP(Monatsverwendungsnachweis!AT51,Status_Ausloesung,Monatsverwendungsnachweis!$R$6,FALSE)*$AF$6*Ermittlung_Pauschale!$N40),"")</f>
        <v/>
      </c>
      <c r="AD48" s="73" t="str">
        <f>IFERROR(IF($B48=String_o_Kofi,0,VLOOKUP(Monatsverwendungsnachweis!AU51,Status_Ausloesung,Monatsverwendungsnachweis!$R$6,FALSE)*$AF$6*Ermittlung_Pauschale!$N40),"")</f>
        <v/>
      </c>
      <c r="AE48" s="73" t="str">
        <f>IFERROR(IF($B48=String_o_Kofi,0,VLOOKUP(Monatsverwendungsnachweis!AV51,Status_Ausloesung,Monatsverwendungsnachweis!$R$6,FALSE)*$AF$6*Ermittlung_Pauschale!$N40),"")</f>
        <v/>
      </c>
      <c r="AF48" s="73" t="str">
        <f>IFERROR(IF($B48=String_o_Kofi,0,VLOOKUP(Monatsverwendungsnachweis!AW51,Status_Ausloesung,Monatsverwendungsnachweis!$R$6,FALSE)*$AF$6*Ermittlung_Pauschale!$N40),"")</f>
        <v/>
      </c>
      <c r="AG48" s="73" t="str">
        <f>IFERROR(IF($B48=String_o_Kofi,0,VLOOKUP(Monatsverwendungsnachweis!AX51,Status_Ausloesung,Monatsverwendungsnachweis!$R$6,FALSE)*$AF$6*Ermittlung_Pauschale!$N40),"")</f>
        <v/>
      </c>
      <c r="AH48" s="73" t="str">
        <f>IFERROR(IF($B48=String_o_Kofi,0,VLOOKUP(Monatsverwendungsnachweis!AY51,Status_Ausloesung,Monatsverwendungsnachweis!$R$6,FALSE)*$AF$6*Ermittlung_Pauschale!$N40),"")</f>
        <v/>
      </c>
      <c r="AI48" s="73" t="str">
        <f>IFERROR(IF($B48=String_o_Kofi,0,VLOOKUP(Monatsverwendungsnachweis!AZ51,Status_Ausloesung,Monatsverwendungsnachweis!$R$6,FALSE)*$AF$6*Ermittlung_Pauschale!$N40),"")</f>
        <v/>
      </c>
      <c r="AJ48" s="73" t="str">
        <f>IFERROR(IF($B48=String_o_Kofi,0,VLOOKUP(Monatsverwendungsnachweis!BA51,Status_Ausloesung,Monatsverwendungsnachweis!$R$6,FALSE)*$AF$6*Ermittlung_Pauschale!$N40),"")</f>
        <v/>
      </c>
      <c r="AK48" s="73" t="str">
        <f>IFERROR(IF($B48=String_o_Kofi,0,VLOOKUP(Monatsverwendungsnachweis!BB51,Status_Ausloesung,Monatsverwendungsnachweis!$R$6,FALSE)*$AF$6*Ermittlung_Pauschale!$N40),"")</f>
        <v/>
      </c>
      <c r="AL48" s="73" t="str">
        <f>IFERROR(IF($B48=String_o_Kofi,0,VLOOKUP(Monatsverwendungsnachweis!BC51,Status_Ausloesung,Monatsverwendungsnachweis!$R$6,FALSE)*$AF$6*Ermittlung_Pauschale!$N40),"")</f>
        <v/>
      </c>
      <c r="AM48" s="74">
        <f>IF(E48='Drop Down'!$L$2,SUM(H48:AL48),0)</f>
        <v>0</v>
      </c>
      <c r="AN48" s="74">
        <f>IF(E48='Drop Down'!$L$3,SUM(H48:AL48),0)</f>
        <v>0</v>
      </c>
      <c r="AO48" s="625"/>
      <c r="AP48" s="625"/>
    </row>
    <row r="49" spans="1:42" s="41" customFormat="1" ht="11.85" customHeight="1" x14ac:dyDescent="0.2">
      <c r="A49" s="71" t="str">
        <f>Monatsverwendungsnachweis!A52</f>
        <v/>
      </c>
      <c r="B49" s="72" t="str">
        <f>IF(Monatsverwendungsnachweis!B52&lt;&gt;"",Monatsverwendungsnachweis!B52,"")</f>
        <v/>
      </c>
      <c r="C49" s="72" t="str">
        <f>IF(Monatsverwendungsnachweis!D52&lt;&gt;"",Monatsverwendungsnachweis!D52,"")</f>
        <v/>
      </c>
      <c r="D49" s="124" t="str">
        <f>IF(Monatsverwendungsnachweis!F52="","",Monatsverwendungsnachweis!F52)</f>
        <v/>
      </c>
      <c r="E49" s="128" t="str">
        <f>IF(Monatsverwendungsnachweis!G52="","",Monatsverwendungsnachweis!G52)</f>
        <v/>
      </c>
      <c r="F49" s="124" t="str">
        <f>IF(Monatsverwendungsnachweis!H52="","",Monatsverwendungsnachweis!H52)</f>
        <v/>
      </c>
      <c r="G49" s="124" t="str">
        <f>IF(C49="","",IF(Ermittlung_Pauschale!N41=0,"nein","ja"))</f>
        <v/>
      </c>
      <c r="H49" s="73" t="str">
        <f>IFERROR(IF($B49=String_o_Kofi,0,VLOOKUP(Monatsverwendungsnachweis!Y52,Status_Ausloesung,Monatsverwendungsnachweis!$R$6,FALSE)*$AF$6*Ermittlung_Pauschale!$N41),"")</f>
        <v/>
      </c>
      <c r="I49" s="73" t="str">
        <f>IFERROR(IF($B49=String_o_Kofi,0,VLOOKUP(Monatsverwendungsnachweis!Z52,Status_Ausloesung,Monatsverwendungsnachweis!$R$6,FALSE)*$AF$6*Ermittlung_Pauschale!$N41),"")</f>
        <v/>
      </c>
      <c r="J49" s="73" t="str">
        <f>IFERROR(IF($B49=String_o_Kofi,0,VLOOKUP(Monatsverwendungsnachweis!AA52,Status_Ausloesung,Monatsverwendungsnachweis!$R$6,FALSE)*$AF$6*Ermittlung_Pauschale!$N41),"")</f>
        <v/>
      </c>
      <c r="K49" s="73" t="str">
        <f>IFERROR(IF($B49=String_o_Kofi,0,VLOOKUP(Monatsverwendungsnachweis!AB52,Status_Ausloesung,Monatsverwendungsnachweis!$R$6,FALSE)*$AF$6*Ermittlung_Pauschale!$N41),"")</f>
        <v/>
      </c>
      <c r="L49" s="73" t="str">
        <f>IFERROR(IF($B49=String_o_Kofi,0,VLOOKUP(Monatsverwendungsnachweis!AC52,Status_Ausloesung,Monatsverwendungsnachweis!$R$6,FALSE)*$AF$6*Ermittlung_Pauschale!$N41),"")</f>
        <v/>
      </c>
      <c r="M49" s="73" t="str">
        <f>IFERROR(IF($B49=String_o_Kofi,0,VLOOKUP(Monatsverwendungsnachweis!AD52,Status_Ausloesung,Monatsverwendungsnachweis!$R$6,FALSE)*$AF$6*Ermittlung_Pauschale!$N41),"")</f>
        <v/>
      </c>
      <c r="N49" s="73" t="str">
        <f>IFERROR(IF($B49=String_o_Kofi,0,VLOOKUP(Monatsverwendungsnachweis!AE52,Status_Ausloesung,Monatsverwendungsnachweis!$R$6,FALSE)*$AF$6*Ermittlung_Pauschale!$N41),"")</f>
        <v/>
      </c>
      <c r="O49" s="73" t="str">
        <f>IFERROR(IF($B49=String_o_Kofi,0,VLOOKUP(Monatsverwendungsnachweis!AF52,Status_Ausloesung,Monatsverwendungsnachweis!$R$6,FALSE)*$AF$6*Ermittlung_Pauschale!$N41),"")</f>
        <v/>
      </c>
      <c r="P49" s="73" t="str">
        <f>IFERROR(IF($B49=String_o_Kofi,0,VLOOKUP(Monatsverwendungsnachweis!AG52,Status_Ausloesung,Monatsverwendungsnachweis!$R$6,FALSE)*$AF$6*Ermittlung_Pauschale!$N41),"")</f>
        <v/>
      </c>
      <c r="Q49" s="73" t="str">
        <f>IFERROR(IF($B49=String_o_Kofi,0,VLOOKUP(Monatsverwendungsnachweis!AH52,Status_Ausloesung,Monatsverwendungsnachweis!$R$6,FALSE)*$AF$6*Ermittlung_Pauschale!$N41),"")</f>
        <v/>
      </c>
      <c r="R49" s="73" t="str">
        <f>IFERROR(IF($B49=String_o_Kofi,0,VLOOKUP(Monatsverwendungsnachweis!AI52,Status_Ausloesung,Monatsverwendungsnachweis!$R$6,FALSE)*$AF$6*Ermittlung_Pauschale!$N41),"")</f>
        <v/>
      </c>
      <c r="S49" s="73" t="str">
        <f>IFERROR(IF($B49=String_o_Kofi,0,VLOOKUP(Monatsverwendungsnachweis!AJ52,Status_Ausloesung,Monatsverwendungsnachweis!$R$6,FALSE)*$AF$6*Ermittlung_Pauschale!$N41),"")</f>
        <v/>
      </c>
      <c r="T49" s="73" t="str">
        <f>IFERROR(IF($B49=String_o_Kofi,0,VLOOKUP(Monatsverwendungsnachweis!AK52,Status_Ausloesung,Monatsverwendungsnachweis!$R$6,FALSE)*$AF$6*Ermittlung_Pauschale!$N41),"")</f>
        <v/>
      </c>
      <c r="U49" s="73" t="str">
        <f>IFERROR(IF($B49=String_o_Kofi,0,VLOOKUP(Monatsverwendungsnachweis!AL52,Status_Ausloesung,Monatsverwendungsnachweis!$R$6,FALSE)*$AF$6*Ermittlung_Pauschale!$N41),"")</f>
        <v/>
      </c>
      <c r="V49" s="73" t="str">
        <f>IFERROR(IF($B49=String_o_Kofi,0,VLOOKUP(Monatsverwendungsnachweis!AM52,Status_Ausloesung,Monatsverwendungsnachweis!$R$6,FALSE)*$AF$6*Ermittlung_Pauschale!$N41),"")</f>
        <v/>
      </c>
      <c r="W49" s="73" t="str">
        <f>IFERROR(IF($B49=String_o_Kofi,0,VLOOKUP(Monatsverwendungsnachweis!AN52,Status_Ausloesung,Monatsverwendungsnachweis!$R$6,FALSE)*$AF$6*Ermittlung_Pauschale!$N41),"")</f>
        <v/>
      </c>
      <c r="X49" s="73" t="str">
        <f>IFERROR(IF($B49=String_o_Kofi,0,VLOOKUP(Monatsverwendungsnachweis!AO52,Status_Ausloesung,Monatsverwendungsnachweis!$R$6,FALSE)*$AF$6*Ermittlung_Pauschale!$N41),"")</f>
        <v/>
      </c>
      <c r="Y49" s="73" t="str">
        <f>IFERROR(IF($B49=String_o_Kofi,0,VLOOKUP(Monatsverwendungsnachweis!AP52,Status_Ausloesung,Monatsverwendungsnachweis!$R$6,FALSE)*$AF$6*Ermittlung_Pauschale!$N41),"")</f>
        <v/>
      </c>
      <c r="Z49" s="73" t="str">
        <f>IFERROR(IF($B49=String_o_Kofi,0,VLOOKUP(Monatsverwendungsnachweis!AQ52,Status_Ausloesung,Monatsverwendungsnachweis!$R$6,FALSE)*$AF$6*Ermittlung_Pauschale!$N41),"")</f>
        <v/>
      </c>
      <c r="AA49" s="73" t="str">
        <f>IFERROR(IF($B49=String_o_Kofi,0,VLOOKUP(Monatsverwendungsnachweis!AR52,Status_Ausloesung,Monatsverwendungsnachweis!$R$6,FALSE)*$AF$6*Ermittlung_Pauschale!$N41),"")</f>
        <v/>
      </c>
      <c r="AB49" s="73" t="str">
        <f>IFERROR(IF($B49=String_o_Kofi,0,VLOOKUP(Monatsverwendungsnachweis!AS52,Status_Ausloesung,Monatsverwendungsnachweis!$R$6,FALSE)*$AF$6*Ermittlung_Pauschale!$N41),"")</f>
        <v/>
      </c>
      <c r="AC49" s="73" t="str">
        <f>IFERROR(IF($B49=String_o_Kofi,0,VLOOKUP(Monatsverwendungsnachweis!AT52,Status_Ausloesung,Monatsverwendungsnachweis!$R$6,FALSE)*$AF$6*Ermittlung_Pauschale!$N41),"")</f>
        <v/>
      </c>
      <c r="AD49" s="73" t="str">
        <f>IFERROR(IF($B49=String_o_Kofi,0,VLOOKUP(Monatsverwendungsnachweis!AU52,Status_Ausloesung,Monatsverwendungsnachweis!$R$6,FALSE)*$AF$6*Ermittlung_Pauschale!$N41),"")</f>
        <v/>
      </c>
      <c r="AE49" s="73" t="str">
        <f>IFERROR(IF($B49=String_o_Kofi,0,VLOOKUP(Monatsverwendungsnachweis!AV52,Status_Ausloesung,Monatsverwendungsnachweis!$R$6,FALSE)*$AF$6*Ermittlung_Pauschale!$N41),"")</f>
        <v/>
      </c>
      <c r="AF49" s="73" t="str">
        <f>IFERROR(IF($B49=String_o_Kofi,0,VLOOKUP(Monatsverwendungsnachweis!AW52,Status_Ausloesung,Monatsverwendungsnachweis!$R$6,FALSE)*$AF$6*Ermittlung_Pauschale!$N41),"")</f>
        <v/>
      </c>
      <c r="AG49" s="73" t="str">
        <f>IFERROR(IF($B49=String_o_Kofi,0,VLOOKUP(Monatsverwendungsnachweis!AX52,Status_Ausloesung,Monatsverwendungsnachweis!$R$6,FALSE)*$AF$6*Ermittlung_Pauschale!$N41),"")</f>
        <v/>
      </c>
      <c r="AH49" s="73" t="str">
        <f>IFERROR(IF($B49=String_o_Kofi,0,VLOOKUP(Monatsverwendungsnachweis!AY52,Status_Ausloesung,Monatsverwendungsnachweis!$R$6,FALSE)*$AF$6*Ermittlung_Pauschale!$N41),"")</f>
        <v/>
      </c>
      <c r="AI49" s="73" t="str">
        <f>IFERROR(IF($B49=String_o_Kofi,0,VLOOKUP(Monatsverwendungsnachweis!AZ52,Status_Ausloesung,Monatsverwendungsnachweis!$R$6,FALSE)*$AF$6*Ermittlung_Pauschale!$N41),"")</f>
        <v/>
      </c>
      <c r="AJ49" s="73" t="str">
        <f>IFERROR(IF($B49=String_o_Kofi,0,VLOOKUP(Monatsverwendungsnachweis!BA52,Status_Ausloesung,Monatsverwendungsnachweis!$R$6,FALSE)*$AF$6*Ermittlung_Pauschale!$N41),"")</f>
        <v/>
      </c>
      <c r="AK49" s="73" t="str">
        <f>IFERROR(IF($B49=String_o_Kofi,0,VLOOKUP(Monatsverwendungsnachweis!BB52,Status_Ausloesung,Monatsverwendungsnachweis!$R$6,FALSE)*$AF$6*Ermittlung_Pauschale!$N41),"")</f>
        <v/>
      </c>
      <c r="AL49" s="73" t="str">
        <f>IFERROR(IF($B49=String_o_Kofi,0,VLOOKUP(Monatsverwendungsnachweis!BC52,Status_Ausloesung,Monatsverwendungsnachweis!$R$6,FALSE)*$AF$6*Ermittlung_Pauschale!$N41),"")</f>
        <v/>
      </c>
      <c r="AM49" s="74">
        <f>IF(E49='Drop Down'!$L$2,SUM(H49:AL49),0)</f>
        <v>0</v>
      </c>
      <c r="AN49" s="74">
        <f>IF(E49='Drop Down'!$L$3,SUM(H49:AL49),0)</f>
        <v>0</v>
      </c>
      <c r="AO49" s="625"/>
      <c r="AP49" s="625"/>
    </row>
    <row r="50" spans="1:42" s="41" customFormat="1" ht="11.85" customHeight="1" x14ac:dyDescent="0.2">
      <c r="A50" s="71" t="str">
        <f>Monatsverwendungsnachweis!A53</f>
        <v/>
      </c>
      <c r="B50" s="72" t="str">
        <f>IF(Monatsverwendungsnachweis!B53&lt;&gt;"",Monatsverwendungsnachweis!B53,"")</f>
        <v/>
      </c>
      <c r="C50" s="72" t="str">
        <f>IF(Monatsverwendungsnachweis!D53&lt;&gt;"",Monatsverwendungsnachweis!D53,"")</f>
        <v/>
      </c>
      <c r="D50" s="124" t="str">
        <f>IF(Monatsverwendungsnachweis!F53="","",Monatsverwendungsnachweis!F53)</f>
        <v/>
      </c>
      <c r="E50" s="128" t="str">
        <f>IF(Monatsverwendungsnachweis!G53="","",Monatsverwendungsnachweis!G53)</f>
        <v/>
      </c>
      <c r="F50" s="124" t="str">
        <f>IF(Monatsverwendungsnachweis!H53="","",Monatsverwendungsnachweis!H53)</f>
        <v/>
      </c>
      <c r="G50" s="124" t="str">
        <f>IF(C50="","",IF(Ermittlung_Pauschale!N42=0,"nein","ja"))</f>
        <v/>
      </c>
      <c r="H50" s="73" t="str">
        <f>IFERROR(IF($B50=String_o_Kofi,0,VLOOKUP(Monatsverwendungsnachweis!Y53,Status_Ausloesung,Monatsverwendungsnachweis!$R$6,FALSE)*$AF$6*Ermittlung_Pauschale!$N42),"")</f>
        <v/>
      </c>
      <c r="I50" s="73" t="str">
        <f>IFERROR(IF($B50=String_o_Kofi,0,VLOOKUP(Monatsverwendungsnachweis!Z53,Status_Ausloesung,Monatsverwendungsnachweis!$R$6,FALSE)*$AF$6*Ermittlung_Pauschale!$N42),"")</f>
        <v/>
      </c>
      <c r="J50" s="73" t="str">
        <f>IFERROR(IF($B50=String_o_Kofi,0,VLOOKUP(Monatsverwendungsnachweis!AA53,Status_Ausloesung,Monatsverwendungsnachweis!$R$6,FALSE)*$AF$6*Ermittlung_Pauschale!$N42),"")</f>
        <v/>
      </c>
      <c r="K50" s="73" t="str">
        <f>IFERROR(IF($B50=String_o_Kofi,0,VLOOKUP(Monatsverwendungsnachweis!AB53,Status_Ausloesung,Monatsverwendungsnachweis!$R$6,FALSE)*$AF$6*Ermittlung_Pauschale!$N42),"")</f>
        <v/>
      </c>
      <c r="L50" s="73" t="str">
        <f>IFERROR(IF($B50=String_o_Kofi,0,VLOOKUP(Monatsverwendungsnachweis!AC53,Status_Ausloesung,Monatsverwendungsnachweis!$R$6,FALSE)*$AF$6*Ermittlung_Pauschale!$N42),"")</f>
        <v/>
      </c>
      <c r="M50" s="73" t="str">
        <f>IFERROR(IF($B50=String_o_Kofi,0,VLOOKUP(Monatsverwendungsnachweis!AD53,Status_Ausloesung,Monatsverwendungsnachweis!$R$6,FALSE)*$AF$6*Ermittlung_Pauschale!$N42),"")</f>
        <v/>
      </c>
      <c r="N50" s="73" t="str">
        <f>IFERROR(IF($B50=String_o_Kofi,0,VLOOKUP(Monatsverwendungsnachweis!AE53,Status_Ausloesung,Monatsverwendungsnachweis!$R$6,FALSE)*$AF$6*Ermittlung_Pauschale!$N42),"")</f>
        <v/>
      </c>
      <c r="O50" s="73" t="str">
        <f>IFERROR(IF($B50=String_o_Kofi,0,VLOOKUP(Monatsverwendungsnachweis!AF53,Status_Ausloesung,Monatsverwendungsnachweis!$R$6,FALSE)*$AF$6*Ermittlung_Pauschale!$N42),"")</f>
        <v/>
      </c>
      <c r="P50" s="73" t="str">
        <f>IFERROR(IF($B50=String_o_Kofi,0,VLOOKUP(Monatsverwendungsnachweis!AG53,Status_Ausloesung,Monatsverwendungsnachweis!$R$6,FALSE)*$AF$6*Ermittlung_Pauschale!$N42),"")</f>
        <v/>
      </c>
      <c r="Q50" s="73" t="str">
        <f>IFERROR(IF($B50=String_o_Kofi,0,VLOOKUP(Monatsverwendungsnachweis!AH53,Status_Ausloesung,Monatsverwendungsnachweis!$R$6,FALSE)*$AF$6*Ermittlung_Pauschale!$N42),"")</f>
        <v/>
      </c>
      <c r="R50" s="73" t="str">
        <f>IFERROR(IF($B50=String_o_Kofi,0,VLOOKUP(Monatsverwendungsnachweis!AI53,Status_Ausloesung,Monatsverwendungsnachweis!$R$6,FALSE)*$AF$6*Ermittlung_Pauschale!$N42),"")</f>
        <v/>
      </c>
      <c r="S50" s="73" t="str">
        <f>IFERROR(IF($B50=String_o_Kofi,0,VLOOKUP(Monatsverwendungsnachweis!AJ53,Status_Ausloesung,Monatsverwendungsnachweis!$R$6,FALSE)*$AF$6*Ermittlung_Pauschale!$N42),"")</f>
        <v/>
      </c>
      <c r="T50" s="73" t="str">
        <f>IFERROR(IF($B50=String_o_Kofi,0,VLOOKUP(Monatsverwendungsnachweis!AK53,Status_Ausloesung,Monatsverwendungsnachweis!$R$6,FALSE)*$AF$6*Ermittlung_Pauschale!$N42),"")</f>
        <v/>
      </c>
      <c r="U50" s="73" t="str">
        <f>IFERROR(IF($B50=String_o_Kofi,0,VLOOKUP(Monatsverwendungsnachweis!AL53,Status_Ausloesung,Monatsverwendungsnachweis!$R$6,FALSE)*$AF$6*Ermittlung_Pauschale!$N42),"")</f>
        <v/>
      </c>
      <c r="V50" s="73" t="str">
        <f>IFERROR(IF($B50=String_o_Kofi,0,VLOOKUP(Monatsverwendungsnachweis!AM53,Status_Ausloesung,Monatsverwendungsnachweis!$R$6,FALSE)*$AF$6*Ermittlung_Pauschale!$N42),"")</f>
        <v/>
      </c>
      <c r="W50" s="73" t="str">
        <f>IFERROR(IF($B50=String_o_Kofi,0,VLOOKUP(Monatsverwendungsnachweis!AN53,Status_Ausloesung,Monatsverwendungsnachweis!$R$6,FALSE)*$AF$6*Ermittlung_Pauschale!$N42),"")</f>
        <v/>
      </c>
      <c r="X50" s="73" t="str">
        <f>IFERROR(IF($B50=String_o_Kofi,0,VLOOKUP(Monatsverwendungsnachweis!AO53,Status_Ausloesung,Monatsverwendungsnachweis!$R$6,FALSE)*$AF$6*Ermittlung_Pauschale!$N42),"")</f>
        <v/>
      </c>
      <c r="Y50" s="73" t="str">
        <f>IFERROR(IF($B50=String_o_Kofi,0,VLOOKUP(Monatsverwendungsnachweis!AP53,Status_Ausloesung,Monatsverwendungsnachweis!$R$6,FALSE)*$AF$6*Ermittlung_Pauschale!$N42),"")</f>
        <v/>
      </c>
      <c r="Z50" s="73" t="str">
        <f>IFERROR(IF($B50=String_o_Kofi,0,VLOOKUP(Monatsverwendungsnachweis!AQ53,Status_Ausloesung,Monatsverwendungsnachweis!$R$6,FALSE)*$AF$6*Ermittlung_Pauschale!$N42),"")</f>
        <v/>
      </c>
      <c r="AA50" s="73" t="str">
        <f>IFERROR(IF($B50=String_o_Kofi,0,VLOOKUP(Monatsverwendungsnachweis!AR53,Status_Ausloesung,Monatsverwendungsnachweis!$R$6,FALSE)*$AF$6*Ermittlung_Pauschale!$N42),"")</f>
        <v/>
      </c>
      <c r="AB50" s="73" t="str">
        <f>IFERROR(IF($B50=String_o_Kofi,0,VLOOKUP(Monatsverwendungsnachweis!AS53,Status_Ausloesung,Monatsverwendungsnachweis!$R$6,FALSE)*$AF$6*Ermittlung_Pauschale!$N42),"")</f>
        <v/>
      </c>
      <c r="AC50" s="73" t="str">
        <f>IFERROR(IF($B50=String_o_Kofi,0,VLOOKUP(Monatsverwendungsnachweis!AT53,Status_Ausloesung,Monatsverwendungsnachweis!$R$6,FALSE)*$AF$6*Ermittlung_Pauschale!$N42),"")</f>
        <v/>
      </c>
      <c r="AD50" s="73" t="str">
        <f>IFERROR(IF($B50=String_o_Kofi,0,VLOOKUP(Monatsverwendungsnachweis!AU53,Status_Ausloesung,Monatsverwendungsnachweis!$R$6,FALSE)*$AF$6*Ermittlung_Pauschale!$N42),"")</f>
        <v/>
      </c>
      <c r="AE50" s="73" t="str">
        <f>IFERROR(IF($B50=String_o_Kofi,0,VLOOKUP(Monatsverwendungsnachweis!AV53,Status_Ausloesung,Monatsverwendungsnachweis!$R$6,FALSE)*$AF$6*Ermittlung_Pauschale!$N42),"")</f>
        <v/>
      </c>
      <c r="AF50" s="73" t="str">
        <f>IFERROR(IF($B50=String_o_Kofi,0,VLOOKUP(Monatsverwendungsnachweis!AW53,Status_Ausloesung,Monatsverwendungsnachweis!$R$6,FALSE)*$AF$6*Ermittlung_Pauschale!$N42),"")</f>
        <v/>
      </c>
      <c r="AG50" s="73" t="str">
        <f>IFERROR(IF($B50=String_o_Kofi,0,VLOOKUP(Monatsverwendungsnachweis!AX53,Status_Ausloesung,Monatsverwendungsnachweis!$R$6,FALSE)*$AF$6*Ermittlung_Pauschale!$N42),"")</f>
        <v/>
      </c>
      <c r="AH50" s="73" t="str">
        <f>IFERROR(IF($B50=String_o_Kofi,0,VLOOKUP(Monatsverwendungsnachweis!AY53,Status_Ausloesung,Monatsverwendungsnachweis!$R$6,FALSE)*$AF$6*Ermittlung_Pauschale!$N42),"")</f>
        <v/>
      </c>
      <c r="AI50" s="73" t="str">
        <f>IFERROR(IF($B50=String_o_Kofi,0,VLOOKUP(Monatsverwendungsnachweis!AZ53,Status_Ausloesung,Monatsverwendungsnachweis!$R$6,FALSE)*$AF$6*Ermittlung_Pauschale!$N42),"")</f>
        <v/>
      </c>
      <c r="AJ50" s="73" t="str">
        <f>IFERROR(IF($B50=String_o_Kofi,0,VLOOKUP(Monatsverwendungsnachweis!BA53,Status_Ausloesung,Monatsverwendungsnachweis!$R$6,FALSE)*$AF$6*Ermittlung_Pauschale!$N42),"")</f>
        <v/>
      </c>
      <c r="AK50" s="73" t="str">
        <f>IFERROR(IF($B50=String_o_Kofi,0,VLOOKUP(Monatsverwendungsnachweis!BB53,Status_Ausloesung,Monatsverwendungsnachweis!$R$6,FALSE)*$AF$6*Ermittlung_Pauschale!$N42),"")</f>
        <v/>
      </c>
      <c r="AL50" s="73" t="str">
        <f>IFERROR(IF($B50=String_o_Kofi,0,VLOOKUP(Monatsverwendungsnachweis!BC53,Status_Ausloesung,Monatsverwendungsnachweis!$R$6,FALSE)*$AF$6*Ermittlung_Pauschale!$N42),"")</f>
        <v/>
      </c>
      <c r="AM50" s="74">
        <f>IF(E50='Drop Down'!$L$2,SUM(H50:AL50),0)</f>
        <v>0</v>
      </c>
      <c r="AN50" s="74">
        <f>IF(E50='Drop Down'!$L$3,SUM(H50:AL50),0)</f>
        <v>0</v>
      </c>
      <c r="AO50" s="625"/>
      <c r="AP50" s="625"/>
    </row>
    <row r="51" spans="1:42" s="41" customFormat="1" ht="11.85" customHeight="1" x14ac:dyDescent="0.2">
      <c r="A51" s="71" t="str">
        <f>Monatsverwendungsnachweis!A54</f>
        <v/>
      </c>
      <c r="B51" s="72" t="str">
        <f>IF(Monatsverwendungsnachweis!B54&lt;&gt;"",Monatsverwendungsnachweis!B54,"")</f>
        <v/>
      </c>
      <c r="C51" s="72" t="str">
        <f>IF(Monatsverwendungsnachweis!D54&lt;&gt;"",Monatsverwendungsnachweis!D54,"")</f>
        <v/>
      </c>
      <c r="D51" s="124" t="str">
        <f>IF(Monatsverwendungsnachweis!F54="","",Monatsverwendungsnachweis!F54)</f>
        <v/>
      </c>
      <c r="E51" s="128" t="str">
        <f>IF(Monatsverwendungsnachweis!G54="","",Monatsverwendungsnachweis!G54)</f>
        <v/>
      </c>
      <c r="F51" s="124" t="str">
        <f>IF(Monatsverwendungsnachweis!H54="","",Monatsverwendungsnachweis!H54)</f>
        <v/>
      </c>
      <c r="G51" s="124" t="str">
        <f>IF(C51="","",IF(Ermittlung_Pauschale!N43=0,"nein","ja"))</f>
        <v/>
      </c>
      <c r="H51" s="73" t="str">
        <f>IFERROR(IF($B51=String_o_Kofi,0,VLOOKUP(Monatsverwendungsnachweis!Y54,Status_Ausloesung,Monatsverwendungsnachweis!$R$6,FALSE)*$AF$6*Ermittlung_Pauschale!$N43),"")</f>
        <v/>
      </c>
      <c r="I51" s="73" t="str">
        <f>IFERROR(IF($B51=String_o_Kofi,0,VLOOKUP(Monatsverwendungsnachweis!Z54,Status_Ausloesung,Monatsverwendungsnachweis!$R$6,FALSE)*$AF$6*Ermittlung_Pauschale!$N43),"")</f>
        <v/>
      </c>
      <c r="J51" s="73" t="str">
        <f>IFERROR(IF($B51=String_o_Kofi,0,VLOOKUP(Monatsverwendungsnachweis!AA54,Status_Ausloesung,Monatsverwendungsnachweis!$R$6,FALSE)*$AF$6*Ermittlung_Pauschale!$N43),"")</f>
        <v/>
      </c>
      <c r="K51" s="73" t="str">
        <f>IFERROR(IF($B51=String_o_Kofi,0,VLOOKUP(Monatsverwendungsnachweis!AB54,Status_Ausloesung,Monatsverwendungsnachweis!$R$6,FALSE)*$AF$6*Ermittlung_Pauschale!$N43),"")</f>
        <v/>
      </c>
      <c r="L51" s="73" t="str">
        <f>IFERROR(IF($B51=String_o_Kofi,0,VLOOKUP(Monatsverwendungsnachweis!AC54,Status_Ausloesung,Monatsverwendungsnachweis!$R$6,FALSE)*$AF$6*Ermittlung_Pauschale!$N43),"")</f>
        <v/>
      </c>
      <c r="M51" s="73" t="str">
        <f>IFERROR(IF($B51=String_o_Kofi,0,VLOOKUP(Monatsverwendungsnachweis!AD54,Status_Ausloesung,Monatsverwendungsnachweis!$R$6,FALSE)*$AF$6*Ermittlung_Pauschale!$N43),"")</f>
        <v/>
      </c>
      <c r="N51" s="73" t="str">
        <f>IFERROR(IF($B51=String_o_Kofi,0,VLOOKUP(Monatsverwendungsnachweis!AE54,Status_Ausloesung,Monatsverwendungsnachweis!$R$6,FALSE)*$AF$6*Ermittlung_Pauschale!$N43),"")</f>
        <v/>
      </c>
      <c r="O51" s="73" t="str">
        <f>IFERROR(IF($B51=String_o_Kofi,0,VLOOKUP(Monatsverwendungsnachweis!AF54,Status_Ausloesung,Monatsverwendungsnachweis!$R$6,FALSE)*$AF$6*Ermittlung_Pauschale!$N43),"")</f>
        <v/>
      </c>
      <c r="P51" s="73" t="str">
        <f>IFERROR(IF($B51=String_o_Kofi,0,VLOOKUP(Monatsverwendungsnachweis!AG54,Status_Ausloesung,Monatsverwendungsnachweis!$R$6,FALSE)*$AF$6*Ermittlung_Pauschale!$N43),"")</f>
        <v/>
      </c>
      <c r="Q51" s="73" t="str">
        <f>IFERROR(IF($B51=String_o_Kofi,0,VLOOKUP(Monatsverwendungsnachweis!AH54,Status_Ausloesung,Monatsverwendungsnachweis!$R$6,FALSE)*$AF$6*Ermittlung_Pauschale!$N43),"")</f>
        <v/>
      </c>
      <c r="R51" s="73" t="str">
        <f>IFERROR(IF($B51=String_o_Kofi,0,VLOOKUP(Monatsverwendungsnachweis!AI54,Status_Ausloesung,Monatsverwendungsnachweis!$R$6,FALSE)*$AF$6*Ermittlung_Pauschale!$N43),"")</f>
        <v/>
      </c>
      <c r="S51" s="73" t="str">
        <f>IFERROR(IF($B51=String_o_Kofi,0,VLOOKUP(Monatsverwendungsnachweis!AJ54,Status_Ausloesung,Monatsverwendungsnachweis!$R$6,FALSE)*$AF$6*Ermittlung_Pauschale!$N43),"")</f>
        <v/>
      </c>
      <c r="T51" s="73" t="str">
        <f>IFERROR(IF($B51=String_o_Kofi,0,VLOOKUP(Monatsverwendungsnachweis!AK54,Status_Ausloesung,Monatsverwendungsnachweis!$R$6,FALSE)*$AF$6*Ermittlung_Pauschale!$N43),"")</f>
        <v/>
      </c>
      <c r="U51" s="73" t="str">
        <f>IFERROR(IF($B51=String_o_Kofi,0,VLOOKUP(Monatsverwendungsnachweis!AL54,Status_Ausloesung,Monatsverwendungsnachweis!$R$6,FALSE)*$AF$6*Ermittlung_Pauschale!$N43),"")</f>
        <v/>
      </c>
      <c r="V51" s="73" t="str">
        <f>IFERROR(IF($B51=String_o_Kofi,0,VLOOKUP(Monatsverwendungsnachweis!AM54,Status_Ausloesung,Monatsverwendungsnachweis!$R$6,FALSE)*$AF$6*Ermittlung_Pauschale!$N43),"")</f>
        <v/>
      </c>
      <c r="W51" s="73" t="str">
        <f>IFERROR(IF($B51=String_o_Kofi,0,VLOOKUP(Monatsverwendungsnachweis!AN54,Status_Ausloesung,Monatsverwendungsnachweis!$R$6,FALSE)*$AF$6*Ermittlung_Pauschale!$N43),"")</f>
        <v/>
      </c>
      <c r="X51" s="73" t="str">
        <f>IFERROR(IF($B51=String_o_Kofi,0,VLOOKUP(Monatsverwendungsnachweis!AO54,Status_Ausloesung,Monatsverwendungsnachweis!$R$6,FALSE)*$AF$6*Ermittlung_Pauschale!$N43),"")</f>
        <v/>
      </c>
      <c r="Y51" s="73" t="str">
        <f>IFERROR(IF($B51=String_o_Kofi,0,VLOOKUP(Monatsverwendungsnachweis!AP54,Status_Ausloesung,Monatsverwendungsnachweis!$R$6,FALSE)*$AF$6*Ermittlung_Pauschale!$N43),"")</f>
        <v/>
      </c>
      <c r="Z51" s="73" t="str">
        <f>IFERROR(IF($B51=String_o_Kofi,0,VLOOKUP(Monatsverwendungsnachweis!AQ54,Status_Ausloesung,Monatsverwendungsnachweis!$R$6,FALSE)*$AF$6*Ermittlung_Pauschale!$N43),"")</f>
        <v/>
      </c>
      <c r="AA51" s="73" t="str">
        <f>IFERROR(IF($B51=String_o_Kofi,0,VLOOKUP(Monatsverwendungsnachweis!AR54,Status_Ausloesung,Monatsverwendungsnachweis!$R$6,FALSE)*$AF$6*Ermittlung_Pauschale!$N43),"")</f>
        <v/>
      </c>
      <c r="AB51" s="73" t="str">
        <f>IFERROR(IF($B51=String_o_Kofi,0,VLOOKUP(Monatsverwendungsnachweis!AS54,Status_Ausloesung,Monatsverwendungsnachweis!$R$6,FALSE)*$AF$6*Ermittlung_Pauschale!$N43),"")</f>
        <v/>
      </c>
      <c r="AC51" s="73" t="str">
        <f>IFERROR(IF($B51=String_o_Kofi,0,VLOOKUP(Monatsverwendungsnachweis!AT54,Status_Ausloesung,Monatsverwendungsnachweis!$R$6,FALSE)*$AF$6*Ermittlung_Pauschale!$N43),"")</f>
        <v/>
      </c>
      <c r="AD51" s="73" t="str">
        <f>IFERROR(IF($B51=String_o_Kofi,0,VLOOKUP(Monatsverwendungsnachweis!AU54,Status_Ausloesung,Monatsverwendungsnachweis!$R$6,FALSE)*$AF$6*Ermittlung_Pauschale!$N43),"")</f>
        <v/>
      </c>
      <c r="AE51" s="73" t="str">
        <f>IFERROR(IF($B51=String_o_Kofi,0,VLOOKUP(Monatsverwendungsnachweis!AV54,Status_Ausloesung,Monatsverwendungsnachweis!$R$6,FALSE)*$AF$6*Ermittlung_Pauschale!$N43),"")</f>
        <v/>
      </c>
      <c r="AF51" s="73" t="str">
        <f>IFERROR(IF($B51=String_o_Kofi,0,VLOOKUP(Monatsverwendungsnachweis!AW54,Status_Ausloesung,Monatsverwendungsnachweis!$R$6,FALSE)*$AF$6*Ermittlung_Pauschale!$N43),"")</f>
        <v/>
      </c>
      <c r="AG51" s="73" t="str">
        <f>IFERROR(IF($B51=String_o_Kofi,0,VLOOKUP(Monatsverwendungsnachweis!AX54,Status_Ausloesung,Monatsverwendungsnachweis!$R$6,FALSE)*$AF$6*Ermittlung_Pauschale!$N43),"")</f>
        <v/>
      </c>
      <c r="AH51" s="73" t="str">
        <f>IFERROR(IF($B51=String_o_Kofi,0,VLOOKUP(Monatsverwendungsnachweis!AY54,Status_Ausloesung,Monatsverwendungsnachweis!$R$6,FALSE)*$AF$6*Ermittlung_Pauschale!$N43),"")</f>
        <v/>
      </c>
      <c r="AI51" s="73" t="str">
        <f>IFERROR(IF($B51=String_o_Kofi,0,VLOOKUP(Monatsverwendungsnachweis!AZ54,Status_Ausloesung,Monatsverwendungsnachweis!$R$6,FALSE)*$AF$6*Ermittlung_Pauschale!$N43),"")</f>
        <v/>
      </c>
      <c r="AJ51" s="73" t="str">
        <f>IFERROR(IF($B51=String_o_Kofi,0,VLOOKUP(Monatsverwendungsnachweis!BA54,Status_Ausloesung,Monatsverwendungsnachweis!$R$6,FALSE)*$AF$6*Ermittlung_Pauschale!$N43),"")</f>
        <v/>
      </c>
      <c r="AK51" s="73" t="str">
        <f>IFERROR(IF($B51=String_o_Kofi,0,VLOOKUP(Monatsverwendungsnachweis!BB54,Status_Ausloesung,Monatsverwendungsnachweis!$R$6,FALSE)*$AF$6*Ermittlung_Pauschale!$N43),"")</f>
        <v/>
      </c>
      <c r="AL51" s="73" t="str">
        <f>IFERROR(IF($B51=String_o_Kofi,0,VLOOKUP(Monatsverwendungsnachweis!BC54,Status_Ausloesung,Monatsverwendungsnachweis!$R$6,FALSE)*$AF$6*Ermittlung_Pauschale!$N43),"")</f>
        <v/>
      </c>
      <c r="AM51" s="74">
        <f>IF(E51='Drop Down'!$L$2,SUM(H51:AL51),0)</f>
        <v>0</v>
      </c>
      <c r="AN51" s="74">
        <f>IF(E51='Drop Down'!$L$3,SUM(H51:AL51),0)</f>
        <v>0</v>
      </c>
      <c r="AO51" s="625"/>
      <c r="AP51" s="625"/>
    </row>
    <row r="52" spans="1:42" s="41" customFormat="1" ht="11.85" customHeight="1" x14ac:dyDescent="0.2">
      <c r="A52" s="71" t="str">
        <f>Monatsverwendungsnachweis!A55</f>
        <v/>
      </c>
      <c r="B52" s="72" t="str">
        <f>IF(Monatsverwendungsnachweis!B55&lt;&gt;"",Monatsverwendungsnachweis!B55,"")</f>
        <v/>
      </c>
      <c r="C52" s="72" t="str">
        <f>IF(Monatsverwendungsnachweis!D55&lt;&gt;"",Monatsverwendungsnachweis!D55,"")</f>
        <v/>
      </c>
      <c r="D52" s="124" t="str">
        <f>IF(Monatsverwendungsnachweis!F55="","",Monatsverwendungsnachweis!F55)</f>
        <v/>
      </c>
      <c r="E52" s="128" t="str">
        <f>IF(Monatsverwendungsnachweis!G55="","",Monatsverwendungsnachweis!G55)</f>
        <v/>
      </c>
      <c r="F52" s="124" t="str">
        <f>IF(Monatsverwendungsnachweis!H55="","",Monatsverwendungsnachweis!H55)</f>
        <v/>
      </c>
      <c r="G52" s="124" t="str">
        <f>IF(C52="","",IF(Ermittlung_Pauschale!N44=0,"nein","ja"))</f>
        <v/>
      </c>
      <c r="H52" s="73" t="str">
        <f>IFERROR(IF($B52=String_o_Kofi,0,VLOOKUP(Monatsverwendungsnachweis!Y55,Status_Ausloesung,Monatsverwendungsnachweis!$R$6,FALSE)*$AF$6*Ermittlung_Pauschale!$N44),"")</f>
        <v/>
      </c>
      <c r="I52" s="73" t="str">
        <f>IFERROR(IF($B52=String_o_Kofi,0,VLOOKUP(Monatsverwendungsnachweis!Z55,Status_Ausloesung,Monatsverwendungsnachweis!$R$6,FALSE)*$AF$6*Ermittlung_Pauschale!$N44),"")</f>
        <v/>
      </c>
      <c r="J52" s="73" t="str">
        <f>IFERROR(IF($B52=String_o_Kofi,0,VLOOKUP(Monatsverwendungsnachweis!AA55,Status_Ausloesung,Monatsverwendungsnachweis!$R$6,FALSE)*$AF$6*Ermittlung_Pauschale!$N44),"")</f>
        <v/>
      </c>
      <c r="K52" s="73" t="str">
        <f>IFERROR(IF($B52=String_o_Kofi,0,VLOOKUP(Monatsverwendungsnachweis!AB55,Status_Ausloesung,Monatsverwendungsnachweis!$R$6,FALSE)*$AF$6*Ermittlung_Pauschale!$N44),"")</f>
        <v/>
      </c>
      <c r="L52" s="73" t="str">
        <f>IFERROR(IF($B52=String_o_Kofi,0,VLOOKUP(Monatsverwendungsnachweis!AC55,Status_Ausloesung,Monatsverwendungsnachweis!$R$6,FALSE)*$AF$6*Ermittlung_Pauschale!$N44),"")</f>
        <v/>
      </c>
      <c r="M52" s="73" t="str">
        <f>IFERROR(IF($B52=String_o_Kofi,0,VLOOKUP(Monatsverwendungsnachweis!AD55,Status_Ausloesung,Monatsverwendungsnachweis!$R$6,FALSE)*$AF$6*Ermittlung_Pauschale!$N44),"")</f>
        <v/>
      </c>
      <c r="N52" s="73" t="str">
        <f>IFERROR(IF($B52=String_o_Kofi,0,VLOOKUP(Monatsverwendungsnachweis!AE55,Status_Ausloesung,Monatsverwendungsnachweis!$R$6,FALSE)*$AF$6*Ermittlung_Pauschale!$N44),"")</f>
        <v/>
      </c>
      <c r="O52" s="73" t="str">
        <f>IFERROR(IF($B52=String_o_Kofi,0,VLOOKUP(Monatsverwendungsnachweis!AF55,Status_Ausloesung,Monatsverwendungsnachweis!$R$6,FALSE)*$AF$6*Ermittlung_Pauschale!$N44),"")</f>
        <v/>
      </c>
      <c r="P52" s="73" t="str">
        <f>IFERROR(IF($B52=String_o_Kofi,0,VLOOKUP(Monatsverwendungsnachweis!AG55,Status_Ausloesung,Monatsverwendungsnachweis!$R$6,FALSE)*$AF$6*Ermittlung_Pauschale!$N44),"")</f>
        <v/>
      </c>
      <c r="Q52" s="73" t="str">
        <f>IFERROR(IF($B52=String_o_Kofi,0,VLOOKUP(Monatsverwendungsnachweis!AH55,Status_Ausloesung,Monatsverwendungsnachweis!$R$6,FALSE)*$AF$6*Ermittlung_Pauschale!$N44),"")</f>
        <v/>
      </c>
      <c r="R52" s="73" t="str">
        <f>IFERROR(IF($B52=String_o_Kofi,0,VLOOKUP(Monatsverwendungsnachweis!AI55,Status_Ausloesung,Monatsverwendungsnachweis!$R$6,FALSE)*$AF$6*Ermittlung_Pauschale!$N44),"")</f>
        <v/>
      </c>
      <c r="S52" s="73" t="str">
        <f>IFERROR(IF($B52=String_o_Kofi,0,VLOOKUP(Monatsverwendungsnachweis!AJ55,Status_Ausloesung,Monatsverwendungsnachweis!$R$6,FALSE)*$AF$6*Ermittlung_Pauschale!$N44),"")</f>
        <v/>
      </c>
      <c r="T52" s="73" t="str">
        <f>IFERROR(IF($B52=String_o_Kofi,0,VLOOKUP(Monatsverwendungsnachweis!AK55,Status_Ausloesung,Monatsverwendungsnachweis!$R$6,FALSE)*$AF$6*Ermittlung_Pauschale!$N44),"")</f>
        <v/>
      </c>
      <c r="U52" s="73" t="str">
        <f>IFERROR(IF($B52=String_o_Kofi,0,VLOOKUP(Monatsverwendungsnachweis!AL55,Status_Ausloesung,Monatsverwendungsnachweis!$R$6,FALSE)*$AF$6*Ermittlung_Pauschale!$N44),"")</f>
        <v/>
      </c>
      <c r="V52" s="73" t="str">
        <f>IFERROR(IF($B52=String_o_Kofi,0,VLOOKUP(Monatsverwendungsnachweis!AM55,Status_Ausloesung,Monatsverwendungsnachweis!$R$6,FALSE)*$AF$6*Ermittlung_Pauschale!$N44),"")</f>
        <v/>
      </c>
      <c r="W52" s="73" t="str">
        <f>IFERROR(IF($B52=String_o_Kofi,0,VLOOKUP(Monatsverwendungsnachweis!AN55,Status_Ausloesung,Monatsverwendungsnachweis!$R$6,FALSE)*$AF$6*Ermittlung_Pauschale!$N44),"")</f>
        <v/>
      </c>
      <c r="X52" s="73" t="str">
        <f>IFERROR(IF($B52=String_o_Kofi,0,VLOOKUP(Monatsverwendungsnachweis!AO55,Status_Ausloesung,Monatsverwendungsnachweis!$R$6,FALSE)*$AF$6*Ermittlung_Pauschale!$N44),"")</f>
        <v/>
      </c>
      <c r="Y52" s="73" t="str">
        <f>IFERROR(IF($B52=String_o_Kofi,0,VLOOKUP(Monatsverwendungsnachweis!AP55,Status_Ausloesung,Monatsverwendungsnachweis!$R$6,FALSE)*$AF$6*Ermittlung_Pauschale!$N44),"")</f>
        <v/>
      </c>
      <c r="Z52" s="73" t="str">
        <f>IFERROR(IF($B52=String_o_Kofi,0,VLOOKUP(Monatsverwendungsnachweis!AQ55,Status_Ausloesung,Monatsverwendungsnachweis!$R$6,FALSE)*$AF$6*Ermittlung_Pauschale!$N44),"")</f>
        <v/>
      </c>
      <c r="AA52" s="73" t="str">
        <f>IFERROR(IF($B52=String_o_Kofi,0,VLOOKUP(Monatsverwendungsnachweis!AR55,Status_Ausloesung,Monatsverwendungsnachweis!$R$6,FALSE)*$AF$6*Ermittlung_Pauschale!$N44),"")</f>
        <v/>
      </c>
      <c r="AB52" s="73" t="str">
        <f>IFERROR(IF($B52=String_o_Kofi,0,VLOOKUP(Monatsverwendungsnachweis!AS55,Status_Ausloesung,Monatsverwendungsnachweis!$R$6,FALSE)*$AF$6*Ermittlung_Pauschale!$N44),"")</f>
        <v/>
      </c>
      <c r="AC52" s="73" t="str">
        <f>IFERROR(IF($B52=String_o_Kofi,0,VLOOKUP(Monatsverwendungsnachweis!AT55,Status_Ausloesung,Monatsverwendungsnachweis!$R$6,FALSE)*$AF$6*Ermittlung_Pauschale!$N44),"")</f>
        <v/>
      </c>
      <c r="AD52" s="73" t="str">
        <f>IFERROR(IF($B52=String_o_Kofi,0,VLOOKUP(Monatsverwendungsnachweis!AU55,Status_Ausloesung,Monatsverwendungsnachweis!$R$6,FALSE)*$AF$6*Ermittlung_Pauschale!$N44),"")</f>
        <v/>
      </c>
      <c r="AE52" s="73" t="str">
        <f>IFERROR(IF($B52=String_o_Kofi,0,VLOOKUP(Monatsverwendungsnachweis!AV55,Status_Ausloesung,Monatsverwendungsnachweis!$R$6,FALSE)*$AF$6*Ermittlung_Pauschale!$N44),"")</f>
        <v/>
      </c>
      <c r="AF52" s="73" t="str">
        <f>IFERROR(IF($B52=String_o_Kofi,0,VLOOKUP(Monatsverwendungsnachweis!AW55,Status_Ausloesung,Monatsverwendungsnachweis!$R$6,FALSE)*$AF$6*Ermittlung_Pauschale!$N44),"")</f>
        <v/>
      </c>
      <c r="AG52" s="73" t="str">
        <f>IFERROR(IF($B52=String_o_Kofi,0,VLOOKUP(Monatsverwendungsnachweis!AX55,Status_Ausloesung,Monatsverwendungsnachweis!$R$6,FALSE)*$AF$6*Ermittlung_Pauschale!$N44),"")</f>
        <v/>
      </c>
      <c r="AH52" s="73" t="str">
        <f>IFERROR(IF($B52=String_o_Kofi,0,VLOOKUP(Monatsverwendungsnachweis!AY55,Status_Ausloesung,Monatsverwendungsnachweis!$R$6,FALSE)*$AF$6*Ermittlung_Pauschale!$N44),"")</f>
        <v/>
      </c>
      <c r="AI52" s="73" t="str">
        <f>IFERROR(IF($B52=String_o_Kofi,0,VLOOKUP(Monatsverwendungsnachweis!AZ55,Status_Ausloesung,Monatsverwendungsnachweis!$R$6,FALSE)*$AF$6*Ermittlung_Pauschale!$N44),"")</f>
        <v/>
      </c>
      <c r="AJ52" s="73" t="str">
        <f>IFERROR(IF($B52=String_o_Kofi,0,VLOOKUP(Monatsverwendungsnachweis!BA55,Status_Ausloesung,Monatsverwendungsnachweis!$R$6,FALSE)*$AF$6*Ermittlung_Pauschale!$N44),"")</f>
        <v/>
      </c>
      <c r="AK52" s="73" t="str">
        <f>IFERROR(IF($B52=String_o_Kofi,0,VLOOKUP(Monatsverwendungsnachweis!BB55,Status_Ausloesung,Monatsverwendungsnachweis!$R$6,FALSE)*$AF$6*Ermittlung_Pauschale!$N44),"")</f>
        <v/>
      </c>
      <c r="AL52" s="73" t="str">
        <f>IFERROR(IF($B52=String_o_Kofi,0,VLOOKUP(Monatsverwendungsnachweis!BC55,Status_Ausloesung,Monatsverwendungsnachweis!$R$6,FALSE)*$AF$6*Ermittlung_Pauschale!$N44),"")</f>
        <v/>
      </c>
      <c r="AM52" s="74">
        <f>IF(E52='Drop Down'!$L$2,SUM(H52:AL52),0)</f>
        <v>0</v>
      </c>
      <c r="AN52" s="74">
        <f>IF(E52='Drop Down'!$L$3,SUM(H52:AL52),0)</f>
        <v>0</v>
      </c>
      <c r="AO52" s="625"/>
      <c r="AP52" s="625"/>
    </row>
    <row r="53" spans="1:42" s="41" customFormat="1" ht="11.85" customHeight="1" x14ac:dyDescent="0.2">
      <c r="A53" s="71" t="str">
        <f>Monatsverwendungsnachweis!A56</f>
        <v/>
      </c>
      <c r="B53" s="72" t="str">
        <f>IF(Monatsverwendungsnachweis!B56&lt;&gt;"",Monatsverwendungsnachweis!B56,"")</f>
        <v/>
      </c>
      <c r="C53" s="72" t="str">
        <f>IF(Monatsverwendungsnachweis!D56&lt;&gt;"",Monatsverwendungsnachweis!D56,"")</f>
        <v/>
      </c>
      <c r="D53" s="124" t="str">
        <f>IF(Monatsverwendungsnachweis!F56="","",Monatsverwendungsnachweis!F56)</f>
        <v/>
      </c>
      <c r="E53" s="128" t="str">
        <f>IF(Monatsverwendungsnachweis!G56="","",Monatsverwendungsnachweis!G56)</f>
        <v/>
      </c>
      <c r="F53" s="124" t="str">
        <f>IF(Monatsverwendungsnachweis!H56="","",Monatsverwendungsnachweis!H56)</f>
        <v/>
      </c>
      <c r="G53" s="124" t="str">
        <f>IF(C53="","",IF(Ermittlung_Pauschale!N45=0,"nein","ja"))</f>
        <v/>
      </c>
      <c r="H53" s="73" t="str">
        <f>IFERROR(IF($B53=String_o_Kofi,0,VLOOKUP(Monatsverwendungsnachweis!Y56,Status_Ausloesung,Monatsverwendungsnachweis!$R$6,FALSE)*$AF$6*Ermittlung_Pauschale!$N45),"")</f>
        <v/>
      </c>
      <c r="I53" s="73" t="str">
        <f>IFERROR(IF($B53=String_o_Kofi,0,VLOOKUP(Monatsverwendungsnachweis!Z56,Status_Ausloesung,Monatsverwendungsnachweis!$R$6,FALSE)*$AF$6*Ermittlung_Pauschale!$N45),"")</f>
        <v/>
      </c>
      <c r="J53" s="73" t="str">
        <f>IFERROR(IF($B53=String_o_Kofi,0,VLOOKUP(Monatsverwendungsnachweis!AA56,Status_Ausloesung,Monatsverwendungsnachweis!$R$6,FALSE)*$AF$6*Ermittlung_Pauschale!$N45),"")</f>
        <v/>
      </c>
      <c r="K53" s="73" t="str">
        <f>IFERROR(IF($B53=String_o_Kofi,0,VLOOKUP(Monatsverwendungsnachweis!AB56,Status_Ausloesung,Monatsverwendungsnachweis!$R$6,FALSE)*$AF$6*Ermittlung_Pauschale!$N45),"")</f>
        <v/>
      </c>
      <c r="L53" s="73" t="str">
        <f>IFERROR(IF($B53=String_o_Kofi,0,VLOOKUP(Monatsverwendungsnachweis!AC56,Status_Ausloesung,Monatsverwendungsnachweis!$R$6,FALSE)*$AF$6*Ermittlung_Pauschale!$N45),"")</f>
        <v/>
      </c>
      <c r="M53" s="73" t="str">
        <f>IFERROR(IF($B53=String_o_Kofi,0,VLOOKUP(Monatsverwendungsnachweis!AD56,Status_Ausloesung,Monatsverwendungsnachweis!$R$6,FALSE)*$AF$6*Ermittlung_Pauschale!$N45),"")</f>
        <v/>
      </c>
      <c r="N53" s="73" t="str">
        <f>IFERROR(IF($B53=String_o_Kofi,0,VLOOKUP(Monatsverwendungsnachweis!AE56,Status_Ausloesung,Monatsverwendungsnachweis!$R$6,FALSE)*$AF$6*Ermittlung_Pauschale!$N45),"")</f>
        <v/>
      </c>
      <c r="O53" s="73" t="str">
        <f>IFERROR(IF($B53=String_o_Kofi,0,VLOOKUP(Monatsverwendungsnachweis!AF56,Status_Ausloesung,Monatsverwendungsnachweis!$R$6,FALSE)*$AF$6*Ermittlung_Pauschale!$N45),"")</f>
        <v/>
      </c>
      <c r="P53" s="73" t="str">
        <f>IFERROR(IF($B53=String_o_Kofi,0,VLOOKUP(Monatsverwendungsnachweis!AG56,Status_Ausloesung,Monatsverwendungsnachweis!$R$6,FALSE)*$AF$6*Ermittlung_Pauschale!$N45),"")</f>
        <v/>
      </c>
      <c r="Q53" s="73" t="str">
        <f>IFERROR(IF($B53=String_o_Kofi,0,VLOOKUP(Monatsverwendungsnachweis!AH56,Status_Ausloesung,Monatsverwendungsnachweis!$R$6,FALSE)*$AF$6*Ermittlung_Pauschale!$N45),"")</f>
        <v/>
      </c>
      <c r="R53" s="73" t="str">
        <f>IFERROR(IF($B53=String_o_Kofi,0,VLOOKUP(Monatsverwendungsnachweis!AI56,Status_Ausloesung,Monatsverwendungsnachweis!$R$6,FALSE)*$AF$6*Ermittlung_Pauschale!$N45),"")</f>
        <v/>
      </c>
      <c r="S53" s="73" t="str">
        <f>IFERROR(IF($B53=String_o_Kofi,0,VLOOKUP(Monatsverwendungsnachweis!AJ56,Status_Ausloesung,Monatsverwendungsnachweis!$R$6,FALSE)*$AF$6*Ermittlung_Pauschale!$N45),"")</f>
        <v/>
      </c>
      <c r="T53" s="73" t="str">
        <f>IFERROR(IF($B53=String_o_Kofi,0,VLOOKUP(Monatsverwendungsnachweis!AK56,Status_Ausloesung,Monatsverwendungsnachweis!$R$6,FALSE)*$AF$6*Ermittlung_Pauschale!$N45),"")</f>
        <v/>
      </c>
      <c r="U53" s="73" t="str">
        <f>IFERROR(IF($B53=String_o_Kofi,0,VLOOKUP(Monatsverwendungsnachweis!AL56,Status_Ausloesung,Monatsverwendungsnachweis!$R$6,FALSE)*$AF$6*Ermittlung_Pauschale!$N45),"")</f>
        <v/>
      </c>
      <c r="V53" s="73" t="str">
        <f>IFERROR(IF($B53=String_o_Kofi,0,VLOOKUP(Monatsverwendungsnachweis!AM56,Status_Ausloesung,Monatsverwendungsnachweis!$R$6,FALSE)*$AF$6*Ermittlung_Pauschale!$N45),"")</f>
        <v/>
      </c>
      <c r="W53" s="73" t="str">
        <f>IFERROR(IF($B53=String_o_Kofi,0,VLOOKUP(Monatsverwendungsnachweis!AN56,Status_Ausloesung,Monatsverwendungsnachweis!$R$6,FALSE)*$AF$6*Ermittlung_Pauschale!$N45),"")</f>
        <v/>
      </c>
      <c r="X53" s="73" t="str">
        <f>IFERROR(IF($B53=String_o_Kofi,0,VLOOKUP(Monatsverwendungsnachweis!AO56,Status_Ausloesung,Monatsverwendungsnachweis!$R$6,FALSE)*$AF$6*Ermittlung_Pauschale!$N45),"")</f>
        <v/>
      </c>
      <c r="Y53" s="73" t="str">
        <f>IFERROR(IF($B53=String_o_Kofi,0,VLOOKUP(Monatsverwendungsnachweis!AP56,Status_Ausloesung,Monatsverwendungsnachweis!$R$6,FALSE)*$AF$6*Ermittlung_Pauschale!$N45),"")</f>
        <v/>
      </c>
      <c r="Z53" s="73" t="str">
        <f>IFERROR(IF($B53=String_o_Kofi,0,VLOOKUP(Monatsverwendungsnachweis!AQ56,Status_Ausloesung,Monatsverwendungsnachweis!$R$6,FALSE)*$AF$6*Ermittlung_Pauschale!$N45),"")</f>
        <v/>
      </c>
      <c r="AA53" s="73" t="str">
        <f>IFERROR(IF($B53=String_o_Kofi,0,VLOOKUP(Monatsverwendungsnachweis!AR56,Status_Ausloesung,Monatsverwendungsnachweis!$R$6,FALSE)*$AF$6*Ermittlung_Pauschale!$N45),"")</f>
        <v/>
      </c>
      <c r="AB53" s="73" t="str">
        <f>IFERROR(IF($B53=String_o_Kofi,0,VLOOKUP(Monatsverwendungsnachweis!AS56,Status_Ausloesung,Monatsverwendungsnachweis!$R$6,FALSE)*$AF$6*Ermittlung_Pauschale!$N45),"")</f>
        <v/>
      </c>
      <c r="AC53" s="73" t="str">
        <f>IFERROR(IF($B53=String_o_Kofi,0,VLOOKUP(Monatsverwendungsnachweis!AT56,Status_Ausloesung,Monatsverwendungsnachweis!$R$6,FALSE)*$AF$6*Ermittlung_Pauschale!$N45),"")</f>
        <v/>
      </c>
      <c r="AD53" s="73" t="str">
        <f>IFERROR(IF($B53=String_o_Kofi,0,VLOOKUP(Monatsverwendungsnachweis!AU56,Status_Ausloesung,Monatsverwendungsnachweis!$R$6,FALSE)*$AF$6*Ermittlung_Pauschale!$N45),"")</f>
        <v/>
      </c>
      <c r="AE53" s="73" t="str">
        <f>IFERROR(IF($B53=String_o_Kofi,0,VLOOKUP(Monatsverwendungsnachweis!AV56,Status_Ausloesung,Monatsverwendungsnachweis!$R$6,FALSE)*$AF$6*Ermittlung_Pauschale!$N45),"")</f>
        <v/>
      </c>
      <c r="AF53" s="73" t="str">
        <f>IFERROR(IF($B53=String_o_Kofi,0,VLOOKUP(Monatsverwendungsnachweis!AW56,Status_Ausloesung,Monatsverwendungsnachweis!$R$6,FALSE)*$AF$6*Ermittlung_Pauschale!$N45),"")</f>
        <v/>
      </c>
      <c r="AG53" s="73" t="str">
        <f>IFERROR(IF($B53=String_o_Kofi,0,VLOOKUP(Monatsverwendungsnachweis!AX56,Status_Ausloesung,Monatsverwendungsnachweis!$R$6,FALSE)*$AF$6*Ermittlung_Pauschale!$N45),"")</f>
        <v/>
      </c>
      <c r="AH53" s="73" t="str">
        <f>IFERROR(IF($B53=String_o_Kofi,0,VLOOKUP(Monatsverwendungsnachweis!AY56,Status_Ausloesung,Monatsverwendungsnachweis!$R$6,FALSE)*$AF$6*Ermittlung_Pauschale!$N45),"")</f>
        <v/>
      </c>
      <c r="AI53" s="73" t="str">
        <f>IFERROR(IF($B53=String_o_Kofi,0,VLOOKUP(Monatsverwendungsnachweis!AZ56,Status_Ausloesung,Monatsverwendungsnachweis!$R$6,FALSE)*$AF$6*Ermittlung_Pauschale!$N45),"")</f>
        <v/>
      </c>
      <c r="AJ53" s="73" t="str">
        <f>IFERROR(IF($B53=String_o_Kofi,0,VLOOKUP(Monatsverwendungsnachweis!BA56,Status_Ausloesung,Monatsverwendungsnachweis!$R$6,FALSE)*$AF$6*Ermittlung_Pauschale!$N45),"")</f>
        <v/>
      </c>
      <c r="AK53" s="73" t="str">
        <f>IFERROR(IF($B53=String_o_Kofi,0,VLOOKUP(Monatsverwendungsnachweis!BB56,Status_Ausloesung,Monatsverwendungsnachweis!$R$6,FALSE)*$AF$6*Ermittlung_Pauschale!$N45),"")</f>
        <v/>
      </c>
      <c r="AL53" s="73" t="str">
        <f>IFERROR(IF($B53=String_o_Kofi,0,VLOOKUP(Monatsverwendungsnachweis!BC56,Status_Ausloesung,Monatsverwendungsnachweis!$R$6,FALSE)*$AF$6*Ermittlung_Pauschale!$N45),"")</f>
        <v/>
      </c>
      <c r="AM53" s="74">
        <f>IF(E53='Drop Down'!$L$2,SUM(H53:AL53),0)</f>
        <v>0</v>
      </c>
      <c r="AN53" s="74">
        <f>IF(E53='Drop Down'!$L$3,SUM(H53:AL53),0)</f>
        <v>0</v>
      </c>
      <c r="AO53" s="625"/>
      <c r="AP53" s="625"/>
    </row>
    <row r="54" spans="1:42" s="41" customFormat="1" ht="11.85" customHeight="1" x14ac:dyDescent="0.2">
      <c r="A54" s="71" t="str">
        <f>Monatsverwendungsnachweis!A57</f>
        <v/>
      </c>
      <c r="B54" s="72" t="str">
        <f>IF(Monatsverwendungsnachweis!B57&lt;&gt;"",Monatsverwendungsnachweis!B57,"")</f>
        <v/>
      </c>
      <c r="C54" s="72" t="str">
        <f>IF(Monatsverwendungsnachweis!D57&lt;&gt;"",Monatsverwendungsnachweis!D57,"")</f>
        <v/>
      </c>
      <c r="D54" s="124" t="str">
        <f>IF(Monatsverwendungsnachweis!F57="","",Monatsverwendungsnachweis!F57)</f>
        <v/>
      </c>
      <c r="E54" s="128" t="str">
        <f>IF(Monatsverwendungsnachweis!G57="","",Monatsverwendungsnachweis!G57)</f>
        <v/>
      </c>
      <c r="F54" s="124" t="str">
        <f>IF(Monatsverwendungsnachweis!H57="","",Monatsverwendungsnachweis!H57)</f>
        <v/>
      </c>
      <c r="G54" s="124" t="str">
        <f>IF(C54="","",IF(Ermittlung_Pauschale!N46=0,"nein","ja"))</f>
        <v/>
      </c>
      <c r="H54" s="73" t="str">
        <f>IFERROR(IF($B54=String_o_Kofi,0,VLOOKUP(Monatsverwendungsnachweis!Y57,Status_Ausloesung,Monatsverwendungsnachweis!$R$6,FALSE)*$AF$6*Ermittlung_Pauschale!$N46),"")</f>
        <v/>
      </c>
      <c r="I54" s="73" t="str">
        <f>IFERROR(IF($B54=String_o_Kofi,0,VLOOKUP(Monatsverwendungsnachweis!Z57,Status_Ausloesung,Monatsverwendungsnachweis!$R$6,FALSE)*$AF$6*Ermittlung_Pauschale!$N46),"")</f>
        <v/>
      </c>
      <c r="J54" s="73" t="str">
        <f>IFERROR(IF($B54=String_o_Kofi,0,VLOOKUP(Monatsverwendungsnachweis!AA57,Status_Ausloesung,Monatsverwendungsnachweis!$R$6,FALSE)*$AF$6*Ermittlung_Pauschale!$N46),"")</f>
        <v/>
      </c>
      <c r="K54" s="73" t="str">
        <f>IFERROR(IF($B54=String_o_Kofi,0,VLOOKUP(Monatsverwendungsnachweis!AB57,Status_Ausloesung,Monatsverwendungsnachweis!$R$6,FALSE)*$AF$6*Ermittlung_Pauschale!$N46),"")</f>
        <v/>
      </c>
      <c r="L54" s="73" t="str">
        <f>IFERROR(IF($B54=String_o_Kofi,0,VLOOKUP(Monatsverwendungsnachweis!AC57,Status_Ausloesung,Monatsverwendungsnachweis!$R$6,FALSE)*$AF$6*Ermittlung_Pauschale!$N46),"")</f>
        <v/>
      </c>
      <c r="M54" s="73" t="str">
        <f>IFERROR(IF($B54=String_o_Kofi,0,VLOOKUP(Monatsverwendungsnachweis!AD57,Status_Ausloesung,Monatsverwendungsnachweis!$R$6,FALSE)*$AF$6*Ermittlung_Pauschale!$N46),"")</f>
        <v/>
      </c>
      <c r="N54" s="73" t="str">
        <f>IFERROR(IF($B54=String_o_Kofi,0,VLOOKUP(Monatsverwendungsnachweis!AE57,Status_Ausloesung,Monatsverwendungsnachweis!$R$6,FALSE)*$AF$6*Ermittlung_Pauschale!$N46),"")</f>
        <v/>
      </c>
      <c r="O54" s="73" t="str">
        <f>IFERROR(IF($B54=String_o_Kofi,0,VLOOKUP(Monatsverwendungsnachweis!AF57,Status_Ausloesung,Monatsverwendungsnachweis!$R$6,FALSE)*$AF$6*Ermittlung_Pauschale!$N46),"")</f>
        <v/>
      </c>
      <c r="P54" s="73" t="str">
        <f>IFERROR(IF($B54=String_o_Kofi,0,VLOOKUP(Monatsverwendungsnachweis!AG57,Status_Ausloesung,Monatsverwendungsnachweis!$R$6,FALSE)*$AF$6*Ermittlung_Pauschale!$N46),"")</f>
        <v/>
      </c>
      <c r="Q54" s="73" t="str">
        <f>IFERROR(IF($B54=String_o_Kofi,0,VLOOKUP(Monatsverwendungsnachweis!AH57,Status_Ausloesung,Monatsverwendungsnachweis!$R$6,FALSE)*$AF$6*Ermittlung_Pauschale!$N46),"")</f>
        <v/>
      </c>
      <c r="R54" s="73" t="str">
        <f>IFERROR(IF($B54=String_o_Kofi,0,VLOOKUP(Monatsverwendungsnachweis!AI57,Status_Ausloesung,Monatsverwendungsnachweis!$R$6,FALSE)*$AF$6*Ermittlung_Pauschale!$N46),"")</f>
        <v/>
      </c>
      <c r="S54" s="73" t="str">
        <f>IFERROR(IF($B54=String_o_Kofi,0,VLOOKUP(Monatsverwendungsnachweis!AJ57,Status_Ausloesung,Monatsverwendungsnachweis!$R$6,FALSE)*$AF$6*Ermittlung_Pauschale!$N46),"")</f>
        <v/>
      </c>
      <c r="T54" s="73" t="str">
        <f>IFERROR(IF($B54=String_o_Kofi,0,VLOOKUP(Monatsverwendungsnachweis!AK57,Status_Ausloesung,Monatsverwendungsnachweis!$R$6,FALSE)*$AF$6*Ermittlung_Pauschale!$N46),"")</f>
        <v/>
      </c>
      <c r="U54" s="73" t="str">
        <f>IFERROR(IF($B54=String_o_Kofi,0,VLOOKUP(Monatsverwendungsnachweis!AL57,Status_Ausloesung,Monatsverwendungsnachweis!$R$6,FALSE)*$AF$6*Ermittlung_Pauschale!$N46),"")</f>
        <v/>
      </c>
      <c r="V54" s="73" t="str">
        <f>IFERROR(IF($B54=String_o_Kofi,0,VLOOKUP(Monatsverwendungsnachweis!AM57,Status_Ausloesung,Monatsverwendungsnachweis!$R$6,FALSE)*$AF$6*Ermittlung_Pauschale!$N46),"")</f>
        <v/>
      </c>
      <c r="W54" s="73" t="str">
        <f>IFERROR(IF($B54=String_o_Kofi,0,VLOOKUP(Monatsverwendungsnachweis!AN57,Status_Ausloesung,Monatsverwendungsnachweis!$R$6,FALSE)*$AF$6*Ermittlung_Pauschale!$N46),"")</f>
        <v/>
      </c>
      <c r="X54" s="73" t="str">
        <f>IFERROR(IF($B54=String_o_Kofi,0,VLOOKUP(Monatsverwendungsnachweis!AO57,Status_Ausloesung,Monatsverwendungsnachweis!$R$6,FALSE)*$AF$6*Ermittlung_Pauschale!$N46),"")</f>
        <v/>
      </c>
      <c r="Y54" s="73" t="str">
        <f>IFERROR(IF($B54=String_o_Kofi,0,VLOOKUP(Monatsverwendungsnachweis!AP57,Status_Ausloesung,Monatsverwendungsnachweis!$R$6,FALSE)*$AF$6*Ermittlung_Pauschale!$N46),"")</f>
        <v/>
      </c>
      <c r="Z54" s="73" t="str">
        <f>IFERROR(IF($B54=String_o_Kofi,0,VLOOKUP(Monatsverwendungsnachweis!AQ57,Status_Ausloesung,Monatsverwendungsnachweis!$R$6,FALSE)*$AF$6*Ermittlung_Pauschale!$N46),"")</f>
        <v/>
      </c>
      <c r="AA54" s="73" t="str">
        <f>IFERROR(IF($B54=String_o_Kofi,0,VLOOKUP(Monatsverwendungsnachweis!AR57,Status_Ausloesung,Monatsverwendungsnachweis!$R$6,FALSE)*$AF$6*Ermittlung_Pauschale!$N46),"")</f>
        <v/>
      </c>
      <c r="AB54" s="73" t="str">
        <f>IFERROR(IF($B54=String_o_Kofi,0,VLOOKUP(Monatsverwendungsnachweis!AS57,Status_Ausloesung,Monatsverwendungsnachweis!$R$6,FALSE)*$AF$6*Ermittlung_Pauschale!$N46),"")</f>
        <v/>
      </c>
      <c r="AC54" s="73" t="str">
        <f>IFERROR(IF($B54=String_o_Kofi,0,VLOOKUP(Monatsverwendungsnachweis!AT57,Status_Ausloesung,Monatsverwendungsnachweis!$R$6,FALSE)*$AF$6*Ermittlung_Pauschale!$N46),"")</f>
        <v/>
      </c>
      <c r="AD54" s="73" t="str">
        <f>IFERROR(IF($B54=String_o_Kofi,0,VLOOKUP(Monatsverwendungsnachweis!AU57,Status_Ausloesung,Monatsverwendungsnachweis!$R$6,FALSE)*$AF$6*Ermittlung_Pauschale!$N46),"")</f>
        <v/>
      </c>
      <c r="AE54" s="73" t="str">
        <f>IFERROR(IF($B54=String_o_Kofi,0,VLOOKUP(Monatsverwendungsnachweis!AV57,Status_Ausloesung,Monatsverwendungsnachweis!$R$6,FALSE)*$AF$6*Ermittlung_Pauschale!$N46),"")</f>
        <v/>
      </c>
      <c r="AF54" s="73" t="str">
        <f>IFERROR(IF($B54=String_o_Kofi,0,VLOOKUP(Monatsverwendungsnachweis!AW57,Status_Ausloesung,Monatsverwendungsnachweis!$R$6,FALSE)*$AF$6*Ermittlung_Pauschale!$N46),"")</f>
        <v/>
      </c>
      <c r="AG54" s="73" t="str">
        <f>IFERROR(IF($B54=String_o_Kofi,0,VLOOKUP(Monatsverwendungsnachweis!AX57,Status_Ausloesung,Monatsverwendungsnachweis!$R$6,FALSE)*$AF$6*Ermittlung_Pauschale!$N46),"")</f>
        <v/>
      </c>
      <c r="AH54" s="73" t="str">
        <f>IFERROR(IF($B54=String_o_Kofi,0,VLOOKUP(Monatsverwendungsnachweis!AY57,Status_Ausloesung,Monatsverwendungsnachweis!$R$6,FALSE)*$AF$6*Ermittlung_Pauschale!$N46),"")</f>
        <v/>
      </c>
      <c r="AI54" s="73" t="str">
        <f>IFERROR(IF($B54=String_o_Kofi,0,VLOOKUP(Monatsverwendungsnachweis!AZ57,Status_Ausloesung,Monatsverwendungsnachweis!$R$6,FALSE)*$AF$6*Ermittlung_Pauschale!$N46),"")</f>
        <v/>
      </c>
      <c r="AJ54" s="73" t="str">
        <f>IFERROR(IF($B54=String_o_Kofi,0,VLOOKUP(Monatsverwendungsnachweis!BA57,Status_Ausloesung,Monatsverwendungsnachweis!$R$6,FALSE)*$AF$6*Ermittlung_Pauschale!$N46),"")</f>
        <v/>
      </c>
      <c r="AK54" s="73" t="str">
        <f>IFERROR(IF($B54=String_o_Kofi,0,VLOOKUP(Monatsverwendungsnachweis!BB57,Status_Ausloesung,Monatsverwendungsnachweis!$R$6,FALSE)*$AF$6*Ermittlung_Pauschale!$N46),"")</f>
        <v/>
      </c>
      <c r="AL54" s="73" t="str">
        <f>IFERROR(IF($B54=String_o_Kofi,0,VLOOKUP(Monatsverwendungsnachweis!BC57,Status_Ausloesung,Monatsverwendungsnachweis!$R$6,FALSE)*$AF$6*Ermittlung_Pauschale!$N46),"")</f>
        <v/>
      </c>
      <c r="AM54" s="74">
        <f>IF(E54='Drop Down'!$L$2,SUM(H54:AL54),0)</f>
        <v>0</v>
      </c>
      <c r="AN54" s="74">
        <f>IF(E54='Drop Down'!$L$3,SUM(H54:AL54),0)</f>
        <v>0</v>
      </c>
      <c r="AO54" s="625"/>
      <c r="AP54" s="625"/>
    </row>
    <row r="55" spans="1:42" s="41" customFormat="1" ht="11.85" customHeight="1" x14ac:dyDescent="0.2">
      <c r="A55" s="71" t="str">
        <f>Monatsverwendungsnachweis!A58</f>
        <v/>
      </c>
      <c r="B55" s="72" t="str">
        <f>IF(Monatsverwendungsnachweis!B58&lt;&gt;"",Monatsverwendungsnachweis!B58,"")</f>
        <v/>
      </c>
      <c r="C55" s="72" t="str">
        <f>IF(Monatsverwendungsnachweis!D58&lt;&gt;"",Monatsverwendungsnachweis!D58,"")</f>
        <v/>
      </c>
      <c r="D55" s="124" t="str">
        <f>IF(Monatsverwendungsnachweis!F58="","",Monatsverwendungsnachweis!F58)</f>
        <v/>
      </c>
      <c r="E55" s="128" t="str">
        <f>IF(Monatsverwendungsnachweis!G58="","",Monatsverwendungsnachweis!G58)</f>
        <v/>
      </c>
      <c r="F55" s="124" t="str">
        <f>IF(Monatsverwendungsnachweis!H58="","",Monatsverwendungsnachweis!H58)</f>
        <v/>
      </c>
      <c r="G55" s="124" t="str">
        <f>IF(C55="","",IF(Ermittlung_Pauschale!N47=0,"nein","ja"))</f>
        <v/>
      </c>
      <c r="H55" s="73" t="str">
        <f>IFERROR(IF($B55=String_o_Kofi,0,VLOOKUP(Monatsverwendungsnachweis!Y58,Status_Ausloesung,Monatsverwendungsnachweis!$R$6,FALSE)*$AF$6*Ermittlung_Pauschale!$N47),"")</f>
        <v/>
      </c>
      <c r="I55" s="73" t="str">
        <f>IFERROR(IF($B55=String_o_Kofi,0,VLOOKUP(Monatsverwendungsnachweis!Z58,Status_Ausloesung,Monatsverwendungsnachweis!$R$6,FALSE)*$AF$6*Ermittlung_Pauschale!$N47),"")</f>
        <v/>
      </c>
      <c r="J55" s="73" t="str">
        <f>IFERROR(IF($B55=String_o_Kofi,0,VLOOKUP(Monatsverwendungsnachweis!AA58,Status_Ausloesung,Monatsverwendungsnachweis!$R$6,FALSE)*$AF$6*Ermittlung_Pauschale!$N47),"")</f>
        <v/>
      </c>
      <c r="K55" s="73" t="str">
        <f>IFERROR(IF($B55=String_o_Kofi,0,VLOOKUP(Monatsverwendungsnachweis!AB58,Status_Ausloesung,Monatsverwendungsnachweis!$R$6,FALSE)*$AF$6*Ermittlung_Pauschale!$N47),"")</f>
        <v/>
      </c>
      <c r="L55" s="73" t="str">
        <f>IFERROR(IF($B55=String_o_Kofi,0,VLOOKUP(Monatsverwendungsnachweis!AC58,Status_Ausloesung,Monatsverwendungsnachweis!$R$6,FALSE)*$AF$6*Ermittlung_Pauschale!$N47),"")</f>
        <v/>
      </c>
      <c r="M55" s="73" t="str">
        <f>IFERROR(IF($B55=String_o_Kofi,0,VLOOKUP(Monatsverwendungsnachweis!AD58,Status_Ausloesung,Monatsverwendungsnachweis!$R$6,FALSE)*$AF$6*Ermittlung_Pauschale!$N47),"")</f>
        <v/>
      </c>
      <c r="N55" s="73" t="str">
        <f>IFERROR(IF($B55=String_o_Kofi,0,VLOOKUP(Monatsverwendungsnachweis!AE58,Status_Ausloesung,Monatsverwendungsnachweis!$R$6,FALSE)*$AF$6*Ermittlung_Pauschale!$N47),"")</f>
        <v/>
      </c>
      <c r="O55" s="73" t="str">
        <f>IFERROR(IF($B55=String_o_Kofi,0,VLOOKUP(Monatsverwendungsnachweis!AF58,Status_Ausloesung,Monatsverwendungsnachweis!$R$6,FALSE)*$AF$6*Ermittlung_Pauschale!$N47),"")</f>
        <v/>
      </c>
      <c r="P55" s="73" t="str">
        <f>IFERROR(IF($B55=String_o_Kofi,0,VLOOKUP(Monatsverwendungsnachweis!AG58,Status_Ausloesung,Monatsverwendungsnachweis!$R$6,FALSE)*$AF$6*Ermittlung_Pauschale!$N47),"")</f>
        <v/>
      </c>
      <c r="Q55" s="73" t="str">
        <f>IFERROR(IF($B55=String_o_Kofi,0,VLOOKUP(Monatsverwendungsnachweis!AH58,Status_Ausloesung,Monatsverwendungsnachweis!$R$6,FALSE)*$AF$6*Ermittlung_Pauschale!$N47),"")</f>
        <v/>
      </c>
      <c r="R55" s="73" t="str">
        <f>IFERROR(IF($B55=String_o_Kofi,0,VLOOKUP(Monatsverwendungsnachweis!AI58,Status_Ausloesung,Monatsverwendungsnachweis!$R$6,FALSE)*$AF$6*Ermittlung_Pauschale!$N47),"")</f>
        <v/>
      </c>
      <c r="S55" s="73" t="str">
        <f>IFERROR(IF($B55=String_o_Kofi,0,VLOOKUP(Monatsverwendungsnachweis!AJ58,Status_Ausloesung,Monatsverwendungsnachweis!$R$6,FALSE)*$AF$6*Ermittlung_Pauschale!$N47),"")</f>
        <v/>
      </c>
      <c r="T55" s="73" t="str">
        <f>IFERROR(IF($B55=String_o_Kofi,0,VLOOKUP(Monatsverwendungsnachweis!AK58,Status_Ausloesung,Monatsverwendungsnachweis!$R$6,FALSE)*$AF$6*Ermittlung_Pauschale!$N47),"")</f>
        <v/>
      </c>
      <c r="U55" s="73" t="str">
        <f>IFERROR(IF($B55=String_o_Kofi,0,VLOOKUP(Monatsverwendungsnachweis!AL58,Status_Ausloesung,Monatsverwendungsnachweis!$R$6,FALSE)*$AF$6*Ermittlung_Pauschale!$N47),"")</f>
        <v/>
      </c>
      <c r="V55" s="73" t="str">
        <f>IFERROR(IF($B55=String_o_Kofi,0,VLOOKUP(Monatsverwendungsnachweis!AM58,Status_Ausloesung,Monatsverwendungsnachweis!$R$6,FALSE)*$AF$6*Ermittlung_Pauschale!$N47),"")</f>
        <v/>
      </c>
      <c r="W55" s="73" t="str">
        <f>IFERROR(IF($B55=String_o_Kofi,0,VLOOKUP(Monatsverwendungsnachweis!AN58,Status_Ausloesung,Monatsverwendungsnachweis!$R$6,FALSE)*$AF$6*Ermittlung_Pauschale!$N47),"")</f>
        <v/>
      </c>
      <c r="X55" s="73" t="str">
        <f>IFERROR(IF($B55=String_o_Kofi,0,VLOOKUP(Monatsverwendungsnachweis!AO58,Status_Ausloesung,Monatsverwendungsnachweis!$R$6,FALSE)*$AF$6*Ermittlung_Pauschale!$N47),"")</f>
        <v/>
      </c>
      <c r="Y55" s="73" t="str">
        <f>IFERROR(IF($B55=String_o_Kofi,0,VLOOKUP(Monatsverwendungsnachweis!AP58,Status_Ausloesung,Monatsverwendungsnachweis!$R$6,FALSE)*$AF$6*Ermittlung_Pauschale!$N47),"")</f>
        <v/>
      </c>
      <c r="Z55" s="73" t="str">
        <f>IFERROR(IF($B55=String_o_Kofi,0,VLOOKUP(Monatsverwendungsnachweis!AQ58,Status_Ausloesung,Monatsverwendungsnachweis!$R$6,FALSE)*$AF$6*Ermittlung_Pauschale!$N47),"")</f>
        <v/>
      </c>
      <c r="AA55" s="73" t="str">
        <f>IFERROR(IF($B55=String_o_Kofi,0,VLOOKUP(Monatsverwendungsnachweis!AR58,Status_Ausloesung,Monatsverwendungsnachweis!$R$6,FALSE)*$AF$6*Ermittlung_Pauschale!$N47),"")</f>
        <v/>
      </c>
      <c r="AB55" s="73" t="str">
        <f>IFERROR(IF($B55=String_o_Kofi,0,VLOOKUP(Monatsverwendungsnachweis!AS58,Status_Ausloesung,Monatsverwendungsnachweis!$R$6,FALSE)*$AF$6*Ermittlung_Pauschale!$N47),"")</f>
        <v/>
      </c>
      <c r="AC55" s="73" t="str">
        <f>IFERROR(IF($B55=String_o_Kofi,0,VLOOKUP(Monatsverwendungsnachweis!AT58,Status_Ausloesung,Monatsverwendungsnachweis!$R$6,FALSE)*$AF$6*Ermittlung_Pauschale!$N47),"")</f>
        <v/>
      </c>
      <c r="AD55" s="73" t="str">
        <f>IFERROR(IF($B55=String_o_Kofi,0,VLOOKUP(Monatsverwendungsnachweis!AU58,Status_Ausloesung,Monatsverwendungsnachweis!$R$6,FALSE)*$AF$6*Ermittlung_Pauschale!$N47),"")</f>
        <v/>
      </c>
      <c r="AE55" s="73" t="str">
        <f>IFERROR(IF($B55=String_o_Kofi,0,VLOOKUP(Monatsverwendungsnachweis!AV58,Status_Ausloesung,Monatsverwendungsnachweis!$R$6,FALSE)*$AF$6*Ermittlung_Pauschale!$N47),"")</f>
        <v/>
      </c>
      <c r="AF55" s="73" t="str">
        <f>IFERROR(IF($B55=String_o_Kofi,0,VLOOKUP(Monatsverwendungsnachweis!AW58,Status_Ausloesung,Monatsverwendungsnachweis!$R$6,FALSE)*$AF$6*Ermittlung_Pauschale!$N47),"")</f>
        <v/>
      </c>
      <c r="AG55" s="73" t="str">
        <f>IFERROR(IF($B55=String_o_Kofi,0,VLOOKUP(Monatsverwendungsnachweis!AX58,Status_Ausloesung,Monatsverwendungsnachweis!$R$6,FALSE)*$AF$6*Ermittlung_Pauschale!$N47),"")</f>
        <v/>
      </c>
      <c r="AH55" s="73" t="str">
        <f>IFERROR(IF($B55=String_o_Kofi,0,VLOOKUP(Monatsverwendungsnachweis!AY58,Status_Ausloesung,Monatsverwendungsnachweis!$R$6,FALSE)*$AF$6*Ermittlung_Pauschale!$N47),"")</f>
        <v/>
      </c>
      <c r="AI55" s="73" t="str">
        <f>IFERROR(IF($B55=String_o_Kofi,0,VLOOKUP(Monatsverwendungsnachweis!AZ58,Status_Ausloesung,Monatsverwendungsnachweis!$R$6,FALSE)*$AF$6*Ermittlung_Pauschale!$N47),"")</f>
        <v/>
      </c>
      <c r="AJ55" s="73" t="str">
        <f>IFERROR(IF($B55=String_o_Kofi,0,VLOOKUP(Monatsverwendungsnachweis!BA58,Status_Ausloesung,Monatsverwendungsnachweis!$R$6,FALSE)*$AF$6*Ermittlung_Pauschale!$N47),"")</f>
        <v/>
      </c>
      <c r="AK55" s="73" t="str">
        <f>IFERROR(IF($B55=String_o_Kofi,0,VLOOKUP(Monatsverwendungsnachweis!BB58,Status_Ausloesung,Monatsverwendungsnachweis!$R$6,FALSE)*$AF$6*Ermittlung_Pauschale!$N47),"")</f>
        <v/>
      </c>
      <c r="AL55" s="73" t="str">
        <f>IFERROR(IF($B55=String_o_Kofi,0,VLOOKUP(Monatsverwendungsnachweis!BC58,Status_Ausloesung,Monatsverwendungsnachweis!$R$6,FALSE)*$AF$6*Ermittlung_Pauschale!$N47),"")</f>
        <v/>
      </c>
      <c r="AM55" s="74">
        <f>IF(E55='Drop Down'!$L$2,SUM(H55:AL55),0)</f>
        <v>0</v>
      </c>
      <c r="AN55" s="74">
        <f>IF(E55='Drop Down'!$L$3,SUM(H55:AL55),0)</f>
        <v>0</v>
      </c>
      <c r="AO55" s="625"/>
      <c r="AP55" s="625"/>
    </row>
    <row r="56" spans="1:42" s="41" customFormat="1" ht="11.85" customHeight="1" x14ac:dyDescent="0.2">
      <c r="A56" s="71" t="str">
        <f>Monatsverwendungsnachweis!A59</f>
        <v/>
      </c>
      <c r="B56" s="72" t="str">
        <f>IF(Monatsverwendungsnachweis!B59&lt;&gt;"",Monatsverwendungsnachweis!B59,"")</f>
        <v/>
      </c>
      <c r="C56" s="72" t="str">
        <f>IF(Monatsverwendungsnachweis!D59&lt;&gt;"",Monatsverwendungsnachweis!D59,"")</f>
        <v/>
      </c>
      <c r="D56" s="124" t="str">
        <f>IF(Monatsverwendungsnachweis!F59="","",Monatsverwendungsnachweis!F59)</f>
        <v/>
      </c>
      <c r="E56" s="128" t="str">
        <f>IF(Monatsverwendungsnachweis!G59="","",Monatsverwendungsnachweis!G59)</f>
        <v/>
      </c>
      <c r="F56" s="124" t="str">
        <f>IF(Monatsverwendungsnachweis!H59="","",Monatsverwendungsnachweis!H59)</f>
        <v/>
      </c>
      <c r="G56" s="124" t="str">
        <f>IF(C56="","",IF(Ermittlung_Pauschale!N48=0,"nein","ja"))</f>
        <v/>
      </c>
      <c r="H56" s="73" t="str">
        <f>IFERROR(IF($B56=String_o_Kofi,0,VLOOKUP(Monatsverwendungsnachweis!Y59,Status_Ausloesung,Monatsverwendungsnachweis!$R$6,FALSE)*$AF$6*Ermittlung_Pauschale!$N48),"")</f>
        <v/>
      </c>
      <c r="I56" s="73" t="str">
        <f>IFERROR(IF($B56=String_o_Kofi,0,VLOOKUP(Monatsverwendungsnachweis!Z59,Status_Ausloesung,Monatsverwendungsnachweis!$R$6,FALSE)*$AF$6*Ermittlung_Pauschale!$N48),"")</f>
        <v/>
      </c>
      <c r="J56" s="73" t="str">
        <f>IFERROR(IF($B56=String_o_Kofi,0,VLOOKUP(Monatsverwendungsnachweis!AA59,Status_Ausloesung,Monatsverwendungsnachweis!$R$6,FALSE)*$AF$6*Ermittlung_Pauschale!$N48),"")</f>
        <v/>
      </c>
      <c r="K56" s="73" t="str">
        <f>IFERROR(IF($B56=String_o_Kofi,0,VLOOKUP(Monatsverwendungsnachweis!AB59,Status_Ausloesung,Monatsverwendungsnachweis!$R$6,FALSE)*$AF$6*Ermittlung_Pauschale!$N48),"")</f>
        <v/>
      </c>
      <c r="L56" s="73" t="str">
        <f>IFERROR(IF($B56=String_o_Kofi,0,VLOOKUP(Monatsverwendungsnachweis!AC59,Status_Ausloesung,Monatsverwendungsnachweis!$R$6,FALSE)*$AF$6*Ermittlung_Pauschale!$N48),"")</f>
        <v/>
      </c>
      <c r="M56" s="73" t="str">
        <f>IFERROR(IF($B56=String_o_Kofi,0,VLOOKUP(Monatsverwendungsnachweis!AD59,Status_Ausloesung,Monatsverwendungsnachweis!$R$6,FALSE)*$AF$6*Ermittlung_Pauschale!$N48),"")</f>
        <v/>
      </c>
      <c r="N56" s="73" t="str">
        <f>IFERROR(IF($B56=String_o_Kofi,0,VLOOKUP(Monatsverwendungsnachweis!AE59,Status_Ausloesung,Monatsverwendungsnachweis!$R$6,FALSE)*$AF$6*Ermittlung_Pauschale!$N48),"")</f>
        <v/>
      </c>
      <c r="O56" s="73" t="str">
        <f>IFERROR(IF($B56=String_o_Kofi,0,VLOOKUP(Monatsverwendungsnachweis!AF59,Status_Ausloesung,Monatsverwendungsnachweis!$R$6,FALSE)*$AF$6*Ermittlung_Pauschale!$N48),"")</f>
        <v/>
      </c>
      <c r="P56" s="73" t="str">
        <f>IFERROR(IF($B56=String_o_Kofi,0,VLOOKUP(Monatsverwendungsnachweis!AG59,Status_Ausloesung,Monatsverwendungsnachweis!$R$6,FALSE)*$AF$6*Ermittlung_Pauschale!$N48),"")</f>
        <v/>
      </c>
      <c r="Q56" s="73" t="str">
        <f>IFERROR(IF($B56=String_o_Kofi,0,VLOOKUP(Monatsverwendungsnachweis!AH59,Status_Ausloesung,Monatsverwendungsnachweis!$R$6,FALSE)*$AF$6*Ermittlung_Pauschale!$N48),"")</f>
        <v/>
      </c>
      <c r="R56" s="73" t="str">
        <f>IFERROR(IF($B56=String_o_Kofi,0,VLOOKUP(Monatsverwendungsnachweis!AI59,Status_Ausloesung,Monatsverwendungsnachweis!$R$6,FALSE)*$AF$6*Ermittlung_Pauschale!$N48),"")</f>
        <v/>
      </c>
      <c r="S56" s="73" t="str">
        <f>IFERROR(IF($B56=String_o_Kofi,0,VLOOKUP(Monatsverwendungsnachweis!AJ59,Status_Ausloesung,Monatsverwendungsnachweis!$R$6,FALSE)*$AF$6*Ermittlung_Pauschale!$N48),"")</f>
        <v/>
      </c>
      <c r="T56" s="73" t="str">
        <f>IFERROR(IF($B56=String_o_Kofi,0,VLOOKUP(Monatsverwendungsnachweis!AK59,Status_Ausloesung,Monatsverwendungsnachweis!$R$6,FALSE)*$AF$6*Ermittlung_Pauschale!$N48),"")</f>
        <v/>
      </c>
      <c r="U56" s="73" t="str">
        <f>IFERROR(IF($B56=String_o_Kofi,0,VLOOKUP(Monatsverwendungsnachweis!AL59,Status_Ausloesung,Monatsverwendungsnachweis!$R$6,FALSE)*$AF$6*Ermittlung_Pauschale!$N48),"")</f>
        <v/>
      </c>
      <c r="V56" s="73" t="str">
        <f>IFERROR(IF($B56=String_o_Kofi,0,VLOOKUP(Monatsverwendungsnachweis!AM59,Status_Ausloesung,Monatsverwendungsnachweis!$R$6,FALSE)*$AF$6*Ermittlung_Pauschale!$N48),"")</f>
        <v/>
      </c>
      <c r="W56" s="73" t="str">
        <f>IFERROR(IF($B56=String_o_Kofi,0,VLOOKUP(Monatsverwendungsnachweis!AN59,Status_Ausloesung,Monatsverwendungsnachweis!$R$6,FALSE)*$AF$6*Ermittlung_Pauschale!$N48),"")</f>
        <v/>
      </c>
      <c r="X56" s="73" t="str">
        <f>IFERROR(IF($B56=String_o_Kofi,0,VLOOKUP(Monatsverwendungsnachweis!AO59,Status_Ausloesung,Monatsverwendungsnachweis!$R$6,FALSE)*$AF$6*Ermittlung_Pauschale!$N48),"")</f>
        <v/>
      </c>
      <c r="Y56" s="73" t="str">
        <f>IFERROR(IF($B56=String_o_Kofi,0,VLOOKUP(Monatsverwendungsnachweis!AP59,Status_Ausloesung,Monatsverwendungsnachweis!$R$6,FALSE)*$AF$6*Ermittlung_Pauschale!$N48),"")</f>
        <v/>
      </c>
      <c r="Z56" s="73" t="str">
        <f>IFERROR(IF($B56=String_o_Kofi,0,VLOOKUP(Monatsverwendungsnachweis!AQ59,Status_Ausloesung,Monatsverwendungsnachweis!$R$6,FALSE)*$AF$6*Ermittlung_Pauschale!$N48),"")</f>
        <v/>
      </c>
      <c r="AA56" s="73" t="str">
        <f>IFERROR(IF($B56=String_o_Kofi,0,VLOOKUP(Monatsverwendungsnachweis!AR59,Status_Ausloesung,Monatsverwendungsnachweis!$R$6,FALSE)*$AF$6*Ermittlung_Pauschale!$N48),"")</f>
        <v/>
      </c>
      <c r="AB56" s="73" t="str">
        <f>IFERROR(IF($B56=String_o_Kofi,0,VLOOKUP(Monatsverwendungsnachweis!AS59,Status_Ausloesung,Monatsverwendungsnachweis!$R$6,FALSE)*$AF$6*Ermittlung_Pauschale!$N48),"")</f>
        <v/>
      </c>
      <c r="AC56" s="73" t="str">
        <f>IFERROR(IF($B56=String_o_Kofi,0,VLOOKUP(Monatsverwendungsnachweis!AT59,Status_Ausloesung,Monatsverwendungsnachweis!$R$6,FALSE)*$AF$6*Ermittlung_Pauschale!$N48),"")</f>
        <v/>
      </c>
      <c r="AD56" s="73" t="str">
        <f>IFERROR(IF($B56=String_o_Kofi,0,VLOOKUP(Monatsverwendungsnachweis!AU59,Status_Ausloesung,Monatsverwendungsnachweis!$R$6,FALSE)*$AF$6*Ermittlung_Pauschale!$N48),"")</f>
        <v/>
      </c>
      <c r="AE56" s="73" t="str">
        <f>IFERROR(IF($B56=String_o_Kofi,0,VLOOKUP(Monatsverwendungsnachweis!AV59,Status_Ausloesung,Monatsverwendungsnachweis!$R$6,FALSE)*$AF$6*Ermittlung_Pauschale!$N48),"")</f>
        <v/>
      </c>
      <c r="AF56" s="73" t="str">
        <f>IFERROR(IF($B56=String_o_Kofi,0,VLOOKUP(Monatsverwendungsnachweis!AW59,Status_Ausloesung,Monatsverwendungsnachweis!$R$6,FALSE)*$AF$6*Ermittlung_Pauschale!$N48),"")</f>
        <v/>
      </c>
      <c r="AG56" s="73" t="str">
        <f>IFERROR(IF($B56=String_o_Kofi,0,VLOOKUP(Monatsverwendungsnachweis!AX59,Status_Ausloesung,Monatsverwendungsnachweis!$R$6,FALSE)*$AF$6*Ermittlung_Pauschale!$N48),"")</f>
        <v/>
      </c>
      <c r="AH56" s="73" t="str">
        <f>IFERROR(IF($B56=String_o_Kofi,0,VLOOKUP(Monatsverwendungsnachweis!AY59,Status_Ausloesung,Monatsverwendungsnachweis!$R$6,FALSE)*$AF$6*Ermittlung_Pauschale!$N48),"")</f>
        <v/>
      </c>
      <c r="AI56" s="73" t="str">
        <f>IFERROR(IF($B56=String_o_Kofi,0,VLOOKUP(Monatsverwendungsnachweis!AZ59,Status_Ausloesung,Monatsverwendungsnachweis!$R$6,FALSE)*$AF$6*Ermittlung_Pauschale!$N48),"")</f>
        <v/>
      </c>
      <c r="AJ56" s="73" t="str">
        <f>IFERROR(IF($B56=String_o_Kofi,0,VLOOKUP(Monatsverwendungsnachweis!BA59,Status_Ausloesung,Monatsverwendungsnachweis!$R$6,FALSE)*$AF$6*Ermittlung_Pauschale!$N48),"")</f>
        <v/>
      </c>
      <c r="AK56" s="73" t="str">
        <f>IFERROR(IF($B56=String_o_Kofi,0,VLOOKUP(Monatsverwendungsnachweis!BB59,Status_Ausloesung,Monatsverwendungsnachweis!$R$6,FALSE)*$AF$6*Ermittlung_Pauschale!$N48),"")</f>
        <v/>
      </c>
      <c r="AL56" s="73" t="str">
        <f>IFERROR(IF($B56=String_o_Kofi,0,VLOOKUP(Monatsverwendungsnachweis!BC59,Status_Ausloesung,Monatsverwendungsnachweis!$R$6,FALSE)*$AF$6*Ermittlung_Pauschale!$N48),"")</f>
        <v/>
      </c>
      <c r="AM56" s="74">
        <f>IF(E56='Drop Down'!$L$2,SUM(H56:AL56),0)</f>
        <v>0</v>
      </c>
      <c r="AN56" s="74">
        <f>IF(E56='Drop Down'!$L$3,SUM(H56:AL56),0)</f>
        <v>0</v>
      </c>
      <c r="AO56" s="625"/>
      <c r="AP56" s="625"/>
    </row>
    <row r="57" spans="1:42" s="41" customFormat="1" ht="11.85" customHeight="1" x14ac:dyDescent="0.2">
      <c r="A57" s="71" t="str">
        <f>Monatsverwendungsnachweis!A60</f>
        <v/>
      </c>
      <c r="B57" s="72" t="str">
        <f>IF(Monatsverwendungsnachweis!B60&lt;&gt;"",Monatsverwendungsnachweis!B60,"")</f>
        <v/>
      </c>
      <c r="C57" s="72" t="str">
        <f>IF(Monatsverwendungsnachweis!D60&lt;&gt;"",Monatsverwendungsnachweis!D60,"")</f>
        <v/>
      </c>
      <c r="D57" s="124" t="str">
        <f>IF(Monatsverwendungsnachweis!F60="","",Monatsverwendungsnachweis!F60)</f>
        <v/>
      </c>
      <c r="E57" s="128" t="str">
        <f>IF(Monatsverwendungsnachweis!G60="","",Monatsverwendungsnachweis!G60)</f>
        <v/>
      </c>
      <c r="F57" s="124" t="str">
        <f>IF(Monatsverwendungsnachweis!H60="","",Monatsverwendungsnachweis!H60)</f>
        <v/>
      </c>
      <c r="G57" s="124" t="str">
        <f>IF(C57="","",IF(Ermittlung_Pauschale!N49=0,"nein","ja"))</f>
        <v/>
      </c>
      <c r="H57" s="73" t="str">
        <f>IFERROR(IF($B57=String_o_Kofi,0,VLOOKUP(Monatsverwendungsnachweis!Y60,Status_Ausloesung,Monatsverwendungsnachweis!$R$6,FALSE)*$AF$6*Ermittlung_Pauschale!$N49),"")</f>
        <v/>
      </c>
      <c r="I57" s="73" t="str">
        <f>IFERROR(IF($B57=String_o_Kofi,0,VLOOKUP(Monatsverwendungsnachweis!Z60,Status_Ausloesung,Monatsverwendungsnachweis!$R$6,FALSE)*$AF$6*Ermittlung_Pauschale!$N49),"")</f>
        <v/>
      </c>
      <c r="J57" s="73" t="str">
        <f>IFERROR(IF($B57=String_o_Kofi,0,VLOOKUP(Monatsverwendungsnachweis!AA60,Status_Ausloesung,Monatsverwendungsnachweis!$R$6,FALSE)*$AF$6*Ermittlung_Pauschale!$N49),"")</f>
        <v/>
      </c>
      <c r="K57" s="73" t="str">
        <f>IFERROR(IF($B57=String_o_Kofi,0,VLOOKUP(Monatsverwendungsnachweis!AB60,Status_Ausloesung,Monatsverwendungsnachweis!$R$6,FALSE)*$AF$6*Ermittlung_Pauschale!$N49),"")</f>
        <v/>
      </c>
      <c r="L57" s="73" t="str">
        <f>IFERROR(IF($B57=String_o_Kofi,0,VLOOKUP(Monatsverwendungsnachweis!AC60,Status_Ausloesung,Monatsverwendungsnachweis!$R$6,FALSE)*$AF$6*Ermittlung_Pauschale!$N49),"")</f>
        <v/>
      </c>
      <c r="M57" s="73" t="str">
        <f>IFERROR(IF($B57=String_o_Kofi,0,VLOOKUP(Monatsverwendungsnachweis!AD60,Status_Ausloesung,Monatsverwendungsnachweis!$R$6,FALSE)*$AF$6*Ermittlung_Pauschale!$N49),"")</f>
        <v/>
      </c>
      <c r="N57" s="73" t="str">
        <f>IFERROR(IF($B57=String_o_Kofi,0,VLOOKUP(Monatsverwendungsnachweis!AE60,Status_Ausloesung,Monatsverwendungsnachweis!$R$6,FALSE)*$AF$6*Ermittlung_Pauschale!$N49),"")</f>
        <v/>
      </c>
      <c r="O57" s="73" t="str">
        <f>IFERROR(IF($B57=String_o_Kofi,0,VLOOKUP(Monatsverwendungsnachweis!AF60,Status_Ausloesung,Monatsverwendungsnachweis!$R$6,FALSE)*$AF$6*Ermittlung_Pauschale!$N49),"")</f>
        <v/>
      </c>
      <c r="P57" s="73" t="str">
        <f>IFERROR(IF($B57=String_o_Kofi,0,VLOOKUP(Monatsverwendungsnachweis!AG60,Status_Ausloesung,Monatsverwendungsnachweis!$R$6,FALSE)*$AF$6*Ermittlung_Pauschale!$N49),"")</f>
        <v/>
      </c>
      <c r="Q57" s="73" t="str">
        <f>IFERROR(IF($B57=String_o_Kofi,0,VLOOKUP(Monatsverwendungsnachweis!AH60,Status_Ausloesung,Monatsverwendungsnachweis!$R$6,FALSE)*$AF$6*Ermittlung_Pauschale!$N49),"")</f>
        <v/>
      </c>
      <c r="R57" s="73" t="str">
        <f>IFERROR(IF($B57=String_o_Kofi,0,VLOOKUP(Monatsverwendungsnachweis!AI60,Status_Ausloesung,Monatsverwendungsnachweis!$R$6,FALSE)*$AF$6*Ermittlung_Pauschale!$N49),"")</f>
        <v/>
      </c>
      <c r="S57" s="73" t="str">
        <f>IFERROR(IF($B57=String_o_Kofi,0,VLOOKUP(Monatsverwendungsnachweis!AJ60,Status_Ausloesung,Monatsverwendungsnachweis!$R$6,FALSE)*$AF$6*Ermittlung_Pauschale!$N49),"")</f>
        <v/>
      </c>
      <c r="T57" s="73" t="str">
        <f>IFERROR(IF($B57=String_o_Kofi,0,VLOOKUP(Monatsverwendungsnachweis!AK60,Status_Ausloesung,Monatsverwendungsnachweis!$R$6,FALSE)*$AF$6*Ermittlung_Pauschale!$N49),"")</f>
        <v/>
      </c>
      <c r="U57" s="73" t="str">
        <f>IFERROR(IF($B57=String_o_Kofi,0,VLOOKUP(Monatsverwendungsnachweis!AL60,Status_Ausloesung,Monatsverwendungsnachweis!$R$6,FALSE)*$AF$6*Ermittlung_Pauschale!$N49),"")</f>
        <v/>
      </c>
      <c r="V57" s="73" t="str">
        <f>IFERROR(IF($B57=String_o_Kofi,0,VLOOKUP(Monatsverwendungsnachweis!AM60,Status_Ausloesung,Monatsverwendungsnachweis!$R$6,FALSE)*$AF$6*Ermittlung_Pauschale!$N49),"")</f>
        <v/>
      </c>
      <c r="W57" s="73" t="str">
        <f>IFERROR(IF($B57=String_o_Kofi,0,VLOOKUP(Monatsverwendungsnachweis!AN60,Status_Ausloesung,Monatsverwendungsnachweis!$R$6,FALSE)*$AF$6*Ermittlung_Pauschale!$N49),"")</f>
        <v/>
      </c>
      <c r="X57" s="73" t="str">
        <f>IFERROR(IF($B57=String_o_Kofi,0,VLOOKUP(Monatsverwendungsnachweis!AO60,Status_Ausloesung,Monatsverwendungsnachweis!$R$6,FALSE)*$AF$6*Ermittlung_Pauschale!$N49),"")</f>
        <v/>
      </c>
      <c r="Y57" s="73" t="str">
        <f>IFERROR(IF($B57=String_o_Kofi,0,VLOOKUP(Monatsverwendungsnachweis!AP60,Status_Ausloesung,Monatsverwendungsnachweis!$R$6,FALSE)*$AF$6*Ermittlung_Pauschale!$N49),"")</f>
        <v/>
      </c>
      <c r="Z57" s="73" t="str">
        <f>IFERROR(IF($B57=String_o_Kofi,0,VLOOKUP(Monatsverwendungsnachweis!AQ60,Status_Ausloesung,Monatsverwendungsnachweis!$R$6,FALSE)*$AF$6*Ermittlung_Pauschale!$N49),"")</f>
        <v/>
      </c>
      <c r="AA57" s="73" t="str">
        <f>IFERROR(IF($B57=String_o_Kofi,0,VLOOKUP(Monatsverwendungsnachweis!AR60,Status_Ausloesung,Monatsverwendungsnachweis!$R$6,FALSE)*$AF$6*Ermittlung_Pauschale!$N49),"")</f>
        <v/>
      </c>
      <c r="AB57" s="73" t="str">
        <f>IFERROR(IF($B57=String_o_Kofi,0,VLOOKUP(Monatsverwendungsnachweis!AS60,Status_Ausloesung,Monatsverwendungsnachweis!$R$6,FALSE)*$AF$6*Ermittlung_Pauschale!$N49),"")</f>
        <v/>
      </c>
      <c r="AC57" s="73" t="str">
        <f>IFERROR(IF($B57=String_o_Kofi,0,VLOOKUP(Monatsverwendungsnachweis!AT60,Status_Ausloesung,Monatsverwendungsnachweis!$R$6,FALSE)*$AF$6*Ermittlung_Pauschale!$N49),"")</f>
        <v/>
      </c>
      <c r="AD57" s="73" t="str">
        <f>IFERROR(IF($B57=String_o_Kofi,0,VLOOKUP(Monatsverwendungsnachweis!AU60,Status_Ausloesung,Monatsverwendungsnachweis!$R$6,FALSE)*$AF$6*Ermittlung_Pauschale!$N49),"")</f>
        <v/>
      </c>
      <c r="AE57" s="73" t="str">
        <f>IFERROR(IF($B57=String_o_Kofi,0,VLOOKUP(Monatsverwendungsnachweis!AV60,Status_Ausloesung,Monatsverwendungsnachweis!$R$6,FALSE)*$AF$6*Ermittlung_Pauschale!$N49),"")</f>
        <v/>
      </c>
      <c r="AF57" s="73" t="str">
        <f>IFERROR(IF($B57=String_o_Kofi,0,VLOOKUP(Monatsverwendungsnachweis!AW60,Status_Ausloesung,Monatsverwendungsnachweis!$R$6,FALSE)*$AF$6*Ermittlung_Pauschale!$N49),"")</f>
        <v/>
      </c>
      <c r="AG57" s="73" t="str">
        <f>IFERROR(IF($B57=String_o_Kofi,0,VLOOKUP(Monatsverwendungsnachweis!AX60,Status_Ausloesung,Monatsverwendungsnachweis!$R$6,FALSE)*$AF$6*Ermittlung_Pauschale!$N49),"")</f>
        <v/>
      </c>
      <c r="AH57" s="73" t="str">
        <f>IFERROR(IF($B57=String_o_Kofi,0,VLOOKUP(Monatsverwendungsnachweis!AY60,Status_Ausloesung,Monatsverwendungsnachweis!$R$6,FALSE)*$AF$6*Ermittlung_Pauschale!$N49),"")</f>
        <v/>
      </c>
      <c r="AI57" s="73" t="str">
        <f>IFERROR(IF($B57=String_o_Kofi,0,VLOOKUP(Monatsverwendungsnachweis!AZ60,Status_Ausloesung,Monatsverwendungsnachweis!$R$6,FALSE)*$AF$6*Ermittlung_Pauschale!$N49),"")</f>
        <v/>
      </c>
      <c r="AJ57" s="73" t="str">
        <f>IFERROR(IF($B57=String_o_Kofi,0,VLOOKUP(Monatsverwendungsnachweis!BA60,Status_Ausloesung,Monatsverwendungsnachweis!$R$6,FALSE)*$AF$6*Ermittlung_Pauschale!$N49),"")</f>
        <v/>
      </c>
      <c r="AK57" s="73" t="str">
        <f>IFERROR(IF($B57=String_o_Kofi,0,VLOOKUP(Monatsverwendungsnachweis!BB60,Status_Ausloesung,Monatsverwendungsnachweis!$R$6,FALSE)*$AF$6*Ermittlung_Pauschale!$N49),"")</f>
        <v/>
      </c>
      <c r="AL57" s="73" t="str">
        <f>IFERROR(IF($B57=String_o_Kofi,0,VLOOKUP(Monatsverwendungsnachweis!BC60,Status_Ausloesung,Monatsverwendungsnachweis!$R$6,FALSE)*$AF$6*Ermittlung_Pauschale!$N49),"")</f>
        <v/>
      </c>
      <c r="AM57" s="74">
        <f>IF(E57='Drop Down'!$L$2,SUM(H57:AL57),0)</f>
        <v>0</v>
      </c>
      <c r="AN57" s="74">
        <f>IF(E57='Drop Down'!$L$3,SUM(H57:AL57),0)</f>
        <v>0</v>
      </c>
      <c r="AO57" s="625"/>
      <c r="AP57" s="625"/>
    </row>
    <row r="58" spans="1:42" s="41" customFormat="1" ht="11.85" customHeight="1" x14ac:dyDescent="0.2">
      <c r="A58" s="71" t="str">
        <f>Monatsverwendungsnachweis!A61</f>
        <v/>
      </c>
      <c r="B58" s="72" t="str">
        <f>IF(Monatsverwendungsnachweis!B61&lt;&gt;"",Monatsverwendungsnachweis!B61,"")</f>
        <v/>
      </c>
      <c r="C58" s="72" t="str">
        <f>IF(Monatsverwendungsnachweis!D61&lt;&gt;"",Monatsverwendungsnachweis!D61,"")</f>
        <v/>
      </c>
      <c r="D58" s="124" t="str">
        <f>IF(Monatsverwendungsnachweis!F61="","",Monatsverwendungsnachweis!F61)</f>
        <v/>
      </c>
      <c r="E58" s="128" t="str">
        <f>IF(Monatsverwendungsnachweis!G61="","",Monatsverwendungsnachweis!G61)</f>
        <v/>
      </c>
      <c r="F58" s="124" t="str">
        <f>IF(Monatsverwendungsnachweis!H61="","",Monatsverwendungsnachweis!H61)</f>
        <v/>
      </c>
      <c r="G58" s="124" t="str">
        <f>IF(C58="","",IF(Ermittlung_Pauschale!N50=0,"nein","ja"))</f>
        <v/>
      </c>
      <c r="H58" s="73" t="str">
        <f>IFERROR(IF($B58=String_o_Kofi,0,VLOOKUP(Monatsverwendungsnachweis!Y61,Status_Ausloesung,Monatsverwendungsnachweis!$R$6,FALSE)*$AF$6*Ermittlung_Pauschale!$N50),"")</f>
        <v/>
      </c>
      <c r="I58" s="73" t="str">
        <f>IFERROR(IF($B58=String_o_Kofi,0,VLOOKUP(Monatsverwendungsnachweis!Z61,Status_Ausloesung,Monatsverwendungsnachweis!$R$6,FALSE)*$AF$6*Ermittlung_Pauschale!$N50),"")</f>
        <v/>
      </c>
      <c r="J58" s="73" t="str">
        <f>IFERROR(IF($B58=String_o_Kofi,0,VLOOKUP(Monatsverwendungsnachweis!AA61,Status_Ausloesung,Monatsverwendungsnachweis!$R$6,FALSE)*$AF$6*Ermittlung_Pauschale!$N50),"")</f>
        <v/>
      </c>
      <c r="K58" s="73" t="str">
        <f>IFERROR(IF($B58=String_o_Kofi,0,VLOOKUP(Monatsverwendungsnachweis!AB61,Status_Ausloesung,Monatsverwendungsnachweis!$R$6,FALSE)*$AF$6*Ermittlung_Pauschale!$N50),"")</f>
        <v/>
      </c>
      <c r="L58" s="73" t="str">
        <f>IFERROR(IF($B58=String_o_Kofi,0,VLOOKUP(Monatsverwendungsnachweis!AC61,Status_Ausloesung,Monatsverwendungsnachweis!$R$6,FALSE)*$AF$6*Ermittlung_Pauschale!$N50),"")</f>
        <v/>
      </c>
      <c r="M58" s="73" t="str">
        <f>IFERROR(IF($B58=String_o_Kofi,0,VLOOKUP(Monatsverwendungsnachweis!AD61,Status_Ausloesung,Monatsverwendungsnachweis!$R$6,FALSE)*$AF$6*Ermittlung_Pauschale!$N50),"")</f>
        <v/>
      </c>
      <c r="N58" s="73" t="str">
        <f>IFERROR(IF($B58=String_o_Kofi,0,VLOOKUP(Monatsverwendungsnachweis!AE61,Status_Ausloesung,Monatsverwendungsnachweis!$R$6,FALSE)*$AF$6*Ermittlung_Pauschale!$N50),"")</f>
        <v/>
      </c>
      <c r="O58" s="73" t="str">
        <f>IFERROR(IF($B58=String_o_Kofi,0,VLOOKUP(Monatsverwendungsnachweis!AF61,Status_Ausloesung,Monatsverwendungsnachweis!$R$6,FALSE)*$AF$6*Ermittlung_Pauschale!$N50),"")</f>
        <v/>
      </c>
      <c r="P58" s="73" t="str">
        <f>IFERROR(IF($B58=String_o_Kofi,0,VLOOKUP(Monatsverwendungsnachweis!AG61,Status_Ausloesung,Monatsverwendungsnachweis!$R$6,FALSE)*$AF$6*Ermittlung_Pauschale!$N50),"")</f>
        <v/>
      </c>
      <c r="Q58" s="73" t="str">
        <f>IFERROR(IF($B58=String_o_Kofi,0,VLOOKUP(Monatsverwendungsnachweis!AH61,Status_Ausloesung,Monatsverwendungsnachweis!$R$6,FALSE)*$AF$6*Ermittlung_Pauschale!$N50),"")</f>
        <v/>
      </c>
      <c r="R58" s="73" t="str">
        <f>IFERROR(IF($B58=String_o_Kofi,0,VLOOKUP(Monatsverwendungsnachweis!AI61,Status_Ausloesung,Monatsverwendungsnachweis!$R$6,FALSE)*$AF$6*Ermittlung_Pauschale!$N50),"")</f>
        <v/>
      </c>
      <c r="S58" s="73" t="str">
        <f>IFERROR(IF($B58=String_o_Kofi,0,VLOOKUP(Monatsverwendungsnachweis!AJ61,Status_Ausloesung,Monatsverwendungsnachweis!$R$6,FALSE)*$AF$6*Ermittlung_Pauschale!$N50),"")</f>
        <v/>
      </c>
      <c r="T58" s="73" t="str">
        <f>IFERROR(IF($B58=String_o_Kofi,0,VLOOKUP(Monatsverwendungsnachweis!AK61,Status_Ausloesung,Monatsverwendungsnachweis!$R$6,FALSE)*$AF$6*Ermittlung_Pauschale!$N50),"")</f>
        <v/>
      </c>
      <c r="U58" s="73" t="str">
        <f>IFERROR(IF($B58=String_o_Kofi,0,VLOOKUP(Monatsverwendungsnachweis!AL61,Status_Ausloesung,Monatsverwendungsnachweis!$R$6,FALSE)*$AF$6*Ermittlung_Pauschale!$N50),"")</f>
        <v/>
      </c>
      <c r="V58" s="73" t="str">
        <f>IFERROR(IF($B58=String_o_Kofi,0,VLOOKUP(Monatsverwendungsnachweis!AM61,Status_Ausloesung,Monatsverwendungsnachweis!$R$6,FALSE)*$AF$6*Ermittlung_Pauschale!$N50),"")</f>
        <v/>
      </c>
      <c r="W58" s="73" t="str">
        <f>IFERROR(IF($B58=String_o_Kofi,0,VLOOKUP(Monatsverwendungsnachweis!AN61,Status_Ausloesung,Monatsverwendungsnachweis!$R$6,FALSE)*$AF$6*Ermittlung_Pauschale!$N50),"")</f>
        <v/>
      </c>
      <c r="X58" s="73" t="str">
        <f>IFERROR(IF($B58=String_o_Kofi,0,VLOOKUP(Monatsverwendungsnachweis!AO61,Status_Ausloesung,Monatsverwendungsnachweis!$R$6,FALSE)*$AF$6*Ermittlung_Pauschale!$N50),"")</f>
        <v/>
      </c>
      <c r="Y58" s="73" t="str">
        <f>IFERROR(IF($B58=String_o_Kofi,0,VLOOKUP(Monatsverwendungsnachweis!AP61,Status_Ausloesung,Monatsverwendungsnachweis!$R$6,FALSE)*$AF$6*Ermittlung_Pauschale!$N50),"")</f>
        <v/>
      </c>
      <c r="Z58" s="73" t="str">
        <f>IFERROR(IF($B58=String_o_Kofi,0,VLOOKUP(Monatsverwendungsnachweis!AQ61,Status_Ausloesung,Monatsverwendungsnachweis!$R$6,FALSE)*$AF$6*Ermittlung_Pauschale!$N50),"")</f>
        <v/>
      </c>
      <c r="AA58" s="73" t="str">
        <f>IFERROR(IF($B58=String_o_Kofi,0,VLOOKUP(Monatsverwendungsnachweis!AR61,Status_Ausloesung,Monatsverwendungsnachweis!$R$6,FALSE)*$AF$6*Ermittlung_Pauschale!$N50),"")</f>
        <v/>
      </c>
      <c r="AB58" s="73" t="str">
        <f>IFERROR(IF($B58=String_o_Kofi,0,VLOOKUP(Monatsverwendungsnachweis!AS61,Status_Ausloesung,Monatsverwendungsnachweis!$R$6,FALSE)*$AF$6*Ermittlung_Pauschale!$N50),"")</f>
        <v/>
      </c>
      <c r="AC58" s="73" t="str">
        <f>IFERROR(IF($B58=String_o_Kofi,0,VLOOKUP(Monatsverwendungsnachweis!AT61,Status_Ausloesung,Monatsverwendungsnachweis!$R$6,FALSE)*$AF$6*Ermittlung_Pauschale!$N50),"")</f>
        <v/>
      </c>
      <c r="AD58" s="73" t="str">
        <f>IFERROR(IF($B58=String_o_Kofi,0,VLOOKUP(Monatsverwendungsnachweis!AU61,Status_Ausloesung,Monatsverwendungsnachweis!$R$6,FALSE)*$AF$6*Ermittlung_Pauschale!$N50),"")</f>
        <v/>
      </c>
      <c r="AE58" s="73" t="str">
        <f>IFERROR(IF($B58=String_o_Kofi,0,VLOOKUP(Monatsverwendungsnachweis!AV61,Status_Ausloesung,Monatsverwendungsnachweis!$R$6,FALSE)*$AF$6*Ermittlung_Pauschale!$N50),"")</f>
        <v/>
      </c>
      <c r="AF58" s="73" t="str">
        <f>IFERROR(IF($B58=String_o_Kofi,0,VLOOKUP(Monatsverwendungsnachweis!AW61,Status_Ausloesung,Monatsverwendungsnachweis!$R$6,FALSE)*$AF$6*Ermittlung_Pauschale!$N50),"")</f>
        <v/>
      </c>
      <c r="AG58" s="73" t="str">
        <f>IFERROR(IF($B58=String_o_Kofi,0,VLOOKUP(Monatsverwendungsnachweis!AX61,Status_Ausloesung,Monatsverwendungsnachweis!$R$6,FALSE)*$AF$6*Ermittlung_Pauschale!$N50),"")</f>
        <v/>
      </c>
      <c r="AH58" s="73" t="str">
        <f>IFERROR(IF($B58=String_o_Kofi,0,VLOOKUP(Monatsverwendungsnachweis!AY61,Status_Ausloesung,Monatsverwendungsnachweis!$R$6,FALSE)*$AF$6*Ermittlung_Pauschale!$N50),"")</f>
        <v/>
      </c>
      <c r="AI58" s="73" t="str">
        <f>IFERROR(IF($B58=String_o_Kofi,0,VLOOKUP(Monatsverwendungsnachweis!AZ61,Status_Ausloesung,Monatsverwendungsnachweis!$R$6,FALSE)*$AF$6*Ermittlung_Pauschale!$N50),"")</f>
        <v/>
      </c>
      <c r="AJ58" s="73" t="str">
        <f>IFERROR(IF($B58=String_o_Kofi,0,VLOOKUP(Monatsverwendungsnachweis!BA61,Status_Ausloesung,Monatsverwendungsnachweis!$R$6,FALSE)*$AF$6*Ermittlung_Pauschale!$N50),"")</f>
        <v/>
      </c>
      <c r="AK58" s="73" t="str">
        <f>IFERROR(IF($B58=String_o_Kofi,0,VLOOKUP(Monatsverwendungsnachweis!BB61,Status_Ausloesung,Monatsverwendungsnachweis!$R$6,FALSE)*$AF$6*Ermittlung_Pauschale!$N50),"")</f>
        <v/>
      </c>
      <c r="AL58" s="73" t="str">
        <f>IFERROR(IF($B58=String_o_Kofi,0,VLOOKUP(Monatsverwendungsnachweis!BC61,Status_Ausloesung,Monatsverwendungsnachweis!$R$6,FALSE)*$AF$6*Ermittlung_Pauschale!$N50),"")</f>
        <v/>
      </c>
      <c r="AM58" s="74">
        <f>IF(E58='Drop Down'!$L$2,SUM(H58:AL58),0)</f>
        <v>0</v>
      </c>
      <c r="AN58" s="74">
        <f>IF(E58='Drop Down'!$L$3,SUM(H58:AL58),0)</f>
        <v>0</v>
      </c>
      <c r="AO58" s="625"/>
      <c r="AP58" s="625"/>
    </row>
    <row r="59" spans="1:42" s="41" customFormat="1" ht="11.85" customHeight="1" x14ac:dyDescent="0.2">
      <c r="A59" s="83" t="str">
        <f>Monatsverwendungsnachweis!A62</f>
        <v/>
      </c>
      <c r="B59" s="84" t="str">
        <f>IF(Monatsverwendungsnachweis!B62&lt;&gt;"",Monatsverwendungsnachweis!B62,"")</f>
        <v/>
      </c>
      <c r="C59" s="84" t="str">
        <f>IF(Monatsverwendungsnachweis!D62&lt;&gt;"",Monatsverwendungsnachweis!D62,"")</f>
        <v/>
      </c>
      <c r="D59" s="124" t="str">
        <f>IF(Monatsverwendungsnachweis!F62="","",Monatsverwendungsnachweis!F62)</f>
        <v/>
      </c>
      <c r="E59" s="128" t="str">
        <f>IF(Monatsverwendungsnachweis!G62="","",Monatsverwendungsnachweis!G62)</f>
        <v/>
      </c>
      <c r="F59" s="124" t="str">
        <f>IF(Monatsverwendungsnachweis!H62="","",Monatsverwendungsnachweis!H62)</f>
        <v/>
      </c>
      <c r="G59" s="124" t="str">
        <f>IF(C59="","",IF(Ermittlung_Pauschale!N51=0,"nein","ja"))</f>
        <v/>
      </c>
      <c r="H59" s="73" t="str">
        <f>IFERROR(IF($B59=String_o_Kofi,0,VLOOKUP(Monatsverwendungsnachweis!Y62,Status_Ausloesung,Monatsverwendungsnachweis!$R$6,FALSE)*$AF$6*Ermittlung_Pauschale!$N51),"")</f>
        <v/>
      </c>
      <c r="I59" s="73" t="str">
        <f>IFERROR(IF($B59=String_o_Kofi,0,VLOOKUP(Monatsverwendungsnachweis!Z62,Status_Ausloesung,Monatsverwendungsnachweis!$R$6,FALSE)*$AF$6*Ermittlung_Pauschale!$N51),"")</f>
        <v/>
      </c>
      <c r="J59" s="73" t="str">
        <f>IFERROR(IF($B59=String_o_Kofi,0,VLOOKUP(Monatsverwendungsnachweis!AA62,Status_Ausloesung,Monatsverwendungsnachweis!$R$6,FALSE)*$AF$6*Ermittlung_Pauschale!$N51),"")</f>
        <v/>
      </c>
      <c r="K59" s="73" t="str">
        <f>IFERROR(IF($B59=String_o_Kofi,0,VLOOKUP(Monatsverwendungsnachweis!AB62,Status_Ausloesung,Monatsverwendungsnachweis!$R$6,FALSE)*$AF$6*Ermittlung_Pauschale!$N51),"")</f>
        <v/>
      </c>
      <c r="L59" s="73" t="str">
        <f>IFERROR(IF($B59=String_o_Kofi,0,VLOOKUP(Monatsverwendungsnachweis!AC62,Status_Ausloesung,Monatsverwendungsnachweis!$R$6,FALSE)*$AF$6*Ermittlung_Pauschale!$N51),"")</f>
        <v/>
      </c>
      <c r="M59" s="73" t="str">
        <f>IFERROR(IF($B59=String_o_Kofi,0,VLOOKUP(Monatsverwendungsnachweis!AD62,Status_Ausloesung,Monatsverwendungsnachweis!$R$6,FALSE)*$AF$6*Ermittlung_Pauschale!$N51),"")</f>
        <v/>
      </c>
      <c r="N59" s="73" t="str">
        <f>IFERROR(IF($B59=String_o_Kofi,0,VLOOKUP(Monatsverwendungsnachweis!AE62,Status_Ausloesung,Monatsverwendungsnachweis!$R$6,FALSE)*$AF$6*Ermittlung_Pauschale!$N51),"")</f>
        <v/>
      </c>
      <c r="O59" s="73" t="str">
        <f>IFERROR(IF($B59=String_o_Kofi,0,VLOOKUP(Monatsverwendungsnachweis!AF62,Status_Ausloesung,Monatsverwendungsnachweis!$R$6,FALSE)*$AF$6*Ermittlung_Pauschale!$N51),"")</f>
        <v/>
      </c>
      <c r="P59" s="73" t="str">
        <f>IFERROR(IF($B59=String_o_Kofi,0,VLOOKUP(Monatsverwendungsnachweis!AG62,Status_Ausloesung,Monatsverwendungsnachweis!$R$6,FALSE)*$AF$6*Ermittlung_Pauschale!$N51),"")</f>
        <v/>
      </c>
      <c r="Q59" s="73" t="str">
        <f>IFERROR(IF($B59=String_o_Kofi,0,VLOOKUP(Monatsverwendungsnachweis!AH62,Status_Ausloesung,Monatsverwendungsnachweis!$R$6,FALSE)*$AF$6*Ermittlung_Pauschale!$N51),"")</f>
        <v/>
      </c>
      <c r="R59" s="73" t="str">
        <f>IFERROR(IF($B59=String_o_Kofi,0,VLOOKUP(Monatsverwendungsnachweis!AI62,Status_Ausloesung,Monatsverwendungsnachweis!$R$6,FALSE)*$AF$6*Ermittlung_Pauschale!$N51),"")</f>
        <v/>
      </c>
      <c r="S59" s="73" t="str">
        <f>IFERROR(IF($B59=String_o_Kofi,0,VLOOKUP(Monatsverwendungsnachweis!AJ62,Status_Ausloesung,Monatsverwendungsnachweis!$R$6,FALSE)*$AF$6*Ermittlung_Pauschale!$N51),"")</f>
        <v/>
      </c>
      <c r="T59" s="73" t="str">
        <f>IFERROR(IF($B59=String_o_Kofi,0,VLOOKUP(Monatsverwendungsnachweis!AK62,Status_Ausloesung,Monatsverwendungsnachweis!$R$6,FALSE)*$AF$6*Ermittlung_Pauschale!$N51),"")</f>
        <v/>
      </c>
      <c r="U59" s="73" t="str">
        <f>IFERROR(IF($B59=String_o_Kofi,0,VLOOKUP(Monatsverwendungsnachweis!AL62,Status_Ausloesung,Monatsverwendungsnachweis!$R$6,FALSE)*$AF$6*Ermittlung_Pauschale!$N51),"")</f>
        <v/>
      </c>
      <c r="V59" s="73" t="str">
        <f>IFERROR(IF($B59=String_o_Kofi,0,VLOOKUP(Monatsverwendungsnachweis!AM62,Status_Ausloesung,Monatsverwendungsnachweis!$R$6,FALSE)*$AF$6*Ermittlung_Pauschale!$N51),"")</f>
        <v/>
      </c>
      <c r="W59" s="73" t="str">
        <f>IFERROR(IF($B59=String_o_Kofi,0,VLOOKUP(Monatsverwendungsnachweis!AN62,Status_Ausloesung,Monatsverwendungsnachweis!$R$6,FALSE)*$AF$6*Ermittlung_Pauschale!$N51),"")</f>
        <v/>
      </c>
      <c r="X59" s="73" t="str">
        <f>IFERROR(IF($B59=String_o_Kofi,0,VLOOKUP(Monatsverwendungsnachweis!AO62,Status_Ausloesung,Monatsverwendungsnachweis!$R$6,FALSE)*$AF$6*Ermittlung_Pauschale!$N51),"")</f>
        <v/>
      </c>
      <c r="Y59" s="73" t="str">
        <f>IFERROR(IF($B59=String_o_Kofi,0,VLOOKUP(Monatsverwendungsnachweis!AP62,Status_Ausloesung,Monatsverwendungsnachweis!$R$6,FALSE)*$AF$6*Ermittlung_Pauschale!$N51),"")</f>
        <v/>
      </c>
      <c r="Z59" s="73" t="str">
        <f>IFERROR(IF($B59=String_o_Kofi,0,VLOOKUP(Monatsverwendungsnachweis!AQ62,Status_Ausloesung,Monatsverwendungsnachweis!$R$6,FALSE)*$AF$6*Ermittlung_Pauschale!$N51),"")</f>
        <v/>
      </c>
      <c r="AA59" s="73" t="str">
        <f>IFERROR(IF($B59=String_o_Kofi,0,VLOOKUP(Monatsverwendungsnachweis!AR62,Status_Ausloesung,Monatsverwendungsnachweis!$R$6,FALSE)*$AF$6*Ermittlung_Pauschale!$N51),"")</f>
        <v/>
      </c>
      <c r="AB59" s="73" t="str">
        <f>IFERROR(IF($B59=String_o_Kofi,0,VLOOKUP(Monatsverwendungsnachweis!AS62,Status_Ausloesung,Monatsverwendungsnachweis!$R$6,FALSE)*$AF$6*Ermittlung_Pauschale!$N51),"")</f>
        <v/>
      </c>
      <c r="AC59" s="73" t="str">
        <f>IFERROR(IF($B59=String_o_Kofi,0,VLOOKUP(Monatsverwendungsnachweis!AT62,Status_Ausloesung,Monatsverwendungsnachweis!$R$6,FALSE)*$AF$6*Ermittlung_Pauschale!$N51),"")</f>
        <v/>
      </c>
      <c r="AD59" s="73" t="str">
        <f>IFERROR(IF($B59=String_o_Kofi,0,VLOOKUP(Monatsverwendungsnachweis!AU62,Status_Ausloesung,Monatsverwendungsnachweis!$R$6,FALSE)*$AF$6*Ermittlung_Pauschale!$N51),"")</f>
        <v/>
      </c>
      <c r="AE59" s="73" t="str">
        <f>IFERROR(IF($B59=String_o_Kofi,0,VLOOKUP(Monatsverwendungsnachweis!AV62,Status_Ausloesung,Monatsverwendungsnachweis!$R$6,FALSE)*$AF$6*Ermittlung_Pauschale!$N51),"")</f>
        <v/>
      </c>
      <c r="AF59" s="73" t="str">
        <f>IFERROR(IF($B59=String_o_Kofi,0,VLOOKUP(Monatsverwendungsnachweis!AW62,Status_Ausloesung,Monatsverwendungsnachweis!$R$6,FALSE)*$AF$6*Ermittlung_Pauschale!$N51),"")</f>
        <v/>
      </c>
      <c r="AG59" s="73" t="str">
        <f>IFERROR(IF($B59=String_o_Kofi,0,VLOOKUP(Monatsverwendungsnachweis!AX62,Status_Ausloesung,Monatsverwendungsnachweis!$R$6,FALSE)*$AF$6*Ermittlung_Pauschale!$N51),"")</f>
        <v/>
      </c>
      <c r="AH59" s="73" t="str">
        <f>IFERROR(IF($B59=String_o_Kofi,0,VLOOKUP(Monatsverwendungsnachweis!AY62,Status_Ausloesung,Monatsverwendungsnachweis!$R$6,FALSE)*$AF$6*Ermittlung_Pauschale!$N51),"")</f>
        <v/>
      </c>
      <c r="AI59" s="73" t="str">
        <f>IFERROR(IF($B59=String_o_Kofi,0,VLOOKUP(Monatsverwendungsnachweis!AZ62,Status_Ausloesung,Monatsverwendungsnachweis!$R$6,FALSE)*$AF$6*Ermittlung_Pauschale!$N51),"")</f>
        <v/>
      </c>
      <c r="AJ59" s="73" t="str">
        <f>IFERROR(IF($B59=String_o_Kofi,0,VLOOKUP(Monatsverwendungsnachweis!BA62,Status_Ausloesung,Monatsverwendungsnachweis!$R$6,FALSE)*$AF$6*Ermittlung_Pauschale!$N51),"")</f>
        <v/>
      </c>
      <c r="AK59" s="73" t="str">
        <f>IFERROR(IF($B59=String_o_Kofi,0,VLOOKUP(Monatsverwendungsnachweis!BB62,Status_Ausloesung,Monatsverwendungsnachweis!$R$6,FALSE)*$AF$6*Ermittlung_Pauschale!$N51),"")</f>
        <v/>
      </c>
      <c r="AL59" s="73" t="str">
        <f>IFERROR(IF($B59=String_o_Kofi,0,VLOOKUP(Monatsverwendungsnachweis!BC62,Status_Ausloesung,Monatsverwendungsnachweis!$R$6,FALSE)*$AF$6*Ermittlung_Pauschale!$N51),"")</f>
        <v/>
      </c>
      <c r="AM59" s="74">
        <f>IF(E59='Drop Down'!$L$2,SUM(H59:AL59),0)</f>
        <v>0</v>
      </c>
      <c r="AN59" s="74">
        <f>IF(E59='Drop Down'!$L$3,SUM(H59:AL59),0)</f>
        <v>0</v>
      </c>
      <c r="AO59" s="625"/>
      <c r="AP59" s="625"/>
    </row>
    <row r="60" spans="1:42" s="41" customFormat="1" ht="11.85" customHeight="1" x14ac:dyDescent="0.2">
      <c r="A60" s="83" t="str">
        <f>Monatsverwendungsnachweis!A63</f>
        <v/>
      </c>
      <c r="B60" s="84" t="str">
        <f>IF(Monatsverwendungsnachweis!B63&lt;&gt;"",Monatsverwendungsnachweis!B63,"")</f>
        <v/>
      </c>
      <c r="C60" s="84" t="str">
        <f>IF(Monatsverwendungsnachweis!D63&lt;&gt;"",Monatsverwendungsnachweis!D63,"")</f>
        <v/>
      </c>
      <c r="D60" s="124" t="str">
        <f>IF(Monatsverwendungsnachweis!F63="","",Monatsverwendungsnachweis!F63)</f>
        <v/>
      </c>
      <c r="E60" s="128" t="str">
        <f>IF(Monatsverwendungsnachweis!G63="","",Monatsverwendungsnachweis!G63)</f>
        <v/>
      </c>
      <c r="F60" s="124" t="str">
        <f>IF(Monatsverwendungsnachweis!H63="","",Monatsverwendungsnachweis!H63)</f>
        <v/>
      </c>
      <c r="G60" s="124" t="str">
        <f>IF(C60="","",IF(Ermittlung_Pauschale!N52=0,"nein","ja"))</f>
        <v/>
      </c>
      <c r="H60" s="73" t="str">
        <f>IFERROR(IF($B60=String_o_Kofi,0,VLOOKUP(Monatsverwendungsnachweis!Y63,Status_Ausloesung,Monatsverwendungsnachweis!$R$6,FALSE)*$AF$6*Ermittlung_Pauschale!$N52),"")</f>
        <v/>
      </c>
      <c r="I60" s="73" t="str">
        <f>IFERROR(IF($B60=String_o_Kofi,0,VLOOKUP(Monatsverwendungsnachweis!Z63,Status_Ausloesung,Monatsverwendungsnachweis!$R$6,FALSE)*$AF$6*Ermittlung_Pauschale!$N52),"")</f>
        <v/>
      </c>
      <c r="J60" s="73" t="str">
        <f>IFERROR(IF($B60=String_o_Kofi,0,VLOOKUP(Monatsverwendungsnachweis!AA63,Status_Ausloesung,Monatsverwendungsnachweis!$R$6,FALSE)*$AF$6*Ermittlung_Pauschale!$N52),"")</f>
        <v/>
      </c>
      <c r="K60" s="73" t="str">
        <f>IFERROR(IF($B60=String_o_Kofi,0,VLOOKUP(Monatsverwendungsnachweis!AB63,Status_Ausloesung,Monatsverwendungsnachweis!$R$6,FALSE)*$AF$6*Ermittlung_Pauschale!$N52),"")</f>
        <v/>
      </c>
      <c r="L60" s="73" t="str">
        <f>IFERROR(IF($B60=String_o_Kofi,0,VLOOKUP(Monatsverwendungsnachweis!AC63,Status_Ausloesung,Monatsverwendungsnachweis!$R$6,FALSE)*$AF$6*Ermittlung_Pauschale!$N52),"")</f>
        <v/>
      </c>
      <c r="M60" s="73" t="str">
        <f>IFERROR(IF($B60=String_o_Kofi,0,VLOOKUP(Monatsverwendungsnachweis!AD63,Status_Ausloesung,Monatsverwendungsnachweis!$R$6,FALSE)*$AF$6*Ermittlung_Pauschale!$N52),"")</f>
        <v/>
      </c>
      <c r="N60" s="73" t="str">
        <f>IFERROR(IF($B60=String_o_Kofi,0,VLOOKUP(Monatsverwendungsnachweis!AE63,Status_Ausloesung,Monatsverwendungsnachweis!$R$6,FALSE)*$AF$6*Ermittlung_Pauschale!$N52),"")</f>
        <v/>
      </c>
      <c r="O60" s="73" t="str">
        <f>IFERROR(IF($B60=String_o_Kofi,0,VLOOKUP(Monatsverwendungsnachweis!AF63,Status_Ausloesung,Monatsverwendungsnachweis!$R$6,FALSE)*$AF$6*Ermittlung_Pauschale!$N52),"")</f>
        <v/>
      </c>
      <c r="P60" s="73" t="str">
        <f>IFERROR(IF($B60=String_o_Kofi,0,VLOOKUP(Monatsverwendungsnachweis!AG63,Status_Ausloesung,Monatsverwendungsnachweis!$R$6,FALSE)*$AF$6*Ermittlung_Pauschale!$N52),"")</f>
        <v/>
      </c>
      <c r="Q60" s="73" t="str">
        <f>IFERROR(IF($B60=String_o_Kofi,0,VLOOKUP(Monatsverwendungsnachweis!AH63,Status_Ausloesung,Monatsverwendungsnachweis!$R$6,FALSE)*$AF$6*Ermittlung_Pauschale!$N52),"")</f>
        <v/>
      </c>
      <c r="R60" s="73" t="str">
        <f>IFERROR(IF($B60=String_o_Kofi,0,VLOOKUP(Monatsverwendungsnachweis!AI63,Status_Ausloesung,Monatsverwendungsnachweis!$R$6,FALSE)*$AF$6*Ermittlung_Pauschale!$N52),"")</f>
        <v/>
      </c>
      <c r="S60" s="73" t="str">
        <f>IFERROR(IF($B60=String_o_Kofi,0,VLOOKUP(Monatsverwendungsnachweis!AJ63,Status_Ausloesung,Monatsverwendungsnachweis!$R$6,FALSE)*$AF$6*Ermittlung_Pauschale!$N52),"")</f>
        <v/>
      </c>
      <c r="T60" s="73" t="str">
        <f>IFERROR(IF($B60=String_o_Kofi,0,VLOOKUP(Monatsverwendungsnachweis!AK63,Status_Ausloesung,Monatsverwendungsnachweis!$R$6,FALSE)*$AF$6*Ermittlung_Pauschale!$N52),"")</f>
        <v/>
      </c>
      <c r="U60" s="73" t="str">
        <f>IFERROR(IF($B60=String_o_Kofi,0,VLOOKUP(Monatsverwendungsnachweis!AL63,Status_Ausloesung,Monatsverwendungsnachweis!$R$6,FALSE)*$AF$6*Ermittlung_Pauschale!$N52),"")</f>
        <v/>
      </c>
      <c r="V60" s="73" t="str">
        <f>IFERROR(IF($B60=String_o_Kofi,0,VLOOKUP(Monatsverwendungsnachweis!AM63,Status_Ausloesung,Monatsverwendungsnachweis!$R$6,FALSE)*$AF$6*Ermittlung_Pauschale!$N52),"")</f>
        <v/>
      </c>
      <c r="W60" s="73" t="str">
        <f>IFERROR(IF($B60=String_o_Kofi,0,VLOOKUP(Monatsverwendungsnachweis!AN63,Status_Ausloesung,Monatsverwendungsnachweis!$R$6,FALSE)*$AF$6*Ermittlung_Pauschale!$N52),"")</f>
        <v/>
      </c>
      <c r="X60" s="73" t="str">
        <f>IFERROR(IF($B60=String_o_Kofi,0,VLOOKUP(Monatsverwendungsnachweis!AO63,Status_Ausloesung,Monatsverwendungsnachweis!$R$6,FALSE)*$AF$6*Ermittlung_Pauschale!$N52),"")</f>
        <v/>
      </c>
      <c r="Y60" s="73" t="str">
        <f>IFERROR(IF($B60=String_o_Kofi,0,VLOOKUP(Monatsverwendungsnachweis!AP63,Status_Ausloesung,Monatsverwendungsnachweis!$R$6,FALSE)*$AF$6*Ermittlung_Pauschale!$N52),"")</f>
        <v/>
      </c>
      <c r="Z60" s="73" t="str">
        <f>IFERROR(IF($B60=String_o_Kofi,0,VLOOKUP(Monatsverwendungsnachweis!AQ63,Status_Ausloesung,Monatsverwendungsnachweis!$R$6,FALSE)*$AF$6*Ermittlung_Pauschale!$N52),"")</f>
        <v/>
      </c>
      <c r="AA60" s="73" t="str">
        <f>IFERROR(IF($B60=String_o_Kofi,0,VLOOKUP(Monatsverwendungsnachweis!AR63,Status_Ausloesung,Monatsverwendungsnachweis!$R$6,FALSE)*$AF$6*Ermittlung_Pauschale!$N52),"")</f>
        <v/>
      </c>
      <c r="AB60" s="73" t="str">
        <f>IFERROR(IF($B60=String_o_Kofi,0,VLOOKUP(Monatsverwendungsnachweis!AS63,Status_Ausloesung,Monatsverwendungsnachweis!$R$6,FALSE)*$AF$6*Ermittlung_Pauschale!$N52),"")</f>
        <v/>
      </c>
      <c r="AC60" s="73" t="str">
        <f>IFERROR(IF($B60=String_o_Kofi,0,VLOOKUP(Monatsverwendungsnachweis!AT63,Status_Ausloesung,Monatsverwendungsnachweis!$R$6,FALSE)*$AF$6*Ermittlung_Pauschale!$N52),"")</f>
        <v/>
      </c>
      <c r="AD60" s="73" t="str">
        <f>IFERROR(IF($B60=String_o_Kofi,0,VLOOKUP(Monatsverwendungsnachweis!AU63,Status_Ausloesung,Monatsverwendungsnachweis!$R$6,FALSE)*$AF$6*Ermittlung_Pauschale!$N52),"")</f>
        <v/>
      </c>
      <c r="AE60" s="73" t="str">
        <f>IFERROR(IF($B60=String_o_Kofi,0,VLOOKUP(Monatsverwendungsnachweis!AV63,Status_Ausloesung,Monatsverwendungsnachweis!$R$6,FALSE)*$AF$6*Ermittlung_Pauschale!$N52),"")</f>
        <v/>
      </c>
      <c r="AF60" s="73" t="str">
        <f>IFERROR(IF($B60=String_o_Kofi,0,VLOOKUP(Monatsverwendungsnachweis!AW63,Status_Ausloesung,Monatsverwendungsnachweis!$R$6,FALSE)*$AF$6*Ermittlung_Pauschale!$N52),"")</f>
        <v/>
      </c>
      <c r="AG60" s="73" t="str">
        <f>IFERROR(IF($B60=String_o_Kofi,0,VLOOKUP(Monatsverwendungsnachweis!AX63,Status_Ausloesung,Monatsverwendungsnachweis!$R$6,FALSE)*$AF$6*Ermittlung_Pauschale!$N52),"")</f>
        <v/>
      </c>
      <c r="AH60" s="73" t="str">
        <f>IFERROR(IF($B60=String_o_Kofi,0,VLOOKUP(Monatsverwendungsnachweis!AY63,Status_Ausloesung,Monatsverwendungsnachweis!$R$6,FALSE)*$AF$6*Ermittlung_Pauschale!$N52),"")</f>
        <v/>
      </c>
      <c r="AI60" s="73" t="str">
        <f>IFERROR(IF($B60=String_o_Kofi,0,VLOOKUP(Monatsverwendungsnachweis!AZ63,Status_Ausloesung,Monatsverwendungsnachweis!$R$6,FALSE)*$AF$6*Ermittlung_Pauschale!$N52),"")</f>
        <v/>
      </c>
      <c r="AJ60" s="73" t="str">
        <f>IFERROR(IF($B60=String_o_Kofi,0,VLOOKUP(Monatsverwendungsnachweis!BA63,Status_Ausloesung,Monatsverwendungsnachweis!$R$6,FALSE)*$AF$6*Ermittlung_Pauschale!$N52),"")</f>
        <v/>
      </c>
      <c r="AK60" s="73" t="str">
        <f>IFERROR(IF($B60=String_o_Kofi,0,VLOOKUP(Monatsverwendungsnachweis!BB63,Status_Ausloesung,Monatsverwendungsnachweis!$R$6,FALSE)*$AF$6*Ermittlung_Pauschale!$N52),"")</f>
        <v/>
      </c>
      <c r="AL60" s="73" t="str">
        <f>IFERROR(IF($B60=String_o_Kofi,0,VLOOKUP(Monatsverwendungsnachweis!BC63,Status_Ausloesung,Monatsverwendungsnachweis!$R$6,FALSE)*$AF$6*Ermittlung_Pauschale!$N52),"")</f>
        <v/>
      </c>
      <c r="AM60" s="74">
        <f>IF(E60='Drop Down'!$L$2,SUM(H60:AL60),0)</f>
        <v>0</v>
      </c>
      <c r="AN60" s="74">
        <f>IF(E60='Drop Down'!$L$3,SUM(H60:AL60),0)</f>
        <v>0</v>
      </c>
      <c r="AO60" s="625"/>
      <c r="AP60" s="625"/>
    </row>
    <row r="61" spans="1:42" s="41" customFormat="1" ht="11.85" customHeight="1" x14ac:dyDescent="0.2">
      <c r="A61" s="83" t="str">
        <f>Monatsverwendungsnachweis!A64</f>
        <v/>
      </c>
      <c r="B61" s="84" t="str">
        <f>IF(Monatsverwendungsnachweis!B64&lt;&gt;"",Monatsverwendungsnachweis!B64,"")</f>
        <v/>
      </c>
      <c r="C61" s="84" t="str">
        <f>IF(Monatsverwendungsnachweis!D64&lt;&gt;"",Monatsverwendungsnachweis!D64,"")</f>
        <v/>
      </c>
      <c r="D61" s="124" t="str">
        <f>IF(Monatsverwendungsnachweis!F64="","",Monatsverwendungsnachweis!F64)</f>
        <v/>
      </c>
      <c r="E61" s="128" t="str">
        <f>IF(Monatsverwendungsnachweis!G64="","",Monatsverwendungsnachweis!G64)</f>
        <v/>
      </c>
      <c r="F61" s="124" t="str">
        <f>IF(Monatsverwendungsnachweis!H64="","",Monatsverwendungsnachweis!H64)</f>
        <v/>
      </c>
      <c r="G61" s="124" t="str">
        <f>IF(C61="","",IF(Ermittlung_Pauschale!N53=0,"nein","ja"))</f>
        <v/>
      </c>
      <c r="H61" s="73" t="str">
        <f>IFERROR(IF($B61=String_o_Kofi,0,VLOOKUP(Monatsverwendungsnachweis!Y64,Status_Ausloesung,Monatsverwendungsnachweis!$R$6,FALSE)*$AF$6*Ermittlung_Pauschale!$N53),"")</f>
        <v/>
      </c>
      <c r="I61" s="73" t="str">
        <f>IFERROR(IF($B61=String_o_Kofi,0,VLOOKUP(Monatsverwendungsnachweis!Z64,Status_Ausloesung,Monatsverwendungsnachweis!$R$6,FALSE)*$AF$6*Ermittlung_Pauschale!$N53),"")</f>
        <v/>
      </c>
      <c r="J61" s="73" t="str">
        <f>IFERROR(IF($B61=String_o_Kofi,0,VLOOKUP(Monatsverwendungsnachweis!AA64,Status_Ausloesung,Monatsverwendungsnachweis!$R$6,FALSE)*$AF$6*Ermittlung_Pauschale!$N53),"")</f>
        <v/>
      </c>
      <c r="K61" s="73" t="str">
        <f>IFERROR(IF($B61=String_o_Kofi,0,VLOOKUP(Monatsverwendungsnachweis!AB64,Status_Ausloesung,Monatsverwendungsnachweis!$R$6,FALSE)*$AF$6*Ermittlung_Pauschale!$N53),"")</f>
        <v/>
      </c>
      <c r="L61" s="73" t="str">
        <f>IFERROR(IF($B61=String_o_Kofi,0,VLOOKUP(Monatsverwendungsnachweis!AC64,Status_Ausloesung,Monatsverwendungsnachweis!$R$6,FALSE)*$AF$6*Ermittlung_Pauschale!$N53),"")</f>
        <v/>
      </c>
      <c r="M61" s="73" t="str">
        <f>IFERROR(IF($B61=String_o_Kofi,0,VLOOKUP(Monatsverwendungsnachweis!AD64,Status_Ausloesung,Monatsverwendungsnachweis!$R$6,FALSE)*$AF$6*Ermittlung_Pauschale!$N53),"")</f>
        <v/>
      </c>
      <c r="N61" s="73" t="str">
        <f>IFERROR(IF($B61=String_o_Kofi,0,VLOOKUP(Monatsverwendungsnachweis!AE64,Status_Ausloesung,Monatsverwendungsnachweis!$R$6,FALSE)*$AF$6*Ermittlung_Pauschale!$N53),"")</f>
        <v/>
      </c>
      <c r="O61" s="73" t="str">
        <f>IFERROR(IF($B61=String_o_Kofi,0,VLOOKUP(Monatsverwendungsnachweis!AF64,Status_Ausloesung,Monatsverwendungsnachweis!$R$6,FALSE)*$AF$6*Ermittlung_Pauschale!$N53),"")</f>
        <v/>
      </c>
      <c r="P61" s="73" t="str">
        <f>IFERROR(IF($B61=String_o_Kofi,0,VLOOKUP(Monatsverwendungsnachweis!AG64,Status_Ausloesung,Monatsverwendungsnachweis!$R$6,FALSE)*$AF$6*Ermittlung_Pauschale!$N53),"")</f>
        <v/>
      </c>
      <c r="Q61" s="73" t="str">
        <f>IFERROR(IF($B61=String_o_Kofi,0,VLOOKUP(Monatsverwendungsnachweis!AH64,Status_Ausloesung,Monatsverwendungsnachweis!$R$6,FALSE)*$AF$6*Ermittlung_Pauschale!$N53),"")</f>
        <v/>
      </c>
      <c r="R61" s="73" t="str">
        <f>IFERROR(IF($B61=String_o_Kofi,0,VLOOKUP(Monatsverwendungsnachweis!AI64,Status_Ausloesung,Monatsverwendungsnachweis!$R$6,FALSE)*$AF$6*Ermittlung_Pauschale!$N53),"")</f>
        <v/>
      </c>
      <c r="S61" s="73" t="str">
        <f>IFERROR(IF($B61=String_o_Kofi,0,VLOOKUP(Monatsverwendungsnachweis!AJ64,Status_Ausloesung,Monatsverwendungsnachweis!$R$6,FALSE)*$AF$6*Ermittlung_Pauschale!$N53),"")</f>
        <v/>
      </c>
      <c r="T61" s="73" t="str">
        <f>IFERROR(IF($B61=String_o_Kofi,0,VLOOKUP(Monatsverwendungsnachweis!AK64,Status_Ausloesung,Monatsverwendungsnachweis!$R$6,FALSE)*$AF$6*Ermittlung_Pauschale!$N53),"")</f>
        <v/>
      </c>
      <c r="U61" s="73" t="str">
        <f>IFERROR(IF($B61=String_o_Kofi,0,VLOOKUP(Monatsverwendungsnachweis!AL64,Status_Ausloesung,Monatsverwendungsnachweis!$R$6,FALSE)*$AF$6*Ermittlung_Pauschale!$N53),"")</f>
        <v/>
      </c>
      <c r="V61" s="73" t="str">
        <f>IFERROR(IF($B61=String_o_Kofi,0,VLOOKUP(Monatsverwendungsnachweis!AM64,Status_Ausloesung,Monatsverwendungsnachweis!$R$6,FALSE)*$AF$6*Ermittlung_Pauschale!$N53),"")</f>
        <v/>
      </c>
      <c r="W61" s="73" t="str">
        <f>IFERROR(IF($B61=String_o_Kofi,0,VLOOKUP(Monatsverwendungsnachweis!AN64,Status_Ausloesung,Monatsverwendungsnachweis!$R$6,FALSE)*$AF$6*Ermittlung_Pauschale!$N53),"")</f>
        <v/>
      </c>
      <c r="X61" s="73" t="str">
        <f>IFERROR(IF($B61=String_o_Kofi,0,VLOOKUP(Monatsverwendungsnachweis!AO64,Status_Ausloesung,Monatsverwendungsnachweis!$R$6,FALSE)*$AF$6*Ermittlung_Pauschale!$N53),"")</f>
        <v/>
      </c>
      <c r="Y61" s="73" t="str">
        <f>IFERROR(IF($B61=String_o_Kofi,0,VLOOKUP(Monatsverwendungsnachweis!AP64,Status_Ausloesung,Monatsverwendungsnachweis!$R$6,FALSE)*$AF$6*Ermittlung_Pauschale!$N53),"")</f>
        <v/>
      </c>
      <c r="Z61" s="73" t="str">
        <f>IFERROR(IF($B61=String_o_Kofi,0,VLOOKUP(Monatsverwendungsnachweis!AQ64,Status_Ausloesung,Monatsverwendungsnachweis!$R$6,FALSE)*$AF$6*Ermittlung_Pauschale!$N53),"")</f>
        <v/>
      </c>
      <c r="AA61" s="73" t="str">
        <f>IFERROR(IF($B61=String_o_Kofi,0,VLOOKUP(Monatsverwendungsnachweis!AR64,Status_Ausloesung,Monatsverwendungsnachweis!$R$6,FALSE)*$AF$6*Ermittlung_Pauschale!$N53),"")</f>
        <v/>
      </c>
      <c r="AB61" s="73" t="str">
        <f>IFERROR(IF($B61=String_o_Kofi,0,VLOOKUP(Monatsverwendungsnachweis!AS64,Status_Ausloesung,Monatsverwendungsnachweis!$R$6,FALSE)*$AF$6*Ermittlung_Pauschale!$N53),"")</f>
        <v/>
      </c>
      <c r="AC61" s="73" t="str">
        <f>IFERROR(IF($B61=String_o_Kofi,0,VLOOKUP(Monatsverwendungsnachweis!AT64,Status_Ausloesung,Monatsverwendungsnachweis!$R$6,FALSE)*$AF$6*Ermittlung_Pauschale!$N53),"")</f>
        <v/>
      </c>
      <c r="AD61" s="73" t="str">
        <f>IFERROR(IF($B61=String_o_Kofi,0,VLOOKUP(Monatsverwendungsnachweis!AU64,Status_Ausloesung,Monatsverwendungsnachweis!$R$6,FALSE)*$AF$6*Ermittlung_Pauschale!$N53),"")</f>
        <v/>
      </c>
      <c r="AE61" s="73" t="str">
        <f>IFERROR(IF($B61=String_o_Kofi,0,VLOOKUP(Monatsverwendungsnachweis!AV64,Status_Ausloesung,Monatsverwendungsnachweis!$R$6,FALSE)*$AF$6*Ermittlung_Pauschale!$N53),"")</f>
        <v/>
      </c>
      <c r="AF61" s="73" t="str">
        <f>IFERROR(IF($B61=String_o_Kofi,0,VLOOKUP(Monatsverwendungsnachweis!AW64,Status_Ausloesung,Monatsverwendungsnachweis!$R$6,FALSE)*$AF$6*Ermittlung_Pauschale!$N53),"")</f>
        <v/>
      </c>
      <c r="AG61" s="73" t="str">
        <f>IFERROR(IF($B61=String_o_Kofi,0,VLOOKUP(Monatsverwendungsnachweis!AX64,Status_Ausloesung,Monatsverwendungsnachweis!$R$6,FALSE)*$AF$6*Ermittlung_Pauschale!$N53),"")</f>
        <v/>
      </c>
      <c r="AH61" s="73" t="str">
        <f>IFERROR(IF($B61=String_o_Kofi,0,VLOOKUP(Monatsverwendungsnachweis!AY64,Status_Ausloesung,Monatsverwendungsnachweis!$R$6,FALSE)*$AF$6*Ermittlung_Pauschale!$N53),"")</f>
        <v/>
      </c>
      <c r="AI61" s="73" t="str">
        <f>IFERROR(IF($B61=String_o_Kofi,0,VLOOKUP(Monatsverwendungsnachweis!AZ64,Status_Ausloesung,Monatsverwendungsnachweis!$R$6,FALSE)*$AF$6*Ermittlung_Pauschale!$N53),"")</f>
        <v/>
      </c>
      <c r="AJ61" s="73" t="str">
        <f>IFERROR(IF($B61=String_o_Kofi,0,VLOOKUP(Monatsverwendungsnachweis!BA64,Status_Ausloesung,Monatsverwendungsnachweis!$R$6,FALSE)*$AF$6*Ermittlung_Pauschale!$N53),"")</f>
        <v/>
      </c>
      <c r="AK61" s="73" t="str">
        <f>IFERROR(IF($B61=String_o_Kofi,0,VLOOKUP(Monatsverwendungsnachweis!BB64,Status_Ausloesung,Monatsverwendungsnachweis!$R$6,FALSE)*$AF$6*Ermittlung_Pauschale!$N53),"")</f>
        <v/>
      </c>
      <c r="AL61" s="73" t="str">
        <f>IFERROR(IF($B61=String_o_Kofi,0,VLOOKUP(Monatsverwendungsnachweis!BC64,Status_Ausloesung,Monatsverwendungsnachweis!$R$6,FALSE)*$AF$6*Ermittlung_Pauschale!$N53),"")</f>
        <v/>
      </c>
      <c r="AM61" s="74">
        <f>IF(E61='Drop Down'!$L$2,SUM(H61:AL61),0)</f>
        <v>0</v>
      </c>
      <c r="AN61" s="74">
        <f>IF(E61='Drop Down'!$L$3,SUM(H61:AL61),0)</f>
        <v>0</v>
      </c>
      <c r="AO61" s="625"/>
      <c r="AP61" s="625"/>
    </row>
    <row r="62" spans="1:42" s="41" customFormat="1" ht="11.85" customHeight="1" x14ac:dyDescent="0.2">
      <c r="A62" s="83" t="str">
        <f>Monatsverwendungsnachweis!A65</f>
        <v/>
      </c>
      <c r="B62" s="84" t="str">
        <f>IF(Monatsverwendungsnachweis!B65&lt;&gt;"",Monatsverwendungsnachweis!B65,"")</f>
        <v/>
      </c>
      <c r="C62" s="84" t="str">
        <f>IF(Monatsverwendungsnachweis!D65&lt;&gt;"",Monatsverwendungsnachweis!D65,"")</f>
        <v/>
      </c>
      <c r="D62" s="124" t="str">
        <f>IF(Monatsverwendungsnachweis!F65="","",Monatsverwendungsnachweis!F65)</f>
        <v/>
      </c>
      <c r="E62" s="128" t="str">
        <f>IF(Monatsverwendungsnachweis!G65="","",Monatsverwendungsnachweis!G65)</f>
        <v/>
      </c>
      <c r="F62" s="124" t="str">
        <f>IF(Monatsverwendungsnachweis!H65="","",Monatsverwendungsnachweis!H65)</f>
        <v/>
      </c>
      <c r="G62" s="124" t="str">
        <f>IF(C62="","",IF(Ermittlung_Pauschale!N54=0,"nein","ja"))</f>
        <v/>
      </c>
      <c r="H62" s="73" t="str">
        <f>IFERROR(IF($B62=String_o_Kofi,0,VLOOKUP(Monatsverwendungsnachweis!Y65,Status_Ausloesung,Monatsverwendungsnachweis!$R$6,FALSE)*$AF$6*Ermittlung_Pauschale!$N54),"")</f>
        <v/>
      </c>
      <c r="I62" s="73" t="str">
        <f>IFERROR(IF($B62=String_o_Kofi,0,VLOOKUP(Monatsverwendungsnachweis!Z65,Status_Ausloesung,Monatsverwendungsnachweis!$R$6,FALSE)*$AF$6*Ermittlung_Pauschale!$N54),"")</f>
        <v/>
      </c>
      <c r="J62" s="73" t="str">
        <f>IFERROR(IF($B62=String_o_Kofi,0,VLOOKUP(Monatsverwendungsnachweis!AA65,Status_Ausloesung,Monatsverwendungsnachweis!$R$6,FALSE)*$AF$6*Ermittlung_Pauschale!$N54),"")</f>
        <v/>
      </c>
      <c r="K62" s="73" t="str">
        <f>IFERROR(IF($B62=String_o_Kofi,0,VLOOKUP(Monatsverwendungsnachweis!AB65,Status_Ausloesung,Monatsverwendungsnachweis!$R$6,FALSE)*$AF$6*Ermittlung_Pauschale!$N54),"")</f>
        <v/>
      </c>
      <c r="L62" s="73" t="str">
        <f>IFERROR(IF($B62=String_o_Kofi,0,VLOOKUP(Monatsverwendungsnachweis!AC65,Status_Ausloesung,Monatsverwendungsnachweis!$R$6,FALSE)*$AF$6*Ermittlung_Pauschale!$N54),"")</f>
        <v/>
      </c>
      <c r="M62" s="73" t="str">
        <f>IFERROR(IF($B62=String_o_Kofi,0,VLOOKUP(Monatsverwendungsnachweis!AD65,Status_Ausloesung,Monatsverwendungsnachweis!$R$6,FALSE)*$AF$6*Ermittlung_Pauschale!$N54),"")</f>
        <v/>
      </c>
      <c r="N62" s="73" t="str">
        <f>IFERROR(IF($B62=String_o_Kofi,0,VLOOKUP(Monatsverwendungsnachweis!AE65,Status_Ausloesung,Monatsverwendungsnachweis!$R$6,FALSE)*$AF$6*Ermittlung_Pauschale!$N54),"")</f>
        <v/>
      </c>
      <c r="O62" s="73" t="str">
        <f>IFERROR(IF($B62=String_o_Kofi,0,VLOOKUP(Monatsverwendungsnachweis!AF65,Status_Ausloesung,Monatsverwendungsnachweis!$R$6,FALSE)*$AF$6*Ermittlung_Pauschale!$N54),"")</f>
        <v/>
      </c>
      <c r="P62" s="73" t="str">
        <f>IFERROR(IF($B62=String_o_Kofi,0,VLOOKUP(Monatsverwendungsnachweis!AG65,Status_Ausloesung,Monatsverwendungsnachweis!$R$6,FALSE)*$AF$6*Ermittlung_Pauschale!$N54),"")</f>
        <v/>
      </c>
      <c r="Q62" s="73" t="str">
        <f>IFERROR(IF($B62=String_o_Kofi,0,VLOOKUP(Monatsverwendungsnachweis!AH65,Status_Ausloesung,Monatsverwendungsnachweis!$R$6,FALSE)*$AF$6*Ermittlung_Pauschale!$N54),"")</f>
        <v/>
      </c>
      <c r="R62" s="73" t="str">
        <f>IFERROR(IF($B62=String_o_Kofi,0,VLOOKUP(Monatsverwendungsnachweis!AI65,Status_Ausloesung,Monatsverwendungsnachweis!$R$6,FALSE)*$AF$6*Ermittlung_Pauschale!$N54),"")</f>
        <v/>
      </c>
      <c r="S62" s="73" t="str">
        <f>IFERROR(IF($B62=String_o_Kofi,0,VLOOKUP(Monatsverwendungsnachweis!AJ65,Status_Ausloesung,Monatsverwendungsnachweis!$R$6,FALSE)*$AF$6*Ermittlung_Pauschale!$N54),"")</f>
        <v/>
      </c>
      <c r="T62" s="73" t="str">
        <f>IFERROR(IF($B62=String_o_Kofi,0,VLOOKUP(Monatsverwendungsnachweis!AK65,Status_Ausloesung,Monatsverwendungsnachweis!$R$6,FALSE)*$AF$6*Ermittlung_Pauschale!$N54),"")</f>
        <v/>
      </c>
      <c r="U62" s="73" t="str">
        <f>IFERROR(IF($B62=String_o_Kofi,0,VLOOKUP(Monatsverwendungsnachweis!AL65,Status_Ausloesung,Monatsverwendungsnachweis!$R$6,FALSE)*$AF$6*Ermittlung_Pauschale!$N54),"")</f>
        <v/>
      </c>
      <c r="V62" s="73" t="str">
        <f>IFERROR(IF($B62=String_o_Kofi,0,VLOOKUP(Monatsverwendungsnachweis!AM65,Status_Ausloesung,Monatsverwendungsnachweis!$R$6,FALSE)*$AF$6*Ermittlung_Pauschale!$N54),"")</f>
        <v/>
      </c>
      <c r="W62" s="73" t="str">
        <f>IFERROR(IF($B62=String_o_Kofi,0,VLOOKUP(Monatsverwendungsnachweis!AN65,Status_Ausloesung,Monatsverwendungsnachweis!$R$6,FALSE)*$AF$6*Ermittlung_Pauschale!$N54),"")</f>
        <v/>
      </c>
      <c r="X62" s="73" t="str">
        <f>IFERROR(IF($B62=String_o_Kofi,0,VLOOKUP(Monatsverwendungsnachweis!AO65,Status_Ausloesung,Monatsverwendungsnachweis!$R$6,FALSE)*$AF$6*Ermittlung_Pauschale!$N54),"")</f>
        <v/>
      </c>
      <c r="Y62" s="73" t="str">
        <f>IFERROR(IF($B62=String_o_Kofi,0,VLOOKUP(Monatsverwendungsnachweis!AP65,Status_Ausloesung,Monatsverwendungsnachweis!$R$6,FALSE)*$AF$6*Ermittlung_Pauschale!$N54),"")</f>
        <v/>
      </c>
      <c r="Z62" s="73" t="str">
        <f>IFERROR(IF($B62=String_o_Kofi,0,VLOOKUP(Monatsverwendungsnachweis!AQ65,Status_Ausloesung,Monatsverwendungsnachweis!$R$6,FALSE)*$AF$6*Ermittlung_Pauschale!$N54),"")</f>
        <v/>
      </c>
      <c r="AA62" s="73" t="str">
        <f>IFERROR(IF($B62=String_o_Kofi,0,VLOOKUP(Monatsverwendungsnachweis!AR65,Status_Ausloesung,Monatsverwendungsnachweis!$R$6,FALSE)*$AF$6*Ermittlung_Pauschale!$N54),"")</f>
        <v/>
      </c>
      <c r="AB62" s="73" t="str">
        <f>IFERROR(IF($B62=String_o_Kofi,0,VLOOKUP(Monatsverwendungsnachweis!AS65,Status_Ausloesung,Monatsverwendungsnachweis!$R$6,FALSE)*$AF$6*Ermittlung_Pauschale!$N54),"")</f>
        <v/>
      </c>
      <c r="AC62" s="73" t="str">
        <f>IFERROR(IF($B62=String_o_Kofi,0,VLOOKUP(Monatsverwendungsnachweis!AT65,Status_Ausloesung,Monatsverwendungsnachweis!$R$6,FALSE)*$AF$6*Ermittlung_Pauschale!$N54),"")</f>
        <v/>
      </c>
      <c r="AD62" s="73" t="str">
        <f>IFERROR(IF($B62=String_o_Kofi,0,VLOOKUP(Monatsverwendungsnachweis!AU65,Status_Ausloesung,Monatsverwendungsnachweis!$R$6,FALSE)*$AF$6*Ermittlung_Pauschale!$N54),"")</f>
        <v/>
      </c>
      <c r="AE62" s="73" t="str">
        <f>IFERROR(IF($B62=String_o_Kofi,0,VLOOKUP(Monatsverwendungsnachweis!AV65,Status_Ausloesung,Monatsverwendungsnachweis!$R$6,FALSE)*$AF$6*Ermittlung_Pauschale!$N54),"")</f>
        <v/>
      </c>
      <c r="AF62" s="73" t="str">
        <f>IFERROR(IF($B62=String_o_Kofi,0,VLOOKUP(Monatsverwendungsnachweis!AW65,Status_Ausloesung,Monatsverwendungsnachweis!$R$6,FALSE)*$AF$6*Ermittlung_Pauschale!$N54),"")</f>
        <v/>
      </c>
      <c r="AG62" s="73" t="str">
        <f>IFERROR(IF($B62=String_o_Kofi,0,VLOOKUP(Monatsverwendungsnachweis!AX65,Status_Ausloesung,Monatsverwendungsnachweis!$R$6,FALSE)*$AF$6*Ermittlung_Pauschale!$N54),"")</f>
        <v/>
      </c>
      <c r="AH62" s="73" t="str">
        <f>IFERROR(IF($B62=String_o_Kofi,0,VLOOKUP(Monatsverwendungsnachweis!AY65,Status_Ausloesung,Monatsverwendungsnachweis!$R$6,FALSE)*$AF$6*Ermittlung_Pauschale!$N54),"")</f>
        <v/>
      </c>
      <c r="AI62" s="73" t="str">
        <f>IFERROR(IF($B62=String_o_Kofi,0,VLOOKUP(Monatsverwendungsnachweis!AZ65,Status_Ausloesung,Monatsverwendungsnachweis!$R$6,FALSE)*$AF$6*Ermittlung_Pauschale!$N54),"")</f>
        <v/>
      </c>
      <c r="AJ62" s="73" t="str">
        <f>IFERROR(IF($B62=String_o_Kofi,0,VLOOKUP(Monatsverwendungsnachweis!BA65,Status_Ausloesung,Monatsverwendungsnachweis!$R$6,FALSE)*$AF$6*Ermittlung_Pauschale!$N54),"")</f>
        <v/>
      </c>
      <c r="AK62" s="73" t="str">
        <f>IFERROR(IF($B62=String_o_Kofi,0,VLOOKUP(Monatsverwendungsnachweis!BB65,Status_Ausloesung,Monatsverwendungsnachweis!$R$6,FALSE)*$AF$6*Ermittlung_Pauschale!$N54),"")</f>
        <v/>
      </c>
      <c r="AL62" s="73" t="str">
        <f>IFERROR(IF($B62=String_o_Kofi,0,VLOOKUP(Monatsverwendungsnachweis!BC65,Status_Ausloesung,Monatsverwendungsnachweis!$R$6,FALSE)*$AF$6*Ermittlung_Pauschale!$N54),"")</f>
        <v/>
      </c>
      <c r="AM62" s="74">
        <f>IF(E62='Drop Down'!$L$2,SUM(H62:AL62),0)</f>
        <v>0</v>
      </c>
      <c r="AN62" s="74">
        <f>IF(E62='Drop Down'!$L$3,SUM(H62:AL62),0)</f>
        <v>0</v>
      </c>
      <c r="AO62" s="625"/>
      <c r="AP62" s="625"/>
    </row>
    <row r="63" spans="1:42" s="41" customFormat="1" ht="11.85" customHeight="1" x14ac:dyDescent="0.2">
      <c r="A63" s="83" t="str">
        <f>Monatsverwendungsnachweis!A66</f>
        <v/>
      </c>
      <c r="B63" s="84" t="str">
        <f>IF(Monatsverwendungsnachweis!B66&lt;&gt;"",Monatsverwendungsnachweis!B66,"")</f>
        <v/>
      </c>
      <c r="C63" s="84" t="str">
        <f>IF(Monatsverwendungsnachweis!D66&lt;&gt;"",Monatsverwendungsnachweis!D66,"")</f>
        <v/>
      </c>
      <c r="D63" s="124" t="str">
        <f>IF(Monatsverwendungsnachweis!F66="","",Monatsverwendungsnachweis!F66)</f>
        <v/>
      </c>
      <c r="E63" s="128" t="str">
        <f>IF(Monatsverwendungsnachweis!G66="","",Monatsverwendungsnachweis!G66)</f>
        <v/>
      </c>
      <c r="F63" s="124" t="str">
        <f>IF(Monatsverwendungsnachweis!H66="","",Monatsverwendungsnachweis!H66)</f>
        <v/>
      </c>
      <c r="G63" s="124" t="str">
        <f>IF(C63="","",IF(Ermittlung_Pauschale!N55=0,"nein","ja"))</f>
        <v/>
      </c>
      <c r="H63" s="73" t="str">
        <f>IFERROR(IF($B63=String_o_Kofi,0,VLOOKUP(Monatsverwendungsnachweis!Y66,Status_Ausloesung,Monatsverwendungsnachweis!$R$6,FALSE)*$AF$6*Ermittlung_Pauschale!$N55),"")</f>
        <v/>
      </c>
      <c r="I63" s="73" t="str">
        <f>IFERROR(IF($B63=String_o_Kofi,0,VLOOKUP(Monatsverwendungsnachweis!Z66,Status_Ausloesung,Monatsverwendungsnachweis!$R$6,FALSE)*$AF$6*Ermittlung_Pauschale!$N55),"")</f>
        <v/>
      </c>
      <c r="J63" s="73" t="str">
        <f>IFERROR(IF($B63=String_o_Kofi,0,VLOOKUP(Monatsverwendungsnachweis!AA66,Status_Ausloesung,Monatsverwendungsnachweis!$R$6,FALSE)*$AF$6*Ermittlung_Pauschale!$N55),"")</f>
        <v/>
      </c>
      <c r="K63" s="73" t="str">
        <f>IFERROR(IF($B63=String_o_Kofi,0,VLOOKUP(Monatsverwendungsnachweis!AB66,Status_Ausloesung,Monatsverwendungsnachweis!$R$6,FALSE)*$AF$6*Ermittlung_Pauschale!$N55),"")</f>
        <v/>
      </c>
      <c r="L63" s="73" t="str">
        <f>IFERROR(IF($B63=String_o_Kofi,0,VLOOKUP(Monatsverwendungsnachweis!AC66,Status_Ausloesung,Monatsverwendungsnachweis!$R$6,FALSE)*$AF$6*Ermittlung_Pauschale!$N55),"")</f>
        <v/>
      </c>
      <c r="M63" s="73" t="str">
        <f>IFERROR(IF($B63=String_o_Kofi,0,VLOOKUP(Monatsverwendungsnachweis!AD66,Status_Ausloesung,Monatsverwendungsnachweis!$R$6,FALSE)*$AF$6*Ermittlung_Pauschale!$N55),"")</f>
        <v/>
      </c>
      <c r="N63" s="73" t="str">
        <f>IFERROR(IF($B63=String_o_Kofi,0,VLOOKUP(Monatsverwendungsnachweis!AE66,Status_Ausloesung,Monatsverwendungsnachweis!$R$6,FALSE)*$AF$6*Ermittlung_Pauschale!$N55),"")</f>
        <v/>
      </c>
      <c r="O63" s="73" t="str">
        <f>IFERROR(IF($B63=String_o_Kofi,0,VLOOKUP(Monatsverwendungsnachweis!AF66,Status_Ausloesung,Monatsverwendungsnachweis!$R$6,FALSE)*$AF$6*Ermittlung_Pauschale!$N55),"")</f>
        <v/>
      </c>
      <c r="P63" s="73" t="str">
        <f>IFERROR(IF($B63=String_o_Kofi,0,VLOOKUP(Monatsverwendungsnachweis!AG66,Status_Ausloesung,Monatsverwendungsnachweis!$R$6,FALSE)*$AF$6*Ermittlung_Pauschale!$N55),"")</f>
        <v/>
      </c>
      <c r="Q63" s="73" t="str">
        <f>IFERROR(IF($B63=String_o_Kofi,0,VLOOKUP(Monatsverwendungsnachweis!AH66,Status_Ausloesung,Monatsverwendungsnachweis!$R$6,FALSE)*$AF$6*Ermittlung_Pauschale!$N55),"")</f>
        <v/>
      </c>
      <c r="R63" s="73" t="str">
        <f>IFERROR(IF($B63=String_o_Kofi,0,VLOOKUP(Monatsverwendungsnachweis!AI66,Status_Ausloesung,Monatsverwendungsnachweis!$R$6,FALSE)*$AF$6*Ermittlung_Pauschale!$N55),"")</f>
        <v/>
      </c>
      <c r="S63" s="73" t="str">
        <f>IFERROR(IF($B63=String_o_Kofi,0,VLOOKUP(Monatsverwendungsnachweis!AJ66,Status_Ausloesung,Monatsverwendungsnachweis!$R$6,FALSE)*$AF$6*Ermittlung_Pauschale!$N55),"")</f>
        <v/>
      </c>
      <c r="T63" s="73" t="str">
        <f>IFERROR(IF($B63=String_o_Kofi,0,VLOOKUP(Monatsverwendungsnachweis!AK66,Status_Ausloesung,Monatsverwendungsnachweis!$R$6,FALSE)*$AF$6*Ermittlung_Pauschale!$N55),"")</f>
        <v/>
      </c>
      <c r="U63" s="73" t="str">
        <f>IFERROR(IF($B63=String_o_Kofi,0,VLOOKUP(Monatsverwendungsnachweis!AL66,Status_Ausloesung,Monatsverwendungsnachweis!$R$6,FALSE)*$AF$6*Ermittlung_Pauschale!$N55),"")</f>
        <v/>
      </c>
      <c r="V63" s="73" t="str">
        <f>IFERROR(IF($B63=String_o_Kofi,0,VLOOKUP(Monatsverwendungsnachweis!AM66,Status_Ausloesung,Monatsverwendungsnachweis!$R$6,FALSE)*$AF$6*Ermittlung_Pauschale!$N55),"")</f>
        <v/>
      </c>
      <c r="W63" s="73" t="str">
        <f>IFERROR(IF($B63=String_o_Kofi,0,VLOOKUP(Monatsverwendungsnachweis!AN66,Status_Ausloesung,Monatsverwendungsnachweis!$R$6,FALSE)*$AF$6*Ermittlung_Pauschale!$N55),"")</f>
        <v/>
      </c>
      <c r="X63" s="73" t="str">
        <f>IFERROR(IF($B63=String_o_Kofi,0,VLOOKUP(Monatsverwendungsnachweis!AO66,Status_Ausloesung,Monatsverwendungsnachweis!$R$6,FALSE)*$AF$6*Ermittlung_Pauschale!$N55),"")</f>
        <v/>
      </c>
      <c r="Y63" s="73" t="str">
        <f>IFERROR(IF($B63=String_o_Kofi,0,VLOOKUP(Monatsverwendungsnachweis!AP66,Status_Ausloesung,Monatsverwendungsnachweis!$R$6,FALSE)*$AF$6*Ermittlung_Pauschale!$N55),"")</f>
        <v/>
      </c>
      <c r="Z63" s="73" t="str">
        <f>IFERROR(IF($B63=String_o_Kofi,0,VLOOKUP(Monatsverwendungsnachweis!AQ66,Status_Ausloesung,Monatsverwendungsnachweis!$R$6,FALSE)*$AF$6*Ermittlung_Pauschale!$N55),"")</f>
        <v/>
      </c>
      <c r="AA63" s="73" t="str">
        <f>IFERROR(IF($B63=String_o_Kofi,0,VLOOKUP(Monatsverwendungsnachweis!AR66,Status_Ausloesung,Monatsverwendungsnachweis!$R$6,FALSE)*$AF$6*Ermittlung_Pauschale!$N55),"")</f>
        <v/>
      </c>
      <c r="AB63" s="73" t="str">
        <f>IFERROR(IF($B63=String_o_Kofi,0,VLOOKUP(Monatsverwendungsnachweis!AS66,Status_Ausloesung,Monatsverwendungsnachweis!$R$6,FALSE)*$AF$6*Ermittlung_Pauschale!$N55),"")</f>
        <v/>
      </c>
      <c r="AC63" s="73" t="str">
        <f>IFERROR(IF($B63=String_o_Kofi,0,VLOOKUP(Monatsverwendungsnachweis!AT66,Status_Ausloesung,Monatsverwendungsnachweis!$R$6,FALSE)*$AF$6*Ermittlung_Pauschale!$N55),"")</f>
        <v/>
      </c>
      <c r="AD63" s="73" t="str">
        <f>IFERROR(IF($B63=String_o_Kofi,0,VLOOKUP(Monatsverwendungsnachweis!AU66,Status_Ausloesung,Monatsverwendungsnachweis!$R$6,FALSE)*$AF$6*Ermittlung_Pauschale!$N55),"")</f>
        <v/>
      </c>
      <c r="AE63" s="73" t="str">
        <f>IFERROR(IF($B63=String_o_Kofi,0,VLOOKUP(Monatsverwendungsnachweis!AV66,Status_Ausloesung,Monatsverwendungsnachweis!$R$6,FALSE)*$AF$6*Ermittlung_Pauschale!$N55),"")</f>
        <v/>
      </c>
      <c r="AF63" s="73" t="str">
        <f>IFERROR(IF($B63=String_o_Kofi,0,VLOOKUP(Monatsverwendungsnachweis!AW66,Status_Ausloesung,Monatsverwendungsnachweis!$R$6,FALSE)*$AF$6*Ermittlung_Pauschale!$N55),"")</f>
        <v/>
      </c>
      <c r="AG63" s="73" t="str">
        <f>IFERROR(IF($B63=String_o_Kofi,0,VLOOKUP(Monatsverwendungsnachweis!AX66,Status_Ausloesung,Monatsverwendungsnachweis!$R$6,FALSE)*$AF$6*Ermittlung_Pauschale!$N55),"")</f>
        <v/>
      </c>
      <c r="AH63" s="73" t="str">
        <f>IFERROR(IF($B63=String_o_Kofi,0,VLOOKUP(Monatsverwendungsnachweis!AY66,Status_Ausloesung,Monatsverwendungsnachweis!$R$6,FALSE)*$AF$6*Ermittlung_Pauschale!$N55),"")</f>
        <v/>
      </c>
      <c r="AI63" s="73" t="str">
        <f>IFERROR(IF($B63=String_o_Kofi,0,VLOOKUP(Monatsverwendungsnachweis!AZ66,Status_Ausloesung,Monatsverwendungsnachweis!$R$6,FALSE)*$AF$6*Ermittlung_Pauschale!$N55),"")</f>
        <v/>
      </c>
      <c r="AJ63" s="73" t="str">
        <f>IFERROR(IF($B63=String_o_Kofi,0,VLOOKUP(Monatsverwendungsnachweis!BA66,Status_Ausloesung,Monatsverwendungsnachweis!$R$6,FALSE)*$AF$6*Ermittlung_Pauschale!$N55),"")</f>
        <v/>
      </c>
      <c r="AK63" s="73" t="str">
        <f>IFERROR(IF($B63=String_o_Kofi,0,VLOOKUP(Monatsverwendungsnachweis!BB66,Status_Ausloesung,Monatsverwendungsnachweis!$R$6,FALSE)*$AF$6*Ermittlung_Pauschale!$N55),"")</f>
        <v/>
      </c>
      <c r="AL63" s="73" t="str">
        <f>IFERROR(IF($B63=String_o_Kofi,0,VLOOKUP(Monatsverwendungsnachweis!BC66,Status_Ausloesung,Monatsverwendungsnachweis!$R$6,FALSE)*$AF$6*Ermittlung_Pauschale!$N55),"")</f>
        <v/>
      </c>
      <c r="AM63" s="74">
        <f>IF(E63='Drop Down'!$L$2,SUM(H63:AL63),0)</f>
        <v>0</v>
      </c>
      <c r="AN63" s="74">
        <f>IF(E63='Drop Down'!$L$3,SUM(H63:AL63),0)</f>
        <v>0</v>
      </c>
      <c r="AO63" s="625"/>
      <c r="AP63" s="625"/>
    </row>
    <row r="64" spans="1:42" s="41" customFormat="1" ht="11.85" customHeight="1" x14ac:dyDescent="0.2">
      <c r="A64" s="83" t="str">
        <f>Monatsverwendungsnachweis!A67</f>
        <v/>
      </c>
      <c r="B64" s="84" t="str">
        <f>IF(Monatsverwendungsnachweis!B67&lt;&gt;"",Monatsverwendungsnachweis!B67,"")</f>
        <v/>
      </c>
      <c r="C64" s="84" t="str">
        <f>IF(Monatsverwendungsnachweis!D67&lt;&gt;"",Monatsverwendungsnachweis!D67,"")</f>
        <v/>
      </c>
      <c r="D64" s="124" t="str">
        <f>IF(Monatsverwendungsnachweis!F67="","",Monatsverwendungsnachweis!F67)</f>
        <v/>
      </c>
      <c r="E64" s="128" t="str">
        <f>IF(Monatsverwendungsnachweis!G67="","",Monatsverwendungsnachweis!G67)</f>
        <v/>
      </c>
      <c r="F64" s="124" t="str">
        <f>IF(Monatsverwendungsnachweis!H67="","",Monatsverwendungsnachweis!H67)</f>
        <v/>
      </c>
      <c r="G64" s="124" t="str">
        <f>IF(C64="","",IF(Ermittlung_Pauschale!N56=0,"nein","ja"))</f>
        <v/>
      </c>
      <c r="H64" s="73" t="str">
        <f>IFERROR(IF($B64=String_o_Kofi,0,VLOOKUP(Monatsverwendungsnachweis!Y67,Status_Ausloesung,Monatsverwendungsnachweis!$R$6,FALSE)*$AF$6*Ermittlung_Pauschale!$N56),"")</f>
        <v/>
      </c>
      <c r="I64" s="73" t="str">
        <f>IFERROR(IF($B64=String_o_Kofi,0,VLOOKUP(Monatsverwendungsnachweis!Z67,Status_Ausloesung,Monatsverwendungsnachweis!$R$6,FALSE)*$AF$6*Ermittlung_Pauschale!$N56),"")</f>
        <v/>
      </c>
      <c r="J64" s="73" t="str">
        <f>IFERROR(IF($B64=String_o_Kofi,0,VLOOKUP(Monatsverwendungsnachweis!AA67,Status_Ausloesung,Monatsverwendungsnachweis!$R$6,FALSE)*$AF$6*Ermittlung_Pauschale!$N56),"")</f>
        <v/>
      </c>
      <c r="K64" s="73" t="str">
        <f>IFERROR(IF($B64=String_o_Kofi,0,VLOOKUP(Monatsverwendungsnachweis!AB67,Status_Ausloesung,Monatsverwendungsnachweis!$R$6,FALSE)*$AF$6*Ermittlung_Pauschale!$N56),"")</f>
        <v/>
      </c>
      <c r="L64" s="73" t="str">
        <f>IFERROR(IF($B64=String_o_Kofi,0,VLOOKUP(Monatsverwendungsnachweis!AC67,Status_Ausloesung,Monatsverwendungsnachweis!$R$6,FALSE)*$AF$6*Ermittlung_Pauschale!$N56),"")</f>
        <v/>
      </c>
      <c r="M64" s="73" t="str">
        <f>IFERROR(IF($B64=String_o_Kofi,0,VLOOKUP(Monatsverwendungsnachweis!AD67,Status_Ausloesung,Monatsverwendungsnachweis!$R$6,FALSE)*$AF$6*Ermittlung_Pauschale!$N56),"")</f>
        <v/>
      </c>
      <c r="N64" s="73" t="str">
        <f>IFERROR(IF($B64=String_o_Kofi,0,VLOOKUP(Monatsverwendungsnachweis!AE67,Status_Ausloesung,Monatsverwendungsnachweis!$R$6,FALSE)*$AF$6*Ermittlung_Pauschale!$N56),"")</f>
        <v/>
      </c>
      <c r="O64" s="73" t="str">
        <f>IFERROR(IF($B64=String_o_Kofi,0,VLOOKUP(Monatsverwendungsnachweis!AF67,Status_Ausloesung,Monatsverwendungsnachweis!$R$6,FALSE)*$AF$6*Ermittlung_Pauschale!$N56),"")</f>
        <v/>
      </c>
      <c r="P64" s="73" t="str">
        <f>IFERROR(IF($B64=String_o_Kofi,0,VLOOKUP(Monatsverwendungsnachweis!AG67,Status_Ausloesung,Monatsverwendungsnachweis!$R$6,FALSE)*$AF$6*Ermittlung_Pauschale!$N56),"")</f>
        <v/>
      </c>
      <c r="Q64" s="73" t="str">
        <f>IFERROR(IF($B64=String_o_Kofi,0,VLOOKUP(Monatsverwendungsnachweis!AH67,Status_Ausloesung,Monatsverwendungsnachweis!$R$6,FALSE)*$AF$6*Ermittlung_Pauschale!$N56),"")</f>
        <v/>
      </c>
      <c r="R64" s="73" t="str">
        <f>IFERROR(IF($B64=String_o_Kofi,0,VLOOKUP(Monatsverwendungsnachweis!AI67,Status_Ausloesung,Monatsverwendungsnachweis!$R$6,FALSE)*$AF$6*Ermittlung_Pauschale!$N56),"")</f>
        <v/>
      </c>
      <c r="S64" s="73" t="str">
        <f>IFERROR(IF($B64=String_o_Kofi,0,VLOOKUP(Monatsverwendungsnachweis!AJ67,Status_Ausloesung,Monatsverwendungsnachweis!$R$6,FALSE)*$AF$6*Ermittlung_Pauschale!$N56),"")</f>
        <v/>
      </c>
      <c r="T64" s="73" t="str">
        <f>IFERROR(IF($B64=String_o_Kofi,0,VLOOKUP(Monatsverwendungsnachweis!AK67,Status_Ausloesung,Monatsverwendungsnachweis!$R$6,FALSE)*$AF$6*Ermittlung_Pauschale!$N56),"")</f>
        <v/>
      </c>
      <c r="U64" s="73" t="str">
        <f>IFERROR(IF($B64=String_o_Kofi,0,VLOOKUP(Monatsverwendungsnachweis!AL67,Status_Ausloesung,Monatsverwendungsnachweis!$R$6,FALSE)*$AF$6*Ermittlung_Pauschale!$N56),"")</f>
        <v/>
      </c>
      <c r="V64" s="73" t="str">
        <f>IFERROR(IF($B64=String_o_Kofi,0,VLOOKUP(Monatsverwendungsnachweis!AM67,Status_Ausloesung,Monatsverwendungsnachweis!$R$6,FALSE)*$AF$6*Ermittlung_Pauschale!$N56),"")</f>
        <v/>
      </c>
      <c r="W64" s="73" t="str">
        <f>IFERROR(IF($B64=String_o_Kofi,0,VLOOKUP(Monatsverwendungsnachweis!AN67,Status_Ausloesung,Monatsverwendungsnachweis!$R$6,FALSE)*$AF$6*Ermittlung_Pauschale!$N56),"")</f>
        <v/>
      </c>
      <c r="X64" s="73" t="str">
        <f>IFERROR(IF($B64=String_o_Kofi,0,VLOOKUP(Monatsverwendungsnachweis!AO67,Status_Ausloesung,Monatsverwendungsnachweis!$R$6,FALSE)*$AF$6*Ermittlung_Pauschale!$N56),"")</f>
        <v/>
      </c>
      <c r="Y64" s="73" t="str">
        <f>IFERROR(IF($B64=String_o_Kofi,0,VLOOKUP(Monatsverwendungsnachweis!AP67,Status_Ausloesung,Monatsverwendungsnachweis!$R$6,FALSE)*$AF$6*Ermittlung_Pauschale!$N56),"")</f>
        <v/>
      </c>
      <c r="Z64" s="73" t="str">
        <f>IFERROR(IF($B64=String_o_Kofi,0,VLOOKUP(Monatsverwendungsnachweis!AQ67,Status_Ausloesung,Monatsverwendungsnachweis!$R$6,FALSE)*$AF$6*Ermittlung_Pauschale!$N56),"")</f>
        <v/>
      </c>
      <c r="AA64" s="73" t="str">
        <f>IFERROR(IF($B64=String_o_Kofi,0,VLOOKUP(Monatsverwendungsnachweis!AR67,Status_Ausloesung,Monatsverwendungsnachweis!$R$6,FALSE)*$AF$6*Ermittlung_Pauschale!$N56),"")</f>
        <v/>
      </c>
      <c r="AB64" s="73" t="str">
        <f>IFERROR(IF($B64=String_o_Kofi,0,VLOOKUP(Monatsverwendungsnachweis!AS67,Status_Ausloesung,Monatsverwendungsnachweis!$R$6,FALSE)*$AF$6*Ermittlung_Pauschale!$N56),"")</f>
        <v/>
      </c>
      <c r="AC64" s="73" t="str">
        <f>IFERROR(IF($B64=String_o_Kofi,0,VLOOKUP(Monatsverwendungsnachweis!AT67,Status_Ausloesung,Monatsverwendungsnachweis!$R$6,FALSE)*$AF$6*Ermittlung_Pauschale!$N56),"")</f>
        <v/>
      </c>
      <c r="AD64" s="73" t="str">
        <f>IFERROR(IF($B64=String_o_Kofi,0,VLOOKUP(Monatsverwendungsnachweis!AU67,Status_Ausloesung,Monatsverwendungsnachweis!$R$6,FALSE)*$AF$6*Ermittlung_Pauschale!$N56),"")</f>
        <v/>
      </c>
      <c r="AE64" s="73" t="str">
        <f>IFERROR(IF($B64=String_o_Kofi,0,VLOOKUP(Monatsverwendungsnachweis!AV67,Status_Ausloesung,Monatsverwendungsnachweis!$R$6,FALSE)*$AF$6*Ermittlung_Pauschale!$N56),"")</f>
        <v/>
      </c>
      <c r="AF64" s="73" t="str">
        <f>IFERROR(IF($B64=String_o_Kofi,0,VLOOKUP(Monatsverwendungsnachweis!AW67,Status_Ausloesung,Monatsverwendungsnachweis!$R$6,FALSE)*$AF$6*Ermittlung_Pauschale!$N56),"")</f>
        <v/>
      </c>
      <c r="AG64" s="73" t="str">
        <f>IFERROR(IF($B64=String_o_Kofi,0,VLOOKUP(Monatsverwendungsnachweis!AX67,Status_Ausloesung,Monatsverwendungsnachweis!$R$6,FALSE)*$AF$6*Ermittlung_Pauschale!$N56),"")</f>
        <v/>
      </c>
      <c r="AH64" s="73" t="str">
        <f>IFERROR(IF($B64=String_o_Kofi,0,VLOOKUP(Monatsverwendungsnachweis!AY67,Status_Ausloesung,Monatsverwendungsnachweis!$R$6,FALSE)*$AF$6*Ermittlung_Pauschale!$N56),"")</f>
        <v/>
      </c>
      <c r="AI64" s="73" t="str">
        <f>IFERROR(IF($B64=String_o_Kofi,0,VLOOKUP(Monatsverwendungsnachweis!AZ67,Status_Ausloesung,Monatsverwendungsnachweis!$R$6,FALSE)*$AF$6*Ermittlung_Pauschale!$N56),"")</f>
        <v/>
      </c>
      <c r="AJ64" s="73" t="str">
        <f>IFERROR(IF($B64=String_o_Kofi,0,VLOOKUP(Monatsverwendungsnachweis!BA67,Status_Ausloesung,Monatsverwendungsnachweis!$R$6,FALSE)*$AF$6*Ermittlung_Pauschale!$N56),"")</f>
        <v/>
      </c>
      <c r="AK64" s="73" t="str">
        <f>IFERROR(IF($B64=String_o_Kofi,0,VLOOKUP(Monatsverwendungsnachweis!BB67,Status_Ausloesung,Monatsverwendungsnachweis!$R$6,FALSE)*$AF$6*Ermittlung_Pauschale!$N56),"")</f>
        <v/>
      </c>
      <c r="AL64" s="73" t="str">
        <f>IFERROR(IF($B64=String_o_Kofi,0,VLOOKUP(Monatsverwendungsnachweis!BC67,Status_Ausloesung,Monatsverwendungsnachweis!$R$6,FALSE)*$AF$6*Ermittlung_Pauschale!$N56),"")</f>
        <v/>
      </c>
      <c r="AM64" s="74">
        <f>IF(E64='Drop Down'!$L$2,SUM(H64:AL64),0)</f>
        <v>0</v>
      </c>
      <c r="AN64" s="74">
        <f>IF(E64='Drop Down'!$L$3,SUM(H64:AL64),0)</f>
        <v>0</v>
      </c>
      <c r="AO64" s="625"/>
      <c r="AP64" s="625"/>
    </row>
    <row r="65" spans="1:42" s="41" customFormat="1" ht="11.85" customHeight="1" x14ac:dyDescent="0.2">
      <c r="A65" s="83" t="str">
        <f>Monatsverwendungsnachweis!A68</f>
        <v/>
      </c>
      <c r="B65" s="84" t="str">
        <f>IF(Monatsverwendungsnachweis!B68&lt;&gt;"",Monatsverwendungsnachweis!B68,"")</f>
        <v/>
      </c>
      <c r="C65" s="84" t="str">
        <f>IF(Monatsverwendungsnachweis!D68&lt;&gt;"",Monatsverwendungsnachweis!D68,"")</f>
        <v/>
      </c>
      <c r="D65" s="124" t="str">
        <f>IF(Monatsverwendungsnachweis!F68="","",Monatsverwendungsnachweis!F68)</f>
        <v/>
      </c>
      <c r="E65" s="128" t="str">
        <f>IF(Monatsverwendungsnachweis!G68="","",Monatsverwendungsnachweis!G68)</f>
        <v/>
      </c>
      <c r="F65" s="124" t="str">
        <f>IF(Monatsverwendungsnachweis!H68="","",Monatsverwendungsnachweis!H68)</f>
        <v/>
      </c>
      <c r="G65" s="124" t="str">
        <f>IF(C65="","",IF(Ermittlung_Pauschale!N57=0,"nein","ja"))</f>
        <v/>
      </c>
      <c r="H65" s="73" t="str">
        <f>IFERROR(IF($B65=String_o_Kofi,0,VLOOKUP(Monatsverwendungsnachweis!Y68,Status_Ausloesung,Monatsverwendungsnachweis!$R$6,FALSE)*$AF$6*Ermittlung_Pauschale!$N57),"")</f>
        <v/>
      </c>
      <c r="I65" s="73" t="str">
        <f>IFERROR(IF($B65=String_o_Kofi,0,VLOOKUP(Monatsverwendungsnachweis!Z68,Status_Ausloesung,Monatsverwendungsnachweis!$R$6,FALSE)*$AF$6*Ermittlung_Pauschale!$N57),"")</f>
        <v/>
      </c>
      <c r="J65" s="73" t="str">
        <f>IFERROR(IF($B65=String_o_Kofi,0,VLOOKUP(Monatsverwendungsnachweis!AA68,Status_Ausloesung,Monatsverwendungsnachweis!$R$6,FALSE)*$AF$6*Ermittlung_Pauschale!$N57),"")</f>
        <v/>
      </c>
      <c r="K65" s="73" t="str">
        <f>IFERROR(IF($B65=String_o_Kofi,0,VLOOKUP(Monatsverwendungsnachweis!AB68,Status_Ausloesung,Monatsverwendungsnachweis!$R$6,FALSE)*$AF$6*Ermittlung_Pauschale!$N57),"")</f>
        <v/>
      </c>
      <c r="L65" s="73" t="str">
        <f>IFERROR(IF($B65=String_o_Kofi,0,VLOOKUP(Monatsverwendungsnachweis!AC68,Status_Ausloesung,Monatsverwendungsnachweis!$R$6,FALSE)*$AF$6*Ermittlung_Pauschale!$N57),"")</f>
        <v/>
      </c>
      <c r="M65" s="73" t="str">
        <f>IFERROR(IF($B65=String_o_Kofi,0,VLOOKUP(Monatsverwendungsnachweis!AD68,Status_Ausloesung,Monatsverwendungsnachweis!$R$6,FALSE)*$AF$6*Ermittlung_Pauschale!$N57),"")</f>
        <v/>
      </c>
      <c r="N65" s="73" t="str">
        <f>IFERROR(IF($B65=String_o_Kofi,0,VLOOKUP(Monatsverwendungsnachweis!AE68,Status_Ausloesung,Monatsverwendungsnachweis!$R$6,FALSE)*$AF$6*Ermittlung_Pauschale!$N57),"")</f>
        <v/>
      </c>
      <c r="O65" s="73" t="str">
        <f>IFERROR(IF($B65=String_o_Kofi,0,VLOOKUP(Monatsverwendungsnachweis!AF68,Status_Ausloesung,Monatsverwendungsnachweis!$R$6,FALSE)*$AF$6*Ermittlung_Pauschale!$N57),"")</f>
        <v/>
      </c>
      <c r="P65" s="73" t="str">
        <f>IFERROR(IF($B65=String_o_Kofi,0,VLOOKUP(Monatsverwendungsnachweis!AG68,Status_Ausloesung,Monatsverwendungsnachweis!$R$6,FALSE)*$AF$6*Ermittlung_Pauschale!$N57),"")</f>
        <v/>
      </c>
      <c r="Q65" s="73" t="str">
        <f>IFERROR(IF($B65=String_o_Kofi,0,VLOOKUP(Monatsverwendungsnachweis!AH68,Status_Ausloesung,Monatsverwendungsnachweis!$R$6,FALSE)*$AF$6*Ermittlung_Pauschale!$N57),"")</f>
        <v/>
      </c>
      <c r="R65" s="73" t="str">
        <f>IFERROR(IF($B65=String_o_Kofi,0,VLOOKUP(Monatsverwendungsnachweis!AI68,Status_Ausloesung,Monatsverwendungsnachweis!$R$6,FALSE)*$AF$6*Ermittlung_Pauschale!$N57),"")</f>
        <v/>
      </c>
      <c r="S65" s="73" t="str">
        <f>IFERROR(IF($B65=String_o_Kofi,0,VLOOKUP(Monatsverwendungsnachweis!AJ68,Status_Ausloesung,Monatsverwendungsnachweis!$R$6,FALSE)*$AF$6*Ermittlung_Pauschale!$N57),"")</f>
        <v/>
      </c>
      <c r="T65" s="73" t="str">
        <f>IFERROR(IF($B65=String_o_Kofi,0,VLOOKUP(Monatsverwendungsnachweis!AK68,Status_Ausloesung,Monatsverwendungsnachweis!$R$6,FALSE)*$AF$6*Ermittlung_Pauschale!$N57),"")</f>
        <v/>
      </c>
      <c r="U65" s="73" t="str">
        <f>IFERROR(IF($B65=String_o_Kofi,0,VLOOKUP(Monatsverwendungsnachweis!AL68,Status_Ausloesung,Monatsverwendungsnachweis!$R$6,FALSE)*$AF$6*Ermittlung_Pauschale!$N57),"")</f>
        <v/>
      </c>
      <c r="V65" s="73" t="str">
        <f>IFERROR(IF($B65=String_o_Kofi,0,VLOOKUP(Monatsverwendungsnachweis!AM68,Status_Ausloesung,Monatsverwendungsnachweis!$R$6,FALSE)*$AF$6*Ermittlung_Pauschale!$N57),"")</f>
        <v/>
      </c>
      <c r="W65" s="73" t="str">
        <f>IFERROR(IF($B65=String_o_Kofi,0,VLOOKUP(Monatsverwendungsnachweis!AN68,Status_Ausloesung,Monatsverwendungsnachweis!$R$6,FALSE)*$AF$6*Ermittlung_Pauschale!$N57),"")</f>
        <v/>
      </c>
      <c r="X65" s="73" t="str">
        <f>IFERROR(IF($B65=String_o_Kofi,0,VLOOKUP(Monatsverwendungsnachweis!AO68,Status_Ausloesung,Monatsverwendungsnachweis!$R$6,FALSE)*$AF$6*Ermittlung_Pauschale!$N57),"")</f>
        <v/>
      </c>
      <c r="Y65" s="73" t="str">
        <f>IFERROR(IF($B65=String_o_Kofi,0,VLOOKUP(Monatsverwendungsnachweis!AP68,Status_Ausloesung,Monatsverwendungsnachweis!$R$6,FALSE)*$AF$6*Ermittlung_Pauschale!$N57),"")</f>
        <v/>
      </c>
      <c r="Z65" s="73" t="str">
        <f>IFERROR(IF($B65=String_o_Kofi,0,VLOOKUP(Monatsverwendungsnachweis!AQ68,Status_Ausloesung,Monatsverwendungsnachweis!$R$6,FALSE)*$AF$6*Ermittlung_Pauschale!$N57),"")</f>
        <v/>
      </c>
      <c r="AA65" s="73" t="str">
        <f>IFERROR(IF($B65=String_o_Kofi,0,VLOOKUP(Monatsverwendungsnachweis!AR68,Status_Ausloesung,Monatsverwendungsnachweis!$R$6,FALSE)*$AF$6*Ermittlung_Pauschale!$N57),"")</f>
        <v/>
      </c>
      <c r="AB65" s="73" t="str">
        <f>IFERROR(IF($B65=String_o_Kofi,0,VLOOKUP(Monatsverwendungsnachweis!AS68,Status_Ausloesung,Monatsverwendungsnachweis!$R$6,FALSE)*$AF$6*Ermittlung_Pauschale!$N57),"")</f>
        <v/>
      </c>
      <c r="AC65" s="73" t="str">
        <f>IFERROR(IF($B65=String_o_Kofi,0,VLOOKUP(Monatsverwendungsnachweis!AT68,Status_Ausloesung,Monatsverwendungsnachweis!$R$6,FALSE)*$AF$6*Ermittlung_Pauschale!$N57),"")</f>
        <v/>
      </c>
      <c r="AD65" s="73" t="str">
        <f>IFERROR(IF($B65=String_o_Kofi,0,VLOOKUP(Monatsverwendungsnachweis!AU68,Status_Ausloesung,Monatsverwendungsnachweis!$R$6,FALSE)*$AF$6*Ermittlung_Pauschale!$N57),"")</f>
        <v/>
      </c>
      <c r="AE65" s="73" t="str">
        <f>IFERROR(IF($B65=String_o_Kofi,0,VLOOKUP(Monatsverwendungsnachweis!AV68,Status_Ausloesung,Monatsverwendungsnachweis!$R$6,FALSE)*$AF$6*Ermittlung_Pauschale!$N57),"")</f>
        <v/>
      </c>
      <c r="AF65" s="73" t="str">
        <f>IFERROR(IF($B65=String_o_Kofi,0,VLOOKUP(Monatsverwendungsnachweis!AW68,Status_Ausloesung,Monatsverwendungsnachweis!$R$6,FALSE)*$AF$6*Ermittlung_Pauschale!$N57),"")</f>
        <v/>
      </c>
      <c r="AG65" s="73" t="str">
        <f>IFERROR(IF($B65=String_o_Kofi,0,VLOOKUP(Monatsverwendungsnachweis!AX68,Status_Ausloesung,Monatsverwendungsnachweis!$R$6,FALSE)*$AF$6*Ermittlung_Pauschale!$N57),"")</f>
        <v/>
      </c>
      <c r="AH65" s="73" t="str">
        <f>IFERROR(IF($B65=String_o_Kofi,0,VLOOKUP(Monatsverwendungsnachweis!AY68,Status_Ausloesung,Monatsverwendungsnachweis!$R$6,FALSE)*$AF$6*Ermittlung_Pauschale!$N57),"")</f>
        <v/>
      </c>
      <c r="AI65" s="73" t="str">
        <f>IFERROR(IF($B65=String_o_Kofi,0,VLOOKUP(Monatsverwendungsnachweis!AZ68,Status_Ausloesung,Monatsverwendungsnachweis!$R$6,FALSE)*$AF$6*Ermittlung_Pauschale!$N57),"")</f>
        <v/>
      </c>
      <c r="AJ65" s="73" t="str">
        <f>IFERROR(IF($B65=String_o_Kofi,0,VLOOKUP(Monatsverwendungsnachweis!BA68,Status_Ausloesung,Monatsverwendungsnachweis!$R$6,FALSE)*$AF$6*Ermittlung_Pauschale!$N57),"")</f>
        <v/>
      </c>
      <c r="AK65" s="73" t="str">
        <f>IFERROR(IF($B65=String_o_Kofi,0,VLOOKUP(Monatsverwendungsnachweis!BB68,Status_Ausloesung,Monatsverwendungsnachweis!$R$6,FALSE)*$AF$6*Ermittlung_Pauschale!$N57),"")</f>
        <v/>
      </c>
      <c r="AL65" s="73" t="str">
        <f>IFERROR(IF($B65=String_o_Kofi,0,VLOOKUP(Monatsverwendungsnachweis!BC68,Status_Ausloesung,Monatsverwendungsnachweis!$R$6,FALSE)*$AF$6*Ermittlung_Pauschale!$N57),"")</f>
        <v/>
      </c>
      <c r="AM65" s="74">
        <f>IF(E65='Drop Down'!$L$2,SUM(H65:AL65),0)</f>
        <v>0</v>
      </c>
      <c r="AN65" s="74">
        <f>IF(E65='Drop Down'!$L$3,SUM(H65:AL65),0)</f>
        <v>0</v>
      </c>
      <c r="AO65" s="625"/>
      <c r="AP65" s="625"/>
    </row>
    <row r="66" spans="1:42" s="41" customFormat="1" ht="11.85" customHeight="1" x14ac:dyDescent="0.2">
      <c r="A66" s="83" t="str">
        <f>Monatsverwendungsnachweis!A69</f>
        <v/>
      </c>
      <c r="B66" s="84" t="str">
        <f>IF(Monatsverwendungsnachweis!B69&lt;&gt;"",Monatsverwendungsnachweis!B69,"")</f>
        <v/>
      </c>
      <c r="C66" s="84" t="str">
        <f>IF(Monatsverwendungsnachweis!D69&lt;&gt;"",Monatsverwendungsnachweis!D69,"")</f>
        <v/>
      </c>
      <c r="D66" s="124" t="str">
        <f>IF(Monatsverwendungsnachweis!F69="","",Monatsverwendungsnachweis!F69)</f>
        <v/>
      </c>
      <c r="E66" s="128" t="str">
        <f>IF(Monatsverwendungsnachweis!G69="","",Monatsverwendungsnachweis!G69)</f>
        <v/>
      </c>
      <c r="F66" s="124" t="str">
        <f>IF(Monatsverwendungsnachweis!H69="","",Monatsverwendungsnachweis!H69)</f>
        <v/>
      </c>
      <c r="G66" s="124" t="str">
        <f>IF(C66="","",IF(Ermittlung_Pauschale!N58=0,"nein","ja"))</f>
        <v/>
      </c>
      <c r="H66" s="73" t="str">
        <f>IFERROR(IF($B66=String_o_Kofi,0,VLOOKUP(Monatsverwendungsnachweis!Y69,Status_Ausloesung,Monatsverwendungsnachweis!$R$6,FALSE)*$AF$6*Ermittlung_Pauschale!$N58),"")</f>
        <v/>
      </c>
      <c r="I66" s="73" t="str">
        <f>IFERROR(IF($B66=String_o_Kofi,0,VLOOKUP(Monatsverwendungsnachweis!Z69,Status_Ausloesung,Monatsverwendungsnachweis!$R$6,FALSE)*$AF$6*Ermittlung_Pauschale!$N58),"")</f>
        <v/>
      </c>
      <c r="J66" s="73" t="str">
        <f>IFERROR(IF($B66=String_o_Kofi,0,VLOOKUP(Monatsverwendungsnachweis!AA69,Status_Ausloesung,Monatsverwendungsnachweis!$R$6,FALSE)*$AF$6*Ermittlung_Pauschale!$N58),"")</f>
        <v/>
      </c>
      <c r="K66" s="73" t="str">
        <f>IFERROR(IF($B66=String_o_Kofi,0,VLOOKUP(Monatsverwendungsnachweis!AB69,Status_Ausloesung,Monatsverwendungsnachweis!$R$6,FALSE)*$AF$6*Ermittlung_Pauschale!$N58),"")</f>
        <v/>
      </c>
      <c r="L66" s="73" t="str">
        <f>IFERROR(IF($B66=String_o_Kofi,0,VLOOKUP(Monatsverwendungsnachweis!AC69,Status_Ausloesung,Monatsverwendungsnachweis!$R$6,FALSE)*$AF$6*Ermittlung_Pauschale!$N58),"")</f>
        <v/>
      </c>
      <c r="M66" s="73" t="str">
        <f>IFERROR(IF($B66=String_o_Kofi,0,VLOOKUP(Monatsverwendungsnachweis!AD69,Status_Ausloesung,Monatsverwendungsnachweis!$R$6,FALSE)*$AF$6*Ermittlung_Pauschale!$N58),"")</f>
        <v/>
      </c>
      <c r="N66" s="73" t="str">
        <f>IFERROR(IF($B66=String_o_Kofi,0,VLOOKUP(Monatsverwendungsnachweis!AE69,Status_Ausloesung,Monatsverwendungsnachweis!$R$6,FALSE)*$AF$6*Ermittlung_Pauschale!$N58),"")</f>
        <v/>
      </c>
      <c r="O66" s="73" t="str">
        <f>IFERROR(IF($B66=String_o_Kofi,0,VLOOKUP(Monatsverwendungsnachweis!AF69,Status_Ausloesung,Monatsverwendungsnachweis!$R$6,FALSE)*$AF$6*Ermittlung_Pauschale!$N58),"")</f>
        <v/>
      </c>
      <c r="P66" s="73" t="str">
        <f>IFERROR(IF($B66=String_o_Kofi,0,VLOOKUP(Monatsverwendungsnachweis!AG69,Status_Ausloesung,Monatsverwendungsnachweis!$R$6,FALSE)*$AF$6*Ermittlung_Pauschale!$N58),"")</f>
        <v/>
      </c>
      <c r="Q66" s="73" t="str">
        <f>IFERROR(IF($B66=String_o_Kofi,0,VLOOKUP(Monatsverwendungsnachweis!AH69,Status_Ausloesung,Monatsverwendungsnachweis!$R$6,FALSE)*$AF$6*Ermittlung_Pauschale!$N58),"")</f>
        <v/>
      </c>
      <c r="R66" s="73" t="str">
        <f>IFERROR(IF($B66=String_o_Kofi,0,VLOOKUP(Monatsverwendungsnachweis!AI69,Status_Ausloesung,Monatsverwendungsnachweis!$R$6,FALSE)*$AF$6*Ermittlung_Pauschale!$N58),"")</f>
        <v/>
      </c>
      <c r="S66" s="73" t="str">
        <f>IFERROR(IF($B66=String_o_Kofi,0,VLOOKUP(Monatsverwendungsnachweis!AJ69,Status_Ausloesung,Monatsverwendungsnachweis!$R$6,FALSE)*$AF$6*Ermittlung_Pauschale!$N58),"")</f>
        <v/>
      </c>
      <c r="T66" s="73" t="str">
        <f>IFERROR(IF($B66=String_o_Kofi,0,VLOOKUP(Monatsverwendungsnachweis!AK69,Status_Ausloesung,Monatsverwendungsnachweis!$R$6,FALSE)*$AF$6*Ermittlung_Pauschale!$N58),"")</f>
        <v/>
      </c>
      <c r="U66" s="73" t="str">
        <f>IFERROR(IF($B66=String_o_Kofi,0,VLOOKUP(Monatsverwendungsnachweis!AL69,Status_Ausloesung,Monatsverwendungsnachweis!$R$6,FALSE)*$AF$6*Ermittlung_Pauschale!$N58),"")</f>
        <v/>
      </c>
      <c r="V66" s="73" t="str">
        <f>IFERROR(IF($B66=String_o_Kofi,0,VLOOKUP(Monatsverwendungsnachweis!AM69,Status_Ausloesung,Monatsverwendungsnachweis!$R$6,FALSE)*$AF$6*Ermittlung_Pauschale!$N58),"")</f>
        <v/>
      </c>
      <c r="W66" s="73" t="str">
        <f>IFERROR(IF($B66=String_o_Kofi,0,VLOOKUP(Monatsverwendungsnachweis!AN69,Status_Ausloesung,Monatsverwendungsnachweis!$R$6,FALSE)*$AF$6*Ermittlung_Pauschale!$N58),"")</f>
        <v/>
      </c>
      <c r="X66" s="73" t="str">
        <f>IFERROR(IF($B66=String_o_Kofi,0,VLOOKUP(Monatsverwendungsnachweis!AO69,Status_Ausloesung,Monatsverwendungsnachweis!$R$6,FALSE)*$AF$6*Ermittlung_Pauschale!$N58),"")</f>
        <v/>
      </c>
      <c r="Y66" s="73" t="str">
        <f>IFERROR(IF($B66=String_o_Kofi,0,VLOOKUP(Monatsverwendungsnachweis!AP69,Status_Ausloesung,Monatsverwendungsnachweis!$R$6,FALSE)*$AF$6*Ermittlung_Pauschale!$N58),"")</f>
        <v/>
      </c>
      <c r="Z66" s="73" t="str">
        <f>IFERROR(IF($B66=String_o_Kofi,0,VLOOKUP(Monatsverwendungsnachweis!AQ69,Status_Ausloesung,Monatsverwendungsnachweis!$R$6,FALSE)*$AF$6*Ermittlung_Pauschale!$N58),"")</f>
        <v/>
      </c>
      <c r="AA66" s="73" t="str">
        <f>IFERROR(IF($B66=String_o_Kofi,0,VLOOKUP(Monatsverwendungsnachweis!AR69,Status_Ausloesung,Monatsverwendungsnachweis!$R$6,FALSE)*$AF$6*Ermittlung_Pauschale!$N58),"")</f>
        <v/>
      </c>
      <c r="AB66" s="73" t="str">
        <f>IFERROR(IF($B66=String_o_Kofi,0,VLOOKUP(Monatsverwendungsnachweis!AS69,Status_Ausloesung,Monatsverwendungsnachweis!$R$6,FALSE)*$AF$6*Ermittlung_Pauschale!$N58),"")</f>
        <v/>
      </c>
      <c r="AC66" s="73" t="str">
        <f>IFERROR(IF($B66=String_o_Kofi,0,VLOOKUP(Monatsverwendungsnachweis!AT69,Status_Ausloesung,Monatsverwendungsnachweis!$R$6,FALSE)*$AF$6*Ermittlung_Pauschale!$N58),"")</f>
        <v/>
      </c>
      <c r="AD66" s="73" t="str">
        <f>IFERROR(IF($B66=String_o_Kofi,0,VLOOKUP(Monatsverwendungsnachweis!AU69,Status_Ausloesung,Monatsverwendungsnachweis!$R$6,FALSE)*$AF$6*Ermittlung_Pauschale!$N58),"")</f>
        <v/>
      </c>
      <c r="AE66" s="73" t="str">
        <f>IFERROR(IF($B66=String_o_Kofi,0,VLOOKUP(Monatsverwendungsnachweis!AV69,Status_Ausloesung,Monatsverwendungsnachweis!$R$6,FALSE)*$AF$6*Ermittlung_Pauschale!$N58),"")</f>
        <v/>
      </c>
      <c r="AF66" s="73" t="str">
        <f>IFERROR(IF($B66=String_o_Kofi,0,VLOOKUP(Monatsverwendungsnachweis!AW69,Status_Ausloesung,Monatsverwendungsnachweis!$R$6,FALSE)*$AF$6*Ermittlung_Pauschale!$N58),"")</f>
        <v/>
      </c>
      <c r="AG66" s="73" t="str">
        <f>IFERROR(IF($B66=String_o_Kofi,0,VLOOKUP(Monatsverwendungsnachweis!AX69,Status_Ausloesung,Monatsverwendungsnachweis!$R$6,FALSE)*$AF$6*Ermittlung_Pauschale!$N58),"")</f>
        <v/>
      </c>
      <c r="AH66" s="73" t="str">
        <f>IFERROR(IF($B66=String_o_Kofi,0,VLOOKUP(Monatsverwendungsnachweis!AY69,Status_Ausloesung,Monatsverwendungsnachweis!$R$6,FALSE)*$AF$6*Ermittlung_Pauschale!$N58),"")</f>
        <v/>
      </c>
      <c r="AI66" s="73" t="str">
        <f>IFERROR(IF($B66=String_o_Kofi,0,VLOOKUP(Monatsverwendungsnachweis!AZ69,Status_Ausloesung,Monatsverwendungsnachweis!$R$6,FALSE)*$AF$6*Ermittlung_Pauschale!$N58),"")</f>
        <v/>
      </c>
      <c r="AJ66" s="73" t="str">
        <f>IFERROR(IF($B66=String_o_Kofi,0,VLOOKUP(Monatsverwendungsnachweis!BA69,Status_Ausloesung,Monatsverwendungsnachweis!$R$6,FALSE)*$AF$6*Ermittlung_Pauschale!$N58),"")</f>
        <v/>
      </c>
      <c r="AK66" s="73" t="str">
        <f>IFERROR(IF($B66=String_o_Kofi,0,VLOOKUP(Monatsverwendungsnachweis!BB69,Status_Ausloesung,Monatsverwendungsnachweis!$R$6,FALSE)*$AF$6*Ermittlung_Pauschale!$N58),"")</f>
        <v/>
      </c>
      <c r="AL66" s="73" t="str">
        <f>IFERROR(IF($B66=String_o_Kofi,0,VLOOKUP(Monatsverwendungsnachweis!BC69,Status_Ausloesung,Monatsverwendungsnachweis!$R$6,FALSE)*$AF$6*Ermittlung_Pauschale!$N58),"")</f>
        <v/>
      </c>
      <c r="AM66" s="74">
        <f>IF(E66='Drop Down'!$L$2,SUM(H66:AL66),0)</f>
        <v>0</v>
      </c>
      <c r="AN66" s="74">
        <f>IF(E66='Drop Down'!$L$3,SUM(H66:AL66),0)</f>
        <v>0</v>
      </c>
      <c r="AO66" s="625"/>
      <c r="AP66" s="625"/>
    </row>
    <row r="67" spans="1:42" s="41" customFormat="1" ht="11.85" customHeight="1" x14ac:dyDescent="0.2">
      <c r="A67" s="83" t="str">
        <f>Monatsverwendungsnachweis!A70</f>
        <v/>
      </c>
      <c r="B67" s="84" t="str">
        <f>IF(Monatsverwendungsnachweis!B70&lt;&gt;"",Monatsverwendungsnachweis!B70,"")</f>
        <v/>
      </c>
      <c r="C67" s="84" t="str">
        <f>IF(Monatsverwendungsnachweis!D70&lt;&gt;"",Monatsverwendungsnachweis!D70,"")</f>
        <v/>
      </c>
      <c r="D67" s="124" t="str">
        <f>IF(Monatsverwendungsnachweis!F70="","",Monatsverwendungsnachweis!F70)</f>
        <v/>
      </c>
      <c r="E67" s="128" t="str">
        <f>IF(Monatsverwendungsnachweis!G70="","",Monatsverwendungsnachweis!G70)</f>
        <v/>
      </c>
      <c r="F67" s="124" t="str">
        <f>IF(Monatsverwendungsnachweis!H70="","",Monatsverwendungsnachweis!H70)</f>
        <v/>
      </c>
      <c r="G67" s="124" t="str">
        <f>IF(C67="","",IF(Ermittlung_Pauschale!N59=0,"nein","ja"))</f>
        <v/>
      </c>
      <c r="H67" s="73" t="str">
        <f>IFERROR(IF($B67=String_o_Kofi,0,VLOOKUP(Monatsverwendungsnachweis!Y70,Status_Ausloesung,Monatsverwendungsnachweis!$R$6,FALSE)*$AF$6*Ermittlung_Pauschale!$N59),"")</f>
        <v/>
      </c>
      <c r="I67" s="73" t="str">
        <f>IFERROR(IF($B67=String_o_Kofi,0,VLOOKUP(Monatsverwendungsnachweis!Z70,Status_Ausloesung,Monatsverwendungsnachweis!$R$6,FALSE)*$AF$6*Ermittlung_Pauschale!$N59),"")</f>
        <v/>
      </c>
      <c r="J67" s="73" t="str">
        <f>IFERROR(IF($B67=String_o_Kofi,0,VLOOKUP(Monatsverwendungsnachweis!AA70,Status_Ausloesung,Monatsverwendungsnachweis!$R$6,FALSE)*$AF$6*Ermittlung_Pauschale!$N59),"")</f>
        <v/>
      </c>
      <c r="K67" s="73" t="str">
        <f>IFERROR(IF($B67=String_o_Kofi,0,VLOOKUP(Monatsverwendungsnachweis!AB70,Status_Ausloesung,Monatsverwendungsnachweis!$R$6,FALSE)*$AF$6*Ermittlung_Pauschale!$N59),"")</f>
        <v/>
      </c>
      <c r="L67" s="73" t="str">
        <f>IFERROR(IF($B67=String_o_Kofi,0,VLOOKUP(Monatsverwendungsnachweis!AC70,Status_Ausloesung,Monatsverwendungsnachweis!$R$6,FALSE)*$AF$6*Ermittlung_Pauschale!$N59),"")</f>
        <v/>
      </c>
      <c r="M67" s="73" t="str">
        <f>IFERROR(IF($B67=String_o_Kofi,0,VLOOKUP(Monatsverwendungsnachweis!AD70,Status_Ausloesung,Monatsverwendungsnachweis!$R$6,FALSE)*$AF$6*Ermittlung_Pauschale!$N59),"")</f>
        <v/>
      </c>
      <c r="N67" s="73" t="str">
        <f>IFERROR(IF($B67=String_o_Kofi,0,VLOOKUP(Monatsverwendungsnachweis!AE70,Status_Ausloesung,Monatsverwendungsnachweis!$R$6,FALSE)*$AF$6*Ermittlung_Pauschale!$N59),"")</f>
        <v/>
      </c>
      <c r="O67" s="73" t="str">
        <f>IFERROR(IF($B67=String_o_Kofi,0,VLOOKUP(Monatsverwendungsnachweis!AF70,Status_Ausloesung,Monatsverwendungsnachweis!$R$6,FALSE)*$AF$6*Ermittlung_Pauschale!$N59),"")</f>
        <v/>
      </c>
      <c r="P67" s="73" t="str">
        <f>IFERROR(IF($B67=String_o_Kofi,0,VLOOKUP(Monatsverwendungsnachweis!AG70,Status_Ausloesung,Monatsverwendungsnachweis!$R$6,FALSE)*$AF$6*Ermittlung_Pauschale!$N59),"")</f>
        <v/>
      </c>
      <c r="Q67" s="73" t="str">
        <f>IFERROR(IF($B67=String_o_Kofi,0,VLOOKUP(Monatsverwendungsnachweis!AH70,Status_Ausloesung,Monatsverwendungsnachweis!$R$6,FALSE)*$AF$6*Ermittlung_Pauschale!$N59),"")</f>
        <v/>
      </c>
      <c r="R67" s="73" t="str">
        <f>IFERROR(IF($B67=String_o_Kofi,0,VLOOKUP(Monatsverwendungsnachweis!AI70,Status_Ausloesung,Monatsverwendungsnachweis!$R$6,FALSE)*$AF$6*Ermittlung_Pauschale!$N59),"")</f>
        <v/>
      </c>
      <c r="S67" s="73" t="str">
        <f>IFERROR(IF($B67=String_o_Kofi,0,VLOOKUP(Monatsverwendungsnachweis!AJ70,Status_Ausloesung,Monatsverwendungsnachweis!$R$6,FALSE)*$AF$6*Ermittlung_Pauschale!$N59),"")</f>
        <v/>
      </c>
      <c r="T67" s="73" t="str">
        <f>IFERROR(IF($B67=String_o_Kofi,0,VLOOKUP(Monatsverwendungsnachweis!AK70,Status_Ausloesung,Monatsverwendungsnachweis!$R$6,FALSE)*$AF$6*Ermittlung_Pauschale!$N59),"")</f>
        <v/>
      </c>
      <c r="U67" s="73" t="str">
        <f>IFERROR(IF($B67=String_o_Kofi,0,VLOOKUP(Monatsverwendungsnachweis!AL70,Status_Ausloesung,Monatsverwendungsnachweis!$R$6,FALSE)*$AF$6*Ermittlung_Pauschale!$N59),"")</f>
        <v/>
      </c>
      <c r="V67" s="73" t="str">
        <f>IFERROR(IF($B67=String_o_Kofi,0,VLOOKUP(Monatsverwendungsnachweis!AM70,Status_Ausloesung,Monatsverwendungsnachweis!$R$6,FALSE)*$AF$6*Ermittlung_Pauschale!$N59),"")</f>
        <v/>
      </c>
      <c r="W67" s="73" t="str">
        <f>IFERROR(IF($B67=String_o_Kofi,0,VLOOKUP(Monatsverwendungsnachweis!AN70,Status_Ausloesung,Monatsverwendungsnachweis!$R$6,FALSE)*$AF$6*Ermittlung_Pauschale!$N59),"")</f>
        <v/>
      </c>
      <c r="X67" s="73" t="str">
        <f>IFERROR(IF($B67=String_o_Kofi,0,VLOOKUP(Monatsverwendungsnachweis!AO70,Status_Ausloesung,Monatsverwendungsnachweis!$R$6,FALSE)*$AF$6*Ermittlung_Pauschale!$N59),"")</f>
        <v/>
      </c>
      <c r="Y67" s="73" t="str">
        <f>IFERROR(IF($B67=String_o_Kofi,0,VLOOKUP(Monatsverwendungsnachweis!AP70,Status_Ausloesung,Monatsverwendungsnachweis!$R$6,FALSE)*$AF$6*Ermittlung_Pauschale!$N59),"")</f>
        <v/>
      </c>
      <c r="Z67" s="73" t="str">
        <f>IFERROR(IF($B67=String_o_Kofi,0,VLOOKUP(Monatsverwendungsnachweis!AQ70,Status_Ausloesung,Monatsverwendungsnachweis!$R$6,FALSE)*$AF$6*Ermittlung_Pauschale!$N59),"")</f>
        <v/>
      </c>
      <c r="AA67" s="73" t="str">
        <f>IFERROR(IF($B67=String_o_Kofi,0,VLOOKUP(Monatsverwendungsnachweis!AR70,Status_Ausloesung,Monatsverwendungsnachweis!$R$6,FALSE)*$AF$6*Ermittlung_Pauschale!$N59),"")</f>
        <v/>
      </c>
      <c r="AB67" s="73" t="str">
        <f>IFERROR(IF($B67=String_o_Kofi,0,VLOOKUP(Monatsverwendungsnachweis!AS70,Status_Ausloesung,Monatsverwendungsnachweis!$R$6,FALSE)*$AF$6*Ermittlung_Pauschale!$N59),"")</f>
        <v/>
      </c>
      <c r="AC67" s="73" t="str">
        <f>IFERROR(IF($B67=String_o_Kofi,0,VLOOKUP(Monatsverwendungsnachweis!AT70,Status_Ausloesung,Monatsverwendungsnachweis!$R$6,FALSE)*$AF$6*Ermittlung_Pauschale!$N59),"")</f>
        <v/>
      </c>
      <c r="AD67" s="73" t="str">
        <f>IFERROR(IF($B67=String_o_Kofi,0,VLOOKUP(Monatsverwendungsnachweis!AU70,Status_Ausloesung,Monatsverwendungsnachweis!$R$6,FALSE)*$AF$6*Ermittlung_Pauschale!$N59),"")</f>
        <v/>
      </c>
      <c r="AE67" s="73" t="str">
        <f>IFERROR(IF($B67=String_o_Kofi,0,VLOOKUP(Monatsverwendungsnachweis!AV70,Status_Ausloesung,Monatsverwendungsnachweis!$R$6,FALSE)*$AF$6*Ermittlung_Pauschale!$N59),"")</f>
        <v/>
      </c>
      <c r="AF67" s="73" t="str">
        <f>IFERROR(IF($B67=String_o_Kofi,0,VLOOKUP(Monatsverwendungsnachweis!AW70,Status_Ausloesung,Monatsverwendungsnachweis!$R$6,FALSE)*$AF$6*Ermittlung_Pauschale!$N59),"")</f>
        <v/>
      </c>
      <c r="AG67" s="73" t="str">
        <f>IFERROR(IF($B67=String_o_Kofi,0,VLOOKUP(Monatsverwendungsnachweis!AX70,Status_Ausloesung,Monatsverwendungsnachweis!$R$6,FALSE)*$AF$6*Ermittlung_Pauschale!$N59),"")</f>
        <v/>
      </c>
      <c r="AH67" s="73" t="str">
        <f>IFERROR(IF($B67=String_o_Kofi,0,VLOOKUP(Monatsverwendungsnachweis!AY70,Status_Ausloesung,Monatsverwendungsnachweis!$R$6,FALSE)*$AF$6*Ermittlung_Pauschale!$N59),"")</f>
        <v/>
      </c>
      <c r="AI67" s="73" t="str">
        <f>IFERROR(IF($B67=String_o_Kofi,0,VLOOKUP(Monatsverwendungsnachweis!AZ70,Status_Ausloesung,Monatsverwendungsnachweis!$R$6,FALSE)*$AF$6*Ermittlung_Pauschale!$N59),"")</f>
        <v/>
      </c>
      <c r="AJ67" s="73" t="str">
        <f>IFERROR(IF($B67=String_o_Kofi,0,VLOOKUP(Monatsverwendungsnachweis!BA70,Status_Ausloesung,Monatsverwendungsnachweis!$R$6,FALSE)*$AF$6*Ermittlung_Pauschale!$N59),"")</f>
        <v/>
      </c>
      <c r="AK67" s="73" t="str">
        <f>IFERROR(IF($B67=String_o_Kofi,0,VLOOKUP(Monatsverwendungsnachweis!BB70,Status_Ausloesung,Monatsverwendungsnachweis!$R$6,FALSE)*$AF$6*Ermittlung_Pauschale!$N59),"")</f>
        <v/>
      </c>
      <c r="AL67" s="73" t="str">
        <f>IFERROR(IF($B67=String_o_Kofi,0,VLOOKUP(Monatsverwendungsnachweis!BC70,Status_Ausloesung,Monatsverwendungsnachweis!$R$6,FALSE)*$AF$6*Ermittlung_Pauschale!$N59),"")</f>
        <v/>
      </c>
      <c r="AM67" s="74">
        <f>IF(E67='Drop Down'!$L$2,SUM(H67:AL67),0)</f>
        <v>0</v>
      </c>
      <c r="AN67" s="74">
        <f>IF(E67='Drop Down'!$L$3,SUM(H67:AL67),0)</f>
        <v>0</v>
      </c>
      <c r="AO67" s="625"/>
      <c r="AP67" s="625"/>
    </row>
    <row r="68" spans="1:42" s="41" customFormat="1" ht="11.85" customHeight="1" x14ac:dyDescent="0.2">
      <c r="A68" s="83" t="str">
        <f>Monatsverwendungsnachweis!A71</f>
        <v/>
      </c>
      <c r="B68" s="84" t="str">
        <f>IF(Monatsverwendungsnachweis!B71&lt;&gt;"",Monatsverwendungsnachweis!B71,"")</f>
        <v/>
      </c>
      <c r="C68" s="84" t="str">
        <f>IF(Monatsverwendungsnachweis!D71&lt;&gt;"",Monatsverwendungsnachweis!D71,"")</f>
        <v/>
      </c>
      <c r="D68" s="124" t="str">
        <f>IF(Monatsverwendungsnachweis!F71="","",Monatsverwendungsnachweis!F71)</f>
        <v/>
      </c>
      <c r="E68" s="128" t="str">
        <f>IF(Monatsverwendungsnachweis!G71="","",Monatsverwendungsnachweis!G71)</f>
        <v/>
      </c>
      <c r="F68" s="124" t="str">
        <f>IF(Monatsverwendungsnachweis!H71="","",Monatsverwendungsnachweis!H71)</f>
        <v/>
      </c>
      <c r="G68" s="124" t="str">
        <f>IF(C68="","",IF(Ermittlung_Pauschale!N60=0,"nein","ja"))</f>
        <v/>
      </c>
      <c r="H68" s="73" t="str">
        <f>IFERROR(IF($B68=String_o_Kofi,0,VLOOKUP(Monatsverwendungsnachweis!Y71,Status_Ausloesung,Monatsverwendungsnachweis!$R$6,FALSE)*$AF$6*Ermittlung_Pauschale!$N60),"")</f>
        <v/>
      </c>
      <c r="I68" s="73" t="str">
        <f>IFERROR(IF($B68=String_o_Kofi,0,VLOOKUP(Monatsverwendungsnachweis!Z71,Status_Ausloesung,Monatsverwendungsnachweis!$R$6,FALSE)*$AF$6*Ermittlung_Pauschale!$N60),"")</f>
        <v/>
      </c>
      <c r="J68" s="73" t="str">
        <f>IFERROR(IF($B68=String_o_Kofi,0,VLOOKUP(Monatsverwendungsnachweis!AA71,Status_Ausloesung,Monatsverwendungsnachweis!$R$6,FALSE)*$AF$6*Ermittlung_Pauschale!$N60),"")</f>
        <v/>
      </c>
      <c r="K68" s="73" t="str">
        <f>IFERROR(IF($B68=String_o_Kofi,0,VLOOKUP(Monatsverwendungsnachweis!AB71,Status_Ausloesung,Monatsverwendungsnachweis!$R$6,FALSE)*$AF$6*Ermittlung_Pauschale!$N60),"")</f>
        <v/>
      </c>
      <c r="L68" s="73" t="str">
        <f>IFERROR(IF($B68=String_o_Kofi,0,VLOOKUP(Monatsverwendungsnachweis!AC71,Status_Ausloesung,Monatsverwendungsnachweis!$R$6,FALSE)*$AF$6*Ermittlung_Pauschale!$N60),"")</f>
        <v/>
      </c>
      <c r="M68" s="73" t="str">
        <f>IFERROR(IF($B68=String_o_Kofi,0,VLOOKUP(Monatsverwendungsnachweis!AD71,Status_Ausloesung,Monatsverwendungsnachweis!$R$6,FALSE)*$AF$6*Ermittlung_Pauschale!$N60),"")</f>
        <v/>
      </c>
      <c r="N68" s="73" t="str">
        <f>IFERROR(IF($B68=String_o_Kofi,0,VLOOKUP(Monatsverwendungsnachweis!AE71,Status_Ausloesung,Monatsverwendungsnachweis!$R$6,FALSE)*$AF$6*Ermittlung_Pauschale!$N60),"")</f>
        <v/>
      </c>
      <c r="O68" s="73" t="str">
        <f>IFERROR(IF($B68=String_o_Kofi,0,VLOOKUP(Monatsverwendungsnachweis!AF71,Status_Ausloesung,Monatsverwendungsnachweis!$R$6,FALSE)*$AF$6*Ermittlung_Pauschale!$N60),"")</f>
        <v/>
      </c>
      <c r="P68" s="73" t="str">
        <f>IFERROR(IF($B68=String_o_Kofi,0,VLOOKUP(Monatsverwendungsnachweis!AG71,Status_Ausloesung,Monatsverwendungsnachweis!$R$6,FALSE)*$AF$6*Ermittlung_Pauschale!$N60),"")</f>
        <v/>
      </c>
      <c r="Q68" s="73" t="str">
        <f>IFERROR(IF($B68=String_o_Kofi,0,VLOOKUP(Monatsverwendungsnachweis!AH71,Status_Ausloesung,Monatsverwendungsnachweis!$R$6,FALSE)*$AF$6*Ermittlung_Pauschale!$N60),"")</f>
        <v/>
      </c>
      <c r="R68" s="73" t="str">
        <f>IFERROR(IF($B68=String_o_Kofi,0,VLOOKUP(Monatsverwendungsnachweis!AI71,Status_Ausloesung,Monatsverwendungsnachweis!$R$6,FALSE)*$AF$6*Ermittlung_Pauschale!$N60),"")</f>
        <v/>
      </c>
      <c r="S68" s="73" t="str">
        <f>IFERROR(IF($B68=String_o_Kofi,0,VLOOKUP(Monatsverwendungsnachweis!AJ71,Status_Ausloesung,Monatsverwendungsnachweis!$R$6,FALSE)*$AF$6*Ermittlung_Pauschale!$N60),"")</f>
        <v/>
      </c>
      <c r="T68" s="73" t="str">
        <f>IFERROR(IF($B68=String_o_Kofi,0,VLOOKUP(Monatsverwendungsnachweis!AK71,Status_Ausloesung,Monatsverwendungsnachweis!$R$6,FALSE)*$AF$6*Ermittlung_Pauschale!$N60),"")</f>
        <v/>
      </c>
      <c r="U68" s="73" t="str">
        <f>IFERROR(IF($B68=String_o_Kofi,0,VLOOKUP(Monatsverwendungsnachweis!AL71,Status_Ausloesung,Monatsverwendungsnachweis!$R$6,FALSE)*$AF$6*Ermittlung_Pauschale!$N60),"")</f>
        <v/>
      </c>
      <c r="V68" s="73" t="str">
        <f>IFERROR(IF($B68=String_o_Kofi,0,VLOOKUP(Monatsverwendungsnachweis!AM71,Status_Ausloesung,Monatsverwendungsnachweis!$R$6,FALSE)*$AF$6*Ermittlung_Pauschale!$N60),"")</f>
        <v/>
      </c>
      <c r="W68" s="73" t="str">
        <f>IFERROR(IF($B68=String_o_Kofi,0,VLOOKUP(Monatsverwendungsnachweis!AN71,Status_Ausloesung,Monatsverwendungsnachweis!$R$6,FALSE)*$AF$6*Ermittlung_Pauschale!$N60),"")</f>
        <v/>
      </c>
      <c r="X68" s="73" t="str">
        <f>IFERROR(IF($B68=String_o_Kofi,0,VLOOKUP(Monatsverwendungsnachweis!AO71,Status_Ausloesung,Monatsverwendungsnachweis!$R$6,FALSE)*$AF$6*Ermittlung_Pauschale!$N60),"")</f>
        <v/>
      </c>
      <c r="Y68" s="73" t="str">
        <f>IFERROR(IF($B68=String_o_Kofi,0,VLOOKUP(Monatsverwendungsnachweis!AP71,Status_Ausloesung,Monatsverwendungsnachweis!$R$6,FALSE)*$AF$6*Ermittlung_Pauschale!$N60),"")</f>
        <v/>
      </c>
      <c r="Z68" s="73" t="str">
        <f>IFERROR(IF($B68=String_o_Kofi,0,VLOOKUP(Monatsverwendungsnachweis!AQ71,Status_Ausloesung,Monatsverwendungsnachweis!$R$6,FALSE)*$AF$6*Ermittlung_Pauschale!$N60),"")</f>
        <v/>
      </c>
      <c r="AA68" s="73" t="str">
        <f>IFERROR(IF($B68=String_o_Kofi,0,VLOOKUP(Monatsverwendungsnachweis!AR71,Status_Ausloesung,Monatsverwendungsnachweis!$R$6,FALSE)*$AF$6*Ermittlung_Pauschale!$N60),"")</f>
        <v/>
      </c>
      <c r="AB68" s="73" t="str">
        <f>IFERROR(IF($B68=String_o_Kofi,0,VLOOKUP(Monatsverwendungsnachweis!AS71,Status_Ausloesung,Monatsverwendungsnachweis!$R$6,FALSE)*$AF$6*Ermittlung_Pauschale!$N60),"")</f>
        <v/>
      </c>
      <c r="AC68" s="73" t="str">
        <f>IFERROR(IF($B68=String_o_Kofi,0,VLOOKUP(Monatsverwendungsnachweis!AT71,Status_Ausloesung,Monatsverwendungsnachweis!$R$6,FALSE)*$AF$6*Ermittlung_Pauschale!$N60),"")</f>
        <v/>
      </c>
      <c r="AD68" s="73" t="str">
        <f>IFERROR(IF($B68=String_o_Kofi,0,VLOOKUP(Monatsverwendungsnachweis!AU71,Status_Ausloesung,Monatsverwendungsnachweis!$R$6,FALSE)*$AF$6*Ermittlung_Pauschale!$N60),"")</f>
        <v/>
      </c>
      <c r="AE68" s="73" t="str">
        <f>IFERROR(IF($B68=String_o_Kofi,0,VLOOKUP(Monatsverwendungsnachweis!AV71,Status_Ausloesung,Monatsverwendungsnachweis!$R$6,FALSE)*$AF$6*Ermittlung_Pauschale!$N60),"")</f>
        <v/>
      </c>
      <c r="AF68" s="73" t="str">
        <f>IFERROR(IF($B68=String_o_Kofi,0,VLOOKUP(Monatsverwendungsnachweis!AW71,Status_Ausloesung,Monatsverwendungsnachweis!$R$6,FALSE)*$AF$6*Ermittlung_Pauschale!$N60),"")</f>
        <v/>
      </c>
      <c r="AG68" s="73" t="str">
        <f>IFERROR(IF($B68=String_o_Kofi,0,VLOOKUP(Monatsverwendungsnachweis!AX71,Status_Ausloesung,Monatsverwendungsnachweis!$R$6,FALSE)*$AF$6*Ermittlung_Pauschale!$N60),"")</f>
        <v/>
      </c>
      <c r="AH68" s="73" t="str">
        <f>IFERROR(IF($B68=String_o_Kofi,0,VLOOKUP(Monatsverwendungsnachweis!AY71,Status_Ausloesung,Monatsverwendungsnachweis!$R$6,FALSE)*$AF$6*Ermittlung_Pauschale!$N60),"")</f>
        <v/>
      </c>
      <c r="AI68" s="73" t="str">
        <f>IFERROR(IF($B68=String_o_Kofi,0,VLOOKUP(Monatsverwendungsnachweis!AZ71,Status_Ausloesung,Monatsverwendungsnachweis!$R$6,FALSE)*$AF$6*Ermittlung_Pauschale!$N60),"")</f>
        <v/>
      </c>
      <c r="AJ68" s="73" t="str">
        <f>IFERROR(IF($B68=String_o_Kofi,0,VLOOKUP(Monatsverwendungsnachweis!BA71,Status_Ausloesung,Monatsverwendungsnachweis!$R$6,FALSE)*$AF$6*Ermittlung_Pauschale!$N60),"")</f>
        <v/>
      </c>
      <c r="AK68" s="73" t="str">
        <f>IFERROR(IF($B68=String_o_Kofi,0,VLOOKUP(Monatsverwendungsnachweis!BB71,Status_Ausloesung,Monatsverwendungsnachweis!$R$6,FALSE)*$AF$6*Ermittlung_Pauschale!$N60),"")</f>
        <v/>
      </c>
      <c r="AL68" s="73" t="str">
        <f>IFERROR(IF($B68=String_o_Kofi,0,VLOOKUP(Monatsverwendungsnachweis!BC71,Status_Ausloesung,Monatsverwendungsnachweis!$R$6,FALSE)*$AF$6*Ermittlung_Pauschale!$N60),"")</f>
        <v/>
      </c>
      <c r="AM68" s="74">
        <f>IF(E68='Drop Down'!$L$2,SUM(H68:AL68),0)</f>
        <v>0</v>
      </c>
      <c r="AN68" s="74">
        <f>IF(E68='Drop Down'!$L$3,SUM(H68:AL68),0)</f>
        <v>0</v>
      </c>
      <c r="AO68" s="625"/>
      <c r="AP68" s="625"/>
    </row>
    <row r="69" spans="1:42" s="41" customFormat="1" ht="11.85" customHeight="1" x14ac:dyDescent="0.2">
      <c r="A69" s="83" t="str">
        <f>Monatsverwendungsnachweis!A72</f>
        <v/>
      </c>
      <c r="B69" s="84" t="str">
        <f>IF(Monatsverwendungsnachweis!B72&lt;&gt;"",Monatsverwendungsnachweis!B72,"")</f>
        <v/>
      </c>
      <c r="C69" s="84" t="str">
        <f>IF(Monatsverwendungsnachweis!D72&lt;&gt;"",Monatsverwendungsnachweis!D72,"")</f>
        <v/>
      </c>
      <c r="D69" s="124" t="str">
        <f>IF(Monatsverwendungsnachweis!F72="","",Monatsverwendungsnachweis!F72)</f>
        <v/>
      </c>
      <c r="E69" s="128" t="str">
        <f>IF(Monatsverwendungsnachweis!G72="","",Monatsverwendungsnachweis!G72)</f>
        <v/>
      </c>
      <c r="F69" s="124" t="str">
        <f>IF(Monatsverwendungsnachweis!H72="","",Monatsverwendungsnachweis!H72)</f>
        <v/>
      </c>
      <c r="G69" s="124" t="str">
        <f>IF(C69="","",IF(Ermittlung_Pauschale!N61=0,"nein","ja"))</f>
        <v/>
      </c>
      <c r="H69" s="73" t="str">
        <f>IFERROR(IF($B69=String_o_Kofi,0,VLOOKUP(Monatsverwendungsnachweis!Y72,Status_Ausloesung,Monatsverwendungsnachweis!$R$6,FALSE)*$AF$6*Ermittlung_Pauschale!$N61),"")</f>
        <v/>
      </c>
      <c r="I69" s="73" t="str">
        <f>IFERROR(IF($B69=String_o_Kofi,0,VLOOKUP(Monatsverwendungsnachweis!Z72,Status_Ausloesung,Monatsverwendungsnachweis!$R$6,FALSE)*$AF$6*Ermittlung_Pauschale!$N61),"")</f>
        <v/>
      </c>
      <c r="J69" s="73" t="str">
        <f>IFERROR(IF($B69=String_o_Kofi,0,VLOOKUP(Monatsverwendungsnachweis!AA72,Status_Ausloesung,Monatsverwendungsnachweis!$R$6,FALSE)*$AF$6*Ermittlung_Pauschale!$N61),"")</f>
        <v/>
      </c>
      <c r="K69" s="73" t="str">
        <f>IFERROR(IF($B69=String_o_Kofi,0,VLOOKUP(Monatsverwendungsnachweis!AB72,Status_Ausloesung,Monatsverwendungsnachweis!$R$6,FALSE)*$AF$6*Ermittlung_Pauschale!$N61),"")</f>
        <v/>
      </c>
      <c r="L69" s="73" t="str">
        <f>IFERROR(IF($B69=String_o_Kofi,0,VLOOKUP(Monatsverwendungsnachweis!AC72,Status_Ausloesung,Monatsverwendungsnachweis!$R$6,FALSE)*$AF$6*Ermittlung_Pauschale!$N61),"")</f>
        <v/>
      </c>
      <c r="M69" s="73" t="str">
        <f>IFERROR(IF($B69=String_o_Kofi,0,VLOOKUP(Monatsverwendungsnachweis!AD72,Status_Ausloesung,Monatsverwendungsnachweis!$R$6,FALSE)*$AF$6*Ermittlung_Pauschale!$N61),"")</f>
        <v/>
      </c>
      <c r="N69" s="73" t="str">
        <f>IFERROR(IF($B69=String_o_Kofi,0,VLOOKUP(Monatsverwendungsnachweis!AE72,Status_Ausloesung,Monatsverwendungsnachweis!$R$6,FALSE)*$AF$6*Ermittlung_Pauschale!$N61),"")</f>
        <v/>
      </c>
      <c r="O69" s="73" t="str">
        <f>IFERROR(IF($B69=String_o_Kofi,0,VLOOKUP(Monatsverwendungsnachweis!AF72,Status_Ausloesung,Monatsverwendungsnachweis!$R$6,FALSE)*$AF$6*Ermittlung_Pauschale!$N61),"")</f>
        <v/>
      </c>
      <c r="P69" s="73" t="str">
        <f>IFERROR(IF($B69=String_o_Kofi,0,VLOOKUP(Monatsverwendungsnachweis!AG72,Status_Ausloesung,Monatsverwendungsnachweis!$R$6,FALSE)*$AF$6*Ermittlung_Pauschale!$N61),"")</f>
        <v/>
      </c>
      <c r="Q69" s="73" t="str">
        <f>IFERROR(IF($B69=String_o_Kofi,0,VLOOKUP(Monatsverwendungsnachweis!AH72,Status_Ausloesung,Monatsverwendungsnachweis!$R$6,FALSE)*$AF$6*Ermittlung_Pauschale!$N61),"")</f>
        <v/>
      </c>
      <c r="R69" s="73" t="str">
        <f>IFERROR(IF($B69=String_o_Kofi,0,VLOOKUP(Monatsverwendungsnachweis!AI72,Status_Ausloesung,Monatsverwendungsnachweis!$R$6,FALSE)*$AF$6*Ermittlung_Pauschale!$N61),"")</f>
        <v/>
      </c>
      <c r="S69" s="73" t="str">
        <f>IFERROR(IF($B69=String_o_Kofi,0,VLOOKUP(Monatsverwendungsnachweis!AJ72,Status_Ausloesung,Monatsverwendungsnachweis!$R$6,FALSE)*$AF$6*Ermittlung_Pauschale!$N61),"")</f>
        <v/>
      </c>
      <c r="T69" s="73" t="str">
        <f>IFERROR(IF($B69=String_o_Kofi,0,VLOOKUP(Monatsverwendungsnachweis!AK72,Status_Ausloesung,Monatsverwendungsnachweis!$R$6,FALSE)*$AF$6*Ermittlung_Pauschale!$N61),"")</f>
        <v/>
      </c>
      <c r="U69" s="73" t="str">
        <f>IFERROR(IF($B69=String_o_Kofi,0,VLOOKUP(Monatsverwendungsnachweis!AL72,Status_Ausloesung,Monatsverwendungsnachweis!$R$6,FALSE)*$AF$6*Ermittlung_Pauschale!$N61),"")</f>
        <v/>
      </c>
      <c r="V69" s="73" t="str">
        <f>IFERROR(IF($B69=String_o_Kofi,0,VLOOKUP(Monatsverwendungsnachweis!AM72,Status_Ausloesung,Monatsverwendungsnachweis!$R$6,FALSE)*$AF$6*Ermittlung_Pauschale!$N61),"")</f>
        <v/>
      </c>
      <c r="W69" s="73" t="str">
        <f>IFERROR(IF($B69=String_o_Kofi,0,VLOOKUP(Monatsverwendungsnachweis!AN72,Status_Ausloesung,Monatsverwendungsnachweis!$R$6,FALSE)*$AF$6*Ermittlung_Pauschale!$N61),"")</f>
        <v/>
      </c>
      <c r="X69" s="73" t="str">
        <f>IFERROR(IF($B69=String_o_Kofi,0,VLOOKUP(Monatsverwendungsnachweis!AO72,Status_Ausloesung,Monatsverwendungsnachweis!$R$6,FALSE)*$AF$6*Ermittlung_Pauschale!$N61),"")</f>
        <v/>
      </c>
      <c r="Y69" s="73" t="str">
        <f>IFERROR(IF($B69=String_o_Kofi,0,VLOOKUP(Monatsverwendungsnachweis!AP72,Status_Ausloesung,Monatsverwendungsnachweis!$R$6,FALSE)*$AF$6*Ermittlung_Pauschale!$N61),"")</f>
        <v/>
      </c>
      <c r="Z69" s="73" t="str">
        <f>IFERROR(IF($B69=String_o_Kofi,0,VLOOKUP(Monatsverwendungsnachweis!AQ72,Status_Ausloesung,Monatsverwendungsnachweis!$R$6,FALSE)*$AF$6*Ermittlung_Pauschale!$N61),"")</f>
        <v/>
      </c>
      <c r="AA69" s="73" t="str">
        <f>IFERROR(IF($B69=String_o_Kofi,0,VLOOKUP(Monatsverwendungsnachweis!AR72,Status_Ausloesung,Monatsverwendungsnachweis!$R$6,FALSE)*$AF$6*Ermittlung_Pauschale!$N61),"")</f>
        <v/>
      </c>
      <c r="AB69" s="73" t="str">
        <f>IFERROR(IF($B69=String_o_Kofi,0,VLOOKUP(Monatsverwendungsnachweis!AS72,Status_Ausloesung,Monatsverwendungsnachweis!$R$6,FALSE)*$AF$6*Ermittlung_Pauschale!$N61),"")</f>
        <v/>
      </c>
      <c r="AC69" s="73" t="str">
        <f>IFERROR(IF($B69=String_o_Kofi,0,VLOOKUP(Monatsverwendungsnachweis!AT72,Status_Ausloesung,Monatsverwendungsnachweis!$R$6,FALSE)*$AF$6*Ermittlung_Pauschale!$N61),"")</f>
        <v/>
      </c>
      <c r="AD69" s="73" t="str">
        <f>IFERROR(IF($B69=String_o_Kofi,0,VLOOKUP(Monatsverwendungsnachweis!AU72,Status_Ausloesung,Monatsverwendungsnachweis!$R$6,FALSE)*$AF$6*Ermittlung_Pauschale!$N61),"")</f>
        <v/>
      </c>
      <c r="AE69" s="73" t="str">
        <f>IFERROR(IF($B69=String_o_Kofi,0,VLOOKUP(Monatsverwendungsnachweis!AV72,Status_Ausloesung,Monatsverwendungsnachweis!$R$6,FALSE)*$AF$6*Ermittlung_Pauschale!$N61),"")</f>
        <v/>
      </c>
      <c r="AF69" s="73" t="str">
        <f>IFERROR(IF($B69=String_o_Kofi,0,VLOOKUP(Monatsverwendungsnachweis!AW72,Status_Ausloesung,Monatsverwendungsnachweis!$R$6,FALSE)*$AF$6*Ermittlung_Pauschale!$N61),"")</f>
        <v/>
      </c>
      <c r="AG69" s="73" t="str">
        <f>IFERROR(IF($B69=String_o_Kofi,0,VLOOKUP(Monatsverwendungsnachweis!AX72,Status_Ausloesung,Monatsverwendungsnachweis!$R$6,FALSE)*$AF$6*Ermittlung_Pauschale!$N61),"")</f>
        <v/>
      </c>
      <c r="AH69" s="73" t="str">
        <f>IFERROR(IF($B69=String_o_Kofi,0,VLOOKUP(Monatsverwendungsnachweis!AY72,Status_Ausloesung,Monatsverwendungsnachweis!$R$6,FALSE)*$AF$6*Ermittlung_Pauschale!$N61),"")</f>
        <v/>
      </c>
      <c r="AI69" s="73" t="str">
        <f>IFERROR(IF($B69=String_o_Kofi,0,VLOOKUP(Monatsverwendungsnachweis!AZ72,Status_Ausloesung,Monatsverwendungsnachweis!$R$6,FALSE)*$AF$6*Ermittlung_Pauschale!$N61),"")</f>
        <v/>
      </c>
      <c r="AJ69" s="73" t="str">
        <f>IFERROR(IF($B69=String_o_Kofi,0,VLOOKUP(Monatsverwendungsnachweis!BA72,Status_Ausloesung,Monatsverwendungsnachweis!$R$6,FALSE)*$AF$6*Ermittlung_Pauschale!$N61),"")</f>
        <v/>
      </c>
      <c r="AK69" s="73" t="str">
        <f>IFERROR(IF($B69=String_o_Kofi,0,VLOOKUP(Monatsverwendungsnachweis!BB72,Status_Ausloesung,Monatsverwendungsnachweis!$R$6,FALSE)*$AF$6*Ermittlung_Pauschale!$N61),"")</f>
        <v/>
      </c>
      <c r="AL69" s="73" t="str">
        <f>IFERROR(IF($B69=String_o_Kofi,0,VLOOKUP(Monatsverwendungsnachweis!BC72,Status_Ausloesung,Monatsverwendungsnachweis!$R$6,FALSE)*$AF$6*Ermittlung_Pauschale!$N61),"")</f>
        <v/>
      </c>
      <c r="AM69" s="74">
        <f>IF(E69='Drop Down'!$L$2,SUM(H69:AL69),0)</f>
        <v>0</v>
      </c>
      <c r="AN69" s="74">
        <f>IF(E69='Drop Down'!$L$3,SUM(H69:AL69),0)</f>
        <v>0</v>
      </c>
      <c r="AO69" s="625"/>
      <c r="AP69" s="625"/>
    </row>
    <row r="70" spans="1:42" s="41" customFormat="1" ht="11.85" customHeight="1" x14ac:dyDescent="0.2">
      <c r="A70" s="83" t="str">
        <f>Monatsverwendungsnachweis!A73</f>
        <v/>
      </c>
      <c r="B70" s="84" t="str">
        <f>IF(Monatsverwendungsnachweis!B73&lt;&gt;"",Monatsverwendungsnachweis!B73,"")</f>
        <v/>
      </c>
      <c r="C70" s="84" t="str">
        <f>IF(Monatsverwendungsnachweis!D73&lt;&gt;"",Monatsverwendungsnachweis!D73,"")</f>
        <v/>
      </c>
      <c r="D70" s="124" t="str">
        <f>IF(Monatsverwendungsnachweis!F73="","",Monatsverwendungsnachweis!F73)</f>
        <v/>
      </c>
      <c r="E70" s="128" t="str">
        <f>IF(Monatsverwendungsnachweis!G73="","",Monatsverwendungsnachweis!G73)</f>
        <v/>
      </c>
      <c r="F70" s="124" t="str">
        <f>IF(Monatsverwendungsnachweis!H73="","",Monatsverwendungsnachweis!H73)</f>
        <v/>
      </c>
      <c r="G70" s="124" t="str">
        <f>IF(C70="","",IF(Ermittlung_Pauschale!N62=0,"nein","ja"))</f>
        <v/>
      </c>
      <c r="H70" s="73" t="str">
        <f>IFERROR(IF($B70=String_o_Kofi,0,VLOOKUP(Monatsverwendungsnachweis!Y73,Status_Ausloesung,Monatsverwendungsnachweis!$R$6,FALSE)*$AF$6*Ermittlung_Pauschale!$N62),"")</f>
        <v/>
      </c>
      <c r="I70" s="73" t="str">
        <f>IFERROR(IF($B70=String_o_Kofi,0,VLOOKUP(Monatsverwendungsnachweis!Z73,Status_Ausloesung,Monatsverwendungsnachweis!$R$6,FALSE)*$AF$6*Ermittlung_Pauschale!$N62),"")</f>
        <v/>
      </c>
      <c r="J70" s="73" t="str">
        <f>IFERROR(IF($B70=String_o_Kofi,0,VLOOKUP(Monatsverwendungsnachweis!AA73,Status_Ausloesung,Monatsverwendungsnachweis!$R$6,FALSE)*$AF$6*Ermittlung_Pauschale!$N62),"")</f>
        <v/>
      </c>
      <c r="K70" s="73" t="str">
        <f>IFERROR(IF($B70=String_o_Kofi,0,VLOOKUP(Monatsverwendungsnachweis!AB73,Status_Ausloesung,Monatsverwendungsnachweis!$R$6,FALSE)*$AF$6*Ermittlung_Pauschale!$N62),"")</f>
        <v/>
      </c>
      <c r="L70" s="73" t="str">
        <f>IFERROR(IF($B70=String_o_Kofi,0,VLOOKUP(Monatsverwendungsnachweis!AC73,Status_Ausloesung,Monatsverwendungsnachweis!$R$6,FALSE)*$AF$6*Ermittlung_Pauschale!$N62),"")</f>
        <v/>
      </c>
      <c r="M70" s="73" t="str">
        <f>IFERROR(IF($B70=String_o_Kofi,0,VLOOKUP(Monatsverwendungsnachweis!AD73,Status_Ausloesung,Monatsverwendungsnachweis!$R$6,FALSE)*$AF$6*Ermittlung_Pauschale!$N62),"")</f>
        <v/>
      </c>
      <c r="N70" s="73" t="str">
        <f>IFERROR(IF($B70=String_o_Kofi,0,VLOOKUP(Monatsverwendungsnachweis!AE73,Status_Ausloesung,Monatsverwendungsnachweis!$R$6,FALSE)*$AF$6*Ermittlung_Pauschale!$N62),"")</f>
        <v/>
      </c>
      <c r="O70" s="73" t="str">
        <f>IFERROR(IF($B70=String_o_Kofi,0,VLOOKUP(Monatsverwendungsnachweis!AF73,Status_Ausloesung,Monatsverwendungsnachweis!$R$6,FALSE)*$AF$6*Ermittlung_Pauschale!$N62),"")</f>
        <v/>
      </c>
      <c r="P70" s="73" t="str">
        <f>IFERROR(IF($B70=String_o_Kofi,0,VLOOKUP(Monatsverwendungsnachweis!AG73,Status_Ausloesung,Monatsverwendungsnachweis!$R$6,FALSE)*$AF$6*Ermittlung_Pauschale!$N62),"")</f>
        <v/>
      </c>
      <c r="Q70" s="73" t="str">
        <f>IFERROR(IF($B70=String_o_Kofi,0,VLOOKUP(Monatsverwendungsnachweis!AH73,Status_Ausloesung,Monatsverwendungsnachweis!$R$6,FALSE)*$AF$6*Ermittlung_Pauschale!$N62),"")</f>
        <v/>
      </c>
      <c r="R70" s="73" t="str">
        <f>IFERROR(IF($B70=String_o_Kofi,0,VLOOKUP(Monatsverwendungsnachweis!AI73,Status_Ausloesung,Monatsverwendungsnachweis!$R$6,FALSE)*$AF$6*Ermittlung_Pauschale!$N62),"")</f>
        <v/>
      </c>
      <c r="S70" s="73" t="str">
        <f>IFERROR(IF($B70=String_o_Kofi,0,VLOOKUP(Monatsverwendungsnachweis!AJ73,Status_Ausloesung,Monatsverwendungsnachweis!$R$6,FALSE)*$AF$6*Ermittlung_Pauschale!$N62),"")</f>
        <v/>
      </c>
      <c r="T70" s="73" t="str">
        <f>IFERROR(IF($B70=String_o_Kofi,0,VLOOKUP(Monatsverwendungsnachweis!AK73,Status_Ausloesung,Monatsverwendungsnachweis!$R$6,FALSE)*$AF$6*Ermittlung_Pauschale!$N62),"")</f>
        <v/>
      </c>
      <c r="U70" s="73" t="str">
        <f>IFERROR(IF($B70=String_o_Kofi,0,VLOOKUP(Monatsverwendungsnachweis!AL73,Status_Ausloesung,Monatsverwendungsnachweis!$R$6,FALSE)*$AF$6*Ermittlung_Pauschale!$N62),"")</f>
        <v/>
      </c>
      <c r="V70" s="73" t="str">
        <f>IFERROR(IF($B70=String_o_Kofi,0,VLOOKUP(Monatsverwendungsnachweis!AM73,Status_Ausloesung,Monatsverwendungsnachweis!$R$6,FALSE)*$AF$6*Ermittlung_Pauschale!$N62),"")</f>
        <v/>
      </c>
      <c r="W70" s="73" t="str">
        <f>IFERROR(IF($B70=String_o_Kofi,0,VLOOKUP(Monatsverwendungsnachweis!AN73,Status_Ausloesung,Monatsverwendungsnachweis!$R$6,FALSE)*$AF$6*Ermittlung_Pauschale!$N62),"")</f>
        <v/>
      </c>
      <c r="X70" s="73" t="str">
        <f>IFERROR(IF($B70=String_o_Kofi,0,VLOOKUP(Monatsverwendungsnachweis!AO73,Status_Ausloesung,Monatsverwendungsnachweis!$R$6,FALSE)*$AF$6*Ermittlung_Pauschale!$N62),"")</f>
        <v/>
      </c>
      <c r="Y70" s="73" t="str">
        <f>IFERROR(IF($B70=String_o_Kofi,0,VLOOKUP(Monatsverwendungsnachweis!AP73,Status_Ausloesung,Monatsverwendungsnachweis!$R$6,FALSE)*$AF$6*Ermittlung_Pauschale!$N62),"")</f>
        <v/>
      </c>
      <c r="Z70" s="73" t="str">
        <f>IFERROR(IF($B70=String_o_Kofi,0,VLOOKUP(Monatsverwendungsnachweis!AQ73,Status_Ausloesung,Monatsverwendungsnachweis!$R$6,FALSE)*$AF$6*Ermittlung_Pauschale!$N62),"")</f>
        <v/>
      </c>
      <c r="AA70" s="73" t="str">
        <f>IFERROR(IF($B70=String_o_Kofi,0,VLOOKUP(Monatsverwendungsnachweis!AR73,Status_Ausloesung,Monatsverwendungsnachweis!$R$6,FALSE)*$AF$6*Ermittlung_Pauschale!$N62),"")</f>
        <v/>
      </c>
      <c r="AB70" s="73" t="str">
        <f>IFERROR(IF($B70=String_o_Kofi,0,VLOOKUP(Monatsverwendungsnachweis!AS73,Status_Ausloesung,Monatsverwendungsnachweis!$R$6,FALSE)*$AF$6*Ermittlung_Pauschale!$N62),"")</f>
        <v/>
      </c>
      <c r="AC70" s="73" t="str">
        <f>IFERROR(IF($B70=String_o_Kofi,0,VLOOKUP(Monatsverwendungsnachweis!AT73,Status_Ausloesung,Monatsverwendungsnachweis!$R$6,FALSE)*$AF$6*Ermittlung_Pauschale!$N62),"")</f>
        <v/>
      </c>
      <c r="AD70" s="73" t="str">
        <f>IFERROR(IF($B70=String_o_Kofi,0,VLOOKUP(Monatsverwendungsnachweis!AU73,Status_Ausloesung,Monatsverwendungsnachweis!$R$6,FALSE)*$AF$6*Ermittlung_Pauschale!$N62),"")</f>
        <v/>
      </c>
      <c r="AE70" s="73" t="str">
        <f>IFERROR(IF($B70=String_o_Kofi,0,VLOOKUP(Monatsverwendungsnachweis!AV73,Status_Ausloesung,Monatsverwendungsnachweis!$R$6,FALSE)*$AF$6*Ermittlung_Pauschale!$N62),"")</f>
        <v/>
      </c>
      <c r="AF70" s="73" t="str">
        <f>IFERROR(IF($B70=String_o_Kofi,0,VLOOKUP(Monatsverwendungsnachweis!AW73,Status_Ausloesung,Monatsverwendungsnachweis!$R$6,FALSE)*$AF$6*Ermittlung_Pauschale!$N62),"")</f>
        <v/>
      </c>
      <c r="AG70" s="73" t="str">
        <f>IFERROR(IF($B70=String_o_Kofi,0,VLOOKUP(Monatsverwendungsnachweis!AX73,Status_Ausloesung,Monatsverwendungsnachweis!$R$6,FALSE)*$AF$6*Ermittlung_Pauschale!$N62),"")</f>
        <v/>
      </c>
      <c r="AH70" s="73" t="str">
        <f>IFERROR(IF($B70=String_o_Kofi,0,VLOOKUP(Monatsverwendungsnachweis!AY73,Status_Ausloesung,Monatsverwendungsnachweis!$R$6,FALSE)*$AF$6*Ermittlung_Pauschale!$N62),"")</f>
        <v/>
      </c>
      <c r="AI70" s="73" t="str">
        <f>IFERROR(IF($B70=String_o_Kofi,0,VLOOKUP(Monatsverwendungsnachweis!AZ73,Status_Ausloesung,Monatsverwendungsnachweis!$R$6,FALSE)*$AF$6*Ermittlung_Pauschale!$N62),"")</f>
        <v/>
      </c>
      <c r="AJ70" s="73" t="str">
        <f>IFERROR(IF($B70=String_o_Kofi,0,VLOOKUP(Monatsverwendungsnachweis!BA73,Status_Ausloesung,Monatsverwendungsnachweis!$R$6,FALSE)*$AF$6*Ermittlung_Pauschale!$N62),"")</f>
        <v/>
      </c>
      <c r="AK70" s="73" t="str">
        <f>IFERROR(IF($B70=String_o_Kofi,0,VLOOKUP(Monatsverwendungsnachweis!BB73,Status_Ausloesung,Monatsverwendungsnachweis!$R$6,FALSE)*$AF$6*Ermittlung_Pauschale!$N62),"")</f>
        <v/>
      </c>
      <c r="AL70" s="73" t="str">
        <f>IFERROR(IF($B70=String_o_Kofi,0,VLOOKUP(Monatsverwendungsnachweis!BC73,Status_Ausloesung,Monatsverwendungsnachweis!$R$6,FALSE)*$AF$6*Ermittlung_Pauschale!$N62),"")</f>
        <v/>
      </c>
      <c r="AM70" s="74">
        <f>IF(E70='Drop Down'!$L$2,SUM(H70:AL70),0)</f>
        <v>0</v>
      </c>
      <c r="AN70" s="74">
        <f>IF(E70='Drop Down'!$L$3,SUM(H70:AL70),0)</f>
        <v>0</v>
      </c>
      <c r="AO70" s="625"/>
      <c r="AP70" s="625"/>
    </row>
    <row r="71" spans="1:42" s="41" customFormat="1" ht="11.85" customHeight="1" x14ac:dyDescent="0.2">
      <c r="A71" s="83" t="str">
        <f>Monatsverwendungsnachweis!A74</f>
        <v/>
      </c>
      <c r="B71" s="84" t="str">
        <f>IF(Monatsverwendungsnachweis!B74&lt;&gt;"",Monatsverwendungsnachweis!B74,"")</f>
        <v/>
      </c>
      <c r="C71" s="84" t="str">
        <f>IF(Monatsverwendungsnachweis!D74&lt;&gt;"",Monatsverwendungsnachweis!D74,"")</f>
        <v/>
      </c>
      <c r="D71" s="124" t="str">
        <f>IF(Monatsverwendungsnachweis!F74="","",Monatsverwendungsnachweis!F74)</f>
        <v/>
      </c>
      <c r="E71" s="128" t="str">
        <f>IF(Monatsverwendungsnachweis!G74="","",Monatsverwendungsnachweis!G74)</f>
        <v/>
      </c>
      <c r="F71" s="124" t="str">
        <f>IF(Monatsverwendungsnachweis!H74="","",Monatsverwendungsnachweis!H74)</f>
        <v/>
      </c>
      <c r="G71" s="124" t="str">
        <f>IF(C71="","",IF(Ermittlung_Pauschale!N63=0,"nein","ja"))</f>
        <v/>
      </c>
      <c r="H71" s="73" t="str">
        <f>IFERROR(IF($B71=String_o_Kofi,0,VLOOKUP(Monatsverwendungsnachweis!Y74,Status_Ausloesung,Monatsverwendungsnachweis!$R$6,FALSE)*$AF$6*Ermittlung_Pauschale!$N63),"")</f>
        <v/>
      </c>
      <c r="I71" s="73" t="str">
        <f>IFERROR(IF($B71=String_o_Kofi,0,VLOOKUP(Monatsverwendungsnachweis!Z74,Status_Ausloesung,Monatsverwendungsnachweis!$R$6,FALSE)*$AF$6*Ermittlung_Pauschale!$N63),"")</f>
        <v/>
      </c>
      <c r="J71" s="73" t="str">
        <f>IFERROR(IF($B71=String_o_Kofi,0,VLOOKUP(Monatsverwendungsnachweis!AA74,Status_Ausloesung,Monatsverwendungsnachweis!$R$6,FALSE)*$AF$6*Ermittlung_Pauschale!$N63),"")</f>
        <v/>
      </c>
      <c r="K71" s="73" t="str">
        <f>IFERROR(IF($B71=String_o_Kofi,0,VLOOKUP(Monatsverwendungsnachweis!AB74,Status_Ausloesung,Monatsverwendungsnachweis!$R$6,FALSE)*$AF$6*Ermittlung_Pauschale!$N63),"")</f>
        <v/>
      </c>
      <c r="L71" s="73" t="str">
        <f>IFERROR(IF($B71=String_o_Kofi,0,VLOOKUP(Monatsverwendungsnachweis!AC74,Status_Ausloesung,Monatsverwendungsnachweis!$R$6,FALSE)*$AF$6*Ermittlung_Pauschale!$N63),"")</f>
        <v/>
      </c>
      <c r="M71" s="73" t="str">
        <f>IFERROR(IF($B71=String_o_Kofi,0,VLOOKUP(Monatsverwendungsnachweis!AD74,Status_Ausloesung,Monatsverwendungsnachweis!$R$6,FALSE)*$AF$6*Ermittlung_Pauschale!$N63),"")</f>
        <v/>
      </c>
      <c r="N71" s="73" t="str">
        <f>IFERROR(IF($B71=String_o_Kofi,0,VLOOKUP(Monatsverwendungsnachweis!AE74,Status_Ausloesung,Monatsverwendungsnachweis!$R$6,FALSE)*$AF$6*Ermittlung_Pauschale!$N63),"")</f>
        <v/>
      </c>
      <c r="O71" s="73" t="str">
        <f>IFERROR(IF($B71=String_o_Kofi,0,VLOOKUP(Monatsverwendungsnachweis!AF74,Status_Ausloesung,Monatsverwendungsnachweis!$R$6,FALSE)*$AF$6*Ermittlung_Pauschale!$N63),"")</f>
        <v/>
      </c>
      <c r="P71" s="73" t="str">
        <f>IFERROR(IF($B71=String_o_Kofi,0,VLOOKUP(Monatsverwendungsnachweis!AG74,Status_Ausloesung,Monatsverwendungsnachweis!$R$6,FALSE)*$AF$6*Ermittlung_Pauschale!$N63),"")</f>
        <v/>
      </c>
      <c r="Q71" s="73" t="str">
        <f>IFERROR(IF($B71=String_o_Kofi,0,VLOOKUP(Monatsverwendungsnachweis!AH74,Status_Ausloesung,Monatsverwendungsnachweis!$R$6,FALSE)*$AF$6*Ermittlung_Pauschale!$N63),"")</f>
        <v/>
      </c>
      <c r="R71" s="73" t="str">
        <f>IFERROR(IF($B71=String_o_Kofi,0,VLOOKUP(Monatsverwendungsnachweis!AI74,Status_Ausloesung,Monatsverwendungsnachweis!$R$6,FALSE)*$AF$6*Ermittlung_Pauschale!$N63),"")</f>
        <v/>
      </c>
      <c r="S71" s="73" t="str">
        <f>IFERROR(IF($B71=String_o_Kofi,0,VLOOKUP(Monatsverwendungsnachweis!AJ74,Status_Ausloesung,Monatsverwendungsnachweis!$R$6,FALSE)*$AF$6*Ermittlung_Pauschale!$N63),"")</f>
        <v/>
      </c>
      <c r="T71" s="73" t="str">
        <f>IFERROR(IF($B71=String_o_Kofi,0,VLOOKUP(Monatsverwendungsnachweis!AK74,Status_Ausloesung,Monatsverwendungsnachweis!$R$6,FALSE)*$AF$6*Ermittlung_Pauschale!$N63),"")</f>
        <v/>
      </c>
      <c r="U71" s="73" t="str">
        <f>IFERROR(IF($B71=String_o_Kofi,0,VLOOKUP(Monatsverwendungsnachweis!AL74,Status_Ausloesung,Monatsverwendungsnachweis!$R$6,FALSE)*$AF$6*Ermittlung_Pauschale!$N63),"")</f>
        <v/>
      </c>
      <c r="V71" s="73" t="str">
        <f>IFERROR(IF($B71=String_o_Kofi,0,VLOOKUP(Monatsverwendungsnachweis!AM74,Status_Ausloesung,Monatsverwendungsnachweis!$R$6,FALSE)*$AF$6*Ermittlung_Pauschale!$N63),"")</f>
        <v/>
      </c>
      <c r="W71" s="73" t="str">
        <f>IFERROR(IF($B71=String_o_Kofi,0,VLOOKUP(Monatsverwendungsnachweis!AN74,Status_Ausloesung,Monatsverwendungsnachweis!$R$6,FALSE)*$AF$6*Ermittlung_Pauschale!$N63),"")</f>
        <v/>
      </c>
      <c r="X71" s="73" t="str">
        <f>IFERROR(IF($B71=String_o_Kofi,0,VLOOKUP(Monatsverwendungsnachweis!AO74,Status_Ausloesung,Monatsverwendungsnachweis!$R$6,FALSE)*$AF$6*Ermittlung_Pauschale!$N63),"")</f>
        <v/>
      </c>
      <c r="Y71" s="73" t="str">
        <f>IFERROR(IF($B71=String_o_Kofi,0,VLOOKUP(Monatsverwendungsnachweis!AP74,Status_Ausloesung,Monatsverwendungsnachweis!$R$6,FALSE)*$AF$6*Ermittlung_Pauschale!$N63),"")</f>
        <v/>
      </c>
      <c r="Z71" s="73" t="str">
        <f>IFERROR(IF($B71=String_o_Kofi,0,VLOOKUP(Monatsverwendungsnachweis!AQ74,Status_Ausloesung,Monatsverwendungsnachweis!$R$6,FALSE)*$AF$6*Ermittlung_Pauschale!$N63),"")</f>
        <v/>
      </c>
      <c r="AA71" s="73" t="str">
        <f>IFERROR(IF($B71=String_o_Kofi,0,VLOOKUP(Monatsverwendungsnachweis!AR74,Status_Ausloesung,Monatsverwendungsnachweis!$R$6,FALSE)*$AF$6*Ermittlung_Pauschale!$N63),"")</f>
        <v/>
      </c>
      <c r="AB71" s="73" t="str">
        <f>IFERROR(IF($B71=String_o_Kofi,0,VLOOKUP(Monatsverwendungsnachweis!AS74,Status_Ausloesung,Monatsverwendungsnachweis!$R$6,FALSE)*$AF$6*Ermittlung_Pauschale!$N63),"")</f>
        <v/>
      </c>
      <c r="AC71" s="73" t="str">
        <f>IFERROR(IF($B71=String_o_Kofi,0,VLOOKUP(Monatsverwendungsnachweis!AT74,Status_Ausloesung,Monatsverwendungsnachweis!$R$6,FALSE)*$AF$6*Ermittlung_Pauschale!$N63),"")</f>
        <v/>
      </c>
      <c r="AD71" s="73" t="str">
        <f>IFERROR(IF($B71=String_o_Kofi,0,VLOOKUP(Monatsverwendungsnachweis!AU74,Status_Ausloesung,Monatsverwendungsnachweis!$R$6,FALSE)*$AF$6*Ermittlung_Pauschale!$N63),"")</f>
        <v/>
      </c>
      <c r="AE71" s="73" t="str">
        <f>IFERROR(IF($B71=String_o_Kofi,0,VLOOKUP(Monatsverwendungsnachweis!AV74,Status_Ausloesung,Monatsverwendungsnachweis!$R$6,FALSE)*$AF$6*Ermittlung_Pauschale!$N63),"")</f>
        <v/>
      </c>
      <c r="AF71" s="73" t="str">
        <f>IFERROR(IF($B71=String_o_Kofi,0,VLOOKUP(Monatsverwendungsnachweis!AW74,Status_Ausloesung,Monatsverwendungsnachweis!$R$6,FALSE)*$AF$6*Ermittlung_Pauschale!$N63),"")</f>
        <v/>
      </c>
      <c r="AG71" s="73" t="str">
        <f>IFERROR(IF($B71=String_o_Kofi,0,VLOOKUP(Monatsverwendungsnachweis!AX74,Status_Ausloesung,Monatsverwendungsnachweis!$R$6,FALSE)*$AF$6*Ermittlung_Pauschale!$N63),"")</f>
        <v/>
      </c>
      <c r="AH71" s="73" t="str">
        <f>IFERROR(IF($B71=String_o_Kofi,0,VLOOKUP(Monatsverwendungsnachweis!AY74,Status_Ausloesung,Monatsverwendungsnachweis!$R$6,FALSE)*$AF$6*Ermittlung_Pauschale!$N63),"")</f>
        <v/>
      </c>
      <c r="AI71" s="73" t="str">
        <f>IFERROR(IF($B71=String_o_Kofi,0,VLOOKUP(Monatsverwendungsnachweis!AZ74,Status_Ausloesung,Monatsverwendungsnachweis!$R$6,FALSE)*$AF$6*Ermittlung_Pauschale!$N63),"")</f>
        <v/>
      </c>
      <c r="AJ71" s="73" t="str">
        <f>IFERROR(IF($B71=String_o_Kofi,0,VLOOKUP(Monatsverwendungsnachweis!BA74,Status_Ausloesung,Monatsverwendungsnachweis!$R$6,FALSE)*$AF$6*Ermittlung_Pauschale!$N63),"")</f>
        <v/>
      </c>
      <c r="AK71" s="73" t="str">
        <f>IFERROR(IF($B71=String_o_Kofi,0,VLOOKUP(Monatsverwendungsnachweis!BB74,Status_Ausloesung,Monatsverwendungsnachweis!$R$6,FALSE)*$AF$6*Ermittlung_Pauschale!$N63),"")</f>
        <v/>
      </c>
      <c r="AL71" s="73" t="str">
        <f>IFERROR(IF($B71=String_o_Kofi,0,VLOOKUP(Monatsverwendungsnachweis!BC74,Status_Ausloesung,Monatsverwendungsnachweis!$R$6,FALSE)*$AF$6*Ermittlung_Pauschale!$N63),"")</f>
        <v/>
      </c>
      <c r="AM71" s="74">
        <f>IF(E71='Drop Down'!$L$2,SUM(H71:AL71),0)</f>
        <v>0</v>
      </c>
      <c r="AN71" s="74">
        <f>IF(E71='Drop Down'!$L$3,SUM(H71:AL71),0)</f>
        <v>0</v>
      </c>
      <c r="AO71" s="625"/>
      <c r="AP71" s="625"/>
    </row>
    <row r="72" spans="1:42" s="41" customFormat="1" ht="11.85" customHeight="1" x14ac:dyDescent="0.2">
      <c r="A72" s="83" t="str">
        <f>Monatsverwendungsnachweis!A75</f>
        <v/>
      </c>
      <c r="B72" s="84" t="str">
        <f>IF(Monatsverwendungsnachweis!B75&lt;&gt;"",Monatsverwendungsnachweis!B75,"")</f>
        <v/>
      </c>
      <c r="C72" s="84" t="str">
        <f>IF(Monatsverwendungsnachweis!D75&lt;&gt;"",Monatsverwendungsnachweis!D75,"")</f>
        <v/>
      </c>
      <c r="D72" s="124" t="str">
        <f>IF(Monatsverwendungsnachweis!F75="","",Monatsverwendungsnachweis!F75)</f>
        <v/>
      </c>
      <c r="E72" s="128" t="str">
        <f>IF(Monatsverwendungsnachweis!G75="","",Monatsverwendungsnachweis!G75)</f>
        <v/>
      </c>
      <c r="F72" s="124" t="str">
        <f>IF(Monatsverwendungsnachweis!H75="","",Monatsverwendungsnachweis!H75)</f>
        <v/>
      </c>
      <c r="G72" s="124" t="str">
        <f>IF(C72="","",IF(Ermittlung_Pauschale!N64=0,"nein","ja"))</f>
        <v/>
      </c>
      <c r="H72" s="73" t="str">
        <f>IFERROR(IF($B72=String_o_Kofi,0,VLOOKUP(Monatsverwendungsnachweis!Y75,Status_Ausloesung,Monatsverwendungsnachweis!$R$6,FALSE)*$AF$6*Ermittlung_Pauschale!$N64),"")</f>
        <v/>
      </c>
      <c r="I72" s="73" t="str">
        <f>IFERROR(IF($B72=String_o_Kofi,0,VLOOKUP(Monatsverwendungsnachweis!Z75,Status_Ausloesung,Monatsverwendungsnachweis!$R$6,FALSE)*$AF$6*Ermittlung_Pauschale!$N64),"")</f>
        <v/>
      </c>
      <c r="J72" s="73" t="str">
        <f>IFERROR(IF($B72=String_o_Kofi,0,VLOOKUP(Monatsverwendungsnachweis!AA75,Status_Ausloesung,Monatsverwendungsnachweis!$R$6,FALSE)*$AF$6*Ermittlung_Pauschale!$N64),"")</f>
        <v/>
      </c>
      <c r="K72" s="73" t="str">
        <f>IFERROR(IF($B72=String_o_Kofi,0,VLOOKUP(Monatsverwendungsnachweis!AB75,Status_Ausloesung,Monatsverwendungsnachweis!$R$6,FALSE)*$AF$6*Ermittlung_Pauschale!$N64),"")</f>
        <v/>
      </c>
      <c r="L72" s="73" t="str">
        <f>IFERROR(IF($B72=String_o_Kofi,0,VLOOKUP(Monatsverwendungsnachweis!AC75,Status_Ausloesung,Monatsverwendungsnachweis!$R$6,FALSE)*$AF$6*Ermittlung_Pauschale!$N64),"")</f>
        <v/>
      </c>
      <c r="M72" s="73" t="str">
        <f>IFERROR(IF($B72=String_o_Kofi,0,VLOOKUP(Monatsverwendungsnachweis!AD75,Status_Ausloesung,Monatsverwendungsnachweis!$R$6,FALSE)*$AF$6*Ermittlung_Pauschale!$N64),"")</f>
        <v/>
      </c>
      <c r="N72" s="73" t="str">
        <f>IFERROR(IF($B72=String_o_Kofi,0,VLOOKUP(Monatsverwendungsnachweis!AE75,Status_Ausloesung,Monatsverwendungsnachweis!$R$6,FALSE)*$AF$6*Ermittlung_Pauschale!$N64),"")</f>
        <v/>
      </c>
      <c r="O72" s="73" t="str">
        <f>IFERROR(IF($B72=String_o_Kofi,0,VLOOKUP(Monatsverwendungsnachweis!AF75,Status_Ausloesung,Monatsverwendungsnachweis!$R$6,FALSE)*$AF$6*Ermittlung_Pauschale!$N64),"")</f>
        <v/>
      </c>
      <c r="P72" s="73" t="str">
        <f>IFERROR(IF($B72=String_o_Kofi,0,VLOOKUP(Monatsverwendungsnachweis!AG75,Status_Ausloesung,Monatsverwendungsnachweis!$R$6,FALSE)*$AF$6*Ermittlung_Pauschale!$N64),"")</f>
        <v/>
      </c>
      <c r="Q72" s="73" t="str">
        <f>IFERROR(IF($B72=String_o_Kofi,0,VLOOKUP(Monatsverwendungsnachweis!AH75,Status_Ausloesung,Monatsverwendungsnachweis!$R$6,FALSE)*$AF$6*Ermittlung_Pauschale!$N64),"")</f>
        <v/>
      </c>
      <c r="R72" s="73" t="str">
        <f>IFERROR(IF($B72=String_o_Kofi,0,VLOOKUP(Monatsverwendungsnachweis!AI75,Status_Ausloesung,Monatsverwendungsnachweis!$R$6,FALSE)*$AF$6*Ermittlung_Pauschale!$N64),"")</f>
        <v/>
      </c>
      <c r="S72" s="73" t="str">
        <f>IFERROR(IF($B72=String_o_Kofi,0,VLOOKUP(Monatsverwendungsnachweis!AJ75,Status_Ausloesung,Monatsverwendungsnachweis!$R$6,FALSE)*$AF$6*Ermittlung_Pauschale!$N64),"")</f>
        <v/>
      </c>
      <c r="T72" s="73" t="str">
        <f>IFERROR(IF($B72=String_o_Kofi,0,VLOOKUP(Monatsverwendungsnachweis!AK75,Status_Ausloesung,Monatsverwendungsnachweis!$R$6,FALSE)*$AF$6*Ermittlung_Pauschale!$N64),"")</f>
        <v/>
      </c>
      <c r="U72" s="73" t="str">
        <f>IFERROR(IF($B72=String_o_Kofi,0,VLOOKUP(Monatsverwendungsnachweis!AL75,Status_Ausloesung,Monatsverwendungsnachweis!$R$6,FALSE)*$AF$6*Ermittlung_Pauschale!$N64),"")</f>
        <v/>
      </c>
      <c r="V72" s="73" t="str">
        <f>IFERROR(IF($B72=String_o_Kofi,0,VLOOKUP(Monatsverwendungsnachweis!AM75,Status_Ausloesung,Monatsverwendungsnachweis!$R$6,FALSE)*$AF$6*Ermittlung_Pauschale!$N64),"")</f>
        <v/>
      </c>
      <c r="W72" s="73" t="str">
        <f>IFERROR(IF($B72=String_o_Kofi,0,VLOOKUP(Monatsverwendungsnachweis!AN75,Status_Ausloesung,Monatsverwendungsnachweis!$R$6,FALSE)*$AF$6*Ermittlung_Pauschale!$N64),"")</f>
        <v/>
      </c>
      <c r="X72" s="73" t="str">
        <f>IFERROR(IF($B72=String_o_Kofi,0,VLOOKUP(Monatsverwendungsnachweis!AO75,Status_Ausloesung,Monatsverwendungsnachweis!$R$6,FALSE)*$AF$6*Ermittlung_Pauschale!$N64),"")</f>
        <v/>
      </c>
      <c r="Y72" s="73" t="str">
        <f>IFERROR(IF($B72=String_o_Kofi,0,VLOOKUP(Monatsverwendungsnachweis!AP75,Status_Ausloesung,Monatsverwendungsnachweis!$R$6,FALSE)*$AF$6*Ermittlung_Pauschale!$N64),"")</f>
        <v/>
      </c>
      <c r="Z72" s="73" t="str">
        <f>IFERROR(IF($B72=String_o_Kofi,0,VLOOKUP(Monatsverwendungsnachweis!AQ75,Status_Ausloesung,Monatsverwendungsnachweis!$R$6,FALSE)*$AF$6*Ermittlung_Pauschale!$N64),"")</f>
        <v/>
      </c>
      <c r="AA72" s="73" t="str">
        <f>IFERROR(IF($B72=String_o_Kofi,0,VLOOKUP(Monatsverwendungsnachweis!AR75,Status_Ausloesung,Monatsverwendungsnachweis!$R$6,FALSE)*$AF$6*Ermittlung_Pauschale!$N64),"")</f>
        <v/>
      </c>
      <c r="AB72" s="73" t="str">
        <f>IFERROR(IF($B72=String_o_Kofi,0,VLOOKUP(Monatsverwendungsnachweis!AS75,Status_Ausloesung,Monatsverwendungsnachweis!$R$6,FALSE)*$AF$6*Ermittlung_Pauschale!$N64),"")</f>
        <v/>
      </c>
      <c r="AC72" s="73" t="str">
        <f>IFERROR(IF($B72=String_o_Kofi,0,VLOOKUP(Monatsverwendungsnachweis!AT75,Status_Ausloesung,Monatsverwendungsnachweis!$R$6,FALSE)*$AF$6*Ermittlung_Pauschale!$N64),"")</f>
        <v/>
      </c>
      <c r="AD72" s="73" t="str">
        <f>IFERROR(IF($B72=String_o_Kofi,0,VLOOKUP(Monatsverwendungsnachweis!AU75,Status_Ausloesung,Monatsverwendungsnachweis!$R$6,FALSE)*$AF$6*Ermittlung_Pauschale!$N64),"")</f>
        <v/>
      </c>
      <c r="AE72" s="73" t="str">
        <f>IFERROR(IF($B72=String_o_Kofi,0,VLOOKUP(Monatsverwendungsnachweis!AV75,Status_Ausloesung,Monatsverwendungsnachweis!$R$6,FALSE)*$AF$6*Ermittlung_Pauschale!$N64),"")</f>
        <v/>
      </c>
      <c r="AF72" s="73" t="str">
        <f>IFERROR(IF($B72=String_o_Kofi,0,VLOOKUP(Monatsverwendungsnachweis!AW75,Status_Ausloesung,Monatsverwendungsnachweis!$R$6,FALSE)*$AF$6*Ermittlung_Pauschale!$N64),"")</f>
        <v/>
      </c>
      <c r="AG72" s="73" t="str">
        <f>IFERROR(IF($B72=String_o_Kofi,0,VLOOKUP(Monatsverwendungsnachweis!AX75,Status_Ausloesung,Monatsverwendungsnachweis!$R$6,FALSE)*$AF$6*Ermittlung_Pauschale!$N64),"")</f>
        <v/>
      </c>
      <c r="AH72" s="73" t="str">
        <f>IFERROR(IF($B72=String_o_Kofi,0,VLOOKUP(Monatsverwendungsnachweis!AY75,Status_Ausloesung,Monatsverwendungsnachweis!$R$6,FALSE)*$AF$6*Ermittlung_Pauschale!$N64),"")</f>
        <v/>
      </c>
      <c r="AI72" s="73" t="str">
        <f>IFERROR(IF($B72=String_o_Kofi,0,VLOOKUP(Monatsverwendungsnachweis!AZ75,Status_Ausloesung,Monatsverwendungsnachweis!$R$6,FALSE)*$AF$6*Ermittlung_Pauschale!$N64),"")</f>
        <v/>
      </c>
      <c r="AJ72" s="73" t="str">
        <f>IFERROR(IF($B72=String_o_Kofi,0,VLOOKUP(Monatsverwendungsnachweis!BA75,Status_Ausloesung,Monatsverwendungsnachweis!$R$6,FALSE)*$AF$6*Ermittlung_Pauschale!$N64),"")</f>
        <v/>
      </c>
      <c r="AK72" s="73" t="str">
        <f>IFERROR(IF($B72=String_o_Kofi,0,VLOOKUP(Monatsverwendungsnachweis!BB75,Status_Ausloesung,Monatsverwendungsnachweis!$R$6,FALSE)*$AF$6*Ermittlung_Pauschale!$N64),"")</f>
        <v/>
      </c>
      <c r="AL72" s="73" t="str">
        <f>IFERROR(IF($B72=String_o_Kofi,0,VLOOKUP(Monatsverwendungsnachweis!BC75,Status_Ausloesung,Monatsverwendungsnachweis!$R$6,FALSE)*$AF$6*Ermittlung_Pauschale!$N64),"")</f>
        <v/>
      </c>
      <c r="AM72" s="74">
        <f>IF(E72='Drop Down'!$L$2,SUM(H72:AL72),0)</f>
        <v>0</v>
      </c>
      <c r="AN72" s="74">
        <f>IF(E72='Drop Down'!$L$3,SUM(H72:AL72),0)</f>
        <v>0</v>
      </c>
      <c r="AO72" s="625"/>
      <c r="AP72" s="625"/>
    </row>
    <row r="73" spans="1:42" s="41" customFormat="1" ht="11.85" customHeight="1" x14ac:dyDescent="0.2">
      <c r="A73" s="83" t="str">
        <f>Monatsverwendungsnachweis!A76</f>
        <v/>
      </c>
      <c r="B73" s="84" t="str">
        <f>IF(Monatsverwendungsnachweis!B76&lt;&gt;"",Monatsverwendungsnachweis!B76,"")</f>
        <v/>
      </c>
      <c r="C73" s="84" t="str">
        <f>IF(Monatsverwendungsnachweis!D76&lt;&gt;"",Monatsverwendungsnachweis!D76,"")</f>
        <v/>
      </c>
      <c r="D73" s="124" t="str">
        <f>IF(Monatsverwendungsnachweis!F76="","",Monatsverwendungsnachweis!F76)</f>
        <v/>
      </c>
      <c r="E73" s="128" t="str">
        <f>IF(Monatsverwendungsnachweis!G76="","",Monatsverwendungsnachweis!G76)</f>
        <v/>
      </c>
      <c r="F73" s="124" t="str">
        <f>IF(Monatsverwendungsnachweis!H76="","",Monatsverwendungsnachweis!H76)</f>
        <v/>
      </c>
      <c r="G73" s="124" t="str">
        <f>IF(C73="","",IF(Ermittlung_Pauschale!N65=0,"nein","ja"))</f>
        <v/>
      </c>
      <c r="H73" s="73" t="str">
        <f>IFERROR(IF($B73=String_o_Kofi,0,VLOOKUP(Monatsverwendungsnachweis!Y76,Status_Ausloesung,Monatsverwendungsnachweis!$R$6,FALSE)*$AF$6*Ermittlung_Pauschale!$N65),"")</f>
        <v/>
      </c>
      <c r="I73" s="73" t="str">
        <f>IFERROR(IF($B73=String_o_Kofi,0,VLOOKUP(Monatsverwendungsnachweis!Z76,Status_Ausloesung,Monatsverwendungsnachweis!$R$6,FALSE)*$AF$6*Ermittlung_Pauschale!$N65),"")</f>
        <v/>
      </c>
      <c r="J73" s="73" t="str">
        <f>IFERROR(IF($B73=String_o_Kofi,0,VLOOKUP(Monatsverwendungsnachweis!AA76,Status_Ausloesung,Monatsverwendungsnachweis!$R$6,FALSE)*$AF$6*Ermittlung_Pauschale!$N65),"")</f>
        <v/>
      </c>
      <c r="K73" s="73" t="str">
        <f>IFERROR(IF($B73=String_o_Kofi,0,VLOOKUP(Monatsverwendungsnachweis!AB76,Status_Ausloesung,Monatsverwendungsnachweis!$R$6,FALSE)*$AF$6*Ermittlung_Pauschale!$N65),"")</f>
        <v/>
      </c>
      <c r="L73" s="73" t="str">
        <f>IFERROR(IF($B73=String_o_Kofi,0,VLOOKUP(Monatsverwendungsnachweis!AC76,Status_Ausloesung,Monatsverwendungsnachweis!$R$6,FALSE)*$AF$6*Ermittlung_Pauschale!$N65),"")</f>
        <v/>
      </c>
      <c r="M73" s="73" t="str">
        <f>IFERROR(IF($B73=String_o_Kofi,0,VLOOKUP(Monatsverwendungsnachweis!AD76,Status_Ausloesung,Monatsverwendungsnachweis!$R$6,FALSE)*$AF$6*Ermittlung_Pauschale!$N65),"")</f>
        <v/>
      </c>
      <c r="N73" s="73" t="str">
        <f>IFERROR(IF($B73=String_o_Kofi,0,VLOOKUP(Monatsverwendungsnachweis!AE76,Status_Ausloesung,Monatsverwendungsnachweis!$R$6,FALSE)*$AF$6*Ermittlung_Pauschale!$N65),"")</f>
        <v/>
      </c>
      <c r="O73" s="73" t="str">
        <f>IFERROR(IF($B73=String_o_Kofi,0,VLOOKUP(Monatsverwendungsnachweis!AF76,Status_Ausloesung,Monatsverwendungsnachweis!$R$6,FALSE)*$AF$6*Ermittlung_Pauschale!$N65),"")</f>
        <v/>
      </c>
      <c r="P73" s="73" t="str">
        <f>IFERROR(IF($B73=String_o_Kofi,0,VLOOKUP(Monatsverwendungsnachweis!AG76,Status_Ausloesung,Monatsverwendungsnachweis!$R$6,FALSE)*$AF$6*Ermittlung_Pauschale!$N65),"")</f>
        <v/>
      </c>
      <c r="Q73" s="73" t="str">
        <f>IFERROR(IF($B73=String_o_Kofi,0,VLOOKUP(Monatsverwendungsnachweis!AH76,Status_Ausloesung,Monatsverwendungsnachweis!$R$6,FALSE)*$AF$6*Ermittlung_Pauschale!$N65),"")</f>
        <v/>
      </c>
      <c r="R73" s="73" t="str">
        <f>IFERROR(IF($B73=String_o_Kofi,0,VLOOKUP(Monatsverwendungsnachweis!AI76,Status_Ausloesung,Monatsverwendungsnachweis!$R$6,FALSE)*$AF$6*Ermittlung_Pauschale!$N65),"")</f>
        <v/>
      </c>
      <c r="S73" s="73" t="str">
        <f>IFERROR(IF($B73=String_o_Kofi,0,VLOOKUP(Monatsverwendungsnachweis!AJ76,Status_Ausloesung,Monatsverwendungsnachweis!$R$6,FALSE)*$AF$6*Ermittlung_Pauschale!$N65),"")</f>
        <v/>
      </c>
      <c r="T73" s="73" t="str">
        <f>IFERROR(IF($B73=String_o_Kofi,0,VLOOKUP(Monatsverwendungsnachweis!AK76,Status_Ausloesung,Monatsverwendungsnachweis!$R$6,FALSE)*$AF$6*Ermittlung_Pauschale!$N65),"")</f>
        <v/>
      </c>
      <c r="U73" s="73" t="str">
        <f>IFERROR(IF($B73=String_o_Kofi,0,VLOOKUP(Monatsverwendungsnachweis!AL76,Status_Ausloesung,Monatsverwendungsnachweis!$R$6,FALSE)*$AF$6*Ermittlung_Pauschale!$N65),"")</f>
        <v/>
      </c>
      <c r="V73" s="73" t="str">
        <f>IFERROR(IF($B73=String_o_Kofi,0,VLOOKUP(Monatsverwendungsnachweis!AM76,Status_Ausloesung,Monatsverwendungsnachweis!$R$6,FALSE)*$AF$6*Ermittlung_Pauschale!$N65),"")</f>
        <v/>
      </c>
      <c r="W73" s="73" t="str">
        <f>IFERROR(IF($B73=String_o_Kofi,0,VLOOKUP(Monatsverwendungsnachweis!AN76,Status_Ausloesung,Monatsverwendungsnachweis!$R$6,FALSE)*$AF$6*Ermittlung_Pauschale!$N65),"")</f>
        <v/>
      </c>
      <c r="X73" s="73" t="str">
        <f>IFERROR(IF($B73=String_o_Kofi,0,VLOOKUP(Monatsverwendungsnachweis!AO76,Status_Ausloesung,Monatsverwendungsnachweis!$R$6,FALSE)*$AF$6*Ermittlung_Pauschale!$N65),"")</f>
        <v/>
      </c>
      <c r="Y73" s="73" t="str">
        <f>IFERROR(IF($B73=String_o_Kofi,0,VLOOKUP(Monatsverwendungsnachweis!AP76,Status_Ausloesung,Monatsverwendungsnachweis!$R$6,FALSE)*$AF$6*Ermittlung_Pauschale!$N65),"")</f>
        <v/>
      </c>
      <c r="Z73" s="73" t="str">
        <f>IFERROR(IF($B73=String_o_Kofi,0,VLOOKUP(Monatsverwendungsnachweis!AQ76,Status_Ausloesung,Monatsverwendungsnachweis!$R$6,FALSE)*$AF$6*Ermittlung_Pauschale!$N65),"")</f>
        <v/>
      </c>
      <c r="AA73" s="73" t="str">
        <f>IFERROR(IF($B73=String_o_Kofi,0,VLOOKUP(Monatsverwendungsnachweis!AR76,Status_Ausloesung,Monatsverwendungsnachweis!$R$6,FALSE)*$AF$6*Ermittlung_Pauschale!$N65),"")</f>
        <v/>
      </c>
      <c r="AB73" s="73" t="str">
        <f>IFERROR(IF($B73=String_o_Kofi,0,VLOOKUP(Monatsverwendungsnachweis!AS76,Status_Ausloesung,Monatsverwendungsnachweis!$R$6,FALSE)*$AF$6*Ermittlung_Pauschale!$N65),"")</f>
        <v/>
      </c>
      <c r="AC73" s="73" t="str">
        <f>IFERROR(IF($B73=String_o_Kofi,0,VLOOKUP(Monatsverwendungsnachweis!AT76,Status_Ausloesung,Monatsverwendungsnachweis!$R$6,FALSE)*$AF$6*Ermittlung_Pauschale!$N65),"")</f>
        <v/>
      </c>
      <c r="AD73" s="73" t="str">
        <f>IFERROR(IF($B73=String_o_Kofi,0,VLOOKUP(Monatsverwendungsnachweis!AU76,Status_Ausloesung,Monatsverwendungsnachweis!$R$6,FALSE)*$AF$6*Ermittlung_Pauschale!$N65),"")</f>
        <v/>
      </c>
      <c r="AE73" s="73" t="str">
        <f>IFERROR(IF($B73=String_o_Kofi,0,VLOOKUP(Monatsverwendungsnachweis!AV76,Status_Ausloesung,Monatsverwendungsnachweis!$R$6,FALSE)*$AF$6*Ermittlung_Pauschale!$N65),"")</f>
        <v/>
      </c>
      <c r="AF73" s="73" t="str">
        <f>IFERROR(IF($B73=String_o_Kofi,0,VLOOKUP(Monatsverwendungsnachweis!AW76,Status_Ausloesung,Monatsverwendungsnachweis!$R$6,FALSE)*$AF$6*Ermittlung_Pauschale!$N65),"")</f>
        <v/>
      </c>
      <c r="AG73" s="73" t="str">
        <f>IFERROR(IF($B73=String_o_Kofi,0,VLOOKUP(Monatsverwendungsnachweis!AX76,Status_Ausloesung,Monatsverwendungsnachweis!$R$6,FALSE)*$AF$6*Ermittlung_Pauschale!$N65),"")</f>
        <v/>
      </c>
      <c r="AH73" s="73" t="str">
        <f>IFERROR(IF($B73=String_o_Kofi,0,VLOOKUP(Monatsverwendungsnachweis!AY76,Status_Ausloesung,Monatsverwendungsnachweis!$R$6,FALSE)*$AF$6*Ermittlung_Pauschale!$N65),"")</f>
        <v/>
      </c>
      <c r="AI73" s="73" t="str">
        <f>IFERROR(IF($B73=String_o_Kofi,0,VLOOKUP(Monatsverwendungsnachweis!AZ76,Status_Ausloesung,Monatsverwendungsnachweis!$R$6,FALSE)*$AF$6*Ermittlung_Pauschale!$N65),"")</f>
        <v/>
      </c>
      <c r="AJ73" s="73" t="str">
        <f>IFERROR(IF($B73=String_o_Kofi,0,VLOOKUP(Monatsverwendungsnachweis!BA76,Status_Ausloesung,Monatsverwendungsnachweis!$R$6,FALSE)*$AF$6*Ermittlung_Pauschale!$N65),"")</f>
        <v/>
      </c>
      <c r="AK73" s="73" t="str">
        <f>IFERROR(IF($B73=String_o_Kofi,0,VLOOKUP(Monatsverwendungsnachweis!BB76,Status_Ausloesung,Monatsverwendungsnachweis!$R$6,FALSE)*$AF$6*Ermittlung_Pauschale!$N65),"")</f>
        <v/>
      </c>
      <c r="AL73" s="73" t="str">
        <f>IFERROR(IF($B73=String_o_Kofi,0,VLOOKUP(Monatsverwendungsnachweis!BC76,Status_Ausloesung,Monatsverwendungsnachweis!$R$6,FALSE)*$AF$6*Ermittlung_Pauschale!$N65),"")</f>
        <v/>
      </c>
      <c r="AM73" s="74">
        <f>IF(E73='Drop Down'!$L$2,SUM(H73:AL73),0)</f>
        <v>0</v>
      </c>
      <c r="AN73" s="74">
        <f>IF(E73='Drop Down'!$L$3,SUM(H73:AL73),0)</f>
        <v>0</v>
      </c>
      <c r="AO73" s="625"/>
      <c r="AP73" s="625"/>
    </row>
    <row r="74" spans="1:42" s="41" customFormat="1" ht="11.85" customHeight="1" x14ac:dyDescent="0.2">
      <c r="A74" s="83" t="str">
        <f>Monatsverwendungsnachweis!A77</f>
        <v/>
      </c>
      <c r="B74" s="84" t="str">
        <f>IF(Monatsverwendungsnachweis!B77&lt;&gt;"",Monatsverwendungsnachweis!B77,"")</f>
        <v/>
      </c>
      <c r="C74" s="84" t="str">
        <f>IF(Monatsverwendungsnachweis!D77&lt;&gt;"",Monatsverwendungsnachweis!D77,"")</f>
        <v/>
      </c>
      <c r="D74" s="124" t="str">
        <f>IF(Monatsverwendungsnachweis!F77="","",Monatsverwendungsnachweis!F77)</f>
        <v/>
      </c>
      <c r="E74" s="128" t="str">
        <f>IF(Monatsverwendungsnachweis!G77="","",Monatsverwendungsnachweis!G77)</f>
        <v/>
      </c>
      <c r="F74" s="124" t="str">
        <f>IF(Monatsverwendungsnachweis!H77="","",Monatsverwendungsnachweis!H77)</f>
        <v/>
      </c>
      <c r="G74" s="124" t="str">
        <f>IF(C74="","",IF(Ermittlung_Pauschale!N66=0,"nein","ja"))</f>
        <v/>
      </c>
      <c r="H74" s="73" t="str">
        <f>IFERROR(IF($B74=String_o_Kofi,0,VLOOKUP(Monatsverwendungsnachweis!Y77,Status_Ausloesung,Monatsverwendungsnachweis!$R$6,FALSE)*$AF$6*Ermittlung_Pauschale!$N66),"")</f>
        <v/>
      </c>
      <c r="I74" s="73" t="str">
        <f>IFERROR(IF($B74=String_o_Kofi,0,VLOOKUP(Monatsverwendungsnachweis!Z77,Status_Ausloesung,Monatsverwendungsnachweis!$R$6,FALSE)*$AF$6*Ermittlung_Pauschale!$N66),"")</f>
        <v/>
      </c>
      <c r="J74" s="73" t="str">
        <f>IFERROR(IF($B74=String_o_Kofi,0,VLOOKUP(Monatsverwendungsnachweis!AA77,Status_Ausloesung,Monatsverwendungsnachweis!$R$6,FALSE)*$AF$6*Ermittlung_Pauschale!$N66),"")</f>
        <v/>
      </c>
      <c r="K74" s="73" t="str">
        <f>IFERROR(IF($B74=String_o_Kofi,0,VLOOKUP(Monatsverwendungsnachweis!AB77,Status_Ausloesung,Monatsverwendungsnachweis!$R$6,FALSE)*$AF$6*Ermittlung_Pauschale!$N66),"")</f>
        <v/>
      </c>
      <c r="L74" s="73" t="str">
        <f>IFERROR(IF($B74=String_o_Kofi,0,VLOOKUP(Monatsverwendungsnachweis!AC77,Status_Ausloesung,Monatsverwendungsnachweis!$R$6,FALSE)*$AF$6*Ermittlung_Pauschale!$N66),"")</f>
        <v/>
      </c>
      <c r="M74" s="73" t="str">
        <f>IFERROR(IF($B74=String_o_Kofi,0,VLOOKUP(Monatsverwendungsnachweis!AD77,Status_Ausloesung,Monatsverwendungsnachweis!$R$6,FALSE)*$AF$6*Ermittlung_Pauschale!$N66),"")</f>
        <v/>
      </c>
      <c r="N74" s="73" t="str">
        <f>IFERROR(IF($B74=String_o_Kofi,0,VLOOKUP(Monatsverwendungsnachweis!AE77,Status_Ausloesung,Monatsverwendungsnachweis!$R$6,FALSE)*$AF$6*Ermittlung_Pauschale!$N66),"")</f>
        <v/>
      </c>
      <c r="O74" s="73" t="str">
        <f>IFERROR(IF($B74=String_o_Kofi,0,VLOOKUP(Monatsverwendungsnachweis!AF77,Status_Ausloesung,Monatsverwendungsnachweis!$R$6,FALSE)*$AF$6*Ermittlung_Pauschale!$N66),"")</f>
        <v/>
      </c>
      <c r="P74" s="73" t="str">
        <f>IFERROR(IF($B74=String_o_Kofi,0,VLOOKUP(Monatsverwendungsnachweis!AG77,Status_Ausloesung,Monatsverwendungsnachweis!$R$6,FALSE)*$AF$6*Ermittlung_Pauschale!$N66),"")</f>
        <v/>
      </c>
      <c r="Q74" s="73" t="str">
        <f>IFERROR(IF($B74=String_o_Kofi,0,VLOOKUP(Monatsverwendungsnachweis!AH77,Status_Ausloesung,Monatsverwendungsnachweis!$R$6,FALSE)*$AF$6*Ermittlung_Pauschale!$N66),"")</f>
        <v/>
      </c>
      <c r="R74" s="73" t="str">
        <f>IFERROR(IF($B74=String_o_Kofi,0,VLOOKUP(Monatsverwendungsnachweis!AI77,Status_Ausloesung,Monatsverwendungsnachweis!$R$6,FALSE)*$AF$6*Ermittlung_Pauschale!$N66),"")</f>
        <v/>
      </c>
      <c r="S74" s="73" t="str">
        <f>IFERROR(IF($B74=String_o_Kofi,0,VLOOKUP(Monatsverwendungsnachweis!AJ77,Status_Ausloesung,Monatsverwendungsnachweis!$R$6,FALSE)*$AF$6*Ermittlung_Pauschale!$N66),"")</f>
        <v/>
      </c>
      <c r="T74" s="73" t="str">
        <f>IFERROR(IF($B74=String_o_Kofi,0,VLOOKUP(Monatsverwendungsnachweis!AK77,Status_Ausloesung,Monatsverwendungsnachweis!$R$6,FALSE)*$AF$6*Ermittlung_Pauschale!$N66),"")</f>
        <v/>
      </c>
      <c r="U74" s="73" t="str">
        <f>IFERROR(IF($B74=String_o_Kofi,0,VLOOKUP(Monatsverwendungsnachweis!AL77,Status_Ausloesung,Monatsverwendungsnachweis!$R$6,FALSE)*$AF$6*Ermittlung_Pauschale!$N66),"")</f>
        <v/>
      </c>
      <c r="V74" s="73" t="str">
        <f>IFERROR(IF($B74=String_o_Kofi,0,VLOOKUP(Monatsverwendungsnachweis!AM77,Status_Ausloesung,Monatsverwendungsnachweis!$R$6,FALSE)*$AF$6*Ermittlung_Pauschale!$N66),"")</f>
        <v/>
      </c>
      <c r="W74" s="73" t="str">
        <f>IFERROR(IF($B74=String_o_Kofi,0,VLOOKUP(Monatsverwendungsnachweis!AN77,Status_Ausloesung,Monatsverwendungsnachweis!$R$6,FALSE)*$AF$6*Ermittlung_Pauschale!$N66),"")</f>
        <v/>
      </c>
      <c r="X74" s="73" t="str">
        <f>IFERROR(IF($B74=String_o_Kofi,0,VLOOKUP(Monatsverwendungsnachweis!AO77,Status_Ausloesung,Monatsverwendungsnachweis!$R$6,FALSE)*$AF$6*Ermittlung_Pauschale!$N66),"")</f>
        <v/>
      </c>
      <c r="Y74" s="73" t="str">
        <f>IFERROR(IF($B74=String_o_Kofi,0,VLOOKUP(Monatsverwendungsnachweis!AP77,Status_Ausloesung,Monatsverwendungsnachweis!$R$6,FALSE)*$AF$6*Ermittlung_Pauschale!$N66),"")</f>
        <v/>
      </c>
      <c r="Z74" s="73" t="str">
        <f>IFERROR(IF($B74=String_o_Kofi,0,VLOOKUP(Monatsverwendungsnachweis!AQ77,Status_Ausloesung,Monatsverwendungsnachweis!$R$6,FALSE)*$AF$6*Ermittlung_Pauschale!$N66),"")</f>
        <v/>
      </c>
      <c r="AA74" s="73" t="str">
        <f>IFERROR(IF($B74=String_o_Kofi,0,VLOOKUP(Monatsverwendungsnachweis!AR77,Status_Ausloesung,Monatsverwendungsnachweis!$R$6,FALSE)*$AF$6*Ermittlung_Pauschale!$N66),"")</f>
        <v/>
      </c>
      <c r="AB74" s="73" t="str">
        <f>IFERROR(IF($B74=String_o_Kofi,0,VLOOKUP(Monatsverwendungsnachweis!AS77,Status_Ausloesung,Monatsverwendungsnachweis!$R$6,FALSE)*$AF$6*Ermittlung_Pauschale!$N66),"")</f>
        <v/>
      </c>
      <c r="AC74" s="73" t="str">
        <f>IFERROR(IF($B74=String_o_Kofi,0,VLOOKUP(Monatsverwendungsnachweis!AT77,Status_Ausloesung,Monatsverwendungsnachweis!$R$6,FALSE)*$AF$6*Ermittlung_Pauschale!$N66),"")</f>
        <v/>
      </c>
      <c r="AD74" s="73" t="str">
        <f>IFERROR(IF($B74=String_o_Kofi,0,VLOOKUP(Monatsverwendungsnachweis!AU77,Status_Ausloesung,Monatsverwendungsnachweis!$R$6,FALSE)*$AF$6*Ermittlung_Pauschale!$N66),"")</f>
        <v/>
      </c>
      <c r="AE74" s="73" t="str">
        <f>IFERROR(IF($B74=String_o_Kofi,0,VLOOKUP(Monatsverwendungsnachweis!AV77,Status_Ausloesung,Monatsverwendungsnachweis!$R$6,FALSE)*$AF$6*Ermittlung_Pauschale!$N66),"")</f>
        <v/>
      </c>
      <c r="AF74" s="73" t="str">
        <f>IFERROR(IF($B74=String_o_Kofi,0,VLOOKUP(Monatsverwendungsnachweis!AW77,Status_Ausloesung,Monatsverwendungsnachweis!$R$6,FALSE)*$AF$6*Ermittlung_Pauschale!$N66),"")</f>
        <v/>
      </c>
      <c r="AG74" s="73" t="str">
        <f>IFERROR(IF($B74=String_o_Kofi,0,VLOOKUP(Monatsverwendungsnachweis!AX77,Status_Ausloesung,Monatsverwendungsnachweis!$R$6,FALSE)*$AF$6*Ermittlung_Pauschale!$N66),"")</f>
        <v/>
      </c>
      <c r="AH74" s="73" t="str">
        <f>IFERROR(IF($B74=String_o_Kofi,0,VLOOKUP(Monatsverwendungsnachweis!AY77,Status_Ausloesung,Monatsverwendungsnachweis!$R$6,FALSE)*$AF$6*Ermittlung_Pauschale!$N66),"")</f>
        <v/>
      </c>
      <c r="AI74" s="73" t="str">
        <f>IFERROR(IF($B74=String_o_Kofi,0,VLOOKUP(Monatsverwendungsnachweis!AZ77,Status_Ausloesung,Monatsverwendungsnachweis!$R$6,FALSE)*$AF$6*Ermittlung_Pauschale!$N66),"")</f>
        <v/>
      </c>
      <c r="AJ74" s="73" t="str">
        <f>IFERROR(IF($B74=String_o_Kofi,0,VLOOKUP(Monatsverwendungsnachweis!BA77,Status_Ausloesung,Monatsverwendungsnachweis!$R$6,FALSE)*$AF$6*Ermittlung_Pauschale!$N66),"")</f>
        <v/>
      </c>
      <c r="AK74" s="73" t="str">
        <f>IFERROR(IF($B74=String_o_Kofi,0,VLOOKUP(Monatsverwendungsnachweis!BB77,Status_Ausloesung,Monatsverwendungsnachweis!$R$6,FALSE)*$AF$6*Ermittlung_Pauschale!$N66),"")</f>
        <v/>
      </c>
      <c r="AL74" s="73" t="str">
        <f>IFERROR(IF($B74=String_o_Kofi,0,VLOOKUP(Monatsverwendungsnachweis!BC77,Status_Ausloesung,Monatsverwendungsnachweis!$R$6,FALSE)*$AF$6*Ermittlung_Pauschale!$N66),"")</f>
        <v/>
      </c>
      <c r="AM74" s="74">
        <f>IF(E74='Drop Down'!$L$2,SUM(H74:AL74),0)</f>
        <v>0</v>
      </c>
      <c r="AN74" s="74">
        <f>IF(E74='Drop Down'!$L$3,SUM(H74:AL74),0)</f>
        <v>0</v>
      </c>
      <c r="AO74" s="625"/>
      <c r="AP74" s="625"/>
    </row>
    <row r="75" spans="1:42" s="41" customFormat="1" ht="11.85" customHeight="1" x14ac:dyDescent="0.2">
      <c r="A75" s="83" t="str">
        <f>Monatsverwendungsnachweis!A78</f>
        <v/>
      </c>
      <c r="B75" s="84" t="str">
        <f>IF(Monatsverwendungsnachweis!B78&lt;&gt;"",Monatsverwendungsnachweis!B78,"")</f>
        <v/>
      </c>
      <c r="C75" s="84" t="str">
        <f>IF(Monatsverwendungsnachweis!D78&lt;&gt;"",Monatsverwendungsnachweis!D78,"")</f>
        <v/>
      </c>
      <c r="D75" s="124" t="str">
        <f>IF(Monatsverwendungsnachweis!F78="","",Monatsverwendungsnachweis!F78)</f>
        <v/>
      </c>
      <c r="E75" s="128" t="str">
        <f>IF(Monatsverwendungsnachweis!G78="","",Monatsverwendungsnachweis!G78)</f>
        <v/>
      </c>
      <c r="F75" s="124" t="str">
        <f>IF(Monatsverwendungsnachweis!H78="","",Monatsverwendungsnachweis!H78)</f>
        <v/>
      </c>
      <c r="G75" s="124" t="str">
        <f>IF(C75="","",IF(Ermittlung_Pauschale!N67=0,"nein","ja"))</f>
        <v/>
      </c>
      <c r="H75" s="73" t="str">
        <f>IFERROR(IF($B75=String_o_Kofi,0,VLOOKUP(Monatsverwendungsnachweis!Y78,Status_Ausloesung,Monatsverwendungsnachweis!$R$6,FALSE)*$AF$6*Ermittlung_Pauschale!$N67),"")</f>
        <v/>
      </c>
      <c r="I75" s="73" t="str">
        <f>IFERROR(IF($B75=String_o_Kofi,0,VLOOKUP(Monatsverwendungsnachweis!Z78,Status_Ausloesung,Monatsverwendungsnachweis!$R$6,FALSE)*$AF$6*Ermittlung_Pauschale!$N67),"")</f>
        <v/>
      </c>
      <c r="J75" s="73" t="str">
        <f>IFERROR(IF($B75=String_o_Kofi,0,VLOOKUP(Monatsverwendungsnachweis!AA78,Status_Ausloesung,Monatsverwendungsnachweis!$R$6,FALSE)*$AF$6*Ermittlung_Pauschale!$N67),"")</f>
        <v/>
      </c>
      <c r="K75" s="73" t="str">
        <f>IFERROR(IF($B75=String_o_Kofi,0,VLOOKUP(Monatsverwendungsnachweis!AB78,Status_Ausloesung,Monatsverwendungsnachweis!$R$6,FALSE)*$AF$6*Ermittlung_Pauschale!$N67),"")</f>
        <v/>
      </c>
      <c r="L75" s="73" t="str">
        <f>IFERROR(IF($B75=String_o_Kofi,0,VLOOKUP(Monatsverwendungsnachweis!AC78,Status_Ausloesung,Monatsverwendungsnachweis!$R$6,FALSE)*$AF$6*Ermittlung_Pauschale!$N67),"")</f>
        <v/>
      </c>
      <c r="M75" s="73" t="str">
        <f>IFERROR(IF($B75=String_o_Kofi,0,VLOOKUP(Monatsverwendungsnachweis!AD78,Status_Ausloesung,Monatsverwendungsnachweis!$R$6,FALSE)*$AF$6*Ermittlung_Pauschale!$N67),"")</f>
        <v/>
      </c>
      <c r="N75" s="73" t="str">
        <f>IFERROR(IF($B75=String_o_Kofi,0,VLOOKUP(Monatsverwendungsnachweis!AE78,Status_Ausloesung,Monatsverwendungsnachweis!$R$6,FALSE)*$AF$6*Ermittlung_Pauschale!$N67),"")</f>
        <v/>
      </c>
      <c r="O75" s="73" t="str">
        <f>IFERROR(IF($B75=String_o_Kofi,0,VLOOKUP(Monatsverwendungsnachweis!AF78,Status_Ausloesung,Monatsverwendungsnachweis!$R$6,FALSE)*$AF$6*Ermittlung_Pauschale!$N67),"")</f>
        <v/>
      </c>
      <c r="P75" s="73" t="str">
        <f>IFERROR(IF($B75=String_o_Kofi,0,VLOOKUP(Monatsverwendungsnachweis!AG78,Status_Ausloesung,Monatsverwendungsnachweis!$R$6,FALSE)*$AF$6*Ermittlung_Pauschale!$N67),"")</f>
        <v/>
      </c>
      <c r="Q75" s="73" t="str">
        <f>IFERROR(IF($B75=String_o_Kofi,0,VLOOKUP(Monatsverwendungsnachweis!AH78,Status_Ausloesung,Monatsverwendungsnachweis!$R$6,FALSE)*$AF$6*Ermittlung_Pauschale!$N67),"")</f>
        <v/>
      </c>
      <c r="R75" s="73" t="str">
        <f>IFERROR(IF($B75=String_o_Kofi,0,VLOOKUP(Monatsverwendungsnachweis!AI78,Status_Ausloesung,Monatsverwendungsnachweis!$R$6,FALSE)*$AF$6*Ermittlung_Pauschale!$N67),"")</f>
        <v/>
      </c>
      <c r="S75" s="73" t="str">
        <f>IFERROR(IF($B75=String_o_Kofi,0,VLOOKUP(Monatsverwendungsnachweis!AJ78,Status_Ausloesung,Monatsverwendungsnachweis!$R$6,FALSE)*$AF$6*Ermittlung_Pauschale!$N67),"")</f>
        <v/>
      </c>
      <c r="T75" s="73" t="str">
        <f>IFERROR(IF($B75=String_o_Kofi,0,VLOOKUP(Monatsverwendungsnachweis!AK78,Status_Ausloesung,Monatsverwendungsnachweis!$R$6,FALSE)*$AF$6*Ermittlung_Pauschale!$N67),"")</f>
        <v/>
      </c>
      <c r="U75" s="73" t="str">
        <f>IFERROR(IF($B75=String_o_Kofi,0,VLOOKUP(Monatsverwendungsnachweis!AL78,Status_Ausloesung,Monatsverwendungsnachweis!$R$6,FALSE)*$AF$6*Ermittlung_Pauschale!$N67),"")</f>
        <v/>
      </c>
      <c r="V75" s="73" t="str">
        <f>IFERROR(IF($B75=String_o_Kofi,0,VLOOKUP(Monatsverwendungsnachweis!AM78,Status_Ausloesung,Monatsverwendungsnachweis!$R$6,FALSE)*$AF$6*Ermittlung_Pauschale!$N67),"")</f>
        <v/>
      </c>
      <c r="W75" s="73" t="str">
        <f>IFERROR(IF($B75=String_o_Kofi,0,VLOOKUP(Monatsverwendungsnachweis!AN78,Status_Ausloesung,Monatsverwendungsnachweis!$R$6,FALSE)*$AF$6*Ermittlung_Pauschale!$N67),"")</f>
        <v/>
      </c>
      <c r="X75" s="73" t="str">
        <f>IFERROR(IF($B75=String_o_Kofi,0,VLOOKUP(Monatsverwendungsnachweis!AO78,Status_Ausloesung,Monatsverwendungsnachweis!$R$6,FALSE)*$AF$6*Ermittlung_Pauschale!$N67),"")</f>
        <v/>
      </c>
      <c r="Y75" s="73" t="str">
        <f>IFERROR(IF($B75=String_o_Kofi,0,VLOOKUP(Monatsverwendungsnachweis!AP78,Status_Ausloesung,Monatsverwendungsnachweis!$R$6,FALSE)*$AF$6*Ermittlung_Pauschale!$N67),"")</f>
        <v/>
      </c>
      <c r="Z75" s="73" t="str">
        <f>IFERROR(IF($B75=String_o_Kofi,0,VLOOKUP(Monatsverwendungsnachweis!AQ78,Status_Ausloesung,Monatsverwendungsnachweis!$R$6,FALSE)*$AF$6*Ermittlung_Pauschale!$N67),"")</f>
        <v/>
      </c>
      <c r="AA75" s="73" t="str">
        <f>IFERROR(IF($B75=String_o_Kofi,0,VLOOKUP(Monatsverwendungsnachweis!AR78,Status_Ausloesung,Monatsverwendungsnachweis!$R$6,FALSE)*$AF$6*Ermittlung_Pauschale!$N67),"")</f>
        <v/>
      </c>
      <c r="AB75" s="73" t="str">
        <f>IFERROR(IF($B75=String_o_Kofi,0,VLOOKUP(Monatsverwendungsnachweis!AS78,Status_Ausloesung,Monatsverwendungsnachweis!$R$6,FALSE)*$AF$6*Ermittlung_Pauschale!$N67),"")</f>
        <v/>
      </c>
      <c r="AC75" s="73" t="str">
        <f>IFERROR(IF($B75=String_o_Kofi,0,VLOOKUP(Monatsverwendungsnachweis!AT78,Status_Ausloesung,Monatsverwendungsnachweis!$R$6,FALSE)*$AF$6*Ermittlung_Pauschale!$N67),"")</f>
        <v/>
      </c>
      <c r="AD75" s="73" t="str">
        <f>IFERROR(IF($B75=String_o_Kofi,0,VLOOKUP(Monatsverwendungsnachweis!AU78,Status_Ausloesung,Monatsverwendungsnachweis!$R$6,FALSE)*$AF$6*Ermittlung_Pauschale!$N67),"")</f>
        <v/>
      </c>
      <c r="AE75" s="73" t="str">
        <f>IFERROR(IF($B75=String_o_Kofi,0,VLOOKUP(Monatsverwendungsnachweis!AV78,Status_Ausloesung,Monatsverwendungsnachweis!$R$6,FALSE)*$AF$6*Ermittlung_Pauschale!$N67),"")</f>
        <v/>
      </c>
      <c r="AF75" s="73" t="str">
        <f>IFERROR(IF($B75=String_o_Kofi,0,VLOOKUP(Monatsverwendungsnachweis!AW78,Status_Ausloesung,Monatsverwendungsnachweis!$R$6,FALSE)*$AF$6*Ermittlung_Pauschale!$N67),"")</f>
        <v/>
      </c>
      <c r="AG75" s="73" t="str">
        <f>IFERROR(IF($B75=String_o_Kofi,0,VLOOKUP(Monatsverwendungsnachweis!AX78,Status_Ausloesung,Monatsverwendungsnachweis!$R$6,FALSE)*$AF$6*Ermittlung_Pauschale!$N67),"")</f>
        <v/>
      </c>
      <c r="AH75" s="73" t="str">
        <f>IFERROR(IF($B75=String_o_Kofi,0,VLOOKUP(Monatsverwendungsnachweis!AY78,Status_Ausloesung,Monatsverwendungsnachweis!$R$6,FALSE)*$AF$6*Ermittlung_Pauschale!$N67),"")</f>
        <v/>
      </c>
      <c r="AI75" s="73" t="str">
        <f>IFERROR(IF($B75=String_o_Kofi,0,VLOOKUP(Monatsverwendungsnachweis!AZ78,Status_Ausloesung,Monatsverwendungsnachweis!$R$6,FALSE)*$AF$6*Ermittlung_Pauschale!$N67),"")</f>
        <v/>
      </c>
      <c r="AJ75" s="73" t="str">
        <f>IFERROR(IF($B75=String_o_Kofi,0,VLOOKUP(Monatsverwendungsnachweis!BA78,Status_Ausloesung,Monatsverwendungsnachweis!$R$6,FALSE)*$AF$6*Ermittlung_Pauschale!$N67),"")</f>
        <v/>
      </c>
      <c r="AK75" s="73" t="str">
        <f>IFERROR(IF($B75=String_o_Kofi,0,VLOOKUP(Monatsverwendungsnachweis!BB78,Status_Ausloesung,Monatsverwendungsnachweis!$R$6,FALSE)*$AF$6*Ermittlung_Pauschale!$N67),"")</f>
        <v/>
      </c>
      <c r="AL75" s="73" t="str">
        <f>IFERROR(IF($B75=String_o_Kofi,0,VLOOKUP(Monatsverwendungsnachweis!BC78,Status_Ausloesung,Monatsverwendungsnachweis!$R$6,FALSE)*$AF$6*Ermittlung_Pauschale!$N67),"")</f>
        <v/>
      </c>
      <c r="AM75" s="74">
        <f>IF(E75='Drop Down'!$L$2,SUM(H75:AL75),0)</f>
        <v>0</v>
      </c>
      <c r="AN75" s="74">
        <f>IF(E75='Drop Down'!$L$3,SUM(H75:AL75),0)</f>
        <v>0</v>
      </c>
      <c r="AO75" s="625"/>
      <c r="AP75" s="625"/>
    </row>
    <row r="76" spans="1:42" s="41" customFormat="1" ht="11.85" customHeight="1" x14ac:dyDescent="0.2">
      <c r="A76" s="83" t="str">
        <f>Monatsverwendungsnachweis!A79</f>
        <v/>
      </c>
      <c r="B76" s="84" t="str">
        <f>IF(Monatsverwendungsnachweis!B79&lt;&gt;"",Monatsverwendungsnachweis!B79,"")</f>
        <v/>
      </c>
      <c r="C76" s="84" t="str">
        <f>IF(Monatsverwendungsnachweis!D79&lt;&gt;"",Monatsverwendungsnachweis!D79,"")</f>
        <v/>
      </c>
      <c r="D76" s="124" t="str">
        <f>IF(Monatsverwendungsnachweis!F79="","",Monatsverwendungsnachweis!F79)</f>
        <v/>
      </c>
      <c r="E76" s="128" t="str">
        <f>IF(Monatsverwendungsnachweis!G79="","",Monatsverwendungsnachweis!G79)</f>
        <v/>
      </c>
      <c r="F76" s="124" t="str">
        <f>IF(Monatsverwendungsnachweis!H79="","",Monatsverwendungsnachweis!H79)</f>
        <v/>
      </c>
      <c r="G76" s="124" t="str">
        <f>IF(C76="","",IF(Ermittlung_Pauschale!N68=0,"nein","ja"))</f>
        <v/>
      </c>
      <c r="H76" s="73" t="str">
        <f>IFERROR(IF($B76=String_o_Kofi,0,VLOOKUP(Monatsverwendungsnachweis!Y79,Status_Ausloesung,Monatsverwendungsnachweis!$R$6,FALSE)*$AF$6*Ermittlung_Pauschale!$N68),"")</f>
        <v/>
      </c>
      <c r="I76" s="73" t="str">
        <f>IFERROR(IF($B76=String_o_Kofi,0,VLOOKUP(Monatsverwendungsnachweis!Z79,Status_Ausloesung,Monatsverwendungsnachweis!$R$6,FALSE)*$AF$6*Ermittlung_Pauschale!$N68),"")</f>
        <v/>
      </c>
      <c r="J76" s="73" t="str">
        <f>IFERROR(IF($B76=String_o_Kofi,0,VLOOKUP(Monatsverwendungsnachweis!AA79,Status_Ausloesung,Monatsverwendungsnachweis!$R$6,FALSE)*$AF$6*Ermittlung_Pauschale!$N68),"")</f>
        <v/>
      </c>
      <c r="K76" s="73" t="str">
        <f>IFERROR(IF($B76=String_o_Kofi,0,VLOOKUP(Monatsverwendungsnachweis!AB79,Status_Ausloesung,Monatsverwendungsnachweis!$R$6,FALSE)*$AF$6*Ermittlung_Pauschale!$N68),"")</f>
        <v/>
      </c>
      <c r="L76" s="73" t="str">
        <f>IFERROR(IF($B76=String_o_Kofi,0,VLOOKUP(Monatsverwendungsnachweis!AC79,Status_Ausloesung,Monatsverwendungsnachweis!$R$6,FALSE)*$AF$6*Ermittlung_Pauschale!$N68),"")</f>
        <v/>
      </c>
      <c r="M76" s="73" t="str">
        <f>IFERROR(IF($B76=String_o_Kofi,0,VLOOKUP(Monatsverwendungsnachweis!AD79,Status_Ausloesung,Monatsverwendungsnachweis!$R$6,FALSE)*$AF$6*Ermittlung_Pauschale!$N68),"")</f>
        <v/>
      </c>
      <c r="N76" s="73" t="str">
        <f>IFERROR(IF($B76=String_o_Kofi,0,VLOOKUP(Monatsverwendungsnachweis!AE79,Status_Ausloesung,Monatsverwendungsnachweis!$R$6,FALSE)*$AF$6*Ermittlung_Pauschale!$N68),"")</f>
        <v/>
      </c>
      <c r="O76" s="73" t="str">
        <f>IFERROR(IF($B76=String_o_Kofi,0,VLOOKUP(Monatsverwendungsnachweis!AF79,Status_Ausloesung,Monatsverwendungsnachweis!$R$6,FALSE)*$AF$6*Ermittlung_Pauschale!$N68),"")</f>
        <v/>
      </c>
      <c r="P76" s="73" t="str">
        <f>IFERROR(IF($B76=String_o_Kofi,0,VLOOKUP(Monatsverwendungsnachweis!AG79,Status_Ausloesung,Monatsverwendungsnachweis!$R$6,FALSE)*$AF$6*Ermittlung_Pauschale!$N68),"")</f>
        <v/>
      </c>
      <c r="Q76" s="73" t="str">
        <f>IFERROR(IF($B76=String_o_Kofi,0,VLOOKUP(Monatsverwendungsnachweis!AH79,Status_Ausloesung,Monatsverwendungsnachweis!$R$6,FALSE)*$AF$6*Ermittlung_Pauschale!$N68),"")</f>
        <v/>
      </c>
      <c r="R76" s="73" t="str">
        <f>IFERROR(IF($B76=String_o_Kofi,0,VLOOKUP(Monatsverwendungsnachweis!AI79,Status_Ausloesung,Monatsverwendungsnachweis!$R$6,FALSE)*$AF$6*Ermittlung_Pauschale!$N68),"")</f>
        <v/>
      </c>
      <c r="S76" s="73" t="str">
        <f>IFERROR(IF($B76=String_o_Kofi,0,VLOOKUP(Monatsverwendungsnachweis!AJ79,Status_Ausloesung,Monatsverwendungsnachweis!$R$6,FALSE)*$AF$6*Ermittlung_Pauschale!$N68),"")</f>
        <v/>
      </c>
      <c r="T76" s="73" t="str">
        <f>IFERROR(IF($B76=String_o_Kofi,0,VLOOKUP(Monatsverwendungsnachweis!AK79,Status_Ausloesung,Monatsverwendungsnachweis!$R$6,FALSE)*$AF$6*Ermittlung_Pauschale!$N68),"")</f>
        <v/>
      </c>
      <c r="U76" s="73" t="str">
        <f>IFERROR(IF($B76=String_o_Kofi,0,VLOOKUP(Monatsverwendungsnachweis!AL79,Status_Ausloesung,Monatsverwendungsnachweis!$R$6,FALSE)*$AF$6*Ermittlung_Pauschale!$N68),"")</f>
        <v/>
      </c>
      <c r="V76" s="73" t="str">
        <f>IFERROR(IF($B76=String_o_Kofi,0,VLOOKUP(Monatsverwendungsnachweis!AM79,Status_Ausloesung,Monatsverwendungsnachweis!$R$6,FALSE)*$AF$6*Ermittlung_Pauschale!$N68),"")</f>
        <v/>
      </c>
      <c r="W76" s="73" t="str">
        <f>IFERROR(IF($B76=String_o_Kofi,0,VLOOKUP(Monatsverwendungsnachweis!AN79,Status_Ausloesung,Monatsverwendungsnachweis!$R$6,FALSE)*$AF$6*Ermittlung_Pauschale!$N68),"")</f>
        <v/>
      </c>
      <c r="X76" s="73" t="str">
        <f>IFERROR(IF($B76=String_o_Kofi,0,VLOOKUP(Monatsverwendungsnachweis!AO79,Status_Ausloesung,Monatsverwendungsnachweis!$R$6,FALSE)*$AF$6*Ermittlung_Pauschale!$N68),"")</f>
        <v/>
      </c>
      <c r="Y76" s="73" t="str">
        <f>IFERROR(IF($B76=String_o_Kofi,0,VLOOKUP(Monatsverwendungsnachweis!AP79,Status_Ausloesung,Monatsverwendungsnachweis!$R$6,FALSE)*$AF$6*Ermittlung_Pauschale!$N68),"")</f>
        <v/>
      </c>
      <c r="Z76" s="73" t="str">
        <f>IFERROR(IF($B76=String_o_Kofi,0,VLOOKUP(Monatsverwendungsnachweis!AQ79,Status_Ausloesung,Monatsverwendungsnachweis!$R$6,FALSE)*$AF$6*Ermittlung_Pauschale!$N68),"")</f>
        <v/>
      </c>
      <c r="AA76" s="73" t="str">
        <f>IFERROR(IF($B76=String_o_Kofi,0,VLOOKUP(Monatsverwendungsnachweis!AR79,Status_Ausloesung,Monatsverwendungsnachweis!$R$6,FALSE)*$AF$6*Ermittlung_Pauschale!$N68),"")</f>
        <v/>
      </c>
      <c r="AB76" s="73" t="str">
        <f>IFERROR(IF($B76=String_o_Kofi,0,VLOOKUP(Monatsverwendungsnachweis!AS79,Status_Ausloesung,Monatsverwendungsnachweis!$R$6,FALSE)*$AF$6*Ermittlung_Pauschale!$N68),"")</f>
        <v/>
      </c>
      <c r="AC76" s="73" t="str">
        <f>IFERROR(IF($B76=String_o_Kofi,0,VLOOKUP(Monatsverwendungsnachweis!AT79,Status_Ausloesung,Monatsverwendungsnachweis!$R$6,FALSE)*$AF$6*Ermittlung_Pauschale!$N68),"")</f>
        <v/>
      </c>
      <c r="AD76" s="73" t="str">
        <f>IFERROR(IF($B76=String_o_Kofi,0,VLOOKUP(Monatsverwendungsnachweis!AU79,Status_Ausloesung,Monatsverwendungsnachweis!$R$6,FALSE)*$AF$6*Ermittlung_Pauschale!$N68),"")</f>
        <v/>
      </c>
      <c r="AE76" s="73" t="str">
        <f>IFERROR(IF($B76=String_o_Kofi,0,VLOOKUP(Monatsverwendungsnachweis!AV79,Status_Ausloesung,Monatsverwendungsnachweis!$R$6,FALSE)*$AF$6*Ermittlung_Pauschale!$N68),"")</f>
        <v/>
      </c>
      <c r="AF76" s="73" t="str">
        <f>IFERROR(IF($B76=String_o_Kofi,0,VLOOKUP(Monatsverwendungsnachweis!AW79,Status_Ausloesung,Monatsverwendungsnachweis!$R$6,FALSE)*$AF$6*Ermittlung_Pauschale!$N68),"")</f>
        <v/>
      </c>
      <c r="AG76" s="73" t="str">
        <f>IFERROR(IF($B76=String_o_Kofi,0,VLOOKUP(Monatsverwendungsnachweis!AX79,Status_Ausloesung,Monatsverwendungsnachweis!$R$6,FALSE)*$AF$6*Ermittlung_Pauschale!$N68),"")</f>
        <v/>
      </c>
      <c r="AH76" s="73" t="str">
        <f>IFERROR(IF($B76=String_o_Kofi,0,VLOOKUP(Monatsverwendungsnachweis!AY79,Status_Ausloesung,Monatsverwendungsnachweis!$R$6,FALSE)*$AF$6*Ermittlung_Pauschale!$N68),"")</f>
        <v/>
      </c>
      <c r="AI76" s="73" t="str">
        <f>IFERROR(IF($B76=String_o_Kofi,0,VLOOKUP(Monatsverwendungsnachweis!AZ79,Status_Ausloesung,Monatsverwendungsnachweis!$R$6,FALSE)*$AF$6*Ermittlung_Pauschale!$N68),"")</f>
        <v/>
      </c>
      <c r="AJ76" s="73" t="str">
        <f>IFERROR(IF($B76=String_o_Kofi,0,VLOOKUP(Monatsverwendungsnachweis!BA79,Status_Ausloesung,Monatsverwendungsnachweis!$R$6,FALSE)*$AF$6*Ermittlung_Pauschale!$N68),"")</f>
        <v/>
      </c>
      <c r="AK76" s="73" t="str">
        <f>IFERROR(IF($B76=String_o_Kofi,0,VLOOKUP(Monatsverwendungsnachweis!BB79,Status_Ausloesung,Monatsverwendungsnachweis!$R$6,FALSE)*$AF$6*Ermittlung_Pauschale!$N68),"")</f>
        <v/>
      </c>
      <c r="AL76" s="73" t="str">
        <f>IFERROR(IF($B76=String_o_Kofi,0,VLOOKUP(Monatsverwendungsnachweis!BC79,Status_Ausloesung,Monatsverwendungsnachweis!$R$6,FALSE)*$AF$6*Ermittlung_Pauschale!$N68),"")</f>
        <v/>
      </c>
      <c r="AM76" s="74">
        <f>IF(E76='Drop Down'!$L$2,SUM(H76:AL76),0)</f>
        <v>0</v>
      </c>
      <c r="AN76" s="74">
        <f>IF(E76='Drop Down'!$L$3,SUM(H76:AL76),0)</f>
        <v>0</v>
      </c>
      <c r="AO76" s="625"/>
      <c r="AP76" s="625"/>
    </row>
    <row r="77" spans="1:42" s="41" customFormat="1" ht="11.85" customHeight="1" x14ac:dyDescent="0.2">
      <c r="A77" s="83" t="str">
        <f>Monatsverwendungsnachweis!A80</f>
        <v/>
      </c>
      <c r="B77" s="84" t="str">
        <f>IF(Monatsverwendungsnachweis!B80&lt;&gt;"",Monatsverwendungsnachweis!B80,"")</f>
        <v/>
      </c>
      <c r="C77" s="84" t="str">
        <f>IF(Monatsverwendungsnachweis!D80&lt;&gt;"",Monatsverwendungsnachweis!D80,"")</f>
        <v/>
      </c>
      <c r="D77" s="124" t="str">
        <f>IF(Monatsverwendungsnachweis!F80="","",Monatsverwendungsnachweis!F80)</f>
        <v/>
      </c>
      <c r="E77" s="128" t="str">
        <f>IF(Monatsverwendungsnachweis!G80="","",Monatsverwendungsnachweis!G80)</f>
        <v/>
      </c>
      <c r="F77" s="124" t="str">
        <f>IF(Monatsverwendungsnachweis!H80="","",Monatsverwendungsnachweis!H80)</f>
        <v/>
      </c>
      <c r="G77" s="124" t="str">
        <f>IF(C77="","",IF(Ermittlung_Pauschale!N69=0,"nein","ja"))</f>
        <v/>
      </c>
      <c r="H77" s="73" t="str">
        <f>IFERROR(IF($B77=String_o_Kofi,0,VLOOKUP(Monatsverwendungsnachweis!Y80,Status_Ausloesung,Monatsverwendungsnachweis!$R$6,FALSE)*$AF$6*Ermittlung_Pauschale!$N69),"")</f>
        <v/>
      </c>
      <c r="I77" s="73" t="str">
        <f>IFERROR(IF($B77=String_o_Kofi,0,VLOOKUP(Monatsverwendungsnachweis!Z80,Status_Ausloesung,Monatsverwendungsnachweis!$R$6,FALSE)*$AF$6*Ermittlung_Pauschale!$N69),"")</f>
        <v/>
      </c>
      <c r="J77" s="73" t="str">
        <f>IFERROR(IF($B77=String_o_Kofi,0,VLOOKUP(Monatsverwendungsnachweis!AA80,Status_Ausloesung,Monatsverwendungsnachweis!$R$6,FALSE)*$AF$6*Ermittlung_Pauschale!$N69),"")</f>
        <v/>
      </c>
      <c r="K77" s="73" t="str">
        <f>IFERROR(IF($B77=String_o_Kofi,0,VLOOKUP(Monatsverwendungsnachweis!AB80,Status_Ausloesung,Monatsverwendungsnachweis!$R$6,FALSE)*$AF$6*Ermittlung_Pauschale!$N69),"")</f>
        <v/>
      </c>
      <c r="L77" s="73" t="str">
        <f>IFERROR(IF($B77=String_o_Kofi,0,VLOOKUP(Monatsverwendungsnachweis!AC80,Status_Ausloesung,Monatsverwendungsnachweis!$R$6,FALSE)*$AF$6*Ermittlung_Pauschale!$N69),"")</f>
        <v/>
      </c>
      <c r="M77" s="73" t="str">
        <f>IFERROR(IF($B77=String_o_Kofi,0,VLOOKUP(Monatsverwendungsnachweis!AD80,Status_Ausloesung,Monatsverwendungsnachweis!$R$6,FALSE)*$AF$6*Ermittlung_Pauschale!$N69),"")</f>
        <v/>
      </c>
      <c r="N77" s="73" t="str">
        <f>IFERROR(IF($B77=String_o_Kofi,0,VLOOKUP(Monatsverwendungsnachweis!AE80,Status_Ausloesung,Monatsverwendungsnachweis!$R$6,FALSE)*$AF$6*Ermittlung_Pauschale!$N69),"")</f>
        <v/>
      </c>
      <c r="O77" s="73" t="str">
        <f>IFERROR(IF($B77=String_o_Kofi,0,VLOOKUP(Monatsverwendungsnachweis!AF80,Status_Ausloesung,Monatsverwendungsnachweis!$R$6,FALSE)*$AF$6*Ermittlung_Pauschale!$N69),"")</f>
        <v/>
      </c>
      <c r="P77" s="73" t="str">
        <f>IFERROR(IF($B77=String_o_Kofi,0,VLOOKUP(Monatsverwendungsnachweis!AG80,Status_Ausloesung,Monatsverwendungsnachweis!$R$6,FALSE)*$AF$6*Ermittlung_Pauschale!$N69),"")</f>
        <v/>
      </c>
      <c r="Q77" s="73" t="str">
        <f>IFERROR(IF($B77=String_o_Kofi,0,VLOOKUP(Monatsverwendungsnachweis!AH80,Status_Ausloesung,Monatsverwendungsnachweis!$R$6,FALSE)*$AF$6*Ermittlung_Pauschale!$N69),"")</f>
        <v/>
      </c>
      <c r="R77" s="73" t="str">
        <f>IFERROR(IF($B77=String_o_Kofi,0,VLOOKUP(Monatsverwendungsnachweis!AI80,Status_Ausloesung,Monatsverwendungsnachweis!$R$6,FALSE)*$AF$6*Ermittlung_Pauschale!$N69),"")</f>
        <v/>
      </c>
      <c r="S77" s="73" t="str">
        <f>IFERROR(IF($B77=String_o_Kofi,0,VLOOKUP(Monatsverwendungsnachweis!AJ80,Status_Ausloesung,Monatsverwendungsnachweis!$R$6,FALSE)*$AF$6*Ermittlung_Pauschale!$N69),"")</f>
        <v/>
      </c>
      <c r="T77" s="73" t="str">
        <f>IFERROR(IF($B77=String_o_Kofi,0,VLOOKUP(Monatsverwendungsnachweis!AK80,Status_Ausloesung,Monatsverwendungsnachweis!$R$6,FALSE)*$AF$6*Ermittlung_Pauschale!$N69),"")</f>
        <v/>
      </c>
      <c r="U77" s="73" t="str">
        <f>IFERROR(IF($B77=String_o_Kofi,0,VLOOKUP(Monatsverwendungsnachweis!AL80,Status_Ausloesung,Monatsverwendungsnachweis!$R$6,FALSE)*$AF$6*Ermittlung_Pauschale!$N69),"")</f>
        <v/>
      </c>
      <c r="V77" s="73" t="str">
        <f>IFERROR(IF($B77=String_o_Kofi,0,VLOOKUP(Monatsverwendungsnachweis!AM80,Status_Ausloesung,Monatsverwendungsnachweis!$R$6,FALSE)*$AF$6*Ermittlung_Pauschale!$N69),"")</f>
        <v/>
      </c>
      <c r="W77" s="73" t="str">
        <f>IFERROR(IF($B77=String_o_Kofi,0,VLOOKUP(Monatsverwendungsnachweis!AN80,Status_Ausloesung,Monatsverwendungsnachweis!$R$6,FALSE)*$AF$6*Ermittlung_Pauschale!$N69),"")</f>
        <v/>
      </c>
      <c r="X77" s="73" t="str">
        <f>IFERROR(IF($B77=String_o_Kofi,0,VLOOKUP(Monatsverwendungsnachweis!AO80,Status_Ausloesung,Monatsverwendungsnachweis!$R$6,FALSE)*$AF$6*Ermittlung_Pauschale!$N69),"")</f>
        <v/>
      </c>
      <c r="Y77" s="73" t="str">
        <f>IFERROR(IF($B77=String_o_Kofi,0,VLOOKUP(Monatsverwendungsnachweis!AP80,Status_Ausloesung,Monatsverwendungsnachweis!$R$6,FALSE)*$AF$6*Ermittlung_Pauschale!$N69),"")</f>
        <v/>
      </c>
      <c r="Z77" s="73" t="str">
        <f>IFERROR(IF($B77=String_o_Kofi,0,VLOOKUP(Monatsverwendungsnachweis!AQ80,Status_Ausloesung,Monatsverwendungsnachweis!$R$6,FALSE)*$AF$6*Ermittlung_Pauschale!$N69),"")</f>
        <v/>
      </c>
      <c r="AA77" s="73" t="str">
        <f>IFERROR(IF($B77=String_o_Kofi,0,VLOOKUP(Monatsverwendungsnachweis!AR80,Status_Ausloesung,Monatsverwendungsnachweis!$R$6,FALSE)*$AF$6*Ermittlung_Pauschale!$N69),"")</f>
        <v/>
      </c>
      <c r="AB77" s="73" t="str">
        <f>IFERROR(IF($B77=String_o_Kofi,0,VLOOKUP(Monatsverwendungsnachweis!AS80,Status_Ausloesung,Monatsverwendungsnachweis!$R$6,FALSE)*$AF$6*Ermittlung_Pauschale!$N69),"")</f>
        <v/>
      </c>
      <c r="AC77" s="73" t="str">
        <f>IFERROR(IF($B77=String_o_Kofi,0,VLOOKUP(Monatsverwendungsnachweis!AT80,Status_Ausloesung,Monatsverwendungsnachweis!$R$6,FALSE)*$AF$6*Ermittlung_Pauschale!$N69),"")</f>
        <v/>
      </c>
      <c r="AD77" s="73" t="str">
        <f>IFERROR(IF($B77=String_o_Kofi,0,VLOOKUP(Monatsverwendungsnachweis!AU80,Status_Ausloesung,Monatsverwendungsnachweis!$R$6,FALSE)*$AF$6*Ermittlung_Pauschale!$N69),"")</f>
        <v/>
      </c>
      <c r="AE77" s="73" t="str">
        <f>IFERROR(IF($B77=String_o_Kofi,0,VLOOKUP(Monatsverwendungsnachweis!AV80,Status_Ausloesung,Monatsverwendungsnachweis!$R$6,FALSE)*$AF$6*Ermittlung_Pauschale!$N69),"")</f>
        <v/>
      </c>
      <c r="AF77" s="73" t="str">
        <f>IFERROR(IF($B77=String_o_Kofi,0,VLOOKUP(Monatsverwendungsnachweis!AW80,Status_Ausloesung,Monatsverwendungsnachweis!$R$6,FALSE)*$AF$6*Ermittlung_Pauschale!$N69),"")</f>
        <v/>
      </c>
      <c r="AG77" s="73" t="str">
        <f>IFERROR(IF($B77=String_o_Kofi,0,VLOOKUP(Monatsverwendungsnachweis!AX80,Status_Ausloesung,Monatsverwendungsnachweis!$R$6,FALSE)*$AF$6*Ermittlung_Pauschale!$N69),"")</f>
        <v/>
      </c>
      <c r="AH77" s="73" t="str">
        <f>IFERROR(IF($B77=String_o_Kofi,0,VLOOKUP(Monatsverwendungsnachweis!AY80,Status_Ausloesung,Monatsverwendungsnachweis!$R$6,FALSE)*$AF$6*Ermittlung_Pauschale!$N69),"")</f>
        <v/>
      </c>
      <c r="AI77" s="73" t="str">
        <f>IFERROR(IF($B77=String_o_Kofi,0,VLOOKUP(Monatsverwendungsnachweis!AZ80,Status_Ausloesung,Monatsverwendungsnachweis!$R$6,FALSE)*$AF$6*Ermittlung_Pauschale!$N69),"")</f>
        <v/>
      </c>
      <c r="AJ77" s="73" t="str">
        <f>IFERROR(IF($B77=String_o_Kofi,0,VLOOKUP(Monatsverwendungsnachweis!BA80,Status_Ausloesung,Monatsverwendungsnachweis!$R$6,FALSE)*$AF$6*Ermittlung_Pauschale!$N69),"")</f>
        <v/>
      </c>
      <c r="AK77" s="73" t="str">
        <f>IFERROR(IF($B77=String_o_Kofi,0,VLOOKUP(Monatsverwendungsnachweis!BB80,Status_Ausloesung,Monatsverwendungsnachweis!$R$6,FALSE)*$AF$6*Ermittlung_Pauschale!$N69),"")</f>
        <v/>
      </c>
      <c r="AL77" s="73" t="str">
        <f>IFERROR(IF($B77=String_o_Kofi,0,VLOOKUP(Monatsverwendungsnachweis!BC80,Status_Ausloesung,Monatsverwendungsnachweis!$R$6,FALSE)*$AF$6*Ermittlung_Pauschale!$N69),"")</f>
        <v/>
      </c>
      <c r="AM77" s="74">
        <f>IF(E77='Drop Down'!$L$2,SUM(H77:AL77),0)</f>
        <v>0</v>
      </c>
      <c r="AN77" s="74">
        <f>IF(E77='Drop Down'!$L$3,SUM(H77:AL77),0)</f>
        <v>0</v>
      </c>
      <c r="AO77" s="625"/>
      <c r="AP77" s="625"/>
    </row>
    <row r="78" spans="1:42" s="41" customFormat="1" ht="11.85" customHeight="1" x14ac:dyDescent="0.2">
      <c r="A78" s="83" t="str">
        <f>Monatsverwendungsnachweis!A81</f>
        <v/>
      </c>
      <c r="B78" s="84" t="str">
        <f>IF(Monatsverwendungsnachweis!B81&lt;&gt;"",Monatsverwendungsnachweis!B81,"")</f>
        <v/>
      </c>
      <c r="C78" s="84" t="str">
        <f>IF(Monatsverwendungsnachweis!D81&lt;&gt;"",Monatsverwendungsnachweis!D81,"")</f>
        <v/>
      </c>
      <c r="D78" s="124" t="str">
        <f>IF(Monatsverwendungsnachweis!F81="","",Monatsverwendungsnachweis!F81)</f>
        <v/>
      </c>
      <c r="E78" s="128" t="str">
        <f>IF(Monatsverwendungsnachweis!G81="","",Monatsverwendungsnachweis!G81)</f>
        <v/>
      </c>
      <c r="F78" s="124" t="str">
        <f>IF(Monatsverwendungsnachweis!H81="","",Monatsverwendungsnachweis!H81)</f>
        <v/>
      </c>
      <c r="G78" s="124" t="str">
        <f>IF(C78="","",IF(Ermittlung_Pauschale!N70=0,"nein","ja"))</f>
        <v/>
      </c>
      <c r="H78" s="73" t="str">
        <f>IFERROR(IF($B78=String_o_Kofi,0,VLOOKUP(Monatsverwendungsnachweis!Y81,Status_Ausloesung,Monatsverwendungsnachweis!$R$6,FALSE)*$AF$6*Ermittlung_Pauschale!$N70),"")</f>
        <v/>
      </c>
      <c r="I78" s="73" t="str">
        <f>IFERROR(IF($B78=String_o_Kofi,0,VLOOKUP(Monatsverwendungsnachweis!Z81,Status_Ausloesung,Monatsverwendungsnachweis!$R$6,FALSE)*$AF$6*Ermittlung_Pauschale!$N70),"")</f>
        <v/>
      </c>
      <c r="J78" s="73" t="str">
        <f>IFERROR(IF($B78=String_o_Kofi,0,VLOOKUP(Monatsverwendungsnachweis!AA81,Status_Ausloesung,Monatsverwendungsnachweis!$R$6,FALSE)*$AF$6*Ermittlung_Pauschale!$N70),"")</f>
        <v/>
      </c>
      <c r="K78" s="73" t="str">
        <f>IFERROR(IF($B78=String_o_Kofi,0,VLOOKUP(Monatsverwendungsnachweis!AB81,Status_Ausloesung,Monatsverwendungsnachweis!$R$6,FALSE)*$AF$6*Ermittlung_Pauschale!$N70),"")</f>
        <v/>
      </c>
      <c r="L78" s="73" t="str">
        <f>IFERROR(IF($B78=String_o_Kofi,0,VLOOKUP(Monatsverwendungsnachweis!AC81,Status_Ausloesung,Monatsverwendungsnachweis!$R$6,FALSE)*$AF$6*Ermittlung_Pauschale!$N70),"")</f>
        <v/>
      </c>
      <c r="M78" s="73" t="str">
        <f>IFERROR(IF($B78=String_o_Kofi,0,VLOOKUP(Monatsverwendungsnachweis!AD81,Status_Ausloesung,Monatsverwendungsnachweis!$R$6,FALSE)*$AF$6*Ermittlung_Pauschale!$N70),"")</f>
        <v/>
      </c>
      <c r="N78" s="73" t="str">
        <f>IFERROR(IF($B78=String_o_Kofi,0,VLOOKUP(Monatsverwendungsnachweis!AE81,Status_Ausloesung,Monatsverwendungsnachweis!$R$6,FALSE)*$AF$6*Ermittlung_Pauschale!$N70),"")</f>
        <v/>
      </c>
      <c r="O78" s="73" t="str">
        <f>IFERROR(IF($B78=String_o_Kofi,0,VLOOKUP(Monatsverwendungsnachweis!AF81,Status_Ausloesung,Monatsverwendungsnachweis!$R$6,FALSE)*$AF$6*Ermittlung_Pauschale!$N70),"")</f>
        <v/>
      </c>
      <c r="P78" s="73" t="str">
        <f>IFERROR(IF($B78=String_o_Kofi,0,VLOOKUP(Monatsverwendungsnachweis!AG81,Status_Ausloesung,Monatsverwendungsnachweis!$R$6,FALSE)*$AF$6*Ermittlung_Pauschale!$N70),"")</f>
        <v/>
      </c>
      <c r="Q78" s="73" t="str">
        <f>IFERROR(IF($B78=String_o_Kofi,0,VLOOKUP(Monatsverwendungsnachweis!AH81,Status_Ausloesung,Monatsverwendungsnachweis!$R$6,FALSE)*$AF$6*Ermittlung_Pauschale!$N70),"")</f>
        <v/>
      </c>
      <c r="R78" s="73" t="str">
        <f>IFERROR(IF($B78=String_o_Kofi,0,VLOOKUP(Monatsverwendungsnachweis!AI81,Status_Ausloesung,Monatsverwendungsnachweis!$R$6,FALSE)*$AF$6*Ermittlung_Pauschale!$N70),"")</f>
        <v/>
      </c>
      <c r="S78" s="73" t="str">
        <f>IFERROR(IF($B78=String_o_Kofi,0,VLOOKUP(Monatsverwendungsnachweis!AJ81,Status_Ausloesung,Monatsverwendungsnachweis!$R$6,FALSE)*$AF$6*Ermittlung_Pauschale!$N70),"")</f>
        <v/>
      </c>
      <c r="T78" s="73" t="str">
        <f>IFERROR(IF($B78=String_o_Kofi,0,VLOOKUP(Monatsverwendungsnachweis!AK81,Status_Ausloesung,Monatsverwendungsnachweis!$R$6,FALSE)*$AF$6*Ermittlung_Pauschale!$N70),"")</f>
        <v/>
      </c>
      <c r="U78" s="73" t="str">
        <f>IFERROR(IF($B78=String_o_Kofi,0,VLOOKUP(Monatsverwendungsnachweis!AL81,Status_Ausloesung,Monatsverwendungsnachweis!$R$6,FALSE)*$AF$6*Ermittlung_Pauschale!$N70),"")</f>
        <v/>
      </c>
      <c r="V78" s="73" t="str">
        <f>IFERROR(IF($B78=String_o_Kofi,0,VLOOKUP(Monatsverwendungsnachweis!AM81,Status_Ausloesung,Monatsverwendungsnachweis!$R$6,FALSE)*$AF$6*Ermittlung_Pauschale!$N70),"")</f>
        <v/>
      </c>
      <c r="W78" s="73" t="str">
        <f>IFERROR(IF($B78=String_o_Kofi,0,VLOOKUP(Monatsverwendungsnachweis!AN81,Status_Ausloesung,Monatsverwendungsnachweis!$R$6,FALSE)*$AF$6*Ermittlung_Pauschale!$N70),"")</f>
        <v/>
      </c>
      <c r="X78" s="73" t="str">
        <f>IFERROR(IF($B78=String_o_Kofi,0,VLOOKUP(Monatsverwendungsnachweis!AO81,Status_Ausloesung,Monatsverwendungsnachweis!$R$6,FALSE)*$AF$6*Ermittlung_Pauschale!$N70),"")</f>
        <v/>
      </c>
      <c r="Y78" s="73" t="str">
        <f>IFERROR(IF($B78=String_o_Kofi,0,VLOOKUP(Monatsverwendungsnachweis!AP81,Status_Ausloesung,Monatsverwendungsnachweis!$R$6,FALSE)*$AF$6*Ermittlung_Pauschale!$N70),"")</f>
        <v/>
      </c>
      <c r="Z78" s="73" t="str">
        <f>IFERROR(IF($B78=String_o_Kofi,0,VLOOKUP(Monatsverwendungsnachweis!AQ81,Status_Ausloesung,Monatsverwendungsnachweis!$R$6,FALSE)*$AF$6*Ermittlung_Pauschale!$N70),"")</f>
        <v/>
      </c>
      <c r="AA78" s="73" t="str">
        <f>IFERROR(IF($B78=String_o_Kofi,0,VLOOKUP(Monatsverwendungsnachweis!AR81,Status_Ausloesung,Monatsverwendungsnachweis!$R$6,FALSE)*$AF$6*Ermittlung_Pauschale!$N70),"")</f>
        <v/>
      </c>
      <c r="AB78" s="73" t="str">
        <f>IFERROR(IF($B78=String_o_Kofi,0,VLOOKUP(Monatsverwendungsnachweis!AS81,Status_Ausloesung,Monatsverwendungsnachweis!$R$6,FALSE)*$AF$6*Ermittlung_Pauschale!$N70),"")</f>
        <v/>
      </c>
      <c r="AC78" s="73" t="str">
        <f>IFERROR(IF($B78=String_o_Kofi,0,VLOOKUP(Monatsverwendungsnachweis!AT81,Status_Ausloesung,Monatsverwendungsnachweis!$R$6,FALSE)*$AF$6*Ermittlung_Pauschale!$N70),"")</f>
        <v/>
      </c>
      <c r="AD78" s="73" t="str">
        <f>IFERROR(IF($B78=String_o_Kofi,0,VLOOKUP(Monatsverwendungsnachweis!AU81,Status_Ausloesung,Monatsverwendungsnachweis!$R$6,FALSE)*$AF$6*Ermittlung_Pauschale!$N70),"")</f>
        <v/>
      </c>
      <c r="AE78" s="73" t="str">
        <f>IFERROR(IF($B78=String_o_Kofi,0,VLOOKUP(Monatsverwendungsnachweis!AV81,Status_Ausloesung,Monatsverwendungsnachweis!$R$6,FALSE)*$AF$6*Ermittlung_Pauschale!$N70),"")</f>
        <v/>
      </c>
      <c r="AF78" s="73" t="str">
        <f>IFERROR(IF($B78=String_o_Kofi,0,VLOOKUP(Monatsverwendungsnachweis!AW81,Status_Ausloesung,Monatsverwendungsnachweis!$R$6,FALSE)*$AF$6*Ermittlung_Pauschale!$N70),"")</f>
        <v/>
      </c>
      <c r="AG78" s="73" t="str">
        <f>IFERROR(IF($B78=String_o_Kofi,0,VLOOKUP(Monatsverwendungsnachweis!AX81,Status_Ausloesung,Monatsverwendungsnachweis!$R$6,FALSE)*$AF$6*Ermittlung_Pauschale!$N70),"")</f>
        <v/>
      </c>
      <c r="AH78" s="73" t="str">
        <f>IFERROR(IF($B78=String_o_Kofi,0,VLOOKUP(Monatsverwendungsnachweis!AY81,Status_Ausloesung,Monatsverwendungsnachweis!$R$6,FALSE)*$AF$6*Ermittlung_Pauschale!$N70),"")</f>
        <v/>
      </c>
      <c r="AI78" s="73" t="str">
        <f>IFERROR(IF($B78=String_o_Kofi,0,VLOOKUP(Monatsverwendungsnachweis!AZ81,Status_Ausloesung,Monatsverwendungsnachweis!$R$6,FALSE)*$AF$6*Ermittlung_Pauschale!$N70),"")</f>
        <v/>
      </c>
      <c r="AJ78" s="73" t="str">
        <f>IFERROR(IF($B78=String_o_Kofi,0,VLOOKUP(Monatsverwendungsnachweis!BA81,Status_Ausloesung,Monatsverwendungsnachweis!$R$6,FALSE)*$AF$6*Ermittlung_Pauschale!$N70),"")</f>
        <v/>
      </c>
      <c r="AK78" s="73" t="str">
        <f>IFERROR(IF($B78=String_o_Kofi,0,VLOOKUP(Monatsverwendungsnachweis!BB81,Status_Ausloesung,Monatsverwendungsnachweis!$R$6,FALSE)*$AF$6*Ermittlung_Pauschale!$N70),"")</f>
        <v/>
      </c>
      <c r="AL78" s="73" t="str">
        <f>IFERROR(IF($B78=String_o_Kofi,0,VLOOKUP(Monatsverwendungsnachweis!BC81,Status_Ausloesung,Monatsverwendungsnachweis!$R$6,FALSE)*$AF$6*Ermittlung_Pauschale!$N70),"")</f>
        <v/>
      </c>
      <c r="AM78" s="74">
        <f>IF(E78='Drop Down'!$L$2,SUM(H78:AL78),0)</f>
        <v>0</v>
      </c>
      <c r="AN78" s="74">
        <f>IF(E78='Drop Down'!$L$3,SUM(H78:AL78),0)</f>
        <v>0</v>
      </c>
      <c r="AO78" s="625"/>
      <c r="AP78" s="625"/>
    </row>
    <row r="79" spans="1:42" s="41" customFormat="1" ht="11.85" customHeight="1" x14ac:dyDescent="0.2">
      <c r="A79" s="83" t="str">
        <f>Monatsverwendungsnachweis!A82</f>
        <v/>
      </c>
      <c r="B79" s="84" t="str">
        <f>IF(Monatsverwendungsnachweis!B82&lt;&gt;"",Monatsverwendungsnachweis!B82,"")</f>
        <v/>
      </c>
      <c r="C79" s="84" t="str">
        <f>IF(Monatsverwendungsnachweis!D82&lt;&gt;"",Monatsverwendungsnachweis!D82,"")</f>
        <v/>
      </c>
      <c r="D79" s="124" t="str">
        <f>IF(Monatsverwendungsnachweis!F82="","",Monatsverwendungsnachweis!F82)</f>
        <v/>
      </c>
      <c r="E79" s="128" t="str">
        <f>IF(Monatsverwendungsnachweis!G82="","",Monatsverwendungsnachweis!G82)</f>
        <v/>
      </c>
      <c r="F79" s="124" t="str">
        <f>IF(Monatsverwendungsnachweis!H82="","",Monatsverwendungsnachweis!H82)</f>
        <v/>
      </c>
      <c r="G79" s="124" t="str">
        <f>IF(C79="","",IF(Ermittlung_Pauschale!N71=0,"nein","ja"))</f>
        <v/>
      </c>
      <c r="H79" s="73" t="str">
        <f>IFERROR(IF($B79=String_o_Kofi,0,VLOOKUP(Monatsverwendungsnachweis!Y82,Status_Ausloesung,Monatsverwendungsnachweis!$R$6,FALSE)*$AF$6*Ermittlung_Pauschale!$N71),"")</f>
        <v/>
      </c>
      <c r="I79" s="73" t="str">
        <f>IFERROR(IF($B79=String_o_Kofi,0,VLOOKUP(Monatsverwendungsnachweis!Z82,Status_Ausloesung,Monatsverwendungsnachweis!$R$6,FALSE)*$AF$6*Ermittlung_Pauschale!$N71),"")</f>
        <v/>
      </c>
      <c r="J79" s="73" t="str">
        <f>IFERROR(IF($B79=String_o_Kofi,0,VLOOKUP(Monatsverwendungsnachweis!AA82,Status_Ausloesung,Monatsverwendungsnachweis!$R$6,FALSE)*$AF$6*Ermittlung_Pauschale!$N71),"")</f>
        <v/>
      </c>
      <c r="K79" s="73" t="str">
        <f>IFERROR(IF($B79=String_o_Kofi,0,VLOOKUP(Monatsverwendungsnachweis!AB82,Status_Ausloesung,Monatsverwendungsnachweis!$R$6,FALSE)*$AF$6*Ermittlung_Pauschale!$N71),"")</f>
        <v/>
      </c>
      <c r="L79" s="73" t="str">
        <f>IFERROR(IF($B79=String_o_Kofi,0,VLOOKUP(Monatsverwendungsnachweis!AC82,Status_Ausloesung,Monatsverwendungsnachweis!$R$6,FALSE)*$AF$6*Ermittlung_Pauschale!$N71),"")</f>
        <v/>
      </c>
      <c r="M79" s="73" t="str">
        <f>IFERROR(IF($B79=String_o_Kofi,0,VLOOKUP(Monatsverwendungsnachweis!AD82,Status_Ausloesung,Monatsverwendungsnachweis!$R$6,FALSE)*$AF$6*Ermittlung_Pauschale!$N71),"")</f>
        <v/>
      </c>
      <c r="N79" s="73" t="str">
        <f>IFERROR(IF($B79=String_o_Kofi,0,VLOOKUP(Monatsverwendungsnachweis!AE82,Status_Ausloesung,Monatsverwendungsnachweis!$R$6,FALSE)*$AF$6*Ermittlung_Pauschale!$N71),"")</f>
        <v/>
      </c>
      <c r="O79" s="73" t="str">
        <f>IFERROR(IF($B79=String_o_Kofi,0,VLOOKUP(Monatsverwendungsnachweis!AF82,Status_Ausloesung,Monatsverwendungsnachweis!$R$6,FALSE)*$AF$6*Ermittlung_Pauschale!$N71),"")</f>
        <v/>
      </c>
      <c r="P79" s="73" t="str">
        <f>IFERROR(IF($B79=String_o_Kofi,0,VLOOKUP(Monatsverwendungsnachweis!AG82,Status_Ausloesung,Monatsverwendungsnachweis!$R$6,FALSE)*$AF$6*Ermittlung_Pauschale!$N71),"")</f>
        <v/>
      </c>
      <c r="Q79" s="73" t="str">
        <f>IFERROR(IF($B79=String_o_Kofi,0,VLOOKUP(Monatsverwendungsnachweis!AH82,Status_Ausloesung,Monatsverwendungsnachweis!$R$6,FALSE)*$AF$6*Ermittlung_Pauschale!$N71),"")</f>
        <v/>
      </c>
      <c r="R79" s="73" t="str">
        <f>IFERROR(IF($B79=String_o_Kofi,0,VLOOKUP(Monatsverwendungsnachweis!AI82,Status_Ausloesung,Monatsverwendungsnachweis!$R$6,FALSE)*$AF$6*Ermittlung_Pauschale!$N71),"")</f>
        <v/>
      </c>
      <c r="S79" s="73" t="str">
        <f>IFERROR(IF($B79=String_o_Kofi,0,VLOOKUP(Monatsverwendungsnachweis!AJ82,Status_Ausloesung,Monatsverwendungsnachweis!$R$6,FALSE)*$AF$6*Ermittlung_Pauschale!$N71),"")</f>
        <v/>
      </c>
      <c r="T79" s="73" t="str">
        <f>IFERROR(IF($B79=String_o_Kofi,0,VLOOKUP(Monatsverwendungsnachweis!AK82,Status_Ausloesung,Monatsverwendungsnachweis!$R$6,FALSE)*$AF$6*Ermittlung_Pauschale!$N71),"")</f>
        <v/>
      </c>
      <c r="U79" s="73" t="str">
        <f>IFERROR(IF($B79=String_o_Kofi,0,VLOOKUP(Monatsverwendungsnachweis!AL82,Status_Ausloesung,Monatsverwendungsnachweis!$R$6,FALSE)*$AF$6*Ermittlung_Pauschale!$N71),"")</f>
        <v/>
      </c>
      <c r="V79" s="73" t="str">
        <f>IFERROR(IF($B79=String_o_Kofi,0,VLOOKUP(Monatsverwendungsnachweis!AM82,Status_Ausloesung,Monatsverwendungsnachweis!$R$6,FALSE)*$AF$6*Ermittlung_Pauschale!$N71),"")</f>
        <v/>
      </c>
      <c r="W79" s="73" t="str">
        <f>IFERROR(IF($B79=String_o_Kofi,0,VLOOKUP(Monatsverwendungsnachweis!AN82,Status_Ausloesung,Monatsverwendungsnachweis!$R$6,FALSE)*$AF$6*Ermittlung_Pauschale!$N71),"")</f>
        <v/>
      </c>
      <c r="X79" s="73" t="str">
        <f>IFERROR(IF($B79=String_o_Kofi,0,VLOOKUP(Monatsverwendungsnachweis!AO82,Status_Ausloesung,Monatsverwendungsnachweis!$R$6,FALSE)*$AF$6*Ermittlung_Pauschale!$N71),"")</f>
        <v/>
      </c>
      <c r="Y79" s="73" t="str">
        <f>IFERROR(IF($B79=String_o_Kofi,0,VLOOKUP(Monatsverwendungsnachweis!AP82,Status_Ausloesung,Monatsverwendungsnachweis!$R$6,FALSE)*$AF$6*Ermittlung_Pauschale!$N71),"")</f>
        <v/>
      </c>
      <c r="Z79" s="73" t="str">
        <f>IFERROR(IF($B79=String_o_Kofi,0,VLOOKUP(Monatsverwendungsnachweis!AQ82,Status_Ausloesung,Monatsverwendungsnachweis!$R$6,FALSE)*$AF$6*Ermittlung_Pauschale!$N71),"")</f>
        <v/>
      </c>
      <c r="AA79" s="73" t="str">
        <f>IFERROR(IF($B79=String_o_Kofi,0,VLOOKUP(Monatsverwendungsnachweis!AR82,Status_Ausloesung,Monatsverwendungsnachweis!$R$6,FALSE)*$AF$6*Ermittlung_Pauschale!$N71),"")</f>
        <v/>
      </c>
      <c r="AB79" s="73" t="str">
        <f>IFERROR(IF($B79=String_o_Kofi,0,VLOOKUP(Monatsverwendungsnachweis!AS82,Status_Ausloesung,Monatsverwendungsnachweis!$R$6,FALSE)*$AF$6*Ermittlung_Pauschale!$N71),"")</f>
        <v/>
      </c>
      <c r="AC79" s="73" t="str">
        <f>IFERROR(IF($B79=String_o_Kofi,0,VLOOKUP(Monatsverwendungsnachweis!AT82,Status_Ausloesung,Monatsverwendungsnachweis!$R$6,FALSE)*$AF$6*Ermittlung_Pauschale!$N71),"")</f>
        <v/>
      </c>
      <c r="AD79" s="73" t="str">
        <f>IFERROR(IF($B79=String_o_Kofi,0,VLOOKUP(Monatsverwendungsnachweis!AU82,Status_Ausloesung,Monatsverwendungsnachweis!$R$6,FALSE)*$AF$6*Ermittlung_Pauschale!$N71),"")</f>
        <v/>
      </c>
      <c r="AE79" s="73" t="str">
        <f>IFERROR(IF($B79=String_o_Kofi,0,VLOOKUP(Monatsverwendungsnachweis!AV82,Status_Ausloesung,Monatsverwendungsnachweis!$R$6,FALSE)*$AF$6*Ermittlung_Pauschale!$N71),"")</f>
        <v/>
      </c>
      <c r="AF79" s="73" t="str">
        <f>IFERROR(IF($B79=String_o_Kofi,0,VLOOKUP(Monatsverwendungsnachweis!AW82,Status_Ausloesung,Monatsverwendungsnachweis!$R$6,FALSE)*$AF$6*Ermittlung_Pauschale!$N71),"")</f>
        <v/>
      </c>
      <c r="AG79" s="73" t="str">
        <f>IFERROR(IF($B79=String_o_Kofi,0,VLOOKUP(Monatsverwendungsnachweis!AX82,Status_Ausloesung,Monatsverwendungsnachweis!$R$6,FALSE)*$AF$6*Ermittlung_Pauschale!$N71),"")</f>
        <v/>
      </c>
      <c r="AH79" s="73" t="str">
        <f>IFERROR(IF($B79=String_o_Kofi,0,VLOOKUP(Monatsverwendungsnachweis!AY82,Status_Ausloesung,Monatsverwendungsnachweis!$R$6,FALSE)*$AF$6*Ermittlung_Pauschale!$N71),"")</f>
        <v/>
      </c>
      <c r="AI79" s="73" t="str">
        <f>IFERROR(IF($B79=String_o_Kofi,0,VLOOKUP(Monatsverwendungsnachweis!AZ82,Status_Ausloesung,Monatsverwendungsnachweis!$R$6,FALSE)*$AF$6*Ermittlung_Pauschale!$N71),"")</f>
        <v/>
      </c>
      <c r="AJ79" s="73" t="str">
        <f>IFERROR(IF($B79=String_o_Kofi,0,VLOOKUP(Monatsverwendungsnachweis!BA82,Status_Ausloesung,Monatsverwendungsnachweis!$R$6,FALSE)*$AF$6*Ermittlung_Pauschale!$N71),"")</f>
        <v/>
      </c>
      <c r="AK79" s="73" t="str">
        <f>IFERROR(IF($B79=String_o_Kofi,0,VLOOKUP(Monatsverwendungsnachweis!BB82,Status_Ausloesung,Monatsverwendungsnachweis!$R$6,FALSE)*$AF$6*Ermittlung_Pauschale!$N71),"")</f>
        <v/>
      </c>
      <c r="AL79" s="73" t="str">
        <f>IFERROR(IF($B79=String_o_Kofi,0,VLOOKUP(Monatsverwendungsnachweis!BC82,Status_Ausloesung,Monatsverwendungsnachweis!$R$6,FALSE)*$AF$6*Ermittlung_Pauschale!$N71),"")</f>
        <v/>
      </c>
      <c r="AM79" s="74">
        <f>IF(E79='Drop Down'!$L$2,SUM(H79:AL79),0)</f>
        <v>0</v>
      </c>
      <c r="AN79" s="74">
        <f>IF(E79='Drop Down'!$L$3,SUM(H79:AL79),0)</f>
        <v>0</v>
      </c>
      <c r="AO79" s="625"/>
      <c r="AP79" s="625"/>
    </row>
    <row r="80" spans="1:42" s="41" customFormat="1" ht="11.85" customHeight="1" x14ac:dyDescent="0.2">
      <c r="A80" s="83" t="str">
        <f>Monatsverwendungsnachweis!A83</f>
        <v/>
      </c>
      <c r="B80" s="84" t="str">
        <f>IF(Monatsverwendungsnachweis!B83&lt;&gt;"",Monatsverwendungsnachweis!B83,"")</f>
        <v/>
      </c>
      <c r="C80" s="84" t="str">
        <f>IF(Monatsverwendungsnachweis!D83&lt;&gt;"",Monatsverwendungsnachweis!D83,"")</f>
        <v/>
      </c>
      <c r="D80" s="124" t="str">
        <f>IF(Monatsverwendungsnachweis!F83="","",Monatsverwendungsnachweis!F83)</f>
        <v/>
      </c>
      <c r="E80" s="128" t="str">
        <f>IF(Monatsverwendungsnachweis!G83="","",Monatsverwendungsnachweis!G83)</f>
        <v/>
      </c>
      <c r="F80" s="124" t="str">
        <f>IF(Monatsverwendungsnachweis!H83="","",Monatsverwendungsnachweis!H83)</f>
        <v/>
      </c>
      <c r="G80" s="124" t="str">
        <f>IF(C80="","",IF(Ermittlung_Pauschale!N72=0,"nein","ja"))</f>
        <v/>
      </c>
      <c r="H80" s="73" t="str">
        <f>IFERROR(IF($B80=String_o_Kofi,0,VLOOKUP(Monatsverwendungsnachweis!Y83,Status_Ausloesung,Monatsverwendungsnachweis!$R$6,FALSE)*$AF$6*Ermittlung_Pauschale!$N72),"")</f>
        <v/>
      </c>
      <c r="I80" s="73" t="str">
        <f>IFERROR(IF($B80=String_o_Kofi,0,VLOOKUP(Monatsverwendungsnachweis!Z83,Status_Ausloesung,Monatsverwendungsnachweis!$R$6,FALSE)*$AF$6*Ermittlung_Pauschale!$N72),"")</f>
        <v/>
      </c>
      <c r="J80" s="73" t="str">
        <f>IFERROR(IF($B80=String_o_Kofi,0,VLOOKUP(Monatsverwendungsnachweis!AA83,Status_Ausloesung,Monatsverwendungsnachweis!$R$6,FALSE)*$AF$6*Ermittlung_Pauschale!$N72),"")</f>
        <v/>
      </c>
      <c r="K80" s="73" t="str">
        <f>IFERROR(IF($B80=String_o_Kofi,0,VLOOKUP(Monatsverwendungsnachweis!AB83,Status_Ausloesung,Monatsverwendungsnachweis!$R$6,FALSE)*$AF$6*Ermittlung_Pauschale!$N72),"")</f>
        <v/>
      </c>
      <c r="L80" s="73" t="str">
        <f>IFERROR(IF($B80=String_o_Kofi,0,VLOOKUP(Monatsverwendungsnachweis!AC83,Status_Ausloesung,Monatsverwendungsnachweis!$R$6,FALSE)*$AF$6*Ermittlung_Pauschale!$N72),"")</f>
        <v/>
      </c>
      <c r="M80" s="73" t="str">
        <f>IFERROR(IF($B80=String_o_Kofi,0,VLOOKUP(Monatsverwendungsnachweis!AD83,Status_Ausloesung,Monatsverwendungsnachweis!$R$6,FALSE)*$AF$6*Ermittlung_Pauschale!$N72),"")</f>
        <v/>
      </c>
      <c r="N80" s="73" t="str">
        <f>IFERROR(IF($B80=String_o_Kofi,0,VLOOKUP(Monatsverwendungsnachweis!AE83,Status_Ausloesung,Monatsverwendungsnachweis!$R$6,FALSE)*$AF$6*Ermittlung_Pauschale!$N72),"")</f>
        <v/>
      </c>
      <c r="O80" s="73" t="str">
        <f>IFERROR(IF($B80=String_o_Kofi,0,VLOOKUP(Monatsverwendungsnachweis!AF83,Status_Ausloesung,Monatsverwendungsnachweis!$R$6,FALSE)*$AF$6*Ermittlung_Pauschale!$N72),"")</f>
        <v/>
      </c>
      <c r="P80" s="73" t="str">
        <f>IFERROR(IF($B80=String_o_Kofi,0,VLOOKUP(Monatsverwendungsnachweis!AG83,Status_Ausloesung,Monatsverwendungsnachweis!$R$6,FALSE)*$AF$6*Ermittlung_Pauschale!$N72),"")</f>
        <v/>
      </c>
      <c r="Q80" s="73" t="str">
        <f>IFERROR(IF($B80=String_o_Kofi,0,VLOOKUP(Monatsverwendungsnachweis!AH83,Status_Ausloesung,Monatsverwendungsnachweis!$R$6,FALSE)*$AF$6*Ermittlung_Pauschale!$N72),"")</f>
        <v/>
      </c>
      <c r="R80" s="73" t="str">
        <f>IFERROR(IF($B80=String_o_Kofi,0,VLOOKUP(Monatsverwendungsnachweis!AI83,Status_Ausloesung,Monatsverwendungsnachweis!$R$6,FALSE)*$AF$6*Ermittlung_Pauschale!$N72),"")</f>
        <v/>
      </c>
      <c r="S80" s="73" t="str">
        <f>IFERROR(IF($B80=String_o_Kofi,0,VLOOKUP(Monatsverwendungsnachweis!AJ83,Status_Ausloesung,Monatsverwendungsnachweis!$R$6,FALSE)*$AF$6*Ermittlung_Pauschale!$N72),"")</f>
        <v/>
      </c>
      <c r="T80" s="73" t="str">
        <f>IFERROR(IF($B80=String_o_Kofi,0,VLOOKUP(Monatsverwendungsnachweis!AK83,Status_Ausloesung,Monatsverwendungsnachweis!$R$6,FALSE)*$AF$6*Ermittlung_Pauschale!$N72),"")</f>
        <v/>
      </c>
      <c r="U80" s="73" t="str">
        <f>IFERROR(IF($B80=String_o_Kofi,0,VLOOKUP(Monatsverwendungsnachweis!AL83,Status_Ausloesung,Monatsverwendungsnachweis!$R$6,FALSE)*$AF$6*Ermittlung_Pauschale!$N72),"")</f>
        <v/>
      </c>
      <c r="V80" s="73" t="str">
        <f>IFERROR(IF($B80=String_o_Kofi,0,VLOOKUP(Monatsverwendungsnachweis!AM83,Status_Ausloesung,Monatsverwendungsnachweis!$R$6,FALSE)*$AF$6*Ermittlung_Pauschale!$N72),"")</f>
        <v/>
      </c>
      <c r="W80" s="73" t="str">
        <f>IFERROR(IF($B80=String_o_Kofi,0,VLOOKUP(Monatsverwendungsnachweis!AN83,Status_Ausloesung,Monatsverwendungsnachweis!$R$6,FALSE)*$AF$6*Ermittlung_Pauschale!$N72),"")</f>
        <v/>
      </c>
      <c r="X80" s="73" t="str">
        <f>IFERROR(IF($B80=String_o_Kofi,0,VLOOKUP(Monatsverwendungsnachweis!AO83,Status_Ausloesung,Monatsverwendungsnachweis!$R$6,FALSE)*$AF$6*Ermittlung_Pauschale!$N72),"")</f>
        <v/>
      </c>
      <c r="Y80" s="73" t="str">
        <f>IFERROR(IF($B80=String_o_Kofi,0,VLOOKUP(Monatsverwendungsnachweis!AP83,Status_Ausloesung,Monatsverwendungsnachweis!$R$6,FALSE)*$AF$6*Ermittlung_Pauschale!$N72),"")</f>
        <v/>
      </c>
      <c r="Z80" s="73" t="str">
        <f>IFERROR(IF($B80=String_o_Kofi,0,VLOOKUP(Monatsverwendungsnachweis!AQ83,Status_Ausloesung,Monatsverwendungsnachweis!$R$6,FALSE)*$AF$6*Ermittlung_Pauschale!$N72),"")</f>
        <v/>
      </c>
      <c r="AA80" s="73" t="str">
        <f>IFERROR(IF($B80=String_o_Kofi,0,VLOOKUP(Monatsverwendungsnachweis!AR83,Status_Ausloesung,Monatsverwendungsnachweis!$R$6,FALSE)*$AF$6*Ermittlung_Pauschale!$N72),"")</f>
        <v/>
      </c>
      <c r="AB80" s="73" t="str">
        <f>IFERROR(IF($B80=String_o_Kofi,0,VLOOKUP(Monatsverwendungsnachweis!AS83,Status_Ausloesung,Monatsverwendungsnachweis!$R$6,FALSE)*$AF$6*Ermittlung_Pauschale!$N72),"")</f>
        <v/>
      </c>
      <c r="AC80" s="73" t="str">
        <f>IFERROR(IF($B80=String_o_Kofi,0,VLOOKUP(Monatsverwendungsnachweis!AT83,Status_Ausloesung,Monatsverwendungsnachweis!$R$6,FALSE)*$AF$6*Ermittlung_Pauschale!$N72),"")</f>
        <v/>
      </c>
      <c r="AD80" s="73" t="str">
        <f>IFERROR(IF($B80=String_o_Kofi,0,VLOOKUP(Monatsverwendungsnachweis!AU83,Status_Ausloesung,Monatsverwendungsnachweis!$R$6,FALSE)*$AF$6*Ermittlung_Pauschale!$N72),"")</f>
        <v/>
      </c>
      <c r="AE80" s="73" t="str">
        <f>IFERROR(IF($B80=String_o_Kofi,0,VLOOKUP(Monatsverwendungsnachweis!AV83,Status_Ausloesung,Monatsverwendungsnachweis!$R$6,FALSE)*$AF$6*Ermittlung_Pauschale!$N72),"")</f>
        <v/>
      </c>
      <c r="AF80" s="73" t="str">
        <f>IFERROR(IF($B80=String_o_Kofi,0,VLOOKUP(Monatsverwendungsnachweis!AW83,Status_Ausloesung,Monatsverwendungsnachweis!$R$6,FALSE)*$AF$6*Ermittlung_Pauschale!$N72),"")</f>
        <v/>
      </c>
      <c r="AG80" s="73" t="str">
        <f>IFERROR(IF($B80=String_o_Kofi,0,VLOOKUP(Monatsverwendungsnachweis!AX83,Status_Ausloesung,Monatsverwendungsnachweis!$R$6,FALSE)*$AF$6*Ermittlung_Pauschale!$N72),"")</f>
        <v/>
      </c>
      <c r="AH80" s="73" t="str">
        <f>IFERROR(IF($B80=String_o_Kofi,0,VLOOKUP(Monatsverwendungsnachweis!AY83,Status_Ausloesung,Monatsverwendungsnachweis!$R$6,FALSE)*$AF$6*Ermittlung_Pauschale!$N72),"")</f>
        <v/>
      </c>
      <c r="AI80" s="73" t="str">
        <f>IFERROR(IF($B80=String_o_Kofi,0,VLOOKUP(Monatsverwendungsnachweis!AZ83,Status_Ausloesung,Monatsverwendungsnachweis!$R$6,FALSE)*$AF$6*Ermittlung_Pauschale!$N72),"")</f>
        <v/>
      </c>
      <c r="AJ80" s="73" t="str">
        <f>IFERROR(IF($B80=String_o_Kofi,0,VLOOKUP(Monatsverwendungsnachweis!BA83,Status_Ausloesung,Monatsverwendungsnachweis!$R$6,FALSE)*$AF$6*Ermittlung_Pauschale!$N72),"")</f>
        <v/>
      </c>
      <c r="AK80" s="73" t="str">
        <f>IFERROR(IF($B80=String_o_Kofi,0,VLOOKUP(Monatsverwendungsnachweis!BB83,Status_Ausloesung,Monatsverwendungsnachweis!$R$6,FALSE)*$AF$6*Ermittlung_Pauschale!$N72),"")</f>
        <v/>
      </c>
      <c r="AL80" s="73" t="str">
        <f>IFERROR(IF($B80=String_o_Kofi,0,VLOOKUP(Monatsverwendungsnachweis!BC83,Status_Ausloesung,Monatsverwendungsnachweis!$R$6,FALSE)*$AF$6*Ermittlung_Pauschale!$N72),"")</f>
        <v/>
      </c>
      <c r="AM80" s="74">
        <f>IF(E80='Drop Down'!$L$2,SUM(H80:AL80),0)</f>
        <v>0</v>
      </c>
      <c r="AN80" s="74">
        <f>IF(E80='Drop Down'!$L$3,SUM(H80:AL80),0)</f>
        <v>0</v>
      </c>
      <c r="AO80" s="625"/>
      <c r="AP80" s="625"/>
    </row>
    <row r="81" spans="1:42" s="41" customFormat="1" ht="11.85" customHeight="1" x14ac:dyDescent="0.2">
      <c r="A81" s="83" t="str">
        <f>Monatsverwendungsnachweis!A84</f>
        <v/>
      </c>
      <c r="B81" s="84" t="str">
        <f>IF(Monatsverwendungsnachweis!B84&lt;&gt;"",Monatsverwendungsnachweis!B84,"")</f>
        <v/>
      </c>
      <c r="C81" s="84" t="str">
        <f>IF(Monatsverwendungsnachweis!D84&lt;&gt;"",Monatsverwendungsnachweis!D84,"")</f>
        <v/>
      </c>
      <c r="D81" s="124" t="str">
        <f>IF(Monatsverwendungsnachweis!F84="","",Monatsverwendungsnachweis!F84)</f>
        <v/>
      </c>
      <c r="E81" s="128" t="str">
        <f>IF(Monatsverwendungsnachweis!G84="","",Monatsverwendungsnachweis!G84)</f>
        <v/>
      </c>
      <c r="F81" s="124" t="str">
        <f>IF(Monatsverwendungsnachweis!H84="","",Monatsverwendungsnachweis!H84)</f>
        <v/>
      </c>
      <c r="G81" s="124" t="str">
        <f>IF(C81="","",IF(Ermittlung_Pauschale!N73=0,"nein","ja"))</f>
        <v/>
      </c>
      <c r="H81" s="73" t="str">
        <f>IFERROR(IF($B81=String_o_Kofi,0,VLOOKUP(Monatsverwendungsnachweis!Y84,Status_Ausloesung,Monatsverwendungsnachweis!$R$6,FALSE)*$AF$6*Ermittlung_Pauschale!$N73),"")</f>
        <v/>
      </c>
      <c r="I81" s="73" t="str">
        <f>IFERROR(IF($B81=String_o_Kofi,0,VLOOKUP(Monatsverwendungsnachweis!Z84,Status_Ausloesung,Monatsverwendungsnachweis!$R$6,FALSE)*$AF$6*Ermittlung_Pauschale!$N73),"")</f>
        <v/>
      </c>
      <c r="J81" s="73" t="str">
        <f>IFERROR(IF($B81=String_o_Kofi,0,VLOOKUP(Monatsverwendungsnachweis!AA84,Status_Ausloesung,Monatsverwendungsnachweis!$R$6,FALSE)*$AF$6*Ermittlung_Pauschale!$N73),"")</f>
        <v/>
      </c>
      <c r="K81" s="73" t="str">
        <f>IFERROR(IF($B81=String_o_Kofi,0,VLOOKUP(Monatsverwendungsnachweis!AB84,Status_Ausloesung,Monatsverwendungsnachweis!$R$6,FALSE)*$AF$6*Ermittlung_Pauschale!$N73),"")</f>
        <v/>
      </c>
      <c r="L81" s="73" t="str">
        <f>IFERROR(IF($B81=String_o_Kofi,0,VLOOKUP(Monatsverwendungsnachweis!AC84,Status_Ausloesung,Monatsverwendungsnachweis!$R$6,FALSE)*$AF$6*Ermittlung_Pauschale!$N73),"")</f>
        <v/>
      </c>
      <c r="M81" s="73" t="str">
        <f>IFERROR(IF($B81=String_o_Kofi,0,VLOOKUP(Monatsverwendungsnachweis!AD84,Status_Ausloesung,Monatsverwendungsnachweis!$R$6,FALSE)*$AF$6*Ermittlung_Pauschale!$N73),"")</f>
        <v/>
      </c>
      <c r="N81" s="73" t="str">
        <f>IFERROR(IF($B81=String_o_Kofi,0,VLOOKUP(Monatsverwendungsnachweis!AE84,Status_Ausloesung,Monatsverwendungsnachweis!$R$6,FALSE)*$AF$6*Ermittlung_Pauschale!$N73),"")</f>
        <v/>
      </c>
      <c r="O81" s="73" t="str">
        <f>IFERROR(IF($B81=String_o_Kofi,0,VLOOKUP(Monatsverwendungsnachweis!AF84,Status_Ausloesung,Monatsverwendungsnachweis!$R$6,FALSE)*$AF$6*Ermittlung_Pauschale!$N73),"")</f>
        <v/>
      </c>
      <c r="P81" s="73" t="str">
        <f>IFERROR(IF($B81=String_o_Kofi,0,VLOOKUP(Monatsverwendungsnachweis!AG84,Status_Ausloesung,Monatsverwendungsnachweis!$R$6,FALSE)*$AF$6*Ermittlung_Pauschale!$N73),"")</f>
        <v/>
      </c>
      <c r="Q81" s="73" t="str">
        <f>IFERROR(IF($B81=String_o_Kofi,0,VLOOKUP(Monatsverwendungsnachweis!AH84,Status_Ausloesung,Monatsverwendungsnachweis!$R$6,FALSE)*$AF$6*Ermittlung_Pauschale!$N73),"")</f>
        <v/>
      </c>
      <c r="R81" s="73" t="str">
        <f>IFERROR(IF($B81=String_o_Kofi,0,VLOOKUP(Monatsverwendungsnachweis!AI84,Status_Ausloesung,Monatsverwendungsnachweis!$R$6,FALSE)*$AF$6*Ermittlung_Pauschale!$N73),"")</f>
        <v/>
      </c>
      <c r="S81" s="73" t="str">
        <f>IFERROR(IF($B81=String_o_Kofi,0,VLOOKUP(Monatsverwendungsnachweis!AJ84,Status_Ausloesung,Monatsverwendungsnachweis!$R$6,FALSE)*$AF$6*Ermittlung_Pauschale!$N73),"")</f>
        <v/>
      </c>
      <c r="T81" s="73" t="str">
        <f>IFERROR(IF($B81=String_o_Kofi,0,VLOOKUP(Monatsverwendungsnachweis!AK84,Status_Ausloesung,Monatsverwendungsnachweis!$R$6,FALSE)*$AF$6*Ermittlung_Pauschale!$N73),"")</f>
        <v/>
      </c>
      <c r="U81" s="73" t="str">
        <f>IFERROR(IF($B81=String_o_Kofi,0,VLOOKUP(Monatsverwendungsnachweis!AL84,Status_Ausloesung,Monatsverwendungsnachweis!$R$6,FALSE)*$AF$6*Ermittlung_Pauschale!$N73),"")</f>
        <v/>
      </c>
      <c r="V81" s="73" t="str">
        <f>IFERROR(IF($B81=String_o_Kofi,0,VLOOKUP(Monatsverwendungsnachweis!AM84,Status_Ausloesung,Monatsverwendungsnachweis!$R$6,FALSE)*$AF$6*Ermittlung_Pauschale!$N73),"")</f>
        <v/>
      </c>
      <c r="W81" s="73" t="str">
        <f>IFERROR(IF($B81=String_o_Kofi,0,VLOOKUP(Monatsverwendungsnachweis!AN84,Status_Ausloesung,Monatsverwendungsnachweis!$R$6,FALSE)*$AF$6*Ermittlung_Pauschale!$N73),"")</f>
        <v/>
      </c>
      <c r="X81" s="73" t="str">
        <f>IFERROR(IF($B81=String_o_Kofi,0,VLOOKUP(Monatsverwendungsnachweis!AO84,Status_Ausloesung,Monatsverwendungsnachweis!$R$6,FALSE)*$AF$6*Ermittlung_Pauschale!$N73),"")</f>
        <v/>
      </c>
      <c r="Y81" s="73" t="str">
        <f>IFERROR(IF($B81=String_o_Kofi,0,VLOOKUP(Monatsverwendungsnachweis!AP84,Status_Ausloesung,Monatsverwendungsnachweis!$R$6,FALSE)*$AF$6*Ermittlung_Pauschale!$N73),"")</f>
        <v/>
      </c>
      <c r="Z81" s="73" t="str">
        <f>IFERROR(IF($B81=String_o_Kofi,0,VLOOKUP(Monatsverwendungsnachweis!AQ84,Status_Ausloesung,Monatsverwendungsnachweis!$R$6,FALSE)*$AF$6*Ermittlung_Pauschale!$N73),"")</f>
        <v/>
      </c>
      <c r="AA81" s="73" t="str">
        <f>IFERROR(IF($B81=String_o_Kofi,0,VLOOKUP(Monatsverwendungsnachweis!AR84,Status_Ausloesung,Monatsverwendungsnachweis!$R$6,FALSE)*$AF$6*Ermittlung_Pauschale!$N73),"")</f>
        <v/>
      </c>
      <c r="AB81" s="73" t="str">
        <f>IFERROR(IF($B81=String_o_Kofi,0,VLOOKUP(Monatsverwendungsnachweis!AS84,Status_Ausloesung,Monatsverwendungsnachweis!$R$6,FALSE)*$AF$6*Ermittlung_Pauschale!$N73),"")</f>
        <v/>
      </c>
      <c r="AC81" s="73" t="str">
        <f>IFERROR(IF($B81=String_o_Kofi,0,VLOOKUP(Monatsverwendungsnachweis!AT84,Status_Ausloesung,Monatsverwendungsnachweis!$R$6,FALSE)*$AF$6*Ermittlung_Pauschale!$N73),"")</f>
        <v/>
      </c>
      <c r="AD81" s="73" t="str">
        <f>IFERROR(IF($B81=String_o_Kofi,0,VLOOKUP(Monatsverwendungsnachweis!AU84,Status_Ausloesung,Monatsverwendungsnachweis!$R$6,FALSE)*$AF$6*Ermittlung_Pauschale!$N73),"")</f>
        <v/>
      </c>
      <c r="AE81" s="73" t="str">
        <f>IFERROR(IF($B81=String_o_Kofi,0,VLOOKUP(Monatsverwendungsnachweis!AV84,Status_Ausloesung,Monatsverwendungsnachweis!$R$6,FALSE)*$AF$6*Ermittlung_Pauschale!$N73),"")</f>
        <v/>
      </c>
      <c r="AF81" s="73" t="str">
        <f>IFERROR(IF($B81=String_o_Kofi,0,VLOOKUP(Monatsverwendungsnachweis!AW84,Status_Ausloesung,Monatsverwendungsnachweis!$R$6,FALSE)*$AF$6*Ermittlung_Pauschale!$N73),"")</f>
        <v/>
      </c>
      <c r="AG81" s="73" t="str">
        <f>IFERROR(IF($B81=String_o_Kofi,0,VLOOKUP(Monatsverwendungsnachweis!AX84,Status_Ausloesung,Monatsverwendungsnachweis!$R$6,FALSE)*$AF$6*Ermittlung_Pauschale!$N73),"")</f>
        <v/>
      </c>
      <c r="AH81" s="73" t="str">
        <f>IFERROR(IF($B81=String_o_Kofi,0,VLOOKUP(Monatsverwendungsnachweis!AY84,Status_Ausloesung,Monatsverwendungsnachweis!$R$6,FALSE)*$AF$6*Ermittlung_Pauschale!$N73),"")</f>
        <v/>
      </c>
      <c r="AI81" s="73" t="str">
        <f>IFERROR(IF($B81=String_o_Kofi,0,VLOOKUP(Monatsverwendungsnachweis!AZ84,Status_Ausloesung,Monatsverwendungsnachweis!$R$6,FALSE)*$AF$6*Ermittlung_Pauschale!$N73),"")</f>
        <v/>
      </c>
      <c r="AJ81" s="73" t="str">
        <f>IFERROR(IF($B81=String_o_Kofi,0,VLOOKUP(Monatsverwendungsnachweis!BA84,Status_Ausloesung,Monatsverwendungsnachweis!$R$6,FALSE)*$AF$6*Ermittlung_Pauschale!$N73),"")</f>
        <v/>
      </c>
      <c r="AK81" s="73" t="str">
        <f>IFERROR(IF($B81=String_o_Kofi,0,VLOOKUP(Monatsverwendungsnachweis!BB84,Status_Ausloesung,Monatsverwendungsnachweis!$R$6,FALSE)*$AF$6*Ermittlung_Pauschale!$N73),"")</f>
        <v/>
      </c>
      <c r="AL81" s="73" t="str">
        <f>IFERROR(IF($B81=String_o_Kofi,0,VLOOKUP(Monatsverwendungsnachweis!BC84,Status_Ausloesung,Monatsverwendungsnachweis!$R$6,FALSE)*$AF$6*Ermittlung_Pauschale!$N73),"")</f>
        <v/>
      </c>
      <c r="AM81" s="74">
        <f>IF(E81='Drop Down'!$L$2,SUM(H81:AL81),0)</f>
        <v>0</v>
      </c>
      <c r="AN81" s="74">
        <f>IF(E81='Drop Down'!$L$3,SUM(H81:AL81),0)</f>
        <v>0</v>
      </c>
      <c r="AO81" s="625"/>
      <c r="AP81" s="625"/>
    </row>
    <row r="82" spans="1:42" s="41" customFormat="1" ht="11.85" customHeight="1" x14ac:dyDescent="0.2">
      <c r="A82" s="83" t="str">
        <f>Monatsverwendungsnachweis!A85</f>
        <v/>
      </c>
      <c r="B82" s="84" t="str">
        <f>IF(Monatsverwendungsnachweis!B85&lt;&gt;"",Monatsverwendungsnachweis!B85,"")</f>
        <v/>
      </c>
      <c r="C82" s="84" t="str">
        <f>IF(Monatsverwendungsnachweis!D85&lt;&gt;"",Monatsverwendungsnachweis!D85,"")</f>
        <v/>
      </c>
      <c r="D82" s="124" t="str">
        <f>IF(Monatsverwendungsnachweis!F85="","",Monatsverwendungsnachweis!F85)</f>
        <v/>
      </c>
      <c r="E82" s="128" t="str">
        <f>IF(Monatsverwendungsnachweis!G85="","",Monatsverwendungsnachweis!G85)</f>
        <v/>
      </c>
      <c r="F82" s="124" t="str">
        <f>IF(Monatsverwendungsnachweis!H85="","",Monatsverwendungsnachweis!H85)</f>
        <v/>
      </c>
      <c r="G82" s="124" t="str">
        <f>IF(C82="","",IF(Ermittlung_Pauschale!N74=0,"nein","ja"))</f>
        <v/>
      </c>
      <c r="H82" s="73" t="str">
        <f>IFERROR(IF($B82=String_o_Kofi,0,VLOOKUP(Monatsverwendungsnachweis!Y85,Status_Ausloesung,Monatsverwendungsnachweis!$R$6,FALSE)*$AF$6*Ermittlung_Pauschale!$N74),"")</f>
        <v/>
      </c>
      <c r="I82" s="73" t="str">
        <f>IFERROR(IF($B82=String_o_Kofi,0,VLOOKUP(Monatsverwendungsnachweis!Z85,Status_Ausloesung,Monatsverwendungsnachweis!$R$6,FALSE)*$AF$6*Ermittlung_Pauschale!$N74),"")</f>
        <v/>
      </c>
      <c r="J82" s="73" t="str">
        <f>IFERROR(IF($B82=String_o_Kofi,0,VLOOKUP(Monatsverwendungsnachweis!AA85,Status_Ausloesung,Monatsverwendungsnachweis!$R$6,FALSE)*$AF$6*Ermittlung_Pauschale!$N74),"")</f>
        <v/>
      </c>
      <c r="K82" s="73" t="str">
        <f>IFERROR(IF($B82=String_o_Kofi,0,VLOOKUP(Monatsverwendungsnachweis!AB85,Status_Ausloesung,Monatsverwendungsnachweis!$R$6,FALSE)*$AF$6*Ermittlung_Pauschale!$N74),"")</f>
        <v/>
      </c>
      <c r="L82" s="73" t="str">
        <f>IFERROR(IF($B82=String_o_Kofi,0,VLOOKUP(Monatsverwendungsnachweis!AC85,Status_Ausloesung,Monatsverwendungsnachweis!$R$6,FALSE)*$AF$6*Ermittlung_Pauschale!$N74),"")</f>
        <v/>
      </c>
      <c r="M82" s="73" t="str">
        <f>IFERROR(IF($B82=String_o_Kofi,0,VLOOKUP(Monatsverwendungsnachweis!AD85,Status_Ausloesung,Monatsverwendungsnachweis!$R$6,FALSE)*$AF$6*Ermittlung_Pauschale!$N74),"")</f>
        <v/>
      </c>
      <c r="N82" s="73" t="str">
        <f>IFERROR(IF($B82=String_o_Kofi,0,VLOOKUP(Monatsverwendungsnachweis!AE85,Status_Ausloesung,Monatsverwendungsnachweis!$R$6,FALSE)*$AF$6*Ermittlung_Pauschale!$N74),"")</f>
        <v/>
      </c>
      <c r="O82" s="73" t="str">
        <f>IFERROR(IF($B82=String_o_Kofi,0,VLOOKUP(Monatsverwendungsnachweis!AF85,Status_Ausloesung,Monatsverwendungsnachweis!$R$6,FALSE)*$AF$6*Ermittlung_Pauschale!$N74),"")</f>
        <v/>
      </c>
      <c r="P82" s="73" t="str">
        <f>IFERROR(IF($B82=String_o_Kofi,0,VLOOKUP(Monatsverwendungsnachweis!AG85,Status_Ausloesung,Monatsverwendungsnachweis!$R$6,FALSE)*$AF$6*Ermittlung_Pauschale!$N74),"")</f>
        <v/>
      </c>
      <c r="Q82" s="73" t="str">
        <f>IFERROR(IF($B82=String_o_Kofi,0,VLOOKUP(Monatsverwendungsnachweis!AH85,Status_Ausloesung,Monatsverwendungsnachweis!$R$6,FALSE)*$AF$6*Ermittlung_Pauschale!$N74),"")</f>
        <v/>
      </c>
      <c r="R82" s="73" t="str">
        <f>IFERROR(IF($B82=String_o_Kofi,0,VLOOKUP(Monatsverwendungsnachweis!AI85,Status_Ausloesung,Monatsverwendungsnachweis!$R$6,FALSE)*$AF$6*Ermittlung_Pauschale!$N74),"")</f>
        <v/>
      </c>
      <c r="S82" s="73" t="str">
        <f>IFERROR(IF($B82=String_o_Kofi,0,VLOOKUP(Monatsverwendungsnachweis!AJ85,Status_Ausloesung,Monatsverwendungsnachweis!$R$6,FALSE)*$AF$6*Ermittlung_Pauschale!$N74),"")</f>
        <v/>
      </c>
      <c r="T82" s="73" t="str">
        <f>IFERROR(IF($B82=String_o_Kofi,0,VLOOKUP(Monatsverwendungsnachweis!AK85,Status_Ausloesung,Monatsverwendungsnachweis!$R$6,FALSE)*$AF$6*Ermittlung_Pauschale!$N74),"")</f>
        <v/>
      </c>
      <c r="U82" s="73" t="str">
        <f>IFERROR(IF($B82=String_o_Kofi,0,VLOOKUP(Monatsverwendungsnachweis!AL85,Status_Ausloesung,Monatsverwendungsnachweis!$R$6,FALSE)*$AF$6*Ermittlung_Pauschale!$N74),"")</f>
        <v/>
      </c>
      <c r="V82" s="73" t="str">
        <f>IFERROR(IF($B82=String_o_Kofi,0,VLOOKUP(Monatsverwendungsnachweis!AM85,Status_Ausloesung,Monatsverwendungsnachweis!$R$6,FALSE)*$AF$6*Ermittlung_Pauschale!$N74),"")</f>
        <v/>
      </c>
      <c r="W82" s="73" t="str">
        <f>IFERROR(IF($B82=String_o_Kofi,0,VLOOKUP(Monatsverwendungsnachweis!AN85,Status_Ausloesung,Monatsverwendungsnachweis!$R$6,FALSE)*$AF$6*Ermittlung_Pauschale!$N74),"")</f>
        <v/>
      </c>
      <c r="X82" s="73" t="str">
        <f>IFERROR(IF($B82=String_o_Kofi,0,VLOOKUP(Monatsverwendungsnachweis!AO85,Status_Ausloesung,Monatsverwendungsnachweis!$R$6,FALSE)*$AF$6*Ermittlung_Pauschale!$N74),"")</f>
        <v/>
      </c>
      <c r="Y82" s="73" t="str">
        <f>IFERROR(IF($B82=String_o_Kofi,0,VLOOKUP(Monatsverwendungsnachweis!AP85,Status_Ausloesung,Monatsverwendungsnachweis!$R$6,FALSE)*$AF$6*Ermittlung_Pauschale!$N74),"")</f>
        <v/>
      </c>
      <c r="Z82" s="73" t="str">
        <f>IFERROR(IF($B82=String_o_Kofi,0,VLOOKUP(Monatsverwendungsnachweis!AQ85,Status_Ausloesung,Monatsverwendungsnachweis!$R$6,FALSE)*$AF$6*Ermittlung_Pauschale!$N74),"")</f>
        <v/>
      </c>
      <c r="AA82" s="73" t="str">
        <f>IFERROR(IF($B82=String_o_Kofi,0,VLOOKUP(Monatsverwendungsnachweis!AR85,Status_Ausloesung,Monatsverwendungsnachweis!$R$6,FALSE)*$AF$6*Ermittlung_Pauschale!$N74),"")</f>
        <v/>
      </c>
      <c r="AB82" s="73" t="str">
        <f>IFERROR(IF($B82=String_o_Kofi,0,VLOOKUP(Monatsverwendungsnachweis!AS85,Status_Ausloesung,Monatsverwendungsnachweis!$R$6,FALSE)*$AF$6*Ermittlung_Pauschale!$N74),"")</f>
        <v/>
      </c>
      <c r="AC82" s="73" t="str">
        <f>IFERROR(IF($B82=String_o_Kofi,0,VLOOKUP(Monatsverwendungsnachweis!AT85,Status_Ausloesung,Monatsverwendungsnachweis!$R$6,FALSE)*$AF$6*Ermittlung_Pauschale!$N74),"")</f>
        <v/>
      </c>
      <c r="AD82" s="73" t="str">
        <f>IFERROR(IF($B82=String_o_Kofi,0,VLOOKUP(Monatsverwendungsnachweis!AU85,Status_Ausloesung,Monatsverwendungsnachweis!$R$6,FALSE)*$AF$6*Ermittlung_Pauschale!$N74),"")</f>
        <v/>
      </c>
      <c r="AE82" s="73" t="str">
        <f>IFERROR(IF($B82=String_o_Kofi,0,VLOOKUP(Monatsverwendungsnachweis!AV85,Status_Ausloesung,Monatsverwendungsnachweis!$R$6,FALSE)*$AF$6*Ermittlung_Pauschale!$N74),"")</f>
        <v/>
      </c>
      <c r="AF82" s="73" t="str">
        <f>IFERROR(IF($B82=String_o_Kofi,0,VLOOKUP(Monatsverwendungsnachweis!AW85,Status_Ausloesung,Monatsverwendungsnachweis!$R$6,FALSE)*$AF$6*Ermittlung_Pauschale!$N74),"")</f>
        <v/>
      </c>
      <c r="AG82" s="73" t="str">
        <f>IFERROR(IF($B82=String_o_Kofi,0,VLOOKUP(Monatsverwendungsnachweis!AX85,Status_Ausloesung,Monatsverwendungsnachweis!$R$6,FALSE)*$AF$6*Ermittlung_Pauschale!$N74),"")</f>
        <v/>
      </c>
      <c r="AH82" s="73" t="str">
        <f>IFERROR(IF($B82=String_o_Kofi,0,VLOOKUP(Monatsverwendungsnachweis!AY85,Status_Ausloesung,Monatsverwendungsnachweis!$R$6,FALSE)*$AF$6*Ermittlung_Pauschale!$N74),"")</f>
        <v/>
      </c>
      <c r="AI82" s="73" t="str">
        <f>IFERROR(IF($B82=String_o_Kofi,0,VLOOKUP(Monatsverwendungsnachweis!AZ85,Status_Ausloesung,Monatsverwendungsnachweis!$R$6,FALSE)*$AF$6*Ermittlung_Pauschale!$N74),"")</f>
        <v/>
      </c>
      <c r="AJ82" s="73" t="str">
        <f>IFERROR(IF($B82=String_o_Kofi,0,VLOOKUP(Monatsverwendungsnachweis!BA85,Status_Ausloesung,Monatsverwendungsnachweis!$R$6,FALSE)*$AF$6*Ermittlung_Pauschale!$N74),"")</f>
        <v/>
      </c>
      <c r="AK82" s="73" t="str">
        <f>IFERROR(IF($B82=String_o_Kofi,0,VLOOKUP(Monatsverwendungsnachweis!BB85,Status_Ausloesung,Monatsverwendungsnachweis!$R$6,FALSE)*$AF$6*Ermittlung_Pauschale!$N74),"")</f>
        <v/>
      </c>
      <c r="AL82" s="73" t="str">
        <f>IFERROR(IF($B82=String_o_Kofi,0,VLOOKUP(Monatsverwendungsnachweis!BC85,Status_Ausloesung,Monatsverwendungsnachweis!$R$6,FALSE)*$AF$6*Ermittlung_Pauschale!$N74),"")</f>
        <v/>
      </c>
      <c r="AM82" s="74">
        <f>IF(E82='Drop Down'!$L$2,SUM(H82:AL82),0)</f>
        <v>0</v>
      </c>
      <c r="AN82" s="74">
        <f>IF(E82='Drop Down'!$L$3,SUM(H82:AL82),0)</f>
        <v>0</v>
      </c>
      <c r="AO82" s="625"/>
      <c r="AP82" s="625"/>
    </row>
    <row r="83" spans="1:42" s="41" customFormat="1" ht="11.85" customHeight="1" x14ac:dyDescent="0.2">
      <c r="A83" s="83" t="str">
        <f>Monatsverwendungsnachweis!A86</f>
        <v/>
      </c>
      <c r="B83" s="84" t="str">
        <f>IF(Monatsverwendungsnachweis!B86&lt;&gt;"",Monatsverwendungsnachweis!B86,"")</f>
        <v/>
      </c>
      <c r="C83" s="84" t="str">
        <f>IF(Monatsverwendungsnachweis!D86&lt;&gt;"",Monatsverwendungsnachweis!D86,"")</f>
        <v/>
      </c>
      <c r="D83" s="124" t="str">
        <f>IF(Monatsverwendungsnachweis!F86="","",Monatsverwendungsnachweis!F86)</f>
        <v/>
      </c>
      <c r="E83" s="128" t="str">
        <f>IF(Monatsverwendungsnachweis!G86="","",Monatsverwendungsnachweis!G86)</f>
        <v/>
      </c>
      <c r="F83" s="124" t="str">
        <f>IF(Monatsverwendungsnachweis!H86="","",Monatsverwendungsnachweis!H86)</f>
        <v/>
      </c>
      <c r="G83" s="124" t="str">
        <f>IF(C83="","",IF(Ermittlung_Pauschale!N75=0,"nein","ja"))</f>
        <v/>
      </c>
      <c r="H83" s="73" t="str">
        <f>IFERROR(IF($B83=String_o_Kofi,0,VLOOKUP(Monatsverwendungsnachweis!Y86,Status_Ausloesung,Monatsverwendungsnachweis!$R$6,FALSE)*$AF$6*Ermittlung_Pauschale!$N75),"")</f>
        <v/>
      </c>
      <c r="I83" s="73" t="str">
        <f>IFERROR(IF($B83=String_o_Kofi,0,VLOOKUP(Monatsverwendungsnachweis!Z86,Status_Ausloesung,Monatsverwendungsnachweis!$R$6,FALSE)*$AF$6*Ermittlung_Pauschale!$N75),"")</f>
        <v/>
      </c>
      <c r="J83" s="73" t="str">
        <f>IFERROR(IF($B83=String_o_Kofi,0,VLOOKUP(Monatsverwendungsnachweis!AA86,Status_Ausloesung,Monatsverwendungsnachweis!$R$6,FALSE)*$AF$6*Ermittlung_Pauschale!$N75),"")</f>
        <v/>
      </c>
      <c r="K83" s="73" t="str">
        <f>IFERROR(IF($B83=String_o_Kofi,0,VLOOKUP(Monatsverwendungsnachweis!AB86,Status_Ausloesung,Monatsverwendungsnachweis!$R$6,FALSE)*$AF$6*Ermittlung_Pauschale!$N75),"")</f>
        <v/>
      </c>
      <c r="L83" s="73" t="str">
        <f>IFERROR(IF($B83=String_o_Kofi,0,VLOOKUP(Monatsverwendungsnachweis!AC86,Status_Ausloesung,Monatsverwendungsnachweis!$R$6,FALSE)*$AF$6*Ermittlung_Pauschale!$N75),"")</f>
        <v/>
      </c>
      <c r="M83" s="73" t="str">
        <f>IFERROR(IF($B83=String_o_Kofi,0,VLOOKUP(Monatsverwendungsnachweis!AD86,Status_Ausloesung,Monatsverwendungsnachweis!$R$6,FALSE)*$AF$6*Ermittlung_Pauschale!$N75),"")</f>
        <v/>
      </c>
      <c r="N83" s="73" t="str">
        <f>IFERROR(IF($B83=String_o_Kofi,0,VLOOKUP(Monatsverwendungsnachweis!AE86,Status_Ausloesung,Monatsverwendungsnachweis!$R$6,FALSE)*$AF$6*Ermittlung_Pauschale!$N75),"")</f>
        <v/>
      </c>
      <c r="O83" s="73" t="str">
        <f>IFERROR(IF($B83=String_o_Kofi,0,VLOOKUP(Monatsverwendungsnachweis!AF86,Status_Ausloesung,Monatsverwendungsnachweis!$R$6,FALSE)*$AF$6*Ermittlung_Pauschale!$N75),"")</f>
        <v/>
      </c>
      <c r="P83" s="73" t="str">
        <f>IFERROR(IF($B83=String_o_Kofi,0,VLOOKUP(Monatsverwendungsnachweis!AG86,Status_Ausloesung,Monatsverwendungsnachweis!$R$6,FALSE)*$AF$6*Ermittlung_Pauschale!$N75),"")</f>
        <v/>
      </c>
      <c r="Q83" s="73" t="str">
        <f>IFERROR(IF($B83=String_o_Kofi,0,VLOOKUP(Monatsverwendungsnachweis!AH86,Status_Ausloesung,Monatsverwendungsnachweis!$R$6,FALSE)*$AF$6*Ermittlung_Pauschale!$N75),"")</f>
        <v/>
      </c>
      <c r="R83" s="73" t="str">
        <f>IFERROR(IF($B83=String_o_Kofi,0,VLOOKUP(Monatsverwendungsnachweis!AI86,Status_Ausloesung,Monatsverwendungsnachweis!$R$6,FALSE)*$AF$6*Ermittlung_Pauschale!$N75),"")</f>
        <v/>
      </c>
      <c r="S83" s="73" t="str">
        <f>IFERROR(IF($B83=String_o_Kofi,0,VLOOKUP(Monatsverwendungsnachweis!AJ86,Status_Ausloesung,Monatsverwendungsnachweis!$R$6,FALSE)*$AF$6*Ermittlung_Pauschale!$N75),"")</f>
        <v/>
      </c>
      <c r="T83" s="73" t="str">
        <f>IFERROR(IF($B83=String_o_Kofi,0,VLOOKUP(Monatsverwendungsnachweis!AK86,Status_Ausloesung,Monatsverwendungsnachweis!$R$6,FALSE)*$AF$6*Ermittlung_Pauschale!$N75),"")</f>
        <v/>
      </c>
      <c r="U83" s="73" t="str">
        <f>IFERROR(IF($B83=String_o_Kofi,0,VLOOKUP(Monatsverwendungsnachweis!AL86,Status_Ausloesung,Monatsverwendungsnachweis!$R$6,FALSE)*$AF$6*Ermittlung_Pauschale!$N75),"")</f>
        <v/>
      </c>
      <c r="V83" s="73" t="str">
        <f>IFERROR(IF($B83=String_o_Kofi,0,VLOOKUP(Monatsverwendungsnachweis!AM86,Status_Ausloesung,Monatsverwendungsnachweis!$R$6,FALSE)*$AF$6*Ermittlung_Pauschale!$N75),"")</f>
        <v/>
      </c>
      <c r="W83" s="73" t="str">
        <f>IFERROR(IF($B83=String_o_Kofi,0,VLOOKUP(Monatsverwendungsnachweis!AN86,Status_Ausloesung,Monatsverwendungsnachweis!$R$6,FALSE)*$AF$6*Ermittlung_Pauschale!$N75),"")</f>
        <v/>
      </c>
      <c r="X83" s="73" t="str">
        <f>IFERROR(IF($B83=String_o_Kofi,0,VLOOKUP(Monatsverwendungsnachweis!AO86,Status_Ausloesung,Monatsverwendungsnachweis!$R$6,FALSE)*$AF$6*Ermittlung_Pauschale!$N75),"")</f>
        <v/>
      </c>
      <c r="Y83" s="73" t="str">
        <f>IFERROR(IF($B83=String_o_Kofi,0,VLOOKUP(Monatsverwendungsnachweis!AP86,Status_Ausloesung,Monatsverwendungsnachweis!$R$6,FALSE)*$AF$6*Ermittlung_Pauschale!$N75),"")</f>
        <v/>
      </c>
      <c r="Z83" s="73" t="str">
        <f>IFERROR(IF($B83=String_o_Kofi,0,VLOOKUP(Monatsverwendungsnachweis!AQ86,Status_Ausloesung,Monatsverwendungsnachweis!$R$6,FALSE)*$AF$6*Ermittlung_Pauschale!$N75),"")</f>
        <v/>
      </c>
      <c r="AA83" s="73" t="str">
        <f>IFERROR(IF($B83=String_o_Kofi,0,VLOOKUP(Monatsverwendungsnachweis!AR86,Status_Ausloesung,Monatsverwendungsnachweis!$R$6,FALSE)*$AF$6*Ermittlung_Pauschale!$N75),"")</f>
        <v/>
      </c>
      <c r="AB83" s="73" t="str">
        <f>IFERROR(IF($B83=String_o_Kofi,0,VLOOKUP(Monatsverwendungsnachweis!AS86,Status_Ausloesung,Monatsverwendungsnachweis!$R$6,FALSE)*$AF$6*Ermittlung_Pauschale!$N75),"")</f>
        <v/>
      </c>
      <c r="AC83" s="73" t="str">
        <f>IFERROR(IF($B83=String_o_Kofi,0,VLOOKUP(Monatsverwendungsnachweis!AT86,Status_Ausloesung,Monatsverwendungsnachweis!$R$6,FALSE)*$AF$6*Ermittlung_Pauschale!$N75),"")</f>
        <v/>
      </c>
      <c r="AD83" s="73" t="str">
        <f>IFERROR(IF($B83=String_o_Kofi,0,VLOOKUP(Monatsverwendungsnachweis!AU86,Status_Ausloesung,Monatsverwendungsnachweis!$R$6,FALSE)*$AF$6*Ermittlung_Pauschale!$N75),"")</f>
        <v/>
      </c>
      <c r="AE83" s="73" t="str">
        <f>IFERROR(IF($B83=String_o_Kofi,0,VLOOKUP(Monatsverwendungsnachweis!AV86,Status_Ausloesung,Monatsverwendungsnachweis!$R$6,FALSE)*$AF$6*Ermittlung_Pauschale!$N75),"")</f>
        <v/>
      </c>
      <c r="AF83" s="73" t="str">
        <f>IFERROR(IF($B83=String_o_Kofi,0,VLOOKUP(Monatsverwendungsnachweis!AW86,Status_Ausloesung,Monatsverwendungsnachweis!$R$6,FALSE)*$AF$6*Ermittlung_Pauschale!$N75),"")</f>
        <v/>
      </c>
      <c r="AG83" s="73" t="str">
        <f>IFERROR(IF($B83=String_o_Kofi,0,VLOOKUP(Monatsverwendungsnachweis!AX86,Status_Ausloesung,Monatsverwendungsnachweis!$R$6,FALSE)*$AF$6*Ermittlung_Pauschale!$N75),"")</f>
        <v/>
      </c>
      <c r="AH83" s="73" t="str">
        <f>IFERROR(IF($B83=String_o_Kofi,0,VLOOKUP(Monatsverwendungsnachweis!AY86,Status_Ausloesung,Monatsverwendungsnachweis!$R$6,FALSE)*$AF$6*Ermittlung_Pauschale!$N75),"")</f>
        <v/>
      </c>
      <c r="AI83" s="73" t="str">
        <f>IFERROR(IF($B83=String_o_Kofi,0,VLOOKUP(Monatsverwendungsnachweis!AZ86,Status_Ausloesung,Monatsverwendungsnachweis!$R$6,FALSE)*$AF$6*Ermittlung_Pauschale!$N75),"")</f>
        <v/>
      </c>
      <c r="AJ83" s="73" t="str">
        <f>IFERROR(IF($B83=String_o_Kofi,0,VLOOKUP(Monatsverwendungsnachweis!BA86,Status_Ausloesung,Monatsverwendungsnachweis!$R$6,FALSE)*$AF$6*Ermittlung_Pauschale!$N75),"")</f>
        <v/>
      </c>
      <c r="AK83" s="73" t="str">
        <f>IFERROR(IF($B83=String_o_Kofi,0,VLOOKUP(Monatsverwendungsnachweis!BB86,Status_Ausloesung,Monatsverwendungsnachweis!$R$6,FALSE)*$AF$6*Ermittlung_Pauschale!$N75),"")</f>
        <v/>
      </c>
      <c r="AL83" s="73" t="str">
        <f>IFERROR(IF($B83=String_o_Kofi,0,VLOOKUP(Monatsverwendungsnachweis!BC86,Status_Ausloesung,Monatsverwendungsnachweis!$R$6,FALSE)*$AF$6*Ermittlung_Pauschale!$N75),"")</f>
        <v/>
      </c>
      <c r="AM83" s="74">
        <f>IF(E83='Drop Down'!$L$2,SUM(H83:AL83),0)</f>
        <v>0</v>
      </c>
      <c r="AN83" s="74">
        <f>IF(E83='Drop Down'!$L$3,SUM(H83:AL83),0)</f>
        <v>0</v>
      </c>
      <c r="AO83" s="625"/>
      <c r="AP83" s="625"/>
    </row>
    <row r="84" spans="1:42" s="41" customFormat="1" ht="11.85" customHeight="1" x14ac:dyDescent="0.2">
      <c r="A84" s="83" t="str">
        <f>Monatsverwendungsnachweis!A87</f>
        <v/>
      </c>
      <c r="B84" s="84" t="str">
        <f>IF(Monatsverwendungsnachweis!B87&lt;&gt;"",Monatsverwendungsnachweis!B87,"")</f>
        <v/>
      </c>
      <c r="C84" s="84" t="str">
        <f>IF(Monatsverwendungsnachweis!D87&lt;&gt;"",Monatsverwendungsnachweis!D87,"")</f>
        <v/>
      </c>
      <c r="D84" s="124" t="str">
        <f>IF(Monatsverwendungsnachweis!F87="","",Monatsverwendungsnachweis!F87)</f>
        <v/>
      </c>
      <c r="E84" s="128" t="str">
        <f>IF(Monatsverwendungsnachweis!G87="","",Monatsverwendungsnachweis!G87)</f>
        <v/>
      </c>
      <c r="F84" s="124" t="str">
        <f>IF(Monatsverwendungsnachweis!H87="","",Monatsverwendungsnachweis!H87)</f>
        <v/>
      </c>
      <c r="G84" s="124" t="str">
        <f>IF(C84="","",IF(Ermittlung_Pauschale!N76=0,"nein","ja"))</f>
        <v/>
      </c>
      <c r="H84" s="73" t="str">
        <f>IFERROR(IF($B84=String_o_Kofi,0,VLOOKUP(Monatsverwendungsnachweis!Y87,Status_Ausloesung,Monatsverwendungsnachweis!$R$6,FALSE)*$AF$6*Ermittlung_Pauschale!$N76),"")</f>
        <v/>
      </c>
      <c r="I84" s="73" t="str">
        <f>IFERROR(IF($B84=String_o_Kofi,0,VLOOKUP(Monatsverwendungsnachweis!Z87,Status_Ausloesung,Monatsverwendungsnachweis!$R$6,FALSE)*$AF$6*Ermittlung_Pauschale!$N76),"")</f>
        <v/>
      </c>
      <c r="J84" s="73" t="str">
        <f>IFERROR(IF($B84=String_o_Kofi,0,VLOOKUP(Monatsverwendungsnachweis!AA87,Status_Ausloesung,Monatsverwendungsnachweis!$R$6,FALSE)*$AF$6*Ermittlung_Pauschale!$N76),"")</f>
        <v/>
      </c>
      <c r="K84" s="73" t="str">
        <f>IFERROR(IF($B84=String_o_Kofi,0,VLOOKUP(Monatsverwendungsnachweis!AB87,Status_Ausloesung,Monatsverwendungsnachweis!$R$6,FALSE)*$AF$6*Ermittlung_Pauschale!$N76),"")</f>
        <v/>
      </c>
      <c r="L84" s="73" t="str">
        <f>IFERROR(IF($B84=String_o_Kofi,0,VLOOKUP(Monatsverwendungsnachweis!AC87,Status_Ausloesung,Monatsverwendungsnachweis!$R$6,FALSE)*$AF$6*Ermittlung_Pauschale!$N76),"")</f>
        <v/>
      </c>
      <c r="M84" s="73" t="str">
        <f>IFERROR(IF($B84=String_o_Kofi,0,VLOOKUP(Monatsverwendungsnachweis!AD87,Status_Ausloesung,Monatsverwendungsnachweis!$R$6,FALSE)*$AF$6*Ermittlung_Pauschale!$N76),"")</f>
        <v/>
      </c>
      <c r="N84" s="73" t="str">
        <f>IFERROR(IF($B84=String_o_Kofi,0,VLOOKUP(Monatsverwendungsnachweis!AE87,Status_Ausloesung,Monatsverwendungsnachweis!$R$6,FALSE)*$AF$6*Ermittlung_Pauschale!$N76),"")</f>
        <v/>
      </c>
      <c r="O84" s="73" t="str">
        <f>IFERROR(IF($B84=String_o_Kofi,0,VLOOKUP(Monatsverwendungsnachweis!AF87,Status_Ausloesung,Monatsverwendungsnachweis!$R$6,FALSE)*$AF$6*Ermittlung_Pauschale!$N76),"")</f>
        <v/>
      </c>
      <c r="P84" s="73" t="str">
        <f>IFERROR(IF($B84=String_o_Kofi,0,VLOOKUP(Monatsverwendungsnachweis!AG87,Status_Ausloesung,Monatsverwendungsnachweis!$R$6,FALSE)*$AF$6*Ermittlung_Pauschale!$N76),"")</f>
        <v/>
      </c>
      <c r="Q84" s="73" t="str">
        <f>IFERROR(IF($B84=String_o_Kofi,0,VLOOKUP(Monatsverwendungsnachweis!AH87,Status_Ausloesung,Monatsverwendungsnachweis!$R$6,FALSE)*$AF$6*Ermittlung_Pauschale!$N76),"")</f>
        <v/>
      </c>
      <c r="R84" s="73" t="str">
        <f>IFERROR(IF($B84=String_o_Kofi,0,VLOOKUP(Monatsverwendungsnachweis!AI87,Status_Ausloesung,Monatsverwendungsnachweis!$R$6,FALSE)*$AF$6*Ermittlung_Pauschale!$N76),"")</f>
        <v/>
      </c>
      <c r="S84" s="73" t="str">
        <f>IFERROR(IF($B84=String_o_Kofi,0,VLOOKUP(Monatsverwendungsnachweis!AJ87,Status_Ausloesung,Monatsverwendungsnachweis!$R$6,FALSE)*$AF$6*Ermittlung_Pauschale!$N76),"")</f>
        <v/>
      </c>
      <c r="T84" s="73" t="str">
        <f>IFERROR(IF($B84=String_o_Kofi,0,VLOOKUP(Monatsverwendungsnachweis!AK87,Status_Ausloesung,Monatsverwendungsnachweis!$R$6,FALSE)*$AF$6*Ermittlung_Pauschale!$N76),"")</f>
        <v/>
      </c>
      <c r="U84" s="73" t="str">
        <f>IFERROR(IF($B84=String_o_Kofi,0,VLOOKUP(Monatsverwendungsnachweis!AL87,Status_Ausloesung,Monatsverwendungsnachweis!$R$6,FALSE)*$AF$6*Ermittlung_Pauschale!$N76),"")</f>
        <v/>
      </c>
      <c r="V84" s="73" t="str">
        <f>IFERROR(IF($B84=String_o_Kofi,0,VLOOKUP(Monatsverwendungsnachweis!AM87,Status_Ausloesung,Monatsverwendungsnachweis!$R$6,FALSE)*$AF$6*Ermittlung_Pauschale!$N76),"")</f>
        <v/>
      </c>
      <c r="W84" s="73" t="str">
        <f>IFERROR(IF($B84=String_o_Kofi,0,VLOOKUP(Monatsverwendungsnachweis!AN87,Status_Ausloesung,Monatsverwendungsnachweis!$R$6,FALSE)*$AF$6*Ermittlung_Pauschale!$N76),"")</f>
        <v/>
      </c>
      <c r="X84" s="73" t="str">
        <f>IFERROR(IF($B84=String_o_Kofi,0,VLOOKUP(Monatsverwendungsnachweis!AO87,Status_Ausloesung,Monatsverwendungsnachweis!$R$6,FALSE)*$AF$6*Ermittlung_Pauschale!$N76),"")</f>
        <v/>
      </c>
      <c r="Y84" s="73" t="str">
        <f>IFERROR(IF($B84=String_o_Kofi,0,VLOOKUP(Monatsverwendungsnachweis!AP87,Status_Ausloesung,Monatsverwendungsnachweis!$R$6,FALSE)*$AF$6*Ermittlung_Pauschale!$N76),"")</f>
        <v/>
      </c>
      <c r="Z84" s="73" t="str">
        <f>IFERROR(IF($B84=String_o_Kofi,0,VLOOKUP(Monatsverwendungsnachweis!AQ87,Status_Ausloesung,Monatsverwendungsnachweis!$R$6,FALSE)*$AF$6*Ermittlung_Pauschale!$N76),"")</f>
        <v/>
      </c>
      <c r="AA84" s="73" t="str">
        <f>IFERROR(IF($B84=String_o_Kofi,0,VLOOKUP(Monatsverwendungsnachweis!AR87,Status_Ausloesung,Monatsverwendungsnachweis!$R$6,FALSE)*$AF$6*Ermittlung_Pauschale!$N76),"")</f>
        <v/>
      </c>
      <c r="AB84" s="73" t="str">
        <f>IFERROR(IF($B84=String_o_Kofi,0,VLOOKUP(Monatsverwendungsnachweis!AS87,Status_Ausloesung,Monatsverwendungsnachweis!$R$6,FALSE)*$AF$6*Ermittlung_Pauschale!$N76),"")</f>
        <v/>
      </c>
      <c r="AC84" s="73" t="str">
        <f>IFERROR(IF($B84=String_o_Kofi,0,VLOOKUP(Monatsverwendungsnachweis!AT87,Status_Ausloesung,Monatsverwendungsnachweis!$R$6,FALSE)*$AF$6*Ermittlung_Pauschale!$N76),"")</f>
        <v/>
      </c>
      <c r="AD84" s="73" t="str">
        <f>IFERROR(IF($B84=String_o_Kofi,0,VLOOKUP(Monatsverwendungsnachweis!AU87,Status_Ausloesung,Monatsverwendungsnachweis!$R$6,FALSE)*$AF$6*Ermittlung_Pauschale!$N76),"")</f>
        <v/>
      </c>
      <c r="AE84" s="73" t="str">
        <f>IFERROR(IF($B84=String_o_Kofi,0,VLOOKUP(Monatsverwendungsnachweis!AV87,Status_Ausloesung,Monatsverwendungsnachweis!$R$6,FALSE)*$AF$6*Ermittlung_Pauschale!$N76),"")</f>
        <v/>
      </c>
      <c r="AF84" s="73" t="str">
        <f>IFERROR(IF($B84=String_o_Kofi,0,VLOOKUP(Monatsverwendungsnachweis!AW87,Status_Ausloesung,Monatsverwendungsnachweis!$R$6,FALSE)*$AF$6*Ermittlung_Pauschale!$N76),"")</f>
        <v/>
      </c>
      <c r="AG84" s="73" t="str">
        <f>IFERROR(IF($B84=String_o_Kofi,0,VLOOKUP(Monatsverwendungsnachweis!AX87,Status_Ausloesung,Monatsverwendungsnachweis!$R$6,FALSE)*$AF$6*Ermittlung_Pauschale!$N76),"")</f>
        <v/>
      </c>
      <c r="AH84" s="73" t="str">
        <f>IFERROR(IF($B84=String_o_Kofi,0,VLOOKUP(Monatsverwendungsnachweis!AY87,Status_Ausloesung,Monatsverwendungsnachweis!$R$6,FALSE)*$AF$6*Ermittlung_Pauschale!$N76),"")</f>
        <v/>
      </c>
      <c r="AI84" s="73" t="str">
        <f>IFERROR(IF($B84=String_o_Kofi,0,VLOOKUP(Monatsverwendungsnachweis!AZ87,Status_Ausloesung,Monatsverwendungsnachweis!$R$6,FALSE)*$AF$6*Ermittlung_Pauschale!$N76),"")</f>
        <v/>
      </c>
      <c r="AJ84" s="73" t="str">
        <f>IFERROR(IF($B84=String_o_Kofi,0,VLOOKUP(Monatsverwendungsnachweis!BA87,Status_Ausloesung,Monatsverwendungsnachweis!$R$6,FALSE)*$AF$6*Ermittlung_Pauschale!$N76),"")</f>
        <v/>
      </c>
      <c r="AK84" s="73" t="str">
        <f>IFERROR(IF($B84=String_o_Kofi,0,VLOOKUP(Monatsverwendungsnachweis!BB87,Status_Ausloesung,Monatsverwendungsnachweis!$R$6,FALSE)*$AF$6*Ermittlung_Pauschale!$N76),"")</f>
        <v/>
      </c>
      <c r="AL84" s="73" t="str">
        <f>IFERROR(IF($B84=String_o_Kofi,0,VLOOKUP(Monatsverwendungsnachweis!BC87,Status_Ausloesung,Monatsverwendungsnachweis!$R$6,FALSE)*$AF$6*Ermittlung_Pauschale!$N76),"")</f>
        <v/>
      </c>
      <c r="AM84" s="74">
        <f>IF(E84='Drop Down'!$L$2,SUM(H84:AL84),0)</f>
        <v>0</v>
      </c>
      <c r="AN84" s="74">
        <f>IF(E84='Drop Down'!$L$3,SUM(H84:AL84),0)</f>
        <v>0</v>
      </c>
      <c r="AO84" s="625"/>
      <c r="AP84" s="625"/>
    </row>
    <row r="85" spans="1:42" s="41" customFormat="1" ht="11.85" customHeight="1" x14ac:dyDescent="0.2">
      <c r="A85" s="83" t="str">
        <f>Monatsverwendungsnachweis!A88</f>
        <v/>
      </c>
      <c r="B85" s="84" t="str">
        <f>IF(Monatsverwendungsnachweis!B88&lt;&gt;"",Monatsverwendungsnachweis!B88,"")</f>
        <v/>
      </c>
      <c r="C85" s="84" t="str">
        <f>IF(Monatsverwendungsnachweis!D88&lt;&gt;"",Monatsverwendungsnachweis!D88,"")</f>
        <v/>
      </c>
      <c r="D85" s="124" t="str">
        <f>IF(Monatsverwendungsnachweis!F88="","",Monatsverwendungsnachweis!F88)</f>
        <v/>
      </c>
      <c r="E85" s="128" t="str">
        <f>IF(Monatsverwendungsnachweis!G88="","",Monatsverwendungsnachweis!G88)</f>
        <v/>
      </c>
      <c r="F85" s="124" t="str">
        <f>IF(Monatsverwendungsnachweis!H88="","",Monatsverwendungsnachweis!H88)</f>
        <v/>
      </c>
      <c r="G85" s="124" t="str">
        <f>IF(C85="","",IF(Ermittlung_Pauschale!N77=0,"nein","ja"))</f>
        <v/>
      </c>
      <c r="H85" s="73" t="str">
        <f>IFERROR(IF($B85=String_o_Kofi,0,VLOOKUP(Monatsverwendungsnachweis!Y88,Status_Ausloesung,Monatsverwendungsnachweis!$R$6,FALSE)*$AF$6*Ermittlung_Pauschale!$N77),"")</f>
        <v/>
      </c>
      <c r="I85" s="73" t="str">
        <f>IFERROR(IF($B85=String_o_Kofi,0,VLOOKUP(Monatsverwendungsnachweis!Z88,Status_Ausloesung,Monatsverwendungsnachweis!$R$6,FALSE)*$AF$6*Ermittlung_Pauschale!$N77),"")</f>
        <v/>
      </c>
      <c r="J85" s="73" t="str">
        <f>IFERROR(IF($B85=String_o_Kofi,0,VLOOKUP(Monatsverwendungsnachweis!AA88,Status_Ausloesung,Monatsverwendungsnachweis!$R$6,FALSE)*$AF$6*Ermittlung_Pauschale!$N77),"")</f>
        <v/>
      </c>
      <c r="K85" s="73" t="str">
        <f>IFERROR(IF($B85=String_o_Kofi,0,VLOOKUP(Monatsverwendungsnachweis!AB88,Status_Ausloesung,Monatsverwendungsnachweis!$R$6,FALSE)*$AF$6*Ermittlung_Pauschale!$N77),"")</f>
        <v/>
      </c>
      <c r="L85" s="73" t="str">
        <f>IFERROR(IF($B85=String_o_Kofi,0,VLOOKUP(Monatsverwendungsnachweis!AC88,Status_Ausloesung,Monatsverwendungsnachweis!$R$6,FALSE)*$AF$6*Ermittlung_Pauschale!$N77),"")</f>
        <v/>
      </c>
      <c r="M85" s="73" t="str">
        <f>IFERROR(IF($B85=String_o_Kofi,0,VLOOKUP(Monatsverwendungsnachweis!AD88,Status_Ausloesung,Monatsverwendungsnachweis!$R$6,FALSE)*$AF$6*Ermittlung_Pauschale!$N77),"")</f>
        <v/>
      </c>
      <c r="N85" s="73" t="str">
        <f>IFERROR(IF($B85=String_o_Kofi,0,VLOOKUP(Monatsverwendungsnachweis!AE88,Status_Ausloesung,Monatsverwendungsnachweis!$R$6,FALSE)*$AF$6*Ermittlung_Pauschale!$N77),"")</f>
        <v/>
      </c>
      <c r="O85" s="73" t="str">
        <f>IFERROR(IF($B85=String_o_Kofi,0,VLOOKUP(Monatsverwendungsnachweis!AF88,Status_Ausloesung,Monatsverwendungsnachweis!$R$6,FALSE)*$AF$6*Ermittlung_Pauschale!$N77),"")</f>
        <v/>
      </c>
      <c r="P85" s="73" t="str">
        <f>IFERROR(IF($B85=String_o_Kofi,0,VLOOKUP(Monatsverwendungsnachweis!AG88,Status_Ausloesung,Monatsverwendungsnachweis!$R$6,FALSE)*$AF$6*Ermittlung_Pauschale!$N77),"")</f>
        <v/>
      </c>
      <c r="Q85" s="73" t="str">
        <f>IFERROR(IF($B85=String_o_Kofi,0,VLOOKUP(Monatsverwendungsnachweis!AH88,Status_Ausloesung,Monatsverwendungsnachweis!$R$6,FALSE)*$AF$6*Ermittlung_Pauschale!$N77),"")</f>
        <v/>
      </c>
      <c r="R85" s="73" t="str">
        <f>IFERROR(IF($B85=String_o_Kofi,0,VLOOKUP(Monatsverwendungsnachweis!AI88,Status_Ausloesung,Monatsverwendungsnachweis!$R$6,FALSE)*$AF$6*Ermittlung_Pauschale!$N77),"")</f>
        <v/>
      </c>
      <c r="S85" s="73" t="str">
        <f>IFERROR(IF($B85=String_o_Kofi,0,VLOOKUP(Monatsverwendungsnachweis!AJ88,Status_Ausloesung,Monatsverwendungsnachweis!$R$6,FALSE)*$AF$6*Ermittlung_Pauschale!$N77),"")</f>
        <v/>
      </c>
      <c r="T85" s="73" t="str">
        <f>IFERROR(IF($B85=String_o_Kofi,0,VLOOKUP(Monatsverwendungsnachweis!AK88,Status_Ausloesung,Monatsverwendungsnachweis!$R$6,FALSE)*$AF$6*Ermittlung_Pauschale!$N77),"")</f>
        <v/>
      </c>
      <c r="U85" s="73" t="str">
        <f>IFERROR(IF($B85=String_o_Kofi,0,VLOOKUP(Monatsverwendungsnachweis!AL88,Status_Ausloesung,Monatsverwendungsnachweis!$R$6,FALSE)*$AF$6*Ermittlung_Pauschale!$N77),"")</f>
        <v/>
      </c>
      <c r="V85" s="73" t="str">
        <f>IFERROR(IF($B85=String_o_Kofi,0,VLOOKUP(Monatsverwendungsnachweis!AM88,Status_Ausloesung,Monatsverwendungsnachweis!$R$6,FALSE)*$AF$6*Ermittlung_Pauschale!$N77),"")</f>
        <v/>
      </c>
      <c r="W85" s="73" t="str">
        <f>IFERROR(IF($B85=String_o_Kofi,0,VLOOKUP(Monatsverwendungsnachweis!AN88,Status_Ausloesung,Monatsverwendungsnachweis!$R$6,FALSE)*$AF$6*Ermittlung_Pauschale!$N77),"")</f>
        <v/>
      </c>
      <c r="X85" s="73" t="str">
        <f>IFERROR(IF($B85=String_o_Kofi,0,VLOOKUP(Monatsverwendungsnachweis!AO88,Status_Ausloesung,Monatsverwendungsnachweis!$R$6,FALSE)*$AF$6*Ermittlung_Pauschale!$N77),"")</f>
        <v/>
      </c>
      <c r="Y85" s="73" t="str">
        <f>IFERROR(IF($B85=String_o_Kofi,0,VLOOKUP(Monatsverwendungsnachweis!AP88,Status_Ausloesung,Monatsverwendungsnachweis!$R$6,FALSE)*$AF$6*Ermittlung_Pauschale!$N77),"")</f>
        <v/>
      </c>
      <c r="Z85" s="73" t="str">
        <f>IFERROR(IF($B85=String_o_Kofi,0,VLOOKUP(Monatsverwendungsnachweis!AQ88,Status_Ausloesung,Monatsverwendungsnachweis!$R$6,FALSE)*$AF$6*Ermittlung_Pauschale!$N77),"")</f>
        <v/>
      </c>
      <c r="AA85" s="73" t="str">
        <f>IFERROR(IF($B85=String_o_Kofi,0,VLOOKUP(Monatsverwendungsnachweis!AR88,Status_Ausloesung,Monatsverwendungsnachweis!$R$6,FALSE)*$AF$6*Ermittlung_Pauschale!$N77),"")</f>
        <v/>
      </c>
      <c r="AB85" s="73" t="str">
        <f>IFERROR(IF($B85=String_o_Kofi,0,VLOOKUP(Monatsverwendungsnachweis!AS88,Status_Ausloesung,Monatsverwendungsnachweis!$R$6,FALSE)*$AF$6*Ermittlung_Pauschale!$N77),"")</f>
        <v/>
      </c>
      <c r="AC85" s="73" t="str">
        <f>IFERROR(IF($B85=String_o_Kofi,0,VLOOKUP(Monatsverwendungsnachweis!AT88,Status_Ausloesung,Monatsverwendungsnachweis!$R$6,FALSE)*$AF$6*Ermittlung_Pauschale!$N77),"")</f>
        <v/>
      </c>
      <c r="AD85" s="73" t="str">
        <f>IFERROR(IF($B85=String_o_Kofi,0,VLOOKUP(Monatsverwendungsnachweis!AU88,Status_Ausloesung,Monatsverwendungsnachweis!$R$6,FALSE)*$AF$6*Ermittlung_Pauschale!$N77),"")</f>
        <v/>
      </c>
      <c r="AE85" s="73" t="str">
        <f>IFERROR(IF($B85=String_o_Kofi,0,VLOOKUP(Monatsverwendungsnachweis!AV88,Status_Ausloesung,Monatsverwendungsnachweis!$R$6,FALSE)*$AF$6*Ermittlung_Pauschale!$N77),"")</f>
        <v/>
      </c>
      <c r="AF85" s="73" t="str">
        <f>IFERROR(IF($B85=String_o_Kofi,0,VLOOKUP(Monatsverwendungsnachweis!AW88,Status_Ausloesung,Monatsverwendungsnachweis!$R$6,FALSE)*$AF$6*Ermittlung_Pauschale!$N77),"")</f>
        <v/>
      </c>
      <c r="AG85" s="73" t="str">
        <f>IFERROR(IF($B85=String_o_Kofi,0,VLOOKUP(Monatsverwendungsnachweis!AX88,Status_Ausloesung,Monatsverwendungsnachweis!$R$6,FALSE)*$AF$6*Ermittlung_Pauschale!$N77),"")</f>
        <v/>
      </c>
      <c r="AH85" s="73" t="str">
        <f>IFERROR(IF($B85=String_o_Kofi,0,VLOOKUP(Monatsverwendungsnachweis!AY88,Status_Ausloesung,Monatsverwendungsnachweis!$R$6,FALSE)*$AF$6*Ermittlung_Pauschale!$N77),"")</f>
        <v/>
      </c>
      <c r="AI85" s="73" t="str">
        <f>IFERROR(IF($B85=String_o_Kofi,0,VLOOKUP(Monatsverwendungsnachweis!AZ88,Status_Ausloesung,Monatsverwendungsnachweis!$R$6,FALSE)*$AF$6*Ermittlung_Pauschale!$N77),"")</f>
        <v/>
      </c>
      <c r="AJ85" s="73" t="str">
        <f>IFERROR(IF($B85=String_o_Kofi,0,VLOOKUP(Monatsverwendungsnachweis!BA88,Status_Ausloesung,Monatsverwendungsnachweis!$R$6,FALSE)*$AF$6*Ermittlung_Pauschale!$N77),"")</f>
        <v/>
      </c>
      <c r="AK85" s="73" t="str">
        <f>IFERROR(IF($B85=String_o_Kofi,0,VLOOKUP(Monatsverwendungsnachweis!BB88,Status_Ausloesung,Monatsverwendungsnachweis!$R$6,FALSE)*$AF$6*Ermittlung_Pauschale!$N77),"")</f>
        <v/>
      </c>
      <c r="AL85" s="73" t="str">
        <f>IFERROR(IF($B85=String_o_Kofi,0,VLOOKUP(Monatsverwendungsnachweis!BC88,Status_Ausloesung,Monatsverwendungsnachweis!$R$6,FALSE)*$AF$6*Ermittlung_Pauschale!$N77),"")</f>
        <v/>
      </c>
      <c r="AM85" s="74">
        <f>IF(E85='Drop Down'!$L$2,SUM(H85:AL85),0)</f>
        <v>0</v>
      </c>
      <c r="AN85" s="74">
        <f>IF(E85='Drop Down'!$L$3,SUM(H85:AL85),0)</f>
        <v>0</v>
      </c>
      <c r="AO85" s="625"/>
      <c r="AP85" s="625"/>
    </row>
    <row r="86" spans="1:42" s="41" customFormat="1" ht="11.85" customHeight="1" x14ac:dyDescent="0.2">
      <c r="A86" s="83" t="str">
        <f>Monatsverwendungsnachweis!A89</f>
        <v/>
      </c>
      <c r="B86" s="84" t="str">
        <f>IF(Monatsverwendungsnachweis!B89&lt;&gt;"",Monatsverwendungsnachweis!B89,"")</f>
        <v/>
      </c>
      <c r="C86" s="84" t="str">
        <f>IF(Monatsverwendungsnachweis!D89&lt;&gt;"",Monatsverwendungsnachweis!D89,"")</f>
        <v/>
      </c>
      <c r="D86" s="124" t="str">
        <f>IF(Monatsverwendungsnachweis!F89="","",Monatsverwendungsnachweis!F89)</f>
        <v/>
      </c>
      <c r="E86" s="128" t="str">
        <f>IF(Monatsverwendungsnachweis!G89="","",Monatsverwendungsnachweis!G89)</f>
        <v/>
      </c>
      <c r="F86" s="124" t="str">
        <f>IF(Monatsverwendungsnachweis!H89="","",Monatsverwendungsnachweis!H89)</f>
        <v/>
      </c>
      <c r="G86" s="124" t="str">
        <f>IF(C86="","",IF(Ermittlung_Pauschale!N78=0,"nein","ja"))</f>
        <v/>
      </c>
      <c r="H86" s="73" t="str">
        <f>IFERROR(IF($B86=String_o_Kofi,0,VLOOKUP(Monatsverwendungsnachweis!Y89,Status_Ausloesung,Monatsverwendungsnachweis!$R$6,FALSE)*$AF$6*Ermittlung_Pauschale!$N78),"")</f>
        <v/>
      </c>
      <c r="I86" s="73" t="str">
        <f>IFERROR(IF($B86=String_o_Kofi,0,VLOOKUP(Monatsverwendungsnachweis!Z89,Status_Ausloesung,Monatsverwendungsnachweis!$R$6,FALSE)*$AF$6*Ermittlung_Pauschale!$N78),"")</f>
        <v/>
      </c>
      <c r="J86" s="73" t="str">
        <f>IFERROR(IF($B86=String_o_Kofi,0,VLOOKUP(Monatsverwendungsnachweis!AA89,Status_Ausloesung,Monatsverwendungsnachweis!$R$6,FALSE)*$AF$6*Ermittlung_Pauschale!$N78),"")</f>
        <v/>
      </c>
      <c r="K86" s="73" t="str">
        <f>IFERROR(IF($B86=String_o_Kofi,0,VLOOKUP(Monatsverwendungsnachweis!AB89,Status_Ausloesung,Monatsverwendungsnachweis!$R$6,FALSE)*$AF$6*Ermittlung_Pauschale!$N78),"")</f>
        <v/>
      </c>
      <c r="L86" s="73" t="str">
        <f>IFERROR(IF($B86=String_o_Kofi,0,VLOOKUP(Monatsverwendungsnachweis!AC89,Status_Ausloesung,Monatsverwendungsnachweis!$R$6,FALSE)*$AF$6*Ermittlung_Pauschale!$N78),"")</f>
        <v/>
      </c>
      <c r="M86" s="73" t="str">
        <f>IFERROR(IF($B86=String_o_Kofi,0,VLOOKUP(Monatsverwendungsnachweis!AD89,Status_Ausloesung,Monatsverwendungsnachweis!$R$6,FALSE)*$AF$6*Ermittlung_Pauschale!$N78),"")</f>
        <v/>
      </c>
      <c r="N86" s="73" t="str">
        <f>IFERROR(IF($B86=String_o_Kofi,0,VLOOKUP(Monatsverwendungsnachweis!AE89,Status_Ausloesung,Monatsverwendungsnachweis!$R$6,FALSE)*$AF$6*Ermittlung_Pauschale!$N78),"")</f>
        <v/>
      </c>
      <c r="O86" s="73" t="str">
        <f>IFERROR(IF($B86=String_o_Kofi,0,VLOOKUP(Monatsverwendungsnachweis!AF89,Status_Ausloesung,Monatsverwendungsnachweis!$R$6,FALSE)*$AF$6*Ermittlung_Pauschale!$N78),"")</f>
        <v/>
      </c>
      <c r="P86" s="73" t="str">
        <f>IFERROR(IF($B86=String_o_Kofi,0,VLOOKUP(Monatsverwendungsnachweis!AG89,Status_Ausloesung,Monatsverwendungsnachweis!$R$6,FALSE)*$AF$6*Ermittlung_Pauschale!$N78),"")</f>
        <v/>
      </c>
      <c r="Q86" s="73" t="str">
        <f>IFERROR(IF($B86=String_o_Kofi,0,VLOOKUP(Monatsverwendungsnachweis!AH89,Status_Ausloesung,Monatsverwendungsnachweis!$R$6,FALSE)*$AF$6*Ermittlung_Pauschale!$N78),"")</f>
        <v/>
      </c>
      <c r="R86" s="73" t="str">
        <f>IFERROR(IF($B86=String_o_Kofi,0,VLOOKUP(Monatsverwendungsnachweis!AI89,Status_Ausloesung,Monatsverwendungsnachweis!$R$6,FALSE)*$AF$6*Ermittlung_Pauschale!$N78),"")</f>
        <v/>
      </c>
      <c r="S86" s="73" t="str">
        <f>IFERROR(IF($B86=String_o_Kofi,0,VLOOKUP(Monatsverwendungsnachweis!AJ89,Status_Ausloesung,Monatsverwendungsnachweis!$R$6,FALSE)*$AF$6*Ermittlung_Pauschale!$N78),"")</f>
        <v/>
      </c>
      <c r="T86" s="73" t="str">
        <f>IFERROR(IF($B86=String_o_Kofi,0,VLOOKUP(Monatsverwendungsnachweis!AK89,Status_Ausloesung,Monatsverwendungsnachweis!$R$6,FALSE)*$AF$6*Ermittlung_Pauschale!$N78),"")</f>
        <v/>
      </c>
      <c r="U86" s="73" t="str">
        <f>IFERROR(IF($B86=String_o_Kofi,0,VLOOKUP(Monatsverwendungsnachweis!AL89,Status_Ausloesung,Monatsverwendungsnachweis!$R$6,FALSE)*$AF$6*Ermittlung_Pauschale!$N78),"")</f>
        <v/>
      </c>
      <c r="V86" s="73" t="str">
        <f>IFERROR(IF($B86=String_o_Kofi,0,VLOOKUP(Monatsverwendungsnachweis!AM89,Status_Ausloesung,Monatsverwendungsnachweis!$R$6,FALSE)*$AF$6*Ermittlung_Pauschale!$N78),"")</f>
        <v/>
      </c>
      <c r="W86" s="73" t="str">
        <f>IFERROR(IF($B86=String_o_Kofi,0,VLOOKUP(Monatsverwendungsnachweis!AN89,Status_Ausloesung,Monatsverwendungsnachweis!$R$6,FALSE)*$AF$6*Ermittlung_Pauschale!$N78),"")</f>
        <v/>
      </c>
      <c r="X86" s="73" t="str">
        <f>IFERROR(IF($B86=String_o_Kofi,0,VLOOKUP(Monatsverwendungsnachweis!AO89,Status_Ausloesung,Monatsverwendungsnachweis!$R$6,FALSE)*$AF$6*Ermittlung_Pauschale!$N78),"")</f>
        <v/>
      </c>
      <c r="Y86" s="73" t="str">
        <f>IFERROR(IF($B86=String_o_Kofi,0,VLOOKUP(Monatsverwendungsnachweis!AP89,Status_Ausloesung,Monatsverwendungsnachweis!$R$6,FALSE)*$AF$6*Ermittlung_Pauschale!$N78),"")</f>
        <v/>
      </c>
      <c r="Z86" s="73" t="str">
        <f>IFERROR(IF($B86=String_o_Kofi,0,VLOOKUP(Monatsverwendungsnachweis!AQ89,Status_Ausloesung,Monatsverwendungsnachweis!$R$6,FALSE)*$AF$6*Ermittlung_Pauschale!$N78),"")</f>
        <v/>
      </c>
      <c r="AA86" s="73" t="str">
        <f>IFERROR(IF($B86=String_o_Kofi,0,VLOOKUP(Monatsverwendungsnachweis!AR89,Status_Ausloesung,Monatsverwendungsnachweis!$R$6,FALSE)*$AF$6*Ermittlung_Pauschale!$N78),"")</f>
        <v/>
      </c>
      <c r="AB86" s="73" t="str">
        <f>IFERROR(IF($B86=String_o_Kofi,0,VLOOKUP(Monatsverwendungsnachweis!AS89,Status_Ausloesung,Monatsverwendungsnachweis!$R$6,FALSE)*$AF$6*Ermittlung_Pauschale!$N78),"")</f>
        <v/>
      </c>
      <c r="AC86" s="73" t="str">
        <f>IFERROR(IF($B86=String_o_Kofi,0,VLOOKUP(Monatsverwendungsnachweis!AT89,Status_Ausloesung,Monatsverwendungsnachweis!$R$6,FALSE)*$AF$6*Ermittlung_Pauschale!$N78),"")</f>
        <v/>
      </c>
      <c r="AD86" s="73" t="str">
        <f>IFERROR(IF($B86=String_o_Kofi,0,VLOOKUP(Monatsverwendungsnachweis!AU89,Status_Ausloesung,Monatsverwendungsnachweis!$R$6,FALSE)*$AF$6*Ermittlung_Pauschale!$N78),"")</f>
        <v/>
      </c>
      <c r="AE86" s="73" t="str">
        <f>IFERROR(IF($B86=String_o_Kofi,0,VLOOKUP(Monatsverwendungsnachweis!AV89,Status_Ausloesung,Monatsverwendungsnachweis!$R$6,FALSE)*$AF$6*Ermittlung_Pauschale!$N78),"")</f>
        <v/>
      </c>
      <c r="AF86" s="73" t="str">
        <f>IFERROR(IF($B86=String_o_Kofi,0,VLOOKUP(Monatsverwendungsnachweis!AW89,Status_Ausloesung,Monatsverwendungsnachweis!$R$6,FALSE)*$AF$6*Ermittlung_Pauschale!$N78),"")</f>
        <v/>
      </c>
      <c r="AG86" s="73" t="str">
        <f>IFERROR(IF($B86=String_o_Kofi,0,VLOOKUP(Monatsverwendungsnachweis!AX89,Status_Ausloesung,Monatsverwendungsnachweis!$R$6,FALSE)*$AF$6*Ermittlung_Pauschale!$N78),"")</f>
        <v/>
      </c>
      <c r="AH86" s="73" t="str">
        <f>IFERROR(IF($B86=String_o_Kofi,0,VLOOKUP(Monatsverwendungsnachweis!AY89,Status_Ausloesung,Monatsverwendungsnachweis!$R$6,FALSE)*$AF$6*Ermittlung_Pauschale!$N78),"")</f>
        <v/>
      </c>
      <c r="AI86" s="73" t="str">
        <f>IFERROR(IF($B86=String_o_Kofi,0,VLOOKUP(Monatsverwendungsnachweis!AZ89,Status_Ausloesung,Monatsverwendungsnachweis!$R$6,FALSE)*$AF$6*Ermittlung_Pauschale!$N78),"")</f>
        <v/>
      </c>
      <c r="AJ86" s="73" t="str">
        <f>IFERROR(IF($B86=String_o_Kofi,0,VLOOKUP(Monatsverwendungsnachweis!BA89,Status_Ausloesung,Monatsverwendungsnachweis!$R$6,FALSE)*$AF$6*Ermittlung_Pauschale!$N78),"")</f>
        <v/>
      </c>
      <c r="AK86" s="73" t="str">
        <f>IFERROR(IF($B86=String_o_Kofi,0,VLOOKUP(Monatsverwendungsnachweis!BB89,Status_Ausloesung,Monatsverwendungsnachweis!$R$6,FALSE)*$AF$6*Ermittlung_Pauschale!$N78),"")</f>
        <v/>
      </c>
      <c r="AL86" s="73" t="str">
        <f>IFERROR(IF($B86=String_o_Kofi,0,VLOOKUP(Monatsverwendungsnachweis!BC89,Status_Ausloesung,Monatsverwendungsnachweis!$R$6,FALSE)*$AF$6*Ermittlung_Pauschale!$N78),"")</f>
        <v/>
      </c>
      <c r="AM86" s="74">
        <f>IF(E86='Drop Down'!$L$2,SUM(H86:AL86),0)</f>
        <v>0</v>
      </c>
      <c r="AN86" s="74">
        <f>IF(E86='Drop Down'!$L$3,SUM(H86:AL86),0)</f>
        <v>0</v>
      </c>
      <c r="AO86" s="625"/>
      <c r="AP86" s="625"/>
    </row>
    <row r="87" spans="1:42" s="41" customFormat="1" ht="11.85" customHeight="1" x14ac:dyDescent="0.2">
      <c r="A87" s="83" t="str">
        <f>Monatsverwendungsnachweis!A90</f>
        <v/>
      </c>
      <c r="B87" s="84" t="str">
        <f>IF(Monatsverwendungsnachweis!B90&lt;&gt;"",Monatsverwendungsnachweis!B90,"")</f>
        <v/>
      </c>
      <c r="C87" s="84" t="str">
        <f>IF(Monatsverwendungsnachweis!D90&lt;&gt;"",Monatsverwendungsnachweis!D90,"")</f>
        <v/>
      </c>
      <c r="D87" s="124" t="str">
        <f>IF(Monatsverwendungsnachweis!F90="","",Monatsverwendungsnachweis!F90)</f>
        <v/>
      </c>
      <c r="E87" s="128" t="str">
        <f>IF(Monatsverwendungsnachweis!G90="","",Monatsverwendungsnachweis!G90)</f>
        <v/>
      </c>
      <c r="F87" s="124" t="str">
        <f>IF(Monatsverwendungsnachweis!H90="","",Monatsverwendungsnachweis!H90)</f>
        <v/>
      </c>
      <c r="G87" s="124" t="str">
        <f>IF(C87="","",IF(Ermittlung_Pauschale!N79=0,"nein","ja"))</f>
        <v/>
      </c>
      <c r="H87" s="73" t="str">
        <f>IFERROR(IF($B87=String_o_Kofi,0,VLOOKUP(Monatsverwendungsnachweis!Y90,Status_Ausloesung,Monatsverwendungsnachweis!$R$6,FALSE)*$AF$6*Ermittlung_Pauschale!$N79),"")</f>
        <v/>
      </c>
      <c r="I87" s="73" t="str">
        <f>IFERROR(IF($B87=String_o_Kofi,0,VLOOKUP(Monatsverwendungsnachweis!Z90,Status_Ausloesung,Monatsverwendungsnachweis!$R$6,FALSE)*$AF$6*Ermittlung_Pauschale!$N79),"")</f>
        <v/>
      </c>
      <c r="J87" s="73" t="str">
        <f>IFERROR(IF($B87=String_o_Kofi,0,VLOOKUP(Monatsverwendungsnachweis!AA90,Status_Ausloesung,Monatsverwendungsnachweis!$R$6,FALSE)*$AF$6*Ermittlung_Pauschale!$N79),"")</f>
        <v/>
      </c>
      <c r="K87" s="73" t="str">
        <f>IFERROR(IF($B87=String_o_Kofi,0,VLOOKUP(Monatsverwendungsnachweis!AB90,Status_Ausloesung,Monatsverwendungsnachweis!$R$6,FALSE)*$AF$6*Ermittlung_Pauschale!$N79),"")</f>
        <v/>
      </c>
      <c r="L87" s="73" t="str">
        <f>IFERROR(IF($B87=String_o_Kofi,0,VLOOKUP(Monatsverwendungsnachweis!AC90,Status_Ausloesung,Monatsverwendungsnachweis!$R$6,FALSE)*$AF$6*Ermittlung_Pauschale!$N79),"")</f>
        <v/>
      </c>
      <c r="M87" s="73" t="str">
        <f>IFERROR(IF($B87=String_o_Kofi,0,VLOOKUP(Monatsverwendungsnachweis!AD90,Status_Ausloesung,Monatsverwendungsnachweis!$R$6,FALSE)*$AF$6*Ermittlung_Pauschale!$N79),"")</f>
        <v/>
      </c>
      <c r="N87" s="73" t="str">
        <f>IFERROR(IF($B87=String_o_Kofi,0,VLOOKUP(Monatsverwendungsnachweis!AE90,Status_Ausloesung,Monatsverwendungsnachweis!$R$6,FALSE)*$AF$6*Ermittlung_Pauschale!$N79),"")</f>
        <v/>
      </c>
      <c r="O87" s="73" t="str">
        <f>IFERROR(IF($B87=String_o_Kofi,0,VLOOKUP(Monatsverwendungsnachweis!AF90,Status_Ausloesung,Monatsverwendungsnachweis!$R$6,FALSE)*$AF$6*Ermittlung_Pauschale!$N79),"")</f>
        <v/>
      </c>
      <c r="P87" s="73" t="str">
        <f>IFERROR(IF($B87=String_o_Kofi,0,VLOOKUP(Monatsverwendungsnachweis!AG90,Status_Ausloesung,Monatsverwendungsnachweis!$R$6,FALSE)*$AF$6*Ermittlung_Pauschale!$N79),"")</f>
        <v/>
      </c>
      <c r="Q87" s="73" t="str">
        <f>IFERROR(IF($B87=String_o_Kofi,0,VLOOKUP(Monatsverwendungsnachweis!AH90,Status_Ausloesung,Monatsverwendungsnachweis!$R$6,FALSE)*$AF$6*Ermittlung_Pauschale!$N79),"")</f>
        <v/>
      </c>
      <c r="R87" s="73" t="str">
        <f>IFERROR(IF($B87=String_o_Kofi,0,VLOOKUP(Monatsverwendungsnachweis!AI90,Status_Ausloesung,Monatsverwendungsnachweis!$R$6,FALSE)*$AF$6*Ermittlung_Pauschale!$N79),"")</f>
        <v/>
      </c>
      <c r="S87" s="73" t="str">
        <f>IFERROR(IF($B87=String_o_Kofi,0,VLOOKUP(Monatsverwendungsnachweis!AJ90,Status_Ausloesung,Monatsverwendungsnachweis!$R$6,FALSE)*$AF$6*Ermittlung_Pauschale!$N79),"")</f>
        <v/>
      </c>
      <c r="T87" s="73" t="str">
        <f>IFERROR(IF($B87=String_o_Kofi,0,VLOOKUP(Monatsverwendungsnachweis!AK90,Status_Ausloesung,Monatsverwendungsnachweis!$R$6,FALSE)*$AF$6*Ermittlung_Pauschale!$N79),"")</f>
        <v/>
      </c>
      <c r="U87" s="73" t="str">
        <f>IFERROR(IF($B87=String_o_Kofi,0,VLOOKUP(Monatsverwendungsnachweis!AL90,Status_Ausloesung,Monatsverwendungsnachweis!$R$6,FALSE)*$AF$6*Ermittlung_Pauschale!$N79),"")</f>
        <v/>
      </c>
      <c r="V87" s="73" t="str">
        <f>IFERROR(IF($B87=String_o_Kofi,0,VLOOKUP(Monatsverwendungsnachweis!AM90,Status_Ausloesung,Monatsverwendungsnachweis!$R$6,FALSE)*$AF$6*Ermittlung_Pauschale!$N79),"")</f>
        <v/>
      </c>
      <c r="W87" s="73" t="str">
        <f>IFERROR(IF($B87=String_o_Kofi,0,VLOOKUP(Monatsverwendungsnachweis!AN90,Status_Ausloesung,Monatsverwendungsnachweis!$R$6,FALSE)*$AF$6*Ermittlung_Pauschale!$N79),"")</f>
        <v/>
      </c>
      <c r="X87" s="73" t="str">
        <f>IFERROR(IF($B87=String_o_Kofi,0,VLOOKUP(Monatsverwendungsnachweis!AO90,Status_Ausloesung,Monatsverwendungsnachweis!$R$6,FALSE)*$AF$6*Ermittlung_Pauschale!$N79),"")</f>
        <v/>
      </c>
      <c r="Y87" s="73" t="str">
        <f>IFERROR(IF($B87=String_o_Kofi,0,VLOOKUP(Monatsverwendungsnachweis!AP90,Status_Ausloesung,Monatsverwendungsnachweis!$R$6,FALSE)*$AF$6*Ermittlung_Pauschale!$N79),"")</f>
        <v/>
      </c>
      <c r="Z87" s="73" t="str">
        <f>IFERROR(IF($B87=String_o_Kofi,0,VLOOKUP(Monatsverwendungsnachweis!AQ90,Status_Ausloesung,Monatsverwendungsnachweis!$R$6,FALSE)*$AF$6*Ermittlung_Pauschale!$N79),"")</f>
        <v/>
      </c>
      <c r="AA87" s="73" t="str">
        <f>IFERROR(IF($B87=String_o_Kofi,0,VLOOKUP(Monatsverwendungsnachweis!AR90,Status_Ausloesung,Monatsverwendungsnachweis!$R$6,FALSE)*$AF$6*Ermittlung_Pauschale!$N79),"")</f>
        <v/>
      </c>
      <c r="AB87" s="73" t="str">
        <f>IFERROR(IF($B87=String_o_Kofi,0,VLOOKUP(Monatsverwendungsnachweis!AS90,Status_Ausloesung,Monatsverwendungsnachweis!$R$6,FALSE)*$AF$6*Ermittlung_Pauschale!$N79),"")</f>
        <v/>
      </c>
      <c r="AC87" s="73" t="str">
        <f>IFERROR(IF($B87=String_o_Kofi,0,VLOOKUP(Monatsverwendungsnachweis!AT90,Status_Ausloesung,Monatsverwendungsnachweis!$R$6,FALSE)*$AF$6*Ermittlung_Pauschale!$N79),"")</f>
        <v/>
      </c>
      <c r="AD87" s="73" t="str">
        <f>IFERROR(IF($B87=String_o_Kofi,0,VLOOKUP(Monatsverwendungsnachweis!AU90,Status_Ausloesung,Monatsverwendungsnachweis!$R$6,FALSE)*$AF$6*Ermittlung_Pauschale!$N79),"")</f>
        <v/>
      </c>
      <c r="AE87" s="73" t="str">
        <f>IFERROR(IF($B87=String_o_Kofi,0,VLOOKUP(Monatsverwendungsnachweis!AV90,Status_Ausloesung,Monatsverwendungsnachweis!$R$6,FALSE)*$AF$6*Ermittlung_Pauschale!$N79),"")</f>
        <v/>
      </c>
      <c r="AF87" s="73" t="str">
        <f>IFERROR(IF($B87=String_o_Kofi,0,VLOOKUP(Monatsverwendungsnachweis!AW90,Status_Ausloesung,Monatsverwendungsnachweis!$R$6,FALSE)*$AF$6*Ermittlung_Pauschale!$N79),"")</f>
        <v/>
      </c>
      <c r="AG87" s="73" t="str">
        <f>IFERROR(IF($B87=String_o_Kofi,0,VLOOKUP(Monatsverwendungsnachweis!AX90,Status_Ausloesung,Monatsverwendungsnachweis!$R$6,FALSE)*$AF$6*Ermittlung_Pauschale!$N79),"")</f>
        <v/>
      </c>
      <c r="AH87" s="73" t="str">
        <f>IFERROR(IF($B87=String_o_Kofi,0,VLOOKUP(Monatsverwendungsnachweis!AY90,Status_Ausloesung,Monatsverwendungsnachweis!$R$6,FALSE)*$AF$6*Ermittlung_Pauschale!$N79),"")</f>
        <v/>
      </c>
      <c r="AI87" s="73" t="str">
        <f>IFERROR(IF($B87=String_o_Kofi,0,VLOOKUP(Monatsverwendungsnachweis!AZ90,Status_Ausloesung,Monatsverwendungsnachweis!$R$6,FALSE)*$AF$6*Ermittlung_Pauschale!$N79),"")</f>
        <v/>
      </c>
      <c r="AJ87" s="73" t="str">
        <f>IFERROR(IF($B87=String_o_Kofi,0,VLOOKUP(Monatsverwendungsnachweis!BA90,Status_Ausloesung,Monatsverwendungsnachweis!$R$6,FALSE)*$AF$6*Ermittlung_Pauschale!$N79),"")</f>
        <v/>
      </c>
      <c r="AK87" s="73" t="str">
        <f>IFERROR(IF($B87=String_o_Kofi,0,VLOOKUP(Monatsverwendungsnachweis!BB90,Status_Ausloesung,Monatsverwendungsnachweis!$R$6,FALSE)*$AF$6*Ermittlung_Pauschale!$N79),"")</f>
        <v/>
      </c>
      <c r="AL87" s="73" t="str">
        <f>IFERROR(IF($B87=String_o_Kofi,0,VLOOKUP(Monatsverwendungsnachweis!BC90,Status_Ausloesung,Monatsverwendungsnachweis!$R$6,FALSE)*$AF$6*Ermittlung_Pauschale!$N79),"")</f>
        <v/>
      </c>
      <c r="AM87" s="74">
        <f>IF(E87='Drop Down'!$L$2,SUM(H87:AL87),0)</f>
        <v>0</v>
      </c>
      <c r="AN87" s="74">
        <f>IF(E87='Drop Down'!$L$3,SUM(H87:AL87),0)</f>
        <v>0</v>
      </c>
      <c r="AO87" s="625"/>
      <c r="AP87" s="625"/>
    </row>
    <row r="88" spans="1:42" s="41" customFormat="1" ht="11.85" customHeight="1" x14ac:dyDescent="0.2">
      <c r="A88" s="83" t="str">
        <f>Monatsverwendungsnachweis!A91</f>
        <v/>
      </c>
      <c r="B88" s="84" t="str">
        <f>IF(Monatsverwendungsnachweis!B91&lt;&gt;"",Monatsverwendungsnachweis!B91,"")</f>
        <v/>
      </c>
      <c r="C88" s="84" t="str">
        <f>IF(Monatsverwendungsnachweis!D91&lt;&gt;"",Monatsverwendungsnachweis!D91,"")</f>
        <v/>
      </c>
      <c r="D88" s="124" t="str">
        <f>IF(Monatsverwendungsnachweis!F91="","",Monatsverwendungsnachweis!F91)</f>
        <v/>
      </c>
      <c r="E88" s="128" t="str">
        <f>IF(Monatsverwendungsnachweis!G91="","",Monatsverwendungsnachweis!G91)</f>
        <v/>
      </c>
      <c r="F88" s="124" t="str">
        <f>IF(Monatsverwendungsnachweis!H91="","",Monatsverwendungsnachweis!H91)</f>
        <v/>
      </c>
      <c r="G88" s="124" t="str">
        <f>IF(C88="","",IF(Ermittlung_Pauschale!N80=0,"nein","ja"))</f>
        <v/>
      </c>
      <c r="H88" s="73" t="str">
        <f>IFERROR(IF($B88=String_o_Kofi,0,VLOOKUP(Monatsverwendungsnachweis!Y91,Status_Ausloesung,Monatsverwendungsnachweis!$R$6,FALSE)*$AF$6*Ermittlung_Pauschale!$N80),"")</f>
        <v/>
      </c>
      <c r="I88" s="73" t="str">
        <f>IFERROR(IF($B88=String_o_Kofi,0,VLOOKUP(Monatsverwendungsnachweis!Z91,Status_Ausloesung,Monatsverwendungsnachweis!$R$6,FALSE)*$AF$6*Ermittlung_Pauschale!$N80),"")</f>
        <v/>
      </c>
      <c r="J88" s="73" t="str">
        <f>IFERROR(IF($B88=String_o_Kofi,0,VLOOKUP(Monatsverwendungsnachweis!AA91,Status_Ausloesung,Monatsverwendungsnachweis!$R$6,FALSE)*$AF$6*Ermittlung_Pauschale!$N80),"")</f>
        <v/>
      </c>
      <c r="K88" s="73" t="str">
        <f>IFERROR(IF($B88=String_o_Kofi,0,VLOOKUP(Monatsverwendungsnachweis!AB91,Status_Ausloesung,Monatsverwendungsnachweis!$R$6,FALSE)*$AF$6*Ermittlung_Pauschale!$N80),"")</f>
        <v/>
      </c>
      <c r="L88" s="73" t="str">
        <f>IFERROR(IF($B88=String_o_Kofi,0,VLOOKUP(Monatsverwendungsnachweis!AC91,Status_Ausloesung,Monatsverwendungsnachweis!$R$6,FALSE)*$AF$6*Ermittlung_Pauschale!$N80),"")</f>
        <v/>
      </c>
      <c r="M88" s="73" t="str">
        <f>IFERROR(IF($B88=String_o_Kofi,0,VLOOKUP(Monatsverwendungsnachweis!AD91,Status_Ausloesung,Monatsverwendungsnachweis!$R$6,FALSE)*$AF$6*Ermittlung_Pauschale!$N80),"")</f>
        <v/>
      </c>
      <c r="N88" s="73" t="str">
        <f>IFERROR(IF($B88=String_o_Kofi,0,VLOOKUP(Monatsverwendungsnachweis!AE91,Status_Ausloesung,Monatsverwendungsnachweis!$R$6,FALSE)*$AF$6*Ermittlung_Pauschale!$N80),"")</f>
        <v/>
      </c>
      <c r="O88" s="73" t="str">
        <f>IFERROR(IF($B88=String_o_Kofi,0,VLOOKUP(Monatsverwendungsnachweis!AF91,Status_Ausloesung,Monatsverwendungsnachweis!$R$6,FALSE)*$AF$6*Ermittlung_Pauschale!$N80),"")</f>
        <v/>
      </c>
      <c r="P88" s="73" t="str">
        <f>IFERROR(IF($B88=String_o_Kofi,0,VLOOKUP(Monatsverwendungsnachweis!AG91,Status_Ausloesung,Monatsverwendungsnachweis!$R$6,FALSE)*$AF$6*Ermittlung_Pauschale!$N80),"")</f>
        <v/>
      </c>
      <c r="Q88" s="73" t="str">
        <f>IFERROR(IF($B88=String_o_Kofi,0,VLOOKUP(Monatsverwendungsnachweis!AH91,Status_Ausloesung,Monatsverwendungsnachweis!$R$6,FALSE)*$AF$6*Ermittlung_Pauschale!$N80),"")</f>
        <v/>
      </c>
      <c r="R88" s="73" t="str">
        <f>IFERROR(IF($B88=String_o_Kofi,0,VLOOKUP(Monatsverwendungsnachweis!AI91,Status_Ausloesung,Monatsverwendungsnachweis!$R$6,FALSE)*$AF$6*Ermittlung_Pauschale!$N80),"")</f>
        <v/>
      </c>
      <c r="S88" s="73" t="str">
        <f>IFERROR(IF($B88=String_o_Kofi,0,VLOOKUP(Monatsverwendungsnachweis!AJ91,Status_Ausloesung,Monatsverwendungsnachweis!$R$6,FALSE)*$AF$6*Ermittlung_Pauschale!$N80),"")</f>
        <v/>
      </c>
      <c r="T88" s="73" t="str">
        <f>IFERROR(IF($B88=String_o_Kofi,0,VLOOKUP(Monatsverwendungsnachweis!AK91,Status_Ausloesung,Monatsverwendungsnachweis!$R$6,FALSE)*$AF$6*Ermittlung_Pauschale!$N80),"")</f>
        <v/>
      </c>
      <c r="U88" s="73" t="str">
        <f>IFERROR(IF($B88=String_o_Kofi,0,VLOOKUP(Monatsverwendungsnachweis!AL91,Status_Ausloesung,Monatsverwendungsnachweis!$R$6,FALSE)*$AF$6*Ermittlung_Pauschale!$N80),"")</f>
        <v/>
      </c>
      <c r="V88" s="73" t="str">
        <f>IFERROR(IF($B88=String_o_Kofi,0,VLOOKUP(Monatsverwendungsnachweis!AM91,Status_Ausloesung,Monatsverwendungsnachweis!$R$6,FALSE)*$AF$6*Ermittlung_Pauschale!$N80),"")</f>
        <v/>
      </c>
      <c r="W88" s="73" t="str">
        <f>IFERROR(IF($B88=String_o_Kofi,0,VLOOKUP(Monatsverwendungsnachweis!AN91,Status_Ausloesung,Monatsverwendungsnachweis!$R$6,FALSE)*$AF$6*Ermittlung_Pauschale!$N80),"")</f>
        <v/>
      </c>
      <c r="X88" s="73" t="str">
        <f>IFERROR(IF($B88=String_o_Kofi,0,VLOOKUP(Monatsverwendungsnachweis!AO91,Status_Ausloesung,Monatsverwendungsnachweis!$R$6,FALSE)*$AF$6*Ermittlung_Pauschale!$N80),"")</f>
        <v/>
      </c>
      <c r="Y88" s="73" t="str">
        <f>IFERROR(IF($B88=String_o_Kofi,0,VLOOKUP(Monatsverwendungsnachweis!AP91,Status_Ausloesung,Monatsverwendungsnachweis!$R$6,FALSE)*$AF$6*Ermittlung_Pauschale!$N80),"")</f>
        <v/>
      </c>
      <c r="Z88" s="73" t="str">
        <f>IFERROR(IF($B88=String_o_Kofi,0,VLOOKUP(Monatsverwendungsnachweis!AQ91,Status_Ausloesung,Monatsverwendungsnachweis!$R$6,FALSE)*$AF$6*Ermittlung_Pauschale!$N80),"")</f>
        <v/>
      </c>
      <c r="AA88" s="73" t="str">
        <f>IFERROR(IF($B88=String_o_Kofi,0,VLOOKUP(Monatsverwendungsnachweis!AR91,Status_Ausloesung,Monatsverwendungsnachweis!$R$6,FALSE)*$AF$6*Ermittlung_Pauschale!$N80),"")</f>
        <v/>
      </c>
      <c r="AB88" s="73" t="str">
        <f>IFERROR(IF($B88=String_o_Kofi,0,VLOOKUP(Monatsverwendungsnachweis!AS91,Status_Ausloesung,Monatsverwendungsnachweis!$R$6,FALSE)*$AF$6*Ermittlung_Pauschale!$N80),"")</f>
        <v/>
      </c>
      <c r="AC88" s="73" t="str">
        <f>IFERROR(IF($B88=String_o_Kofi,0,VLOOKUP(Monatsverwendungsnachweis!AT91,Status_Ausloesung,Monatsverwendungsnachweis!$R$6,FALSE)*$AF$6*Ermittlung_Pauschale!$N80),"")</f>
        <v/>
      </c>
      <c r="AD88" s="73" t="str">
        <f>IFERROR(IF($B88=String_o_Kofi,0,VLOOKUP(Monatsverwendungsnachweis!AU91,Status_Ausloesung,Monatsverwendungsnachweis!$R$6,FALSE)*$AF$6*Ermittlung_Pauschale!$N80),"")</f>
        <v/>
      </c>
      <c r="AE88" s="73" t="str">
        <f>IFERROR(IF($B88=String_o_Kofi,0,VLOOKUP(Monatsverwendungsnachweis!AV91,Status_Ausloesung,Monatsverwendungsnachweis!$R$6,FALSE)*$AF$6*Ermittlung_Pauschale!$N80),"")</f>
        <v/>
      </c>
      <c r="AF88" s="73" t="str">
        <f>IFERROR(IF($B88=String_o_Kofi,0,VLOOKUP(Monatsverwendungsnachweis!AW91,Status_Ausloesung,Monatsverwendungsnachweis!$R$6,FALSE)*$AF$6*Ermittlung_Pauschale!$N80),"")</f>
        <v/>
      </c>
      <c r="AG88" s="73" t="str">
        <f>IFERROR(IF($B88=String_o_Kofi,0,VLOOKUP(Monatsverwendungsnachweis!AX91,Status_Ausloesung,Monatsverwendungsnachweis!$R$6,FALSE)*$AF$6*Ermittlung_Pauschale!$N80),"")</f>
        <v/>
      </c>
      <c r="AH88" s="73" t="str">
        <f>IFERROR(IF($B88=String_o_Kofi,0,VLOOKUP(Monatsverwendungsnachweis!AY91,Status_Ausloesung,Monatsverwendungsnachweis!$R$6,FALSE)*$AF$6*Ermittlung_Pauschale!$N80),"")</f>
        <v/>
      </c>
      <c r="AI88" s="73" t="str">
        <f>IFERROR(IF($B88=String_o_Kofi,0,VLOOKUP(Monatsverwendungsnachweis!AZ91,Status_Ausloesung,Monatsverwendungsnachweis!$R$6,FALSE)*$AF$6*Ermittlung_Pauschale!$N80),"")</f>
        <v/>
      </c>
      <c r="AJ88" s="73" t="str">
        <f>IFERROR(IF($B88=String_o_Kofi,0,VLOOKUP(Monatsverwendungsnachweis!BA91,Status_Ausloesung,Monatsverwendungsnachweis!$R$6,FALSE)*$AF$6*Ermittlung_Pauschale!$N80),"")</f>
        <v/>
      </c>
      <c r="AK88" s="73" t="str">
        <f>IFERROR(IF($B88=String_o_Kofi,0,VLOOKUP(Monatsverwendungsnachweis!BB91,Status_Ausloesung,Monatsverwendungsnachweis!$R$6,FALSE)*$AF$6*Ermittlung_Pauschale!$N80),"")</f>
        <v/>
      </c>
      <c r="AL88" s="73" t="str">
        <f>IFERROR(IF($B88=String_o_Kofi,0,VLOOKUP(Monatsverwendungsnachweis!BC91,Status_Ausloesung,Monatsverwendungsnachweis!$R$6,FALSE)*$AF$6*Ermittlung_Pauschale!$N80),"")</f>
        <v/>
      </c>
      <c r="AM88" s="74">
        <f>IF(E88='Drop Down'!$L$2,SUM(H88:AL88),0)</f>
        <v>0</v>
      </c>
      <c r="AN88" s="74">
        <f>IF(E88='Drop Down'!$L$3,SUM(H88:AL88),0)</f>
        <v>0</v>
      </c>
      <c r="AO88" s="625"/>
      <c r="AP88" s="625"/>
    </row>
    <row r="89" spans="1:42" s="41" customFormat="1" ht="11.85" customHeight="1" x14ac:dyDescent="0.2">
      <c r="A89" s="83" t="str">
        <f>Monatsverwendungsnachweis!A92</f>
        <v/>
      </c>
      <c r="B89" s="84" t="str">
        <f>IF(Monatsverwendungsnachweis!B92&lt;&gt;"",Monatsverwendungsnachweis!B92,"")</f>
        <v/>
      </c>
      <c r="C89" s="84" t="str">
        <f>IF(Monatsverwendungsnachweis!D92&lt;&gt;"",Monatsverwendungsnachweis!D92,"")</f>
        <v/>
      </c>
      <c r="D89" s="124" t="str">
        <f>IF(Monatsverwendungsnachweis!F92="","",Monatsverwendungsnachweis!F92)</f>
        <v/>
      </c>
      <c r="E89" s="128" t="str">
        <f>IF(Monatsverwendungsnachweis!G92="","",Monatsverwendungsnachweis!G92)</f>
        <v/>
      </c>
      <c r="F89" s="124" t="str">
        <f>IF(Monatsverwendungsnachweis!H92="","",Monatsverwendungsnachweis!H92)</f>
        <v/>
      </c>
      <c r="G89" s="124" t="str">
        <f>IF(C89="","",IF(Ermittlung_Pauschale!N81=0,"nein","ja"))</f>
        <v/>
      </c>
      <c r="H89" s="73" t="str">
        <f>IFERROR(IF($B89=String_o_Kofi,0,VLOOKUP(Monatsverwendungsnachweis!Y92,Status_Ausloesung,Monatsverwendungsnachweis!$R$6,FALSE)*$AF$6*Ermittlung_Pauschale!$N81),"")</f>
        <v/>
      </c>
      <c r="I89" s="73" t="str">
        <f>IFERROR(IF($B89=String_o_Kofi,0,VLOOKUP(Monatsverwendungsnachweis!Z92,Status_Ausloesung,Monatsverwendungsnachweis!$R$6,FALSE)*$AF$6*Ermittlung_Pauschale!$N81),"")</f>
        <v/>
      </c>
      <c r="J89" s="73" t="str">
        <f>IFERROR(IF($B89=String_o_Kofi,0,VLOOKUP(Monatsverwendungsnachweis!AA92,Status_Ausloesung,Monatsverwendungsnachweis!$R$6,FALSE)*$AF$6*Ermittlung_Pauschale!$N81),"")</f>
        <v/>
      </c>
      <c r="K89" s="73" t="str">
        <f>IFERROR(IF($B89=String_o_Kofi,0,VLOOKUP(Monatsverwendungsnachweis!AB92,Status_Ausloesung,Monatsverwendungsnachweis!$R$6,FALSE)*$AF$6*Ermittlung_Pauschale!$N81),"")</f>
        <v/>
      </c>
      <c r="L89" s="73" t="str">
        <f>IFERROR(IF($B89=String_o_Kofi,0,VLOOKUP(Monatsverwendungsnachweis!AC92,Status_Ausloesung,Monatsverwendungsnachweis!$R$6,FALSE)*$AF$6*Ermittlung_Pauschale!$N81),"")</f>
        <v/>
      </c>
      <c r="M89" s="73" t="str">
        <f>IFERROR(IF($B89=String_o_Kofi,0,VLOOKUP(Monatsverwendungsnachweis!AD92,Status_Ausloesung,Monatsverwendungsnachweis!$R$6,FALSE)*$AF$6*Ermittlung_Pauschale!$N81),"")</f>
        <v/>
      </c>
      <c r="N89" s="73" t="str">
        <f>IFERROR(IF($B89=String_o_Kofi,0,VLOOKUP(Monatsverwendungsnachweis!AE92,Status_Ausloesung,Monatsverwendungsnachweis!$R$6,FALSE)*$AF$6*Ermittlung_Pauschale!$N81),"")</f>
        <v/>
      </c>
      <c r="O89" s="73" t="str">
        <f>IFERROR(IF($B89=String_o_Kofi,0,VLOOKUP(Monatsverwendungsnachweis!AF92,Status_Ausloesung,Monatsverwendungsnachweis!$R$6,FALSE)*$AF$6*Ermittlung_Pauschale!$N81),"")</f>
        <v/>
      </c>
      <c r="P89" s="73" t="str">
        <f>IFERROR(IF($B89=String_o_Kofi,0,VLOOKUP(Monatsverwendungsnachweis!AG92,Status_Ausloesung,Monatsverwendungsnachweis!$R$6,FALSE)*$AF$6*Ermittlung_Pauschale!$N81),"")</f>
        <v/>
      </c>
      <c r="Q89" s="73" t="str">
        <f>IFERROR(IF($B89=String_o_Kofi,0,VLOOKUP(Monatsverwendungsnachweis!AH92,Status_Ausloesung,Monatsverwendungsnachweis!$R$6,FALSE)*$AF$6*Ermittlung_Pauschale!$N81),"")</f>
        <v/>
      </c>
      <c r="R89" s="73" t="str">
        <f>IFERROR(IF($B89=String_o_Kofi,0,VLOOKUP(Monatsverwendungsnachweis!AI92,Status_Ausloesung,Monatsverwendungsnachweis!$R$6,FALSE)*$AF$6*Ermittlung_Pauschale!$N81),"")</f>
        <v/>
      </c>
      <c r="S89" s="73" t="str">
        <f>IFERROR(IF($B89=String_o_Kofi,0,VLOOKUP(Monatsverwendungsnachweis!AJ92,Status_Ausloesung,Monatsverwendungsnachweis!$R$6,FALSE)*$AF$6*Ermittlung_Pauschale!$N81),"")</f>
        <v/>
      </c>
      <c r="T89" s="73" t="str">
        <f>IFERROR(IF($B89=String_o_Kofi,0,VLOOKUP(Monatsverwendungsnachweis!AK92,Status_Ausloesung,Monatsverwendungsnachweis!$R$6,FALSE)*$AF$6*Ermittlung_Pauschale!$N81),"")</f>
        <v/>
      </c>
      <c r="U89" s="73" t="str">
        <f>IFERROR(IF($B89=String_o_Kofi,0,VLOOKUP(Monatsverwendungsnachweis!AL92,Status_Ausloesung,Monatsverwendungsnachweis!$R$6,FALSE)*$AF$6*Ermittlung_Pauschale!$N81),"")</f>
        <v/>
      </c>
      <c r="V89" s="73" t="str">
        <f>IFERROR(IF($B89=String_o_Kofi,0,VLOOKUP(Monatsverwendungsnachweis!AM92,Status_Ausloesung,Monatsverwendungsnachweis!$R$6,FALSE)*$AF$6*Ermittlung_Pauschale!$N81),"")</f>
        <v/>
      </c>
      <c r="W89" s="73" t="str">
        <f>IFERROR(IF($B89=String_o_Kofi,0,VLOOKUP(Monatsverwendungsnachweis!AN92,Status_Ausloesung,Monatsverwendungsnachweis!$R$6,FALSE)*$AF$6*Ermittlung_Pauschale!$N81),"")</f>
        <v/>
      </c>
      <c r="X89" s="73" t="str">
        <f>IFERROR(IF($B89=String_o_Kofi,0,VLOOKUP(Monatsverwendungsnachweis!AO92,Status_Ausloesung,Monatsverwendungsnachweis!$R$6,FALSE)*$AF$6*Ermittlung_Pauschale!$N81),"")</f>
        <v/>
      </c>
      <c r="Y89" s="73" t="str">
        <f>IFERROR(IF($B89=String_o_Kofi,0,VLOOKUP(Monatsverwendungsnachweis!AP92,Status_Ausloesung,Monatsverwendungsnachweis!$R$6,FALSE)*$AF$6*Ermittlung_Pauschale!$N81),"")</f>
        <v/>
      </c>
      <c r="Z89" s="73" t="str">
        <f>IFERROR(IF($B89=String_o_Kofi,0,VLOOKUP(Monatsverwendungsnachweis!AQ92,Status_Ausloesung,Monatsverwendungsnachweis!$R$6,FALSE)*$AF$6*Ermittlung_Pauschale!$N81),"")</f>
        <v/>
      </c>
      <c r="AA89" s="73" t="str">
        <f>IFERROR(IF($B89=String_o_Kofi,0,VLOOKUP(Monatsverwendungsnachweis!AR92,Status_Ausloesung,Monatsverwendungsnachweis!$R$6,FALSE)*$AF$6*Ermittlung_Pauschale!$N81),"")</f>
        <v/>
      </c>
      <c r="AB89" s="73" t="str">
        <f>IFERROR(IF($B89=String_o_Kofi,0,VLOOKUP(Monatsverwendungsnachweis!AS92,Status_Ausloesung,Monatsverwendungsnachweis!$R$6,FALSE)*$AF$6*Ermittlung_Pauschale!$N81),"")</f>
        <v/>
      </c>
      <c r="AC89" s="73" t="str">
        <f>IFERROR(IF($B89=String_o_Kofi,0,VLOOKUP(Monatsverwendungsnachweis!AT92,Status_Ausloesung,Monatsverwendungsnachweis!$R$6,FALSE)*$AF$6*Ermittlung_Pauschale!$N81),"")</f>
        <v/>
      </c>
      <c r="AD89" s="73" t="str">
        <f>IFERROR(IF($B89=String_o_Kofi,0,VLOOKUP(Monatsverwendungsnachweis!AU92,Status_Ausloesung,Monatsverwendungsnachweis!$R$6,FALSE)*$AF$6*Ermittlung_Pauschale!$N81),"")</f>
        <v/>
      </c>
      <c r="AE89" s="73" t="str">
        <f>IFERROR(IF($B89=String_o_Kofi,0,VLOOKUP(Monatsverwendungsnachweis!AV92,Status_Ausloesung,Monatsverwendungsnachweis!$R$6,FALSE)*$AF$6*Ermittlung_Pauschale!$N81),"")</f>
        <v/>
      </c>
      <c r="AF89" s="73" t="str">
        <f>IFERROR(IF($B89=String_o_Kofi,0,VLOOKUP(Monatsverwendungsnachweis!AW92,Status_Ausloesung,Monatsverwendungsnachweis!$R$6,FALSE)*$AF$6*Ermittlung_Pauschale!$N81),"")</f>
        <v/>
      </c>
      <c r="AG89" s="73" t="str">
        <f>IFERROR(IF($B89=String_o_Kofi,0,VLOOKUP(Monatsverwendungsnachweis!AX92,Status_Ausloesung,Monatsverwendungsnachweis!$R$6,FALSE)*$AF$6*Ermittlung_Pauschale!$N81),"")</f>
        <v/>
      </c>
      <c r="AH89" s="73" t="str">
        <f>IFERROR(IF($B89=String_o_Kofi,0,VLOOKUP(Monatsverwendungsnachweis!AY92,Status_Ausloesung,Monatsverwendungsnachweis!$R$6,FALSE)*$AF$6*Ermittlung_Pauschale!$N81),"")</f>
        <v/>
      </c>
      <c r="AI89" s="73" t="str">
        <f>IFERROR(IF($B89=String_o_Kofi,0,VLOOKUP(Monatsverwendungsnachweis!AZ92,Status_Ausloesung,Monatsverwendungsnachweis!$R$6,FALSE)*$AF$6*Ermittlung_Pauschale!$N81),"")</f>
        <v/>
      </c>
      <c r="AJ89" s="73" t="str">
        <f>IFERROR(IF($B89=String_o_Kofi,0,VLOOKUP(Monatsverwendungsnachweis!BA92,Status_Ausloesung,Monatsverwendungsnachweis!$R$6,FALSE)*$AF$6*Ermittlung_Pauschale!$N81),"")</f>
        <v/>
      </c>
      <c r="AK89" s="73" t="str">
        <f>IFERROR(IF($B89=String_o_Kofi,0,VLOOKUP(Monatsverwendungsnachweis!BB92,Status_Ausloesung,Monatsverwendungsnachweis!$R$6,FALSE)*$AF$6*Ermittlung_Pauschale!$N81),"")</f>
        <v/>
      </c>
      <c r="AL89" s="73" t="str">
        <f>IFERROR(IF($B89=String_o_Kofi,0,VLOOKUP(Monatsverwendungsnachweis!BC92,Status_Ausloesung,Monatsverwendungsnachweis!$R$6,FALSE)*$AF$6*Ermittlung_Pauschale!$N81),"")</f>
        <v/>
      </c>
      <c r="AM89" s="74">
        <f>IF(E89='Drop Down'!$L$2,SUM(H89:AL89),0)</f>
        <v>0</v>
      </c>
      <c r="AN89" s="74">
        <f>IF(E89='Drop Down'!$L$3,SUM(H89:AL89),0)</f>
        <v>0</v>
      </c>
      <c r="AO89" s="625"/>
      <c r="AP89" s="625"/>
    </row>
    <row r="90" spans="1:42" s="41" customFormat="1" ht="11.85" customHeight="1" x14ac:dyDescent="0.2">
      <c r="A90" s="83" t="str">
        <f>Monatsverwendungsnachweis!A93</f>
        <v/>
      </c>
      <c r="B90" s="84" t="str">
        <f>IF(Monatsverwendungsnachweis!B93&lt;&gt;"",Monatsverwendungsnachweis!B93,"")</f>
        <v/>
      </c>
      <c r="C90" s="84" t="str">
        <f>IF(Monatsverwendungsnachweis!D93&lt;&gt;"",Monatsverwendungsnachweis!D93,"")</f>
        <v/>
      </c>
      <c r="D90" s="124" t="str">
        <f>IF(Monatsverwendungsnachweis!F93="","",Monatsverwendungsnachweis!F93)</f>
        <v/>
      </c>
      <c r="E90" s="128" t="str">
        <f>IF(Monatsverwendungsnachweis!G93="","",Monatsverwendungsnachweis!G93)</f>
        <v/>
      </c>
      <c r="F90" s="124" t="str">
        <f>IF(Monatsverwendungsnachweis!H93="","",Monatsverwendungsnachweis!H93)</f>
        <v/>
      </c>
      <c r="G90" s="124" t="str">
        <f>IF(C90="","",IF(Ermittlung_Pauschale!N82=0,"nein","ja"))</f>
        <v/>
      </c>
      <c r="H90" s="73" t="str">
        <f>IFERROR(IF($B90=String_o_Kofi,0,VLOOKUP(Monatsverwendungsnachweis!Y93,Status_Ausloesung,Monatsverwendungsnachweis!$R$6,FALSE)*$AF$6*Ermittlung_Pauschale!$N82),"")</f>
        <v/>
      </c>
      <c r="I90" s="73" t="str">
        <f>IFERROR(IF($B90=String_o_Kofi,0,VLOOKUP(Monatsverwendungsnachweis!Z93,Status_Ausloesung,Monatsverwendungsnachweis!$R$6,FALSE)*$AF$6*Ermittlung_Pauschale!$N82),"")</f>
        <v/>
      </c>
      <c r="J90" s="73" t="str">
        <f>IFERROR(IF($B90=String_o_Kofi,0,VLOOKUP(Monatsverwendungsnachweis!AA93,Status_Ausloesung,Monatsverwendungsnachweis!$R$6,FALSE)*$AF$6*Ermittlung_Pauschale!$N82),"")</f>
        <v/>
      </c>
      <c r="K90" s="73" t="str">
        <f>IFERROR(IF($B90=String_o_Kofi,0,VLOOKUP(Monatsverwendungsnachweis!AB93,Status_Ausloesung,Monatsverwendungsnachweis!$R$6,FALSE)*$AF$6*Ermittlung_Pauschale!$N82),"")</f>
        <v/>
      </c>
      <c r="L90" s="73" t="str">
        <f>IFERROR(IF($B90=String_o_Kofi,0,VLOOKUP(Monatsverwendungsnachweis!AC93,Status_Ausloesung,Monatsverwendungsnachweis!$R$6,FALSE)*$AF$6*Ermittlung_Pauschale!$N82),"")</f>
        <v/>
      </c>
      <c r="M90" s="73" t="str">
        <f>IFERROR(IF($B90=String_o_Kofi,0,VLOOKUP(Monatsverwendungsnachweis!AD93,Status_Ausloesung,Monatsverwendungsnachweis!$R$6,FALSE)*$AF$6*Ermittlung_Pauschale!$N82),"")</f>
        <v/>
      </c>
      <c r="N90" s="73" t="str">
        <f>IFERROR(IF($B90=String_o_Kofi,0,VLOOKUP(Monatsverwendungsnachweis!AE93,Status_Ausloesung,Monatsverwendungsnachweis!$R$6,FALSE)*$AF$6*Ermittlung_Pauschale!$N82),"")</f>
        <v/>
      </c>
      <c r="O90" s="73" t="str">
        <f>IFERROR(IF($B90=String_o_Kofi,0,VLOOKUP(Monatsverwendungsnachweis!AF93,Status_Ausloesung,Monatsverwendungsnachweis!$R$6,FALSE)*$AF$6*Ermittlung_Pauschale!$N82),"")</f>
        <v/>
      </c>
      <c r="P90" s="73" t="str">
        <f>IFERROR(IF($B90=String_o_Kofi,0,VLOOKUP(Monatsverwendungsnachweis!AG93,Status_Ausloesung,Monatsverwendungsnachweis!$R$6,FALSE)*$AF$6*Ermittlung_Pauschale!$N82),"")</f>
        <v/>
      </c>
      <c r="Q90" s="73" t="str">
        <f>IFERROR(IF($B90=String_o_Kofi,0,VLOOKUP(Monatsverwendungsnachweis!AH93,Status_Ausloesung,Monatsverwendungsnachweis!$R$6,FALSE)*$AF$6*Ermittlung_Pauschale!$N82),"")</f>
        <v/>
      </c>
      <c r="R90" s="73" t="str">
        <f>IFERROR(IF($B90=String_o_Kofi,0,VLOOKUP(Monatsverwendungsnachweis!AI93,Status_Ausloesung,Monatsverwendungsnachweis!$R$6,FALSE)*$AF$6*Ermittlung_Pauschale!$N82),"")</f>
        <v/>
      </c>
      <c r="S90" s="73" t="str">
        <f>IFERROR(IF($B90=String_o_Kofi,0,VLOOKUP(Monatsverwendungsnachweis!AJ93,Status_Ausloesung,Monatsverwendungsnachweis!$R$6,FALSE)*$AF$6*Ermittlung_Pauschale!$N82),"")</f>
        <v/>
      </c>
      <c r="T90" s="73" t="str">
        <f>IFERROR(IF($B90=String_o_Kofi,0,VLOOKUP(Monatsverwendungsnachweis!AK93,Status_Ausloesung,Monatsverwendungsnachweis!$R$6,FALSE)*$AF$6*Ermittlung_Pauschale!$N82),"")</f>
        <v/>
      </c>
      <c r="U90" s="73" t="str">
        <f>IFERROR(IF($B90=String_o_Kofi,0,VLOOKUP(Monatsverwendungsnachweis!AL93,Status_Ausloesung,Monatsverwendungsnachweis!$R$6,FALSE)*$AF$6*Ermittlung_Pauschale!$N82),"")</f>
        <v/>
      </c>
      <c r="V90" s="73" t="str">
        <f>IFERROR(IF($B90=String_o_Kofi,0,VLOOKUP(Monatsverwendungsnachweis!AM93,Status_Ausloesung,Monatsverwendungsnachweis!$R$6,FALSE)*$AF$6*Ermittlung_Pauschale!$N82),"")</f>
        <v/>
      </c>
      <c r="W90" s="73" t="str">
        <f>IFERROR(IF($B90=String_o_Kofi,0,VLOOKUP(Monatsverwendungsnachweis!AN93,Status_Ausloesung,Monatsverwendungsnachweis!$R$6,FALSE)*$AF$6*Ermittlung_Pauschale!$N82),"")</f>
        <v/>
      </c>
      <c r="X90" s="73" t="str">
        <f>IFERROR(IF($B90=String_o_Kofi,0,VLOOKUP(Monatsverwendungsnachweis!AO93,Status_Ausloesung,Monatsverwendungsnachweis!$R$6,FALSE)*$AF$6*Ermittlung_Pauschale!$N82),"")</f>
        <v/>
      </c>
      <c r="Y90" s="73" t="str">
        <f>IFERROR(IF($B90=String_o_Kofi,0,VLOOKUP(Monatsverwendungsnachweis!AP93,Status_Ausloesung,Monatsverwendungsnachweis!$R$6,FALSE)*$AF$6*Ermittlung_Pauschale!$N82),"")</f>
        <v/>
      </c>
      <c r="Z90" s="73" t="str">
        <f>IFERROR(IF($B90=String_o_Kofi,0,VLOOKUP(Monatsverwendungsnachweis!AQ93,Status_Ausloesung,Monatsverwendungsnachweis!$R$6,FALSE)*$AF$6*Ermittlung_Pauschale!$N82),"")</f>
        <v/>
      </c>
      <c r="AA90" s="73" t="str">
        <f>IFERROR(IF($B90=String_o_Kofi,0,VLOOKUP(Monatsverwendungsnachweis!AR93,Status_Ausloesung,Monatsverwendungsnachweis!$R$6,FALSE)*$AF$6*Ermittlung_Pauschale!$N82),"")</f>
        <v/>
      </c>
      <c r="AB90" s="73" t="str">
        <f>IFERROR(IF($B90=String_o_Kofi,0,VLOOKUP(Monatsverwendungsnachweis!AS93,Status_Ausloesung,Monatsverwendungsnachweis!$R$6,FALSE)*$AF$6*Ermittlung_Pauschale!$N82),"")</f>
        <v/>
      </c>
      <c r="AC90" s="73" t="str">
        <f>IFERROR(IF($B90=String_o_Kofi,0,VLOOKUP(Monatsverwendungsnachweis!AT93,Status_Ausloesung,Monatsverwendungsnachweis!$R$6,FALSE)*$AF$6*Ermittlung_Pauschale!$N82),"")</f>
        <v/>
      </c>
      <c r="AD90" s="73" t="str">
        <f>IFERROR(IF($B90=String_o_Kofi,0,VLOOKUP(Monatsverwendungsnachweis!AU93,Status_Ausloesung,Monatsverwendungsnachweis!$R$6,FALSE)*$AF$6*Ermittlung_Pauschale!$N82),"")</f>
        <v/>
      </c>
      <c r="AE90" s="73" t="str">
        <f>IFERROR(IF($B90=String_o_Kofi,0,VLOOKUP(Monatsverwendungsnachweis!AV93,Status_Ausloesung,Monatsverwendungsnachweis!$R$6,FALSE)*$AF$6*Ermittlung_Pauschale!$N82),"")</f>
        <v/>
      </c>
      <c r="AF90" s="73" t="str">
        <f>IFERROR(IF($B90=String_o_Kofi,0,VLOOKUP(Monatsverwendungsnachweis!AW93,Status_Ausloesung,Monatsverwendungsnachweis!$R$6,FALSE)*$AF$6*Ermittlung_Pauschale!$N82),"")</f>
        <v/>
      </c>
      <c r="AG90" s="73" t="str">
        <f>IFERROR(IF($B90=String_o_Kofi,0,VLOOKUP(Monatsverwendungsnachweis!AX93,Status_Ausloesung,Monatsverwendungsnachweis!$R$6,FALSE)*$AF$6*Ermittlung_Pauschale!$N82),"")</f>
        <v/>
      </c>
      <c r="AH90" s="73" t="str">
        <f>IFERROR(IF($B90=String_o_Kofi,0,VLOOKUP(Monatsverwendungsnachweis!AY93,Status_Ausloesung,Monatsverwendungsnachweis!$R$6,FALSE)*$AF$6*Ermittlung_Pauschale!$N82),"")</f>
        <v/>
      </c>
      <c r="AI90" s="73" t="str">
        <f>IFERROR(IF($B90=String_o_Kofi,0,VLOOKUP(Monatsverwendungsnachweis!AZ93,Status_Ausloesung,Monatsverwendungsnachweis!$R$6,FALSE)*$AF$6*Ermittlung_Pauschale!$N82),"")</f>
        <v/>
      </c>
      <c r="AJ90" s="73" t="str">
        <f>IFERROR(IF($B90=String_o_Kofi,0,VLOOKUP(Monatsverwendungsnachweis!BA93,Status_Ausloesung,Monatsverwendungsnachweis!$R$6,FALSE)*$AF$6*Ermittlung_Pauschale!$N82),"")</f>
        <v/>
      </c>
      <c r="AK90" s="73" t="str">
        <f>IFERROR(IF($B90=String_o_Kofi,0,VLOOKUP(Monatsverwendungsnachweis!BB93,Status_Ausloesung,Monatsverwendungsnachweis!$R$6,FALSE)*$AF$6*Ermittlung_Pauschale!$N82),"")</f>
        <v/>
      </c>
      <c r="AL90" s="73" t="str">
        <f>IFERROR(IF($B90=String_o_Kofi,0,VLOOKUP(Monatsverwendungsnachweis!BC93,Status_Ausloesung,Monatsverwendungsnachweis!$R$6,FALSE)*$AF$6*Ermittlung_Pauschale!$N82),"")</f>
        <v/>
      </c>
      <c r="AM90" s="74">
        <f>IF(E90='Drop Down'!$L$2,SUM(H90:AL90),0)</f>
        <v>0</v>
      </c>
      <c r="AN90" s="74">
        <f>IF(E90='Drop Down'!$L$3,SUM(H90:AL90),0)</f>
        <v>0</v>
      </c>
      <c r="AO90" s="625"/>
      <c r="AP90" s="625"/>
    </row>
    <row r="91" spans="1:42" s="41" customFormat="1" ht="11.85" customHeight="1" x14ac:dyDescent="0.2">
      <c r="A91" s="83" t="str">
        <f>Monatsverwendungsnachweis!A94</f>
        <v/>
      </c>
      <c r="B91" s="84" t="str">
        <f>IF(Monatsverwendungsnachweis!B94&lt;&gt;"",Monatsverwendungsnachweis!B94,"")</f>
        <v/>
      </c>
      <c r="C91" s="84" t="str">
        <f>IF(Monatsverwendungsnachweis!D94&lt;&gt;"",Monatsverwendungsnachweis!D94,"")</f>
        <v/>
      </c>
      <c r="D91" s="124" t="str">
        <f>IF(Monatsverwendungsnachweis!F94="","",Monatsverwendungsnachweis!F94)</f>
        <v/>
      </c>
      <c r="E91" s="128" t="str">
        <f>IF(Monatsverwendungsnachweis!G94="","",Monatsverwendungsnachweis!G94)</f>
        <v/>
      </c>
      <c r="F91" s="124" t="str">
        <f>IF(Monatsverwendungsnachweis!H94="","",Monatsverwendungsnachweis!H94)</f>
        <v/>
      </c>
      <c r="G91" s="124" t="str">
        <f>IF(C91="","",IF(Ermittlung_Pauschale!N83=0,"nein","ja"))</f>
        <v/>
      </c>
      <c r="H91" s="73" t="str">
        <f>IFERROR(IF($B91=String_o_Kofi,0,VLOOKUP(Monatsverwendungsnachweis!Y94,Status_Ausloesung,Monatsverwendungsnachweis!$R$6,FALSE)*$AF$6*Ermittlung_Pauschale!$N83),"")</f>
        <v/>
      </c>
      <c r="I91" s="73" t="str">
        <f>IFERROR(IF($B91=String_o_Kofi,0,VLOOKUP(Monatsverwendungsnachweis!Z94,Status_Ausloesung,Monatsverwendungsnachweis!$R$6,FALSE)*$AF$6*Ermittlung_Pauschale!$N83),"")</f>
        <v/>
      </c>
      <c r="J91" s="73" t="str">
        <f>IFERROR(IF($B91=String_o_Kofi,0,VLOOKUP(Monatsverwendungsnachweis!AA94,Status_Ausloesung,Monatsverwendungsnachweis!$R$6,FALSE)*$AF$6*Ermittlung_Pauschale!$N83),"")</f>
        <v/>
      </c>
      <c r="K91" s="73" t="str">
        <f>IFERROR(IF($B91=String_o_Kofi,0,VLOOKUP(Monatsverwendungsnachweis!AB94,Status_Ausloesung,Monatsverwendungsnachweis!$R$6,FALSE)*$AF$6*Ermittlung_Pauschale!$N83),"")</f>
        <v/>
      </c>
      <c r="L91" s="73" t="str">
        <f>IFERROR(IF($B91=String_o_Kofi,0,VLOOKUP(Monatsverwendungsnachweis!AC94,Status_Ausloesung,Monatsverwendungsnachweis!$R$6,FALSE)*$AF$6*Ermittlung_Pauschale!$N83),"")</f>
        <v/>
      </c>
      <c r="M91" s="73" t="str">
        <f>IFERROR(IF($B91=String_o_Kofi,0,VLOOKUP(Monatsverwendungsnachweis!AD94,Status_Ausloesung,Monatsverwendungsnachweis!$R$6,FALSE)*$AF$6*Ermittlung_Pauschale!$N83),"")</f>
        <v/>
      </c>
      <c r="N91" s="73" t="str">
        <f>IFERROR(IF($B91=String_o_Kofi,0,VLOOKUP(Monatsverwendungsnachweis!AE94,Status_Ausloesung,Monatsverwendungsnachweis!$R$6,FALSE)*$AF$6*Ermittlung_Pauschale!$N83),"")</f>
        <v/>
      </c>
      <c r="O91" s="73" t="str">
        <f>IFERROR(IF($B91=String_o_Kofi,0,VLOOKUP(Monatsverwendungsnachweis!AF94,Status_Ausloesung,Monatsverwendungsnachweis!$R$6,FALSE)*$AF$6*Ermittlung_Pauschale!$N83),"")</f>
        <v/>
      </c>
      <c r="P91" s="73" t="str">
        <f>IFERROR(IF($B91=String_o_Kofi,0,VLOOKUP(Monatsverwendungsnachweis!AG94,Status_Ausloesung,Monatsverwendungsnachweis!$R$6,FALSE)*$AF$6*Ermittlung_Pauschale!$N83),"")</f>
        <v/>
      </c>
      <c r="Q91" s="73" t="str">
        <f>IFERROR(IF($B91=String_o_Kofi,0,VLOOKUP(Monatsverwendungsnachweis!AH94,Status_Ausloesung,Monatsverwendungsnachweis!$R$6,FALSE)*$AF$6*Ermittlung_Pauschale!$N83),"")</f>
        <v/>
      </c>
      <c r="R91" s="73" t="str">
        <f>IFERROR(IF($B91=String_o_Kofi,0,VLOOKUP(Monatsverwendungsnachweis!AI94,Status_Ausloesung,Monatsverwendungsnachweis!$R$6,FALSE)*$AF$6*Ermittlung_Pauschale!$N83),"")</f>
        <v/>
      </c>
      <c r="S91" s="73" t="str">
        <f>IFERROR(IF($B91=String_o_Kofi,0,VLOOKUP(Monatsverwendungsnachweis!AJ94,Status_Ausloesung,Monatsverwendungsnachweis!$R$6,FALSE)*$AF$6*Ermittlung_Pauschale!$N83),"")</f>
        <v/>
      </c>
      <c r="T91" s="73" t="str">
        <f>IFERROR(IF($B91=String_o_Kofi,0,VLOOKUP(Monatsverwendungsnachweis!AK94,Status_Ausloesung,Monatsverwendungsnachweis!$R$6,FALSE)*$AF$6*Ermittlung_Pauschale!$N83),"")</f>
        <v/>
      </c>
      <c r="U91" s="73" t="str">
        <f>IFERROR(IF($B91=String_o_Kofi,0,VLOOKUP(Monatsverwendungsnachweis!AL94,Status_Ausloesung,Monatsverwendungsnachweis!$R$6,FALSE)*$AF$6*Ermittlung_Pauschale!$N83),"")</f>
        <v/>
      </c>
      <c r="V91" s="73" t="str">
        <f>IFERROR(IF($B91=String_o_Kofi,0,VLOOKUP(Monatsverwendungsnachweis!AM94,Status_Ausloesung,Monatsverwendungsnachweis!$R$6,FALSE)*$AF$6*Ermittlung_Pauschale!$N83),"")</f>
        <v/>
      </c>
      <c r="W91" s="73" t="str">
        <f>IFERROR(IF($B91=String_o_Kofi,0,VLOOKUP(Monatsverwendungsnachweis!AN94,Status_Ausloesung,Monatsverwendungsnachweis!$R$6,FALSE)*$AF$6*Ermittlung_Pauschale!$N83),"")</f>
        <v/>
      </c>
      <c r="X91" s="73" t="str">
        <f>IFERROR(IF($B91=String_o_Kofi,0,VLOOKUP(Monatsverwendungsnachweis!AO94,Status_Ausloesung,Monatsverwendungsnachweis!$R$6,FALSE)*$AF$6*Ermittlung_Pauschale!$N83),"")</f>
        <v/>
      </c>
      <c r="Y91" s="73" t="str">
        <f>IFERROR(IF($B91=String_o_Kofi,0,VLOOKUP(Monatsverwendungsnachweis!AP94,Status_Ausloesung,Monatsverwendungsnachweis!$R$6,FALSE)*$AF$6*Ermittlung_Pauschale!$N83),"")</f>
        <v/>
      </c>
      <c r="Z91" s="73" t="str">
        <f>IFERROR(IF($B91=String_o_Kofi,0,VLOOKUP(Monatsverwendungsnachweis!AQ94,Status_Ausloesung,Monatsverwendungsnachweis!$R$6,FALSE)*$AF$6*Ermittlung_Pauschale!$N83),"")</f>
        <v/>
      </c>
      <c r="AA91" s="73" t="str">
        <f>IFERROR(IF($B91=String_o_Kofi,0,VLOOKUP(Monatsverwendungsnachweis!AR94,Status_Ausloesung,Monatsverwendungsnachweis!$R$6,FALSE)*$AF$6*Ermittlung_Pauschale!$N83),"")</f>
        <v/>
      </c>
      <c r="AB91" s="73" t="str">
        <f>IFERROR(IF($B91=String_o_Kofi,0,VLOOKUP(Monatsverwendungsnachweis!AS94,Status_Ausloesung,Monatsverwendungsnachweis!$R$6,FALSE)*$AF$6*Ermittlung_Pauschale!$N83),"")</f>
        <v/>
      </c>
      <c r="AC91" s="73" t="str">
        <f>IFERROR(IF($B91=String_o_Kofi,0,VLOOKUP(Monatsverwendungsnachweis!AT94,Status_Ausloesung,Monatsverwendungsnachweis!$R$6,FALSE)*$AF$6*Ermittlung_Pauschale!$N83),"")</f>
        <v/>
      </c>
      <c r="AD91" s="73" t="str">
        <f>IFERROR(IF($B91=String_o_Kofi,0,VLOOKUP(Monatsverwendungsnachweis!AU94,Status_Ausloesung,Monatsverwendungsnachweis!$R$6,FALSE)*$AF$6*Ermittlung_Pauschale!$N83),"")</f>
        <v/>
      </c>
      <c r="AE91" s="73" t="str">
        <f>IFERROR(IF($B91=String_o_Kofi,0,VLOOKUP(Monatsverwendungsnachweis!AV94,Status_Ausloesung,Monatsverwendungsnachweis!$R$6,FALSE)*$AF$6*Ermittlung_Pauschale!$N83),"")</f>
        <v/>
      </c>
      <c r="AF91" s="73" t="str">
        <f>IFERROR(IF($B91=String_o_Kofi,0,VLOOKUP(Monatsverwendungsnachweis!AW94,Status_Ausloesung,Monatsverwendungsnachweis!$R$6,FALSE)*$AF$6*Ermittlung_Pauschale!$N83),"")</f>
        <v/>
      </c>
      <c r="AG91" s="73" t="str">
        <f>IFERROR(IF($B91=String_o_Kofi,0,VLOOKUP(Monatsverwendungsnachweis!AX94,Status_Ausloesung,Monatsverwendungsnachweis!$R$6,FALSE)*$AF$6*Ermittlung_Pauschale!$N83),"")</f>
        <v/>
      </c>
      <c r="AH91" s="73" t="str">
        <f>IFERROR(IF($B91=String_o_Kofi,0,VLOOKUP(Monatsverwendungsnachweis!AY94,Status_Ausloesung,Monatsverwendungsnachweis!$R$6,FALSE)*$AF$6*Ermittlung_Pauschale!$N83),"")</f>
        <v/>
      </c>
      <c r="AI91" s="73" t="str">
        <f>IFERROR(IF($B91=String_o_Kofi,0,VLOOKUP(Monatsverwendungsnachweis!AZ94,Status_Ausloesung,Monatsverwendungsnachweis!$R$6,FALSE)*$AF$6*Ermittlung_Pauschale!$N83),"")</f>
        <v/>
      </c>
      <c r="AJ91" s="73" t="str">
        <f>IFERROR(IF($B91=String_o_Kofi,0,VLOOKUP(Monatsverwendungsnachweis!BA94,Status_Ausloesung,Monatsverwendungsnachweis!$R$6,FALSE)*$AF$6*Ermittlung_Pauschale!$N83),"")</f>
        <v/>
      </c>
      <c r="AK91" s="73" t="str">
        <f>IFERROR(IF($B91=String_o_Kofi,0,VLOOKUP(Monatsverwendungsnachweis!BB94,Status_Ausloesung,Monatsverwendungsnachweis!$R$6,FALSE)*$AF$6*Ermittlung_Pauschale!$N83),"")</f>
        <v/>
      </c>
      <c r="AL91" s="73" t="str">
        <f>IFERROR(IF($B91=String_o_Kofi,0,VLOOKUP(Monatsverwendungsnachweis!BC94,Status_Ausloesung,Monatsverwendungsnachweis!$R$6,FALSE)*$AF$6*Ermittlung_Pauschale!$N83),"")</f>
        <v/>
      </c>
      <c r="AM91" s="74">
        <f>IF(E91='Drop Down'!$L$2,SUM(H91:AL91),0)</f>
        <v>0</v>
      </c>
      <c r="AN91" s="74">
        <f>IF(E91='Drop Down'!$L$3,SUM(H91:AL91),0)</f>
        <v>0</v>
      </c>
      <c r="AO91" s="625"/>
      <c r="AP91" s="625"/>
    </row>
    <row r="92" spans="1:42" s="41" customFormat="1" ht="11.85" customHeight="1" x14ac:dyDescent="0.2">
      <c r="A92" s="83" t="str">
        <f>Monatsverwendungsnachweis!A95</f>
        <v/>
      </c>
      <c r="B92" s="84" t="str">
        <f>IF(Monatsverwendungsnachweis!B95&lt;&gt;"",Monatsverwendungsnachweis!B95,"")</f>
        <v/>
      </c>
      <c r="C92" s="84" t="str">
        <f>IF(Monatsverwendungsnachweis!D95&lt;&gt;"",Monatsverwendungsnachweis!D95,"")</f>
        <v/>
      </c>
      <c r="D92" s="124" t="str">
        <f>IF(Monatsverwendungsnachweis!F95="","",Monatsverwendungsnachweis!F95)</f>
        <v/>
      </c>
      <c r="E92" s="128" t="str">
        <f>IF(Monatsverwendungsnachweis!G95="","",Monatsverwendungsnachweis!G95)</f>
        <v/>
      </c>
      <c r="F92" s="124" t="str">
        <f>IF(Monatsverwendungsnachweis!H95="","",Monatsverwendungsnachweis!H95)</f>
        <v/>
      </c>
      <c r="G92" s="124" t="str">
        <f>IF(C92="","",IF(Ermittlung_Pauschale!N84=0,"nein","ja"))</f>
        <v/>
      </c>
      <c r="H92" s="73" t="str">
        <f>IFERROR(IF($B92=String_o_Kofi,0,VLOOKUP(Monatsverwendungsnachweis!Y95,Status_Ausloesung,Monatsverwendungsnachweis!$R$6,FALSE)*$AF$6*Ermittlung_Pauschale!$N84),"")</f>
        <v/>
      </c>
      <c r="I92" s="73" t="str">
        <f>IFERROR(IF($B92=String_o_Kofi,0,VLOOKUP(Monatsverwendungsnachweis!Z95,Status_Ausloesung,Monatsverwendungsnachweis!$R$6,FALSE)*$AF$6*Ermittlung_Pauschale!$N84),"")</f>
        <v/>
      </c>
      <c r="J92" s="73" t="str">
        <f>IFERROR(IF($B92=String_o_Kofi,0,VLOOKUP(Monatsverwendungsnachweis!AA95,Status_Ausloesung,Monatsverwendungsnachweis!$R$6,FALSE)*$AF$6*Ermittlung_Pauschale!$N84),"")</f>
        <v/>
      </c>
      <c r="K92" s="73" t="str">
        <f>IFERROR(IF($B92=String_o_Kofi,0,VLOOKUP(Monatsverwendungsnachweis!AB95,Status_Ausloesung,Monatsverwendungsnachweis!$R$6,FALSE)*$AF$6*Ermittlung_Pauschale!$N84),"")</f>
        <v/>
      </c>
      <c r="L92" s="73" t="str">
        <f>IFERROR(IF($B92=String_o_Kofi,0,VLOOKUP(Monatsverwendungsnachweis!AC95,Status_Ausloesung,Monatsverwendungsnachweis!$R$6,FALSE)*$AF$6*Ermittlung_Pauschale!$N84),"")</f>
        <v/>
      </c>
      <c r="M92" s="73" t="str">
        <f>IFERROR(IF($B92=String_o_Kofi,0,VLOOKUP(Monatsverwendungsnachweis!AD95,Status_Ausloesung,Monatsverwendungsnachweis!$R$6,FALSE)*$AF$6*Ermittlung_Pauschale!$N84),"")</f>
        <v/>
      </c>
      <c r="N92" s="73" t="str">
        <f>IFERROR(IF($B92=String_o_Kofi,0,VLOOKUP(Monatsverwendungsnachweis!AE95,Status_Ausloesung,Monatsverwendungsnachweis!$R$6,FALSE)*$AF$6*Ermittlung_Pauschale!$N84),"")</f>
        <v/>
      </c>
      <c r="O92" s="73" t="str">
        <f>IFERROR(IF($B92=String_o_Kofi,0,VLOOKUP(Monatsverwendungsnachweis!AF95,Status_Ausloesung,Monatsverwendungsnachweis!$R$6,FALSE)*$AF$6*Ermittlung_Pauschale!$N84),"")</f>
        <v/>
      </c>
      <c r="P92" s="73" t="str">
        <f>IFERROR(IF($B92=String_o_Kofi,0,VLOOKUP(Monatsverwendungsnachweis!AG95,Status_Ausloesung,Monatsverwendungsnachweis!$R$6,FALSE)*$AF$6*Ermittlung_Pauschale!$N84),"")</f>
        <v/>
      </c>
      <c r="Q92" s="73" t="str">
        <f>IFERROR(IF($B92=String_o_Kofi,0,VLOOKUP(Monatsverwendungsnachweis!AH95,Status_Ausloesung,Monatsverwendungsnachweis!$R$6,FALSE)*$AF$6*Ermittlung_Pauschale!$N84),"")</f>
        <v/>
      </c>
      <c r="R92" s="73" t="str">
        <f>IFERROR(IF($B92=String_o_Kofi,0,VLOOKUP(Monatsverwendungsnachweis!AI95,Status_Ausloesung,Monatsverwendungsnachweis!$R$6,FALSE)*$AF$6*Ermittlung_Pauschale!$N84),"")</f>
        <v/>
      </c>
      <c r="S92" s="73" t="str">
        <f>IFERROR(IF($B92=String_o_Kofi,0,VLOOKUP(Monatsverwendungsnachweis!AJ95,Status_Ausloesung,Monatsverwendungsnachweis!$R$6,FALSE)*$AF$6*Ermittlung_Pauschale!$N84),"")</f>
        <v/>
      </c>
      <c r="T92" s="73" t="str">
        <f>IFERROR(IF($B92=String_o_Kofi,0,VLOOKUP(Monatsverwendungsnachweis!AK95,Status_Ausloesung,Monatsverwendungsnachweis!$R$6,FALSE)*$AF$6*Ermittlung_Pauschale!$N84),"")</f>
        <v/>
      </c>
      <c r="U92" s="73" t="str">
        <f>IFERROR(IF($B92=String_o_Kofi,0,VLOOKUP(Monatsverwendungsnachweis!AL95,Status_Ausloesung,Monatsverwendungsnachweis!$R$6,FALSE)*$AF$6*Ermittlung_Pauschale!$N84),"")</f>
        <v/>
      </c>
      <c r="V92" s="73" t="str">
        <f>IFERROR(IF($B92=String_o_Kofi,0,VLOOKUP(Monatsverwendungsnachweis!AM95,Status_Ausloesung,Monatsverwendungsnachweis!$R$6,FALSE)*$AF$6*Ermittlung_Pauschale!$N84),"")</f>
        <v/>
      </c>
      <c r="W92" s="73" t="str">
        <f>IFERROR(IF($B92=String_o_Kofi,0,VLOOKUP(Monatsverwendungsnachweis!AN95,Status_Ausloesung,Monatsverwendungsnachweis!$R$6,FALSE)*$AF$6*Ermittlung_Pauschale!$N84),"")</f>
        <v/>
      </c>
      <c r="X92" s="73" t="str">
        <f>IFERROR(IF($B92=String_o_Kofi,0,VLOOKUP(Monatsverwendungsnachweis!AO95,Status_Ausloesung,Monatsverwendungsnachweis!$R$6,FALSE)*$AF$6*Ermittlung_Pauschale!$N84),"")</f>
        <v/>
      </c>
      <c r="Y92" s="73" t="str">
        <f>IFERROR(IF($B92=String_o_Kofi,0,VLOOKUP(Monatsverwendungsnachweis!AP95,Status_Ausloesung,Monatsverwendungsnachweis!$R$6,FALSE)*$AF$6*Ermittlung_Pauschale!$N84),"")</f>
        <v/>
      </c>
      <c r="Z92" s="73" t="str">
        <f>IFERROR(IF($B92=String_o_Kofi,0,VLOOKUP(Monatsverwendungsnachweis!AQ95,Status_Ausloesung,Monatsverwendungsnachweis!$R$6,FALSE)*$AF$6*Ermittlung_Pauschale!$N84),"")</f>
        <v/>
      </c>
      <c r="AA92" s="73" t="str">
        <f>IFERROR(IF($B92=String_o_Kofi,0,VLOOKUP(Monatsverwendungsnachweis!AR95,Status_Ausloesung,Monatsverwendungsnachweis!$R$6,FALSE)*$AF$6*Ermittlung_Pauschale!$N84),"")</f>
        <v/>
      </c>
      <c r="AB92" s="73" t="str">
        <f>IFERROR(IF($B92=String_o_Kofi,0,VLOOKUP(Monatsverwendungsnachweis!AS95,Status_Ausloesung,Monatsverwendungsnachweis!$R$6,FALSE)*$AF$6*Ermittlung_Pauschale!$N84),"")</f>
        <v/>
      </c>
      <c r="AC92" s="73" t="str">
        <f>IFERROR(IF($B92=String_o_Kofi,0,VLOOKUP(Monatsverwendungsnachweis!AT95,Status_Ausloesung,Monatsverwendungsnachweis!$R$6,FALSE)*$AF$6*Ermittlung_Pauschale!$N84),"")</f>
        <v/>
      </c>
      <c r="AD92" s="73" t="str">
        <f>IFERROR(IF($B92=String_o_Kofi,0,VLOOKUP(Monatsverwendungsnachweis!AU95,Status_Ausloesung,Monatsverwendungsnachweis!$R$6,FALSE)*$AF$6*Ermittlung_Pauschale!$N84),"")</f>
        <v/>
      </c>
      <c r="AE92" s="73" t="str">
        <f>IFERROR(IF($B92=String_o_Kofi,0,VLOOKUP(Monatsverwendungsnachweis!AV95,Status_Ausloesung,Monatsverwendungsnachweis!$R$6,FALSE)*$AF$6*Ermittlung_Pauschale!$N84),"")</f>
        <v/>
      </c>
      <c r="AF92" s="73" t="str">
        <f>IFERROR(IF($B92=String_o_Kofi,0,VLOOKUP(Monatsverwendungsnachweis!AW95,Status_Ausloesung,Monatsverwendungsnachweis!$R$6,FALSE)*$AF$6*Ermittlung_Pauschale!$N84),"")</f>
        <v/>
      </c>
      <c r="AG92" s="73" t="str">
        <f>IFERROR(IF($B92=String_o_Kofi,0,VLOOKUP(Monatsverwendungsnachweis!AX95,Status_Ausloesung,Monatsverwendungsnachweis!$R$6,FALSE)*$AF$6*Ermittlung_Pauschale!$N84),"")</f>
        <v/>
      </c>
      <c r="AH92" s="73" t="str">
        <f>IFERROR(IF($B92=String_o_Kofi,0,VLOOKUP(Monatsverwendungsnachweis!AY95,Status_Ausloesung,Monatsverwendungsnachweis!$R$6,FALSE)*$AF$6*Ermittlung_Pauschale!$N84),"")</f>
        <v/>
      </c>
      <c r="AI92" s="73" t="str">
        <f>IFERROR(IF($B92=String_o_Kofi,0,VLOOKUP(Monatsverwendungsnachweis!AZ95,Status_Ausloesung,Monatsverwendungsnachweis!$R$6,FALSE)*$AF$6*Ermittlung_Pauschale!$N84),"")</f>
        <v/>
      </c>
      <c r="AJ92" s="73" t="str">
        <f>IFERROR(IF($B92=String_o_Kofi,0,VLOOKUP(Monatsverwendungsnachweis!BA95,Status_Ausloesung,Monatsverwendungsnachweis!$R$6,FALSE)*$AF$6*Ermittlung_Pauschale!$N84),"")</f>
        <v/>
      </c>
      <c r="AK92" s="73" t="str">
        <f>IFERROR(IF($B92=String_o_Kofi,0,VLOOKUP(Monatsverwendungsnachweis!BB95,Status_Ausloesung,Monatsverwendungsnachweis!$R$6,FALSE)*$AF$6*Ermittlung_Pauschale!$N84),"")</f>
        <v/>
      </c>
      <c r="AL92" s="73" t="str">
        <f>IFERROR(IF($B92=String_o_Kofi,0,VLOOKUP(Monatsverwendungsnachweis!BC95,Status_Ausloesung,Monatsverwendungsnachweis!$R$6,FALSE)*$AF$6*Ermittlung_Pauschale!$N84),"")</f>
        <v/>
      </c>
      <c r="AM92" s="74">
        <f>IF(E92='Drop Down'!$L$2,SUM(H92:AL92),0)</f>
        <v>0</v>
      </c>
      <c r="AN92" s="74">
        <f>IF(E92='Drop Down'!$L$3,SUM(H92:AL92),0)</f>
        <v>0</v>
      </c>
      <c r="AO92" s="625"/>
      <c r="AP92" s="625"/>
    </row>
    <row r="93" spans="1:42" s="41" customFormat="1" ht="11.85" customHeight="1" x14ac:dyDescent="0.2">
      <c r="A93" s="83" t="str">
        <f>Monatsverwendungsnachweis!A96</f>
        <v/>
      </c>
      <c r="B93" s="84" t="str">
        <f>IF(Monatsverwendungsnachweis!B96&lt;&gt;"",Monatsverwendungsnachweis!B96,"")</f>
        <v/>
      </c>
      <c r="C93" s="84" t="str">
        <f>IF(Monatsverwendungsnachweis!D96&lt;&gt;"",Monatsverwendungsnachweis!D96,"")</f>
        <v/>
      </c>
      <c r="D93" s="124" t="str">
        <f>IF(Monatsverwendungsnachweis!F96="","",Monatsverwendungsnachweis!F96)</f>
        <v/>
      </c>
      <c r="E93" s="128" t="str">
        <f>IF(Monatsverwendungsnachweis!G96="","",Monatsverwendungsnachweis!G96)</f>
        <v/>
      </c>
      <c r="F93" s="124" t="str">
        <f>IF(Monatsverwendungsnachweis!H96="","",Monatsverwendungsnachweis!H96)</f>
        <v/>
      </c>
      <c r="G93" s="124" t="str">
        <f>IF(C93="","",IF(Ermittlung_Pauschale!N85=0,"nein","ja"))</f>
        <v/>
      </c>
      <c r="H93" s="73" t="str">
        <f>IFERROR(IF($B93=String_o_Kofi,0,VLOOKUP(Monatsverwendungsnachweis!Y96,Status_Ausloesung,Monatsverwendungsnachweis!$R$6,FALSE)*$AF$6*Ermittlung_Pauschale!$N85),"")</f>
        <v/>
      </c>
      <c r="I93" s="73" t="str">
        <f>IFERROR(IF($B93=String_o_Kofi,0,VLOOKUP(Monatsverwendungsnachweis!Z96,Status_Ausloesung,Monatsverwendungsnachweis!$R$6,FALSE)*$AF$6*Ermittlung_Pauschale!$N85),"")</f>
        <v/>
      </c>
      <c r="J93" s="73" t="str">
        <f>IFERROR(IF($B93=String_o_Kofi,0,VLOOKUP(Monatsverwendungsnachweis!AA96,Status_Ausloesung,Monatsverwendungsnachweis!$R$6,FALSE)*$AF$6*Ermittlung_Pauschale!$N85),"")</f>
        <v/>
      </c>
      <c r="K93" s="73" t="str">
        <f>IFERROR(IF($B93=String_o_Kofi,0,VLOOKUP(Monatsverwendungsnachweis!AB96,Status_Ausloesung,Monatsverwendungsnachweis!$R$6,FALSE)*$AF$6*Ermittlung_Pauschale!$N85),"")</f>
        <v/>
      </c>
      <c r="L93" s="73" t="str">
        <f>IFERROR(IF($B93=String_o_Kofi,0,VLOOKUP(Monatsverwendungsnachweis!AC96,Status_Ausloesung,Monatsverwendungsnachweis!$R$6,FALSE)*$AF$6*Ermittlung_Pauschale!$N85),"")</f>
        <v/>
      </c>
      <c r="M93" s="73" t="str">
        <f>IFERROR(IF($B93=String_o_Kofi,0,VLOOKUP(Monatsverwendungsnachweis!AD96,Status_Ausloesung,Monatsverwendungsnachweis!$R$6,FALSE)*$AF$6*Ermittlung_Pauschale!$N85),"")</f>
        <v/>
      </c>
      <c r="N93" s="73" t="str">
        <f>IFERROR(IF($B93=String_o_Kofi,0,VLOOKUP(Monatsverwendungsnachweis!AE96,Status_Ausloesung,Monatsverwendungsnachweis!$R$6,FALSE)*$AF$6*Ermittlung_Pauschale!$N85),"")</f>
        <v/>
      </c>
      <c r="O93" s="73" t="str">
        <f>IFERROR(IF($B93=String_o_Kofi,0,VLOOKUP(Monatsverwendungsnachweis!AF96,Status_Ausloesung,Monatsverwendungsnachweis!$R$6,FALSE)*$AF$6*Ermittlung_Pauschale!$N85),"")</f>
        <v/>
      </c>
      <c r="P93" s="73" t="str">
        <f>IFERROR(IF($B93=String_o_Kofi,0,VLOOKUP(Monatsverwendungsnachweis!AG96,Status_Ausloesung,Monatsverwendungsnachweis!$R$6,FALSE)*$AF$6*Ermittlung_Pauschale!$N85),"")</f>
        <v/>
      </c>
      <c r="Q93" s="73" t="str">
        <f>IFERROR(IF($B93=String_o_Kofi,0,VLOOKUP(Monatsverwendungsnachweis!AH96,Status_Ausloesung,Monatsverwendungsnachweis!$R$6,FALSE)*$AF$6*Ermittlung_Pauschale!$N85),"")</f>
        <v/>
      </c>
      <c r="R93" s="73" t="str">
        <f>IFERROR(IF($B93=String_o_Kofi,0,VLOOKUP(Monatsverwendungsnachweis!AI96,Status_Ausloesung,Monatsverwendungsnachweis!$R$6,FALSE)*$AF$6*Ermittlung_Pauschale!$N85),"")</f>
        <v/>
      </c>
      <c r="S93" s="73" t="str">
        <f>IFERROR(IF($B93=String_o_Kofi,0,VLOOKUP(Monatsverwendungsnachweis!AJ96,Status_Ausloesung,Monatsverwendungsnachweis!$R$6,FALSE)*$AF$6*Ermittlung_Pauschale!$N85),"")</f>
        <v/>
      </c>
      <c r="T93" s="73" t="str">
        <f>IFERROR(IF($B93=String_o_Kofi,0,VLOOKUP(Monatsverwendungsnachweis!AK96,Status_Ausloesung,Monatsverwendungsnachweis!$R$6,FALSE)*$AF$6*Ermittlung_Pauschale!$N85),"")</f>
        <v/>
      </c>
      <c r="U93" s="73" t="str">
        <f>IFERROR(IF($B93=String_o_Kofi,0,VLOOKUP(Monatsverwendungsnachweis!AL96,Status_Ausloesung,Monatsverwendungsnachweis!$R$6,FALSE)*$AF$6*Ermittlung_Pauschale!$N85),"")</f>
        <v/>
      </c>
      <c r="V93" s="73" t="str">
        <f>IFERROR(IF($B93=String_o_Kofi,0,VLOOKUP(Monatsverwendungsnachweis!AM96,Status_Ausloesung,Monatsverwendungsnachweis!$R$6,FALSE)*$AF$6*Ermittlung_Pauschale!$N85),"")</f>
        <v/>
      </c>
      <c r="W93" s="73" t="str">
        <f>IFERROR(IF($B93=String_o_Kofi,0,VLOOKUP(Monatsverwendungsnachweis!AN96,Status_Ausloesung,Monatsverwendungsnachweis!$R$6,FALSE)*$AF$6*Ermittlung_Pauschale!$N85),"")</f>
        <v/>
      </c>
      <c r="X93" s="73" t="str">
        <f>IFERROR(IF($B93=String_o_Kofi,0,VLOOKUP(Monatsverwendungsnachweis!AO96,Status_Ausloesung,Monatsverwendungsnachweis!$R$6,FALSE)*$AF$6*Ermittlung_Pauschale!$N85),"")</f>
        <v/>
      </c>
      <c r="Y93" s="73" t="str">
        <f>IFERROR(IF($B93=String_o_Kofi,0,VLOOKUP(Monatsverwendungsnachweis!AP96,Status_Ausloesung,Monatsverwendungsnachweis!$R$6,FALSE)*$AF$6*Ermittlung_Pauschale!$N85),"")</f>
        <v/>
      </c>
      <c r="Z93" s="73" t="str">
        <f>IFERROR(IF($B93=String_o_Kofi,0,VLOOKUP(Monatsverwendungsnachweis!AQ96,Status_Ausloesung,Monatsverwendungsnachweis!$R$6,FALSE)*$AF$6*Ermittlung_Pauschale!$N85),"")</f>
        <v/>
      </c>
      <c r="AA93" s="73" t="str">
        <f>IFERROR(IF($B93=String_o_Kofi,0,VLOOKUP(Monatsverwendungsnachweis!AR96,Status_Ausloesung,Monatsverwendungsnachweis!$R$6,FALSE)*$AF$6*Ermittlung_Pauschale!$N85),"")</f>
        <v/>
      </c>
      <c r="AB93" s="73" t="str">
        <f>IFERROR(IF($B93=String_o_Kofi,0,VLOOKUP(Monatsverwendungsnachweis!AS96,Status_Ausloesung,Monatsverwendungsnachweis!$R$6,FALSE)*$AF$6*Ermittlung_Pauschale!$N85),"")</f>
        <v/>
      </c>
      <c r="AC93" s="73" t="str">
        <f>IFERROR(IF($B93=String_o_Kofi,0,VLOOKUP(Monatsverwendungsnachweis!AT96,Status_Ausloesung,Monatsverwendungsnachweis!$R$6,FALSE)*$AF$6*Ermittlung_Pauschale!$N85),"")</f>
        <v/>
      </c>
      <c r="AD93" s="73" t="str">
        <f>IFERROR(IF($B93=String_o_Kofi,0,VLOOKUP(Monatsverwendungsnachweis!AU96,Status_Ausloesung,Monatsverwendungsnachweis!$R$6,FALSE)*$AF$6*Ermittlung_Pauschale!$N85),"")</f>
        <v/>
      </c>
      <c r="AE93" s="73" t="str">
        <f>IFERROR(IF($B93=String_o_Kofi,0,VLOOKUP(Monatsverwendungsnachweis!AV96,Status_Ausloesung,Monatsverwendungsnachweis!$R$6,FALSE)*$AF$6*Ermittlung_Pauschale!$N85),"")</f>
        <v/>
      </c>
      <c r="AF93" s="73" t="str">
        <f>IFERROR(IF($B93=String_o_Kofi,0,VLOOKUP(Monatsverwendungsnachweis!AW96,Status_Ausloesung,Monatsverwendungsnachweis!$R$6,FALSE)*$AF$6*Ermittlung_Pauschale!$N85),"")</f>
        <v/>
      </c>
      <c r="AG93" s="73" t="str">
        <f>IFERROR(IF($B93=String_o_Kofi,0,VLOOKUP(Monatsverwendungsnachweis!AX96,Status_Ausloesung,Monatsverwendungsnachweis!$R$6,FALSE)*$AF$6*Ermittlung_Pauschale!$N85),"")</f>
        <v/>
      </c>
      <c r="AH93" s="73" t="str">
        <f>IFERROR(IF($B93=String_o_Kofi,0,VLOOKUP(Monatsverwendungsnachweis!AY96,Status_Ausloesung,Monatsverwendungsnachweis!$R$6,FALSE)*$AF$6*Ermittlung_Pauschale!$N85),"")</f>
        <v/>
      </c>
      <c r="AI93" s="73" t="str">
        <f>IFERROR(IF($B93=String_o_Kofi,0,VLOOKUP(Monatsverwendungsnachweis!AZ96,Status_Ausloesung,Monatsverwendungsnachweis!$R$6,FALSE)*$AF$6*Ermittlung_Pauschale!$N85),"")</f>
        <v/>
      </c>
      <c r="AJ93" s="73" t="str">
        <f>IFERROR(IF($B93=String_o_Kofi,0,VLOOKUP(Monatsverwendungsnachweis!BA96,Status_Ausloesung,Monatsverwendungsnachweis!$R$6,FALSE)*$AF$6*Ermittlung_Pauschale!$N85),"")</f>
        <v/>
      </c>
      <c r="AK93" s="73" t="str">
        <f>IFERROR(IF($B93=String_o_Kofi,0,VLOOKUP(Monatsverwendungsnachweis!BB96,Status_Ausloesung,Monatsverwendungsnachweis!$R$6,FALSE)*$AF$6*Ermittlung_Pauschale!$N85),"")</f>
        <v/>
      </c>
      <c r="AL93" s="73" t="str">
        <f>IFERROR(IF($B93=String_o_Kofi,0,VLOOKUP(Monatsverwendungsnachweis!BC96,Status_Ausloesung,Monatsverwendungsnachweis!$R$6,FALSE)*$AF$6*Ermittlung_Pauschale!$N85),"")</f>
        <v/>
      </c>
      <c r="AM93" s="74">
        <f>IF(E93='Drop Down'!$L$2,SUM(H93:AL93),0)</f>
        <v>0</v>
      </c>
      <c r="AN93" s="74">
        <f>IF(E93='Drop Down'!$L$3,SUM(H93:AL93),0)</f>
        <v>0</v>
      </c>
      <c r="AO93" s="625"/>
      <c r="AP93" s="625"/>
    </row>
    <row r="94" spans="1:42" s="41" customFormat="1" ht="11.85" customHeight="1" x14ac:dyDescent="0.2">
      <c r="A94" s="83" t="str">
        <f>Monatsverwendungsnachweis!A97</f>
        <v/>
      </c>
      <c r="B94" s="84" t="str">
        <f>IF(Monatsverwendungsnachweis!B97&lt;&gt;"",Monatsverwendungsnachweis!B97,"")</f>
        <v/>
      </c>
      <c r="C94" s="84" t="str">
        <f>IF(Monatsverwendungsnachweis!D97&lt;&gt;"",Monatsverwendungsnachweis!D97,"")</f>
        <v/>
      </c>
      <c r="D94" s="124" t="str">
        <f>IF(Monatsverwendungsnachweis!F97="","",Monatsverwendungsnachweis!F97)</f>
        <v/>
      </c>
      <c r="E94" s="128" t="str">
        <f>IF(Monatsverwendungsnachweis!G97="","",Monatsverwendungsnachweis!G97)</f>
        <v/>
      </c>
      <c r="F94" s="124" t="str">
        <f>IF(Monatsverwendungsnachweis!H97="","",Monatsverwendungsnachweis!H97)</f>
        <v/>
      </c>
      <c r="G94" s="124" t="str">
        <f>IF(C94="","",IF(Ermittlung_Pauschale!N86=0,"nein","ja"))</f>
        <v/>
      </c>
      <c r="H94" s="73" t="str">
        <f>IFERROR(IF($B94=String_o_Kofi,0,VLOOKUP(Monatsverwendungsnachweis!Y97,Status_Ausloesung,Monatsverwendungsnachweis!$R$6,FALSE)*$AF$6*Ermittlung_Pauschale!$N86),"")</f>
        <v/>
      </c>
      <c r="I94" s="73" t="str">
        <f>IFERROR(IF($B94=String_o_Kofi,0,VLOOKUP(Monatsverwendungsnachweis!Z97,Status_Ausloesung,Monatsverwendungsnachweis!$R$6,FALSE)*$AF$6*Ermittlung_Pauschale!$N86),"")</f>
        <v/>
      </c>
      <c r="J94" s="73" t="str">
        <f>IFERROR(IF($B94=String_o_Kofi,0,VLOOKUP(Monatsverwendungsnachweis!AA97,Status_Ausloesung,Monatsverwendungsnachweis!$R$6,FALSE)*$AF$6*Ermittlung_Pauschale!$N86),"")</f>
        <v/>
      </c>
      <c r="K94" s="73" t="str">
        <f>IFERROR(IF($B94=String_o_Kofi,0,VLOOKUP(Monatsverwendungsnachweis!AB97,Status_Ausloesung,Monatsverwendungsnachweis!$R$6,FALSE)*$AF$6*Ermittlung_Pauschale!$N86),"")</f>
        <v/>
      </c>
      <c r="L94" s="73" t="str">
        <f>IFERROR(IF($B94=String_o_Kofi,0,VLOOKUP(Monatsverwendungsnachweis!AC97,Status_Ausloesung,Monatsverwendungsnachweis!$R$6,FALSE)*$AF$6*Ermittlung_Pauschale!$N86),"")</f>
        <v/>
      </c>
      <c r="M94" s="73" t="str">
        <f>IFERROR(IF($B94=String_o_Kofi,0,VLOOKUP(Monatsverwendungsnachweis!AD97,Status_Ausloesung,Monatsverwendungsnachweis!$R$6,FALSE)*$AF$6*Ermittlung_Pauschale!$N86),"")</f>
        <v/>
      </c>
      <c r="N94" s="73" t="str">
        <f>IFERROR(IF($B94=String_o_Kofi,0,VLOOKUP(Monatsverwendungsnachweis!AE97,Status_Ausloesung,Monatsverwendungsnachweis!$R$6,FALSE)*$AF$6*Ermittlung_Pauschale!$N86),"")</f>
        <v/>
      </c>
      <c r="O94" s="73" t="str">
        <f>IFERROR(IF($B94=String_o_Kofi,0,VLOOKUP(Monatsverwendungsnachweis!AF97,Status_Ausloesung,Monatsverwendungsnachweis!$R$6,FALSE)*$AF$6*Ermittlung_Pauschale!$N86),"")</f>
        <v/>
      </c>
      <c r="P94" s="73" t="str">
        <f>IFERROR(IF($B94=String_o_Kofi,0,VLOOKUP(Monatsverwendungsnachweis!AG97,Status_Ausloesung,Monatsverwendungsnachweis!$R$6,FALSE)*$AF$6*Ermittlung_Pauschale!$N86),"")</f>
        <v/>
      </c>
      <c r="Q94" s="73" t="str">
        <f>IFERROR(IF($B94=String_o_Kofi,0,VLOOKUP(Monatsverwendungsnachweis!AH97,Status_Ausloesung,Monatsverwendungsnachweis!$R$6,FALSE)*$AF$6*Ermittlung_Pauschale!$N86),"")</f>
        <v/>
      </c>
      <c r="R94" s="73" t="str">
        <f>IFERROR(IF($B94=String_o_Kofi,0,VLOOKUP(Monatsverwendungsnachweis!AI97,Status_Ausloesung,Monatsverwendungsnachweis!$R$6,FALSE)*$AF$6*Ermittlung_Pauschale!$N86),"")</f>
        <v/>
      </c>
      <c r="S94" s="73" t="str">
        <f>IFERROR(IF($B94=String_o_Kofi,0,VLOOKUP(Monatsverwendungsnachweis!AJ97,Status_Ausloesung,Monatsverwendungsnachweis!$R$6,FALSE)*$AF$6*Ermittlung_Pauschale!$N86),"")</f>
        <v/>
      </c>
      <c r="T94" s="73" t="str">
        <f>IFERROR(IF($B94=String_o_Kofi,0,VLOOKUP(Monatsverwendungsnachweis!AK97,Status_Ausloesung,Monatsverwendungsnachweis!$R$6,FALSE)*$AF$6*Ermittlung_Pauschale!$N86),"")</f>
        <v/>
      </c>
      <c r="U94" s="73" t="str">
        <f>IFERROR(IF($B94=String_o_Kofi,0,VLOOKUP(Monatsverwendungsnachweis!AL97,Status_Ausloesung,Monatsverwendungsnachweis!$R$6,FALSE)*$AF$6*Ermittlung_Pauschale!$N86),"")</f>
        <v/>
      </c>
      <c r="V94" s="73" t="str">
        <f>IFERROR(IF($B94=String_o_Kofi,0,VLOOKUP(Monatsverwendungsnachweis!AM97,Status_Ausloesung,Monatsverwendungsnachweis!$R$6,FALSE)*$AF$6*Ermittlung_Pauschale!$N86),"")</f>
        <v/>
      </c>
      <c r="W94" s="73" t="str">
        <f>IFERROR(IF($B94=String_o_Kofi,0,VLOOKUP(Monatsverwendungsnachweis!AN97,Status_Ausloesung,Monatsverwendungsnachweis!$R$6,FALSE)*$AF$6*Ermittlung_Pauschale!$N86),"")</f>
        <v/>
      </c>
      <c r="X94" s="73" t="str">
        <f>IFERROR(IF($B94=String_o_Kofi,0,VLOOKUP(Monatsverwendungsnachweis!AO97,Status_Ausloesung,Monatsverwendungsnachweis!$R$6,FALSE)*$AF$6*Ermittlung_Pauschale!$N86),"")</f>
        <v/>
      </c>
      <c r="Y94" s="73" t="str">
        <f>IFERROR(IF($B94=String_o_Kofi,0,VLOOKUP(Monatsverwendungsnachweis!AP97,Status_Ausloesung,Monatsverwendungsnachweis!$R$6,FALSE)*$AF$6*Ermittlung_Pauschale!$N86),"")</f>
        <v/>
      </c>
      <c r="Z94" s="73" t="str">
        <f>IFERROR(IF($B94=String_o_Kofi,0,VLOOKUP(Monatsverwendungsnachweis!AQ97,Status_Ausloesung,Monatsverwendungsnachweis!$R$6,FALSE)*$AF$6*Ermittlung_Pauschale!$N86),"")</f>
        <v/>
      </c>
      <c r="AA94" s="73" t="str">
        <f>IFERROR(IF($B94=String_o_Kofi,0,VLOOKUP(Monatsverwendungsnachweis!AR97,Status_Ausloesung,Monatsverwendungsnachweis!$R$6,FALSE)*$AF$6*Ermittlung_Pauschale!$N86),"")</f>
        <v/>
      </c>
      <c r="AB94" s="73" t="str">
        <f>IFERROR(IF($B94=String_o_Kofi,0,VLOOKUP(Monatsverwendungsnachweis!AS97,Status_Ausloesung,Monatsverwendungsnachweis!$R$6,FALSE)*$AF$6*Ermittlung_Pauschale!$N86),"")</f>
        <v/>
      </c>
      <c r="AC94" s="73" t="str">
        <f>IFERROR(IF($B94=String_o_Kofi,0,VLOOKUP(Monatsverwendungsnachweis!AT97,Status_Ausloesung,Monatsverwendungsnachweis!$R$6,FALSE)*$AF$6*Ermittlung_Pauschale!$N86),"")</f>
        <v/>
      </c>
      <c r="AD94" s="73" t="str">
        <f>IFERROR(IF($B94=String_o_Kofi,0,VLOOKUP(Monatsverwendungsnachweis!AU97,Status_Ausloesung,Monatsverwendungsnachweis!$R$6,FALSE)*$AF$6*Ermittlung_Pauschale!$N86),"")</f>
        <v/>
      </c>
      <c r="AE94" s="73" t="str">
        <f>IFERROR(IF($B94=String_o_Kofi,0,VLOOKUP(Monatsverwendungsnachweis!AV97,Status_Ausloesung,Monatsverwendungsnachweis!$R$6,FALSE)*$AF$6*Ermittlung_Pauschale!$N86),"")</f>
        <v/>
      </c>
      <c r="AF94" s="73" t="str">
        <f>IFERROR(IF($B94=String_o_Kofi,0,VLOOKUP(Monatsverwendungsnachweis!AW97,Status_Ausloesung,Monatsverwendungsnachweis!$R$6,FALSE)*$AF$6*Ermittlung_Pauschale!$N86),"")</f>
        <v/>
      </c>
      <c r="AG94" s="73" t="str">
        <f>IFERROR(IF($B94=String_o_Kofi,0,VLOOKUP(Monatsverwendungsnachweis!AX97,Status_Ausloesung,Monatsverwendungsnachweis!$R$6,FALSE)*$AF$6*Ermittlung_Pauschale!$N86),"")</f>
        <v/>
      </c>
      <c r="AH94" s="73" t="str">
        <f>IFERROR(IF($B94=String_o_Kofi,0,VLOOKUP(Monatsverwendungsnachweis!AY97,Status_Ausloesung,Monatsverwendungsnachweis!$R$6,FALSE)*$AF$6*Ermittlung_Pauschale!$N86),"")</f>
        <v/>
      </c>
      <c r="AI94" s="73" t="str">
        <f>IFERROR(IF($B94=String_o_Kofi,0,VLOOKUP(Monatsverwendungsnachweis!AZ97,Status_Ausloesung,Monatsverwendungsnachweis!$R$6,FALSE)*$AF$6*Ermittlung_Pauschale!$N86),"")</f>
        <v/>
      </c>
      <c r="AJ94" s="73" t="str">
        <f>IFERROR(IF($B94=String_o_Kofi,0,VLOOKUP(Monatsverwendungsnachweis!BA97,Status_Ausloesung,Monatsverwendungsnachweis!$R$6,FALSE)*$AF$6*Ermittlung_Pauschale!$N86),"")</f>
        <v/>
      </c>
      <c r="AK94" s="73" t="str">
        <f>IFERROR(IF($B94=String_o_Kofi,0,VLOOKUP(Monatsverwendungsnachweis!BB97,Status_Ausloesung,Monatsverwendungsnachweis!$R$6,FALSE)*$AF$6*Ermittlung_Pauschale!$N86),"")</f>
        <v/>
      </c>
      <c r="AL94" s="73" t="str">
        <f>IFERROR(IF($B94=String_o_Kofi,0,VLOOKUP(Monatsverwendungsnachweis!BC97,Status_Ausloesung,Monatsverwendungsnachweis!$R$6,FALSE)*$AF$6*Ermittlung_Pauschale!$N86),"")</f>
        <v/>
      </c>
      <c r="AM94" s="74">
        <f>IF(E94='Drop Down'!$L$2,SUM(H94:AL94),0)</f>
        <v>0</v>
      </c>
      <c r="AN94" s="74">
        <f>IF(E94='Drop Down'!$L$3,SUM(H94:AL94),0)</f>
        <v>0</v>
      </c>
      <c r="AO94" s="625"/>
      <c r="AP94" s="625"/>
    </row>
    <row r="95" spans="1:42" s="41" customFormat="1" ht="11.85" customHeight="1" x14ac:dyDescent="0.2">
      <c r="A95" s="83" t="str">
        <f>Monatsverwendungsnachweis!A98</f>
        <v/>
      </c>
      <c r="B95" s="84" t="str">
        <f>IF(Monatsverwendungsnachweis!B98&lt;&gt;"",Monatsverwendungsnachweis!B98,"")</f>
        <v/>
      </c>
      <c r="C95" s="84" t="str">
        <f>IF(Monatsverwendungsnachweis!D98&lt;&gt;"",Monatsverwendungsnachweis!D98,"")</f>
        <v/>
      </c>
      <c r="D95" s="124" t="str">
        <f>IF(Monatsverwendungsnachweis!F98="","",Monatsverwendungsnachweis!F98)</f>
        <v/>
      </c>
      <c r="E95" s="128" t="str">
        <f>IF(Monatsverwendungsnachweis!G98="","",Monatsverwendungsnachweis!G98)</f>
        <v/>
      </c>
      <c r="F95" s="124" t="str">
        <f>IF(Monatsverwendungsnachweis!H98="","",Monatsverwendungsnachweis!H98)</f>
        <v/>
      </c>
      <c r="G95" s="124" t="str">
        <f>IF(C95="","",IF(Ermittlung_Pauschale!N87=0,"nein","ja"))</f>
        <v/>
      </c>
      <c r="H95" s="73" t="str">
        <f>IFERROR(IF($B95=String_o_Kofi,0,VLOOKUP(Monatsverwendungsnachweis!Y98,Status_Ausloesung,Monatsverwendungsnachweis!$R$6,FALSE)*$AF$6*Ermittlung_Pauschale!$N87),"")</f>
        <v/>
      </c>
      <c r="I95" s="73" t="str">
        <f>IFERROR(IF($B95=String_o_Kofi,0,VLOOKUP(Monatsverwendungsnachweis!Z98,Status_Ausloesung,Monatsverwendungsnachweis!$R$6,FALSE)*$AF$6*Ermittlung_Pauschale!$N87),"")</f>
        <v/>
      </c>
      <c r="J95" s="73" t="str">
        <f>IFERROR(IF($B95=String_o_Kofi,0,VLOOKUP(Monatsverwendungsnachweis!AA98,Status_Ausloesung,Monatsverwendungsnachweis!$R$6,FALSE)*$AF$6*Ermittlung_Pauschale!$N87),"")</f>
        <v/>
      </c>
      <c r="K95" s="73" t="str">
        <f>IFERROR(IF($B95=String_o_Kofi,0,VLOOKUP(Monatsverwendungsnachweis!AB98,Status_Ausloesung,Monatsverwendungsnachweis!$R$6,FALSE)*$AF$6*Ermittlung_Pauschale!$N87),"")</f>
        <v/>
      </c>
      <c r="L95" s="73" t="str">
        <f>IFERROR(IF($B95=String_o_Kofi,0,VLOOKUP(Monatsverwendungsnachweis!AC98,Status_Ausloesung,Monatsverwendungsnachweis!$R$6,FALSE)*$AF$6*Ermittlung_Pauschale!$N87),"")</f>
        <v/>
      </c>
      <c r="M95" s="73" t="str">
        <f>IFERROR(IF($B95=String_o_Kofi,0,VLOOKUP(Monatsverwendungsnachweis!AD98,Status_Ausloesung,Monatsverwendungsnachweis!$R$6,FALSE)*$AF$6*Ermittlung_Pauschale!$N87),"")</f>
        <v/>
      </c>
      <c r="N95" s="73" t="str">
        <f>IFERROR(IF($B95=String_o_Kofi,0,VLOOKUP(Monatsverwendungsnachweis!AE98,Status_Ausloesung,Monatsverwendungsnachweis!$R$6,FALSE)*$AF$6*Ermittlung_Pauschale!$N87),"")</f>
        <v/>
      </c>
      <c r="O95" s="73" t="str">
        <f>IFERROR(IF($B95=String_o_Kofi,0,VLOOKUP(Monatsverwendungsnachweis!AF98,Status_Ausloesung,Monatsverwendungsnachweis!$R$6,FALSE)*$AF$6*Ermittlung_Pauschale!$N87),"")</f>
        <v/>
      </c>
      <c r="P95" s="73" t="str">
        <f>IFERROR(IF($B95=String_o_Kofi,0,VLOOKUP(Monatsverwendungsnachweis!AG98,Status_Ausloesung,Monatsverwendungsnachweis!$R$6,FALSE)*$AF$6*Ermittlung_Pauschale!$N87),"")</f>
        <v/>
      </c>
      <c r="Q95" s="73" t="str">
        <f>IFERROR(IF($B95=String_o_Kofi,0,VLOOKUP(Monatsverwendungsnachweis!AH98,Status_Ausloesung,Monatsverwendungsnachweis!$R$6,FALSE)*$AF$6*Ermittlung_Pauschale!$N87),"")</f>
        <v/>
      </c>
      <c r="R95" s="73" t="str">
        <f>IFERROR(IF($B95=String_o_Kofi,0,VLOOKUP(Monatsverwendungsnachweis!AI98,Status_Ausloesung,Monatsverwendungsnachweis!$R$6,FALSE)*$AF$6*Ermittlung_Pauschale!$N87),"")</f>
        <v/>
      </c>
      <c r="S95" s="73" t="str">
        <f>IFERROR(IF($B95=String_o_Kofi,0,VLOOKUP(Monatsverwendungsnachweis!AJ98,Status_Ausloesung,Monatsverwendungsnachweis!$R$6,FALSE)*$AF$6*Ermittlung_Pauschale!$N87),"")</f>
        <v/>
      </c>
      <c r="T95" s="73" t="str">
        <f>IFERROR(IF($B95=String_o_Kofi,0,VLOOKUP(Monatsverwendungsnachweis!AK98,Status_Ausloesung,Monatsverwendungsnachweis!$R$6,FALSE)*$AF$6*Ermittlung_Pauschale!$N87),"")</f>
        <v/>
      </c>
      <c r="U95" s="73" t="str">
        <f>IFERROR(IF($B95=String_o_Kofi,0,VLOOKUP(Monatsverwendungsnachweis!AL98,Status_Ausloesung,Monatsverwendungsnachweis!$R$6,FALSE)*$AF$6*Ermittlung_Pauschale!$N87),"")</f>
        <v/>
      </c>
      <c r="V95" s="73" t="str">
        <f>IFERROR(IF($B95=String_o_Kofi,0,VLOOKUP(Monatsverwendungsnachweis!AM98,Status_Ausloesung,Monatsverwendungsnachweis!$R$6,FALSE)*$AF$6*Ermittlung_Pauschale!$N87),"")</f>
        <v/>
      </c>
      <c r="W95" s="73" t="str">
        <f>IFERROR(IF($B95=String_o_Kofi,0,VLOOKUP(Monatsverwendungsnachweis!AN98,Status_Ausloesung,Monatsverwendungsnachweis!$R$6,FALSE)*$AF$6*Ermittlung_Pauschale!$N87),"")</f>
        <v/>
      </c>
      <c r="X95" s="73" t="str">
        <f>IFERROR(IF($B95=String_o_Kofi,0,VLOOKUP(Monatsverwendungsnachweis!AO98,Status_Ausloesung,Monatsverwendungsnachweis!$R$6,FALSE)*$AF$6*Ermittlung_Pauschale!$N87),"")</f>
        <v/>
      </c>
      <c r="Y95" s="73" t="str">
        <f>IFERROR(IF($B95=String_o_Kofi,0,VLOOKUP(Monatsverwendungsnachweis!AP98,Status_Ausloesung,Monatsverwendungsnachweis!$R$6,FALSE)*$AF$6*Ermittlung_Pauschale!$N87),"")</f>
        <v/>
      </c>
      <c r="Z95" s="73" t="str">
        <f>IFERROR(IF($B95=String_o_Kofi,0,VLOOKUP(Monatsverwendungsnachweis!AQ98,Status_Ausloesung,Monatsverwendungsnachweis!$R$6,FALSE)*$AF$6*Ermittlung_Pauschale!$N87),"")</f>
        <v/>
      </c>
      <c r="AA95" s="73" t="str">
        <f>IFERROR(IF($B95=String_o_Kofi,0,VLOOKUP(Monatsverwendungsnachweis!AR98,Status_Ausloesung,Monatsverwendungsnachweis!$R$6,FALSE)*$AF$6*Ermittlung_Pauschale!$N87),"")</f>
        <v/>
      </c>
      <c r="AB95" s="73" t="str">
        <f>IFERROR(IF($B95=String_o_Kofi,0,VLOOKUP(Monatsverwendungsnachweis!AS98,Status_Ausloesung,Monatsverwendungsnachweis!$R$6,FALSE)*$AF$6*Ermittlung_Pauschale!$N87),"")</f>
        <v/>
      </c>
      <c r="AC95" s="73" t="str">
        <f>IFERROR(IF($B95=String_o_Kofi,0,VLOOKUP(Monatsverwendungsnachweis!AT98,Status_Ausloesung,Monatsverwendungsnachweis!$R$6,FALSE)*$AF$6*Ermittlung_Pauschale!$N87),"")</f>
        <v/>
      </c>
      <c r="AD95" s="73" t="str">
        <f>IFERROR(IF($B95=String_o_Kofi,0,VLOOKUP(Monatsverwendungsnachweis!AU98,Status_Ausloesung,Monatsverwendungsnachweis!$R$6,FALSE)*$AF$6*Ermittlung_Pauschale!$N87),"")</f>
        <v/>
      </c>
      <c r="AE95" s="73" t="str">
        <f>IFERROR(IF($B95=String_o_Kofi,0,VLOOKUP(Monatsverwendungsnachweis!AV98,Status_Ausloesung,Monatsverwendungsnachweis!$R$6,FALSE)*$AF$6*Ermittlung_Pauschale!$N87),"")</f>
        <v/>
      </c>
      <c r="AF95" s="73" t="str">
        <f>IFERROR(IF($B95=String_o_Kofi,0,VLOOKUP(Monatsverwendungsnachweis!AW98,Status_Ausloesung,Monatsverwendungsnachweis!$R$6,FALSE)*$AF$6*Ermittlung_Pauschale!$N87),"")</f>
        <v/>
      </c>
      <c r="AG95" s="73" t="str">
        <f>IFERROR(IF($B95=String_o_Kofi,0,VLOOKUP(Monatsverwendungsnachweis!AX98,Status_Ausloesung,Monatsverwendungsnachweis!$R$6,FALSE)*$AF$6*Ermittlung_Pauschale!$N87),"")</f>
        <v/>
      </c>
      <c r="AH95" s="73" t="str">
        <f>IFERROR(IF($B95=String_o_Kofi,0,VLOOKUP(Monatsverwendungsnachweis!AY98,Status_Ausloesung,Monatsverwendungsnachweis!$R$6,FALSE)*$AF$6*Ermittlung_Pauschale!$N87),"")</f>
        <v/>
      </c>
      <c r="AI95" s="73" t="str">
        <f>IFERROR(IF($B95=String_o_Kofi,0,VLOOKUP(Monatsverwendungsnachweis!AZ98,Status_Ausloesung,Monatsverwendungsnachweis!$R$6,FALSE)*$AF$6*Ermittlung_Pauschale!$N87),"")</f>
        <v/>
      </c>
      <c r="AJ95" s="73" t="str">
        <f>IFERROR(IF($B95=String_o_Kofi,0,VLOOKUP(Monatsverwendungsnachweis!BA98,Status_Ausloesung,Monatsverwendungsnachweis!$R$6,FALSE)*$AF$6*Ermittlung_Pauschale!$N87),"")</f>
        <v/>
      </c>
      <c r="AK95" s="73" t="str">
        <f>IFERROR(IF($B95=String_o_Kofi,0,VLOOKUP(Monatsverwendungsnachweis!BB98,Status_Ausloesung,Monatsverwendungsnachweis!$R$6,FALSE)*$AF$6*Ermittlung_Pauschale!$N87),"")</f>
        <v/>
      </c>
      <c r="AL95" s="73" t="str">
        <f>IFERROR(IF($B95=String_o_Kofi,0,VLOOKUP(Monatsverwendungsnachweis!BC98,Status_Ausloesung,Monatsverwendungsnachweis!$R$6,FALSE)*$AF$6*Ermittlung_Pauschale!$N87),"")</f>
        <v/>
      </c>
      <c r="AM95" s="74">
        <f>IF(E95='Drop Down'!$L$2,SUM(H95:AL95),0)</f>
        <v>0</v>
      </c>
      <c r="AN95" s="74">
        <f>IF(E95='Drop Down'!$L$3,SUM(H95:AL95),0)</f>
        <v>0</v>
      </c>
      <c r="AO95" s="625"/>
      <c r="AP95" s="625"/>
    </row>
    <row r="96" spans="1:42" s="41" customFormat="1" ht="11.85" customHeight="1" x14ac:dyDescent="0.2">
      <c r="A96" s="83" t="str">
        <f>Monatsverwendungsnachweis!A99</f>
        <v/>
      </c>
      <c r="B96" s="84" t="str">
        <f>IF(Monatsverwendungsnachweis!B99&lt;&gt;"",Monatsverwendungsnachweis!B99,"")</f>
        <v/>
      </c>
      <c r="C96" s="84" t="str">
        <f>IF(Monatsverwendungsnachweis!D99&lt;&gt;"",Monatsverwendungsnachweis!D99,"")</f>
        <v/>
      </c>
      <c r="D96" s="124" t="str">
        <f>IF(Monatsverwendungsnachweis!F99="","",Monatsverwendungsnachweis!F99)</f>
        <v/>
      </c>
      <c r="E96" s="128" t="str">
        <f>IF(Monatsverwendungsnachweis!G99="","",Monatsverwendungsnachweis!G99)</f>
        <v/>
      </c>
      <c r="F96" s="124" t="str">
        <f>IF(Monatsverwendungsnachweis!H99="","",Monatsverwendungsnachweis!H99)</f>
        <v/>
      </c>
      <c r="G96" s="124" t="str">
        <f>IF(C96="","",IF(Ermittlung_Pauschale!N88=0,"nein","ja"))</f>
        <v/>
      </c>
      <c r="H96" s="73" t="str">
        <f>IFERROR(IF($B96=String_o_Kofi,0,VLOOKUP(Monatsverwendungsnachweis!Y99,Status_Ausloesung,Monatsverwendungsnachweis!$R$6,FALSE)*$AF$6*Ermittlung_Pauschale!$N88),"")</f>
        <v/>
      </c>
      <c r="I96" s="73" t="str">
        <f>IFERROR(IF($B96=String_o_Kofi,0,VLOOKUP(Monatsverwendungsnachweis!Z99,Status_Ausloesung,Monatsverwendungsnachweis!$R$6,FALSE)*$AF$6*Ermittlung_Pauschale!$N88),"")</f>
        <v/>
      </c>
      <c r="J96" s="73" t="str">
        <f>IFERROR(IF($B96=String_o_Kofi,0,VLOOKUP(Monatsverwendungsnachweis!AA99,Status_Ausloesung,Monatsverwendungsnachweis!$R$6,FALSE)*$AF$6*Ermittlung_Pauschale!$N88),"")</f>
        <v/>
      </c>
      <c r="K96" s="73" t="str">
        <f>IFERROR(IF($B96=String_o_Kofi,0,VLOOKUP(Monatsverwendungsnachweis!AB99,Status_Ausloesung,Monatsverwendungsnachweis!$R$6,FALSE)*$AF$6*Ermittlung_Pauschale!$N88),"")</f>
        <v/>
      </c>
      <c r="L96" s="73" t="str">
        <f>IFERROR(IF($B96=String_o_Kofi,0,VLOOKUP(Monatsverwendungsnachweis!AC99,Status_Ausloesung,Monatsverwendungsnachweis!$R$6,FALSE)*$AF$6*Ermittlung_Pauschale!$N88),"")</f>
        <v/>
      </c>
      <c r="M96" s="73" t="str">
        <f>IFERROR(IF($B96=String_o_Kofi,0,VLOOKUP(Monatsverwendungsnachweis!AD99,Status_Ausloesung,Monatsverwendungsnachweis!$R$6,FALSE)*$AF$6*Ermittlung_Pauschale!$N88),"")</f>
        <v/>
      </c>
      <c r="N96" s="73" t="str">
        <f>IFERROR(IF($B96=String_o_Kofi,0,VLOOKUP(Monatsverwendungsnachweis!AE99,Status_Ausloesung,Monatsverwendungsnachweis!$R$6,FALSE)*$AF$6*Ermittlung_Pauschale!$N88),"")</f>
        <v/>
      </c>
      <c r="O96" s="73" t="str">
        <f>IFERROR(IF($B96=String_o_Kofi,0,VLOOKUP(Monatsverwendungsnachweis!AF99,Status_Ausloesung,Monatsverwendungsnachweis!$R$6,FALSE)*$AF$6*Ermittlung_Pauschale!$N88),"")</f>
        <v/>
      </c>
      <c r="P96" s="73" t="str">
        <f>IFERROR(IF($B96=String_o_Kofi,0,VLOOKUP(Monatsverwendungsnachweis!AG99,Status_Ausloesung,Monatsverwendungsnachweis!$R$6,FALSE)*$AF$6*Ermittlung_Pauschale!$N88),"")</f>
        <v/>
      </c>
      <c r="Q96" s="73" t="str">
        <f>IFERROR(IF($B96=String_o_Kofi,0,VLOOKUP(Monatsverwendungsnachweis!AH99,Status_Ausloesung,Monatsverwendungsnachweis!$R$6,FALSE)*$AF$6*Ermittlung_Pauschale!$N88),"")</f>
        <v/>
      </c>
      <c r="R96" s="73" t="str">
        <f>IFERROR(IF($B96=String_o_Kofi,0,VLOOKUP(Monatsverwendungsnachweis!AI99,Status_Ausloesung,Monatsverwendungsnachweis!$R$6,FALSE)*$AF$6*Ermittlung_Pauschale!$N88),"")</f>
        <v/>
      </c>
      <c r="S96" s="73" t="str">
        <f>IFERROR(IF($B96=String_o_Kofi,0,VLOOKUP(Monatsverwendungsnachweis!AJ99,Status_Ausloesung,Monatsverwendungsnachweis!$R$6,FALSE)*$AF$6*Ermittlung_Pauschale!$N88),"")</f>
        <v/>
      </c>
      <c r="T96" s="73" t="str">
        <f>IFERROR(IF($B96=String_o_Kofi,0,VLOOKUP(Monatsverwendungsnachweis!AK99,Status_Ausloesung,Monatsverwendungsnachweis!$R$6,FALSE)*$AF$6*Ermittlung_Pauschale!$N88),"")</f>
        <v/>
      </c>
      <c r="U96" s="73" t="str">
        <f>IFERROR(IF($B96=String_o_Kofi,0,VLOOKUP(Monatsverwendungsnachweis!AL99,Status_Ausloesung,Monatsverwendungsnachweis!$R$6,FALSE)*$AF$6*Ermittlung_Pauschale!$N88),"")</f>
        <v/>
      </c>
      <c r="V96" s="73" t="str">
        <f>IFERROR(IF($B96=String_o_Kofi,0,VLOOKUP(Monatsverwendungsnachweis!AM99,Status_Ausloesung,Monatsverwendungsnachweis!$R$6,FALSE)*$AF$6*Ermittlung_Pauschale!$N88),"")</f>
        <v/>
      </c>
      <c r="W96" s="73" t="str">
        <f>IFERROR(IF($B96=String_o_Kofi,0,VLOOKUP(Monatsverwendungsnachweis!AN99,Status_Ausloesung,Monatsverwendungsnachweis!$R$6,FALSE)*$AF$6*Ermittlung_Pauschale!$N88),"")</f>
        <v/>
      </c>
      <c r="X96" s="73" t="str">
        <f>IFERROR(IF($B96=String_o_Kofi,0,VLOOKUP(Monatsverwendungsnachweis!AO99,Status_Ausloesung,Monatsverwendungsnachweis!$R$6,FALSE)*$AF$6*Ermittlung_Pauschale!$N88),"")</f>
        <v/>
      </c>
      <c r="Y96" s="73" t="str">
        <f>IFERROR(IF($B96=String_o_Kofi,0,VLOOKUP(Monatsverwendungsnachweis!AP99,Status_Ausloesung,Monatsverwendungsnachweis!$R$6,FALSE)*$AF$6*Ermittlung_Pauschale!$N88),"")</f>
        <v/>
      </c>
      <c r="Z96" s="73" t="str">
        <f>IFERROR(IF($B96=String_o_Kofi,0,VLOOKUP(Monatsverwendungsnachweis!AQ99,Status_Ausloesung,Monatsverwendungsnachweis!$R$6,FALSE)*$AF$6*Ermittlung_Pauschale!$N88),"")</f>
        <v/>
      </c>
      <c r="AA96" s="73" t="str">
        <f>IFERROR(IF($B96=String_o_Kofi,0,VLOOKUP(Monatsverwendungsnachweis!AR99,Status_Ausloesung,Monatsverwendungsnachweis!$R$6,FALSE)*$AF$6*Ermittlung_Pauschale!$N88),"")</f>
        <v/>
      </c>
      <c r="AB96" s="73" t="str">
        <f>IFERROR(IF($B96=String_o_Kofi,0,VLOOKUP(Monatsverwendungsnachweis!AS99,Status_Ausloesung,Monatsverwendungsnachweis!$R$6,FALSE)*$AF$6*Ermittlung_Pauschale!$N88),"")</f>
        <v/>
      </c>
      <c r="AC96" s="73" t="str">
        <f>IFERROR(IF($B96=String_o_Kofi,0,VLOOKUP(Monatsverwendungsnachweis!AT99,Status_Ausloesung,Monatsverwendungsnachweis!$R$6,FALSE)*$AF$6*Ermittlung_Pauschale!$N88),"")</f>
        <v/>
      </c>
      <c r="AD96" s="73" t="str">
        <f>IFERROR(IF($B96=String_o_Kofi,0,VLOOKUP(Monatsverwendungsnachweis!AU99,Status_Ausloesung,Monatsverwendungsnachweis!$R$6,FALSE)*$AF$6*Ermittlung_Pauschale!$N88),"")</f>
        <v/>
      </c>
      <c r="AE96" s="73" t="str">
        <f>IFERROR(IF($B96=String_o_Kofi,0,VLOOKUP(Monatsverwendungsnachweis!AV99,Status_Ausloesung,Monatsverwendungsnachweis!$R$6,FALSE)*$AF$6*Ermittlung_Pauschale!$N88),"")</f>
        <v/>
      </c>
      <c r="AF96" s="73" t="str">
        <f>IFERROR(IF($B96=String_o_Kofi,0,VLOOKUP(Monatsverwendungsnachweis!AW99,Status_Ausloesung,Monatsverwendungsnachweis!$R$6,FALSE)*$AF$6*Ermittlung_Pauschale!$N88),"")</f>
        <v/>
      </c>
      <c r="AG96" s="73" t="str">
        <f>IFERROR(IF($B96=String_o_Kofi,0,VLOOKUP(Monatsverwendungsnachweis!AX99,Status_Ausloesung,Monatsverwendungsnachweis!$R$6,FALSE)*$AF$6*Ermittlung_Pauschale!$N88),"")</f>
        <v/>
      </c>
      <c r="AH96" s="73" t="str">
        <f>IFERROR(IF($B96=String_o_Kofi,0,VLOOKUP(Monatsverwendungsnachweis!AY99,Status_Ausloesung,Monatsverwendungsnachweis!$R$6,FALSE)*$AF$6*Ermittlung_Pauschale!$N88),"")</f>
        <v/>
      </c>
      <c r="AI96" s="73" t="str">
        <f>IFERROR(IF($B96=String_o_Kofi,0,VLOOKUP(Monatsverwendungsnachweis!AZ99,Status_Ausloesung,Monatsverwendungsnachweis!$R$6,FALSE)*$AF$6*Ermittlung_Pauschale!$N88),"")</f>
        <v/>
      </c>
      <c r="AJ96" s="73" t="str">
        <f>IFERROR(IF($B96=String_o_Kofi,0,VLOOKUP(Monatsverwendungsnachweis!BA99,Status_Ausloesung,Monatsverwendungsnachweis!$R$6,FALSE)*$AF$6*Ermittlung_Pauschale!$N88),"")</f>
        <v/>
      </c>
      <c r="AK96" s="73" t="str">
        <f>IFERROR(IF($B96=String_o_Kofi,0,VLOOKUP(Monatsverwendungsnachweis!BB99,Status_Ausloesung,Monatsverwendungsnachweis!$R$6,FALSE)*$AF$6*Ermittlung_Pauschale!$N88),"")</f>
        <v/>
      </c>
      <c r="AL96" s="73" t="str">
        <f>IFERROR(IF($B96=String_o_Kofi,0,VLOOKUP(Monatsverwendungsnachweis!BC99,Status_Ausloesung,Monatsverwendungsnachweis!$R$6,FALSE)*$AF$6*Ermittlung_Pauschale!$N88),"")</f>
        <v/>
      </c>
      <c r="AM96" s="74">
        <f>IF(E96='Drop Down'!$L$2,SUM(H96:AL96),0)</f>
        <v>0</v>
      </c>
      <c r="AN96" s="74">
        <f>IF(E96='Drop Down'!$L$3,SUM(H96:AL96),0)</f>
        <v>0</v>
      </c>
      <c r="AO96" s="625"/>
      <c r="AP96" s="625"/>
    </row>
    <row r="97" spans="1:42" s="41" customFormat="1" ht="11.85" customHeight="1" x14ac:dyDescent="0.2">
      <c r="A97" s="83" t="str">
        <f>Monatsverwendungsnachweis!A100</f>
        <v/>
      </c>
      <c r="B97" s="84" t="str">
        <f>IF(Monatsverwendungsnachweis!B100&lt;&gt;"",Monatsverwendungsnachweis!B100,"")</f>
        <v/>
      </c>
      <c r="C97" s="84" t="str">
        <f>IF(Monatsverwendungsnachweis!D100&lt;&gt;"",Monatsverwendungsnachweis!D100,"")</f>
        <v/>
      </c>
      <c r="D97" s="124" t="str">
        <f>IF(Monatsverwendungsnachweis!F100="","",Monatsverwendungsnachweis!F100)</f>
        <v/>
      </c>
      <c r="E97" s="128" t="str">
        <f>IF(Monatsverwendungsnachweis!G100="","",Monatsverwendungsnachweis!G100)</f>
        <v/>
      </c>
      <c r="F97" s="124" t="str">
        <f>IF(Monatsverwendungsnachweis!H100="","",Monatsverwendungsnachweis!H100)</f>
        <v/>
      </c>
      <c r="G97" s="124" t="str">
        <f>IF(C97="","",IF(Ermittlung_Pauschale!N89=0,"nein","ja"))</f>
        <v/>
      </c>
      <c r="H97" s="73" t="str">
        <f>IFERROR(IF($B97=String_o_Kofi,0,VLOOKUP(Monatsverwendungsnachweis!Y100,Status_Ausloesung,Monatsverwendungsnachweis!$R$6,FALSE)*$AF$6*Ermittlung_Pauschale!$N89),"")</f>
        <v/>
      </c>
      <c r="I97" s="73" t="str">
        <f>IFERROR(IF($B97=String_o_Kofi,0,VLOOKUP(Monatsverwendungsnachweis!Z100,Status_Ausloesung,Monatsverwendungsnachweis!$R$6,FALSE)*$AF$6*Ermittlung_Pauschale!$N89),"")</f>
        <v/>
      </c>
      <c r="J97" s="73" t="str">
        <f>IFERROR(IF($B97=String_o_Kofi,0,VLOOKUP(Monatsverwendungsnachweis!AA100,Status_Ausloesung,Monatsverwendungsnachweis!$R$6,FALSE)*$AF$6*Ermittlung_Pauschale!$N89),"")</f>
        <v/>
      </c>
      <c r="K97" s="73" t="str">
        <f>IFERROR(IF($B97=String_o_Kofi,0,VLOOKUP(Monatsverwendungsnachweis!AB100,Status_Ausloesung,Monatsverwendungsnachweis!$R$6,FALSE)*$AF$6*Ermittlung_Pauschale!$N89),"")</f>
        <v/>
      </c>
      <c r="L97" s="73" t="str">
        <f>IFERROR(IF($B97=String_o_Kofi,0,VLOOKUP(Monatsverwendungsnachweis!AC100,Status_Ausloesung,Monatsverwendungsnachweis!$R$6,FALSE)*$AF$6*Ermittlung_Pauschale!$N89),"")</f>
        <v/>
      </c>
      <c r="M97" s="73" t="str">
        <f>IFERROR(IF($B97=String_o_Kofi,0,VLOOKUP(Monatsverwendungsnachweis!AD100,Status_Ausloesung,Monatsverwendungsnachweis!$R$6,FALSE)*$AF$6*Ermittlung_Pauschale!$N89),"")</f>
        <v/>
      </c>
      <c r="N97" s="73" t="str">
        <f>IFERROR(IF($B97=String_o_Kofi,0,VLOOKUP(Monatsverwendungsnachweis!AE100,Status_Ausloesung,Monatsverwendungsnachweis!$R$6,FALSE)*$AF$6*Ermittlung_Pauschale!$N89),"")</f>
        <v/>
      </c>
      <c r="O97" s="73" t="str">
        <f>IFERROR(IF($B97=String_o_Kofi,0,VLOOKUP(Monatsverwendungsnachweis!AF100,Status_Ausloesung,Monatsverwendungsnachweis!$R$6,FALSE)*$AF$6*Ermittlung_Pauschale!$N89),"")</f>
        <v/>
      </c>
      <c r="P97" s="73" t="str">
        <f>IFERROR(IF($B97=String_o_Kofi,0,VLOOKUP(Monatsverwendungsnachweis!AG100,Status_Ausloesung,Monatsverwendungsnachweis!$R$6,FALSE)*$AF$6*Ermittlung_Pauschale!$N89),"")</f>
        <v/>
      </c>
      <c r="Q97" s="73" t="str">
        <f>IFERROR(IF($B97=String_o_Kofi,0,VLOOKUP(Monatsverwendungsnachweis!AH100,Status_Ausloesung,Monatsverwendungsnachweis!$R$6,FALSE)*$AF$6*Ermittlung_Pauschale!$N89),"")</f>
        <v/>
      </c>
      <c r="R97" s="73" t="str">
        <f>IFERROR(IF($B97=String_o_Kofi,0,VLOOKUP(Monatsverwendungsnachweis!AI100,Status_Ausloesung,Monatsverwendungsnachweis!$R$6,FALSE)*$AF$6*Ermittlung_Pauschale!$N89),"")</f>
        <v/>
      </c>
      <c r="S97" s="73" t="str">
        <f>IFERROR(IF($B97=String_o_Kofi,0,VLOOKUP(Monatsverwendungsnachweis!AJ100,Status_Ausloesung,Monatsverwendungsnachweis!$R$6,FALSE)*$AF$6*Ermittlung_Pauschale!$N89),"")</f>
        <v/>
      </c>
      <c r="T97" s="73" t="str">
        <f>IFERROR(IF($B97=String_o_Kofi,0,VLOOKUP(Monatsverwendungsnachweis!AK100,Status_Ausloesung,Monatsverwendungsnachweis!$R$6,FALSE)*$AF$6*Ermittlung_Pauschale!$N89),"")</f>
        <v/>
      </c>
      <c r="U97" s="73" t="str">
        <f>IFERROR(IF($B97=String_o_Kofi,0,VLOOKUP(Monatsverwendungsnachweis!AL100,Status_Ausloesung,Monatsverwendungsnachweis!$R$6,FALSE)*$AF$6*Ermittlung_Pauschale!$N89),"")</f>
        <v/>
      </c>
      <c r="V97" s="73" t="str">
        <f>IFERROR(IF($B97=String_o_Kofi,0,VLOOKUP(Monatsverwendungsnachweis!AM100,Status_Ausloesung,Monatsverwendungsnachweis!$R$6,FALSE)*$AF$6*Ermittlung_Pauschale!$N89),"")</f>
        <v/>
      </c>
      <c r="W97" s="73" t="str">
        <f>IFERROR(IF($B97=String_o_Kofi,0,VLOOKUP(Monatsverwendungsnachweis!AN100,Status_Ausloesung,Monatsverwendungsnachweis!$R$6,FALSE)*$AF$6*Ermittlung_Pauschale!$N89),"")</f>
        <v/>
      </c>
      <c r="X97" s="73" t="str">
        <f>IFERROR(IF($B97=String_o_Kofi,0,VLOOKUP(Monatsverwendungsnachweis!AO100,Status_Ausloesung,Monatsverwendungsnachweis!$R$6,FALSE)*$AF$6*Ermittlung_Pauschale!$N89),"")</f>
        <v/>
      </c>
      <c r="Y97" s="73" t="str">
        <f>IFERROR(IF($B97=String_o_Kofi,0,VLOOKUP(Monatsverwendungsnachweis!AP100,Status_Ausloesung,Monatsverwendungsnachweis!$R$6,FALSE)*$AF$6*Ermittlung_Pauschale!$N89),"")</f>
        <v/>
      </c>
      <c r="Z97" s="73" t="str">
        <f>IFERROR(IF($B97=String_o_Kofi,0,VLOOKUP(Monatsverwendungsnachweis!AQ100,Status_Ausloesung,Monatsverwendungsnachweis!$R$6,FALSE)*$AF$6*Ermittlung_Pauschale!$N89),"")</f>
        <v/>
      </c>
      <c r="AA97" s="73" t="str">
        <f>IFERROR(IF($B97=String_o_Kofi,0,VLOOKUP(Monatsverwendungsnachweis!AR100,Status_Ausloesung,Monatsverwendungsnachweis!$R$6,FALSE)*$AF$6*Ermittlung_Pauschale!$N89),"")</f>
        <v/>
      </c>
      <c r="AB97" s="73" t="str">
        <f>IFERROR(IF($B97=String_o_Kofi,0,VLOOKUP(Monatsverwendungsnachweis!AS100,Status_Ausloesung,Monatsverwendungsnachweis!$R$6,FALSE)*$AF$6*Ermittlung_Pauschale!$N89),"")</f>
        <v/>
      </c>
      <c r="AC97" s="73" t="str">
        <f>IFERROR(IF($B97=String_o_Kofi,0,VLOOKUP(Monatsverwendungsnachweis!AT100,Status_Ausloesung,Monatsverwendungsnachweis!$R$6,FALSE)*$AF$6*Ermittlung_Pauschale!$N89),"")</f>
        <v/>
      </c>
      <c r="AD97" s="73" t="str">
        <f>IFERROR(IF($B97=String_o_Kofi,0,VLOOKUP(Monatsverwendungsnachweis!AU100,Status_Ausloesung,Monatsverwendungsnachweis!$R$6,FALSE)*$AF$6*Ermittlung_Pauschale!$N89),"")</f>
        <v/>
      </c>
      <c r="AE97" s="73" t="str">
        <f>IFERROR(IF($B97=String_o_Kofi,0,VLOOKUP(Monatsverwendungsnachweis!AV100,Status_Ausloesung,Monatsverwendungsnachweis!$R$6,FALSE)*$AF$6*Ermittlung_Pauschale!$N89),"")</f>
        <v/>
      </c>
      <c r="AF97" s="73" t="str">
        <f>IFERROR(IF($B97=String_o_Kofi,0,VLOOKUP(Monatsverwendungsnachweis!AW100,Status_Ausloesung,Monatsverwendungsnachweis!$R$6,FALSE)*$AF$6*Ermittlung_Pauschale!$N89),"")</f>
        <v/>
      </c>
      <c r="AG97" s="73" t="str">
        <f>IFERROR(IF($B97=String_o_Kofi,0,VLOOKUP(Monatsverwendungsnachweis!AX100,Status_Ausloesung,Monatsverwendungsnachweis!$R$6,FALSE)*$AF$6*Ermittlung_Pauschale!$N89),"")</f>
        <v/>
      </c>
      <c r="AH97" s="73" t="str">
        <f>IFERROR(IF($B97=String_o_Kofi,0,VLOOKUP(Monatsverwendungsnachweis!AY100,Status_Ausloesung,Monatsverwendungsnachweis!$R$6,FALSE)*$AF$6*Ermittlung_Pauschale!$N89),"")</f>
        <v/>
      </c>
      <c r="AI97" s="73" t="str">
        <f>IFERROR(IF($B97=String_o_Kofi,0,VLOOKUP(Monatsverwendungsnachweis!AZ100,Status_Ausloesung,Monatsverwendungsnachweis!$R$6,FALSE)*$AF$6*Ermittlung_Pauschale!$N89),"")</f>
        <v/>
      </c>
      <c r="AJ97" s="73" t="str">
        <f>IFERROR(IF($B97=String_o_Kofi,0,VLOOKUP(Monatsverwendungsnachweis!BA100,Status_Ausloesung,Monatsverwendungsnachweis!$R$6,FALSE)*$AF$6*Ermittlung_Pauschale!$N89),"")</f>
        <v/>
      </c>
      <c r="AK97" s="73" t="str">
        <f>IFERROR(IF($B97=String_o_Kofi,0,VLOOKUP(Monatsverwendungsnachweis!BB100,Status_Ausloesung,Monatsverwendungsnachweis!$R$6,FALSE)*$AF$6*Ermittlung_Pauschale!$N89),"")</f>
        <v/>
      </c>
      <c r="AL97" s="73" t="str">
        <f>IFERROR(IF($B97=String_o_Kofi,0,VLOOKUP(Monatsverwendungsnachweis!BC100,Status_Ausloesung,Monatsverwendungsnachweis!$R$6,FALSE)*$AF$6*Ermittlung_Pauschale!$N89),"")</f>
        <v/>
      </c>
      <c r="AM97" s="74">
        <f>IF(E97='Drop Down'!$L$2,SUM(H97:AL97),0)</f>
        <v>0</v>
      </c>
      <c r="AN97" s="74">
        <f>IF(E97='Drop Down'!$L$3,SUM(H97:AL97),0)</f>
        <v>0</v>
      </c>
      <c r="AO97" s="625"/>
      <c r="AP97" s="625"/>
    </row>
    <row r="98" spans="1:42" s="41" customFormat="1" ht="11.85" customHeight="1" x14ac:dyDescent="0.2">
      <c r="A98" s="83" t="str">
        <f>Monatsverwendungsnachweis!A101</f>
        <v/>
      </c>
      <c r="B98" s="84" t="str">
        <f>IF(Monatsverwendungsnachweis!B101&lt;&gt;"",Monatsverwendungsnachweis!B101,"")</f>
        <v/>
      </c>
      <c r="C98" s="84" t="str">
        <f>IF(Monatsverwendungsnachweis!D101&lt;&gt;"",Monatsverwendungsnachweis!D101,"")</f>
        <v/>
      </c>
      <c r="D98" s="124" t="str">
        <f>IF(Monatsverwendungsnachweis!F101="","",Monatsverwendungsnachweis!F101)</f>
        <v/>
      </c>
      <c r="E98" s="128" t="str">
        <f>IF(Monatsverwendungsnachweis!G101="","",Monatsverwendungsnachweis!G101)</f>
        <v/>
      </c>
      <c r="F98" s="124" t="str">
        <f>IF(Monatsverwendungsnachweis!H101="","",Monatsverwendungsnachweis!H101)</f>
        <v/>
      </c>
      <c r="G98" s="124" t="str">
        <f>IF(C98="","",IF(Ermittlung_Pauschale!N90=0,"nein","ja"))</f>
        <v/>
      </c>
      <c r="H98" s="73" t="str">
        <f>IFERROR(IF($B98=String_o_Kofi,0,VLOOKUP(Monatsverwendungsnachweis!Y101,Status_Ausloesung,Monatsverwendungsnachweis!$R$6,FALSE)*$AF$6*Ermittlung_Pauschale!$N90),"")</f>
        <v/>
      </c>
      <c r="I98" s="73" t="str">
        <f>IFERROR(IF($B98=String_o_Kofi,0,VLOOKUP(Monatsverwendungsnachweis!Z101,Status_Ausloesung,Monatsverwendungsnachweis!$R$6,FALSE)*$AF$6*Ermittlung_Pauschale!$N90),"")</f>
        <v/>
      </c>
      <c r="J98" s="73" t="str">
        <f>IFERROR(IF($B98=String_o_Kofi,0,VLOOKUP(Monatsverwendungsnachweis!AA101,Status_Ausloesung,Monatsverwendungsnachweis!$R$6,FALSE)*$AF$6*Ermittlung_Pauschale!$N90),"")</f>
        <v/>
      </c>
      <c r="K98" s="73" t="str">
        <f>IFERROR(IF($B98=String_o_Kofi,0,VLOOKUP(Monatsverwendungsnachweis!AB101,Status_Ausloesung,Monatsverwendungsnachweis!$R$6,FALSE)*$AF$6*Ermittlung_Pauschale!$N90),"")</f>
        <v/>
      </c>
      <c r="L98" s="73" t="str">
        <f>IFERROR(IF($B98=String_o_Kofi,0,VLOOKUP(Monatsverwendungsnachweis!AC101,Status_Ausloesung,Monatsverwendungsnachweis!$R$6,FALSE)*$AF$6*Ermittlung_Pauschale!$N90),"")</f>
        <v/>
      </c>
      <c r="M98" s="73" t="str">
        <f>IFERROR(IF($B98=String_o_Kofi,0,VLOOKUP(Monatsverwendungsnachweis!AD101,Status_Ausloesung,Monatsverwendungsnachweis!$R$6,FALSE)*$AF$6*Ermittlung_Pauschale!$N90),"")</f>
        <v/>
      </c>
      <c r="N98" s="73" t="str">
        <f>IFERROR(IF($B98=String_o_Kofi,0,VLOOKUP(Monatsverwendungsnachweis!AE101,Status_Ausloesung,Monatsverwendungsnachweis!$R$6,FALSE)*$AF$6*Ermittlung_Pauschale!$N90),"")</f>
        <v/>
      </c>
      <c r="O98" s="73" t="str">
        <f>IFERROR(IF($B98=String_o_Kofi,0,VLOOKUP(Monatsverwendungsnachweis!AF101,Status_Ausloesung,Monatsverwendungsnachweis!$R$6,FALSE)*$AF$6*Ermittlung_Pauschale!$N90),"")</f>
        <v/>
      </c>
      <c r="P98" s="73" t="str">
        <f>IFERROR(IF($B98=String_o_Kofi,0,VLOOKUP(Monatsverwendungsnachweis!AG101,Status_Ausloesung,Monatsverwendungsnachweis!$R$6,FALSE)*$AF$6*Ermittlung_Pauschale!$N90),"")</f>
        <v/>
      </c>
      <c r="Q98" s="73" t="str">
        <f>IFERROR(IF($B98=String_o_Kofi,0,VLOOKUP(Monatsverwendungsnachweis!AH101,Status_Ausloesung,Monatsverwendungsnachweis!$R$6,FALSE)*$AF$6*Ermittlung_Pauschale!$N90),"")</f>
        <v/>
      </c>
      <c r="R98" s="73" t="str">
        <f>IFERROR(IF($B98=String_o_Kofi,0,VLOOKUP(Monatsverwendungsnachweis!AI101,Status_Ausloesung,Monatsverwendungsnachweis!$R$6,FALSE)*$AF$6*Ermittlung_Pauschale!$N90),"")</f>
        <v/>
      </c>
      <c r="S98" s="73" t="str">
        <f>IFERROR(IF($B98=String_o_Kofi,0,VLOOKUP(Monatsverwendungsnachweis!AJ101,Status_Ausloesung,Monatsverwendungsnachweis!$R$6,FALSE)*$AF$6*Ermittlung_Pauschale!$N90),"")</f>
        <v/>
      </c>
      <c r="T98" s="73" t="str">
        <f>IFERROR(IF($B98=String_o_Kofi,0,VLOOKUP(Monatsverwendungsnachweis!AK101,Status_Ausloesung,Monatsverwendungsnachweis!$R$6,FALSE)*$AF$6*Ermittlung_Pauschale!$N90),"")</f>
        <v/>
      </c>
      <c r="U98" s="73" t="str">
        <f>IFERROR(IF($B98=String_o_Kofi,0,VLOOKUP(Monatsverwendungsnachweis!AL101,Status_Ausloesung,Monatsverwendungsnachweis!$R$6,FALSE)*$AF$6*Ermittlung_Pauschale!$N90),"")</f>
        <v/>
      </c>
      <c r="V98" s="73" t="str">
        <f>IFERROR(IF($B98=String_o_Kofi,0,VLOOKUP(Monatsverwendungsnachweis!AM101,Status_Ausloesung,Monatsverwendungsnachweis!$R$6,FALSE)*$AF$6*Ermittlung_Pauschale!$N90),"")</f>
        <v/>
      </c>
      <c r="W98" s="73" t="str">
        <f>IFERROR(IF($B98=String_o_Kofi,0,VLOOKUP(Monatsverwendungsnachweis!AN101,Status_Ausloesung,Monatsverwendungsnachweis!$R$6,FALSE)*$AF$6*Ermittlung_Pauschale!$N90),"")</f>
        <v/>
      </c>
      <c r="X98" s="73" t="str">
        <f>IFERROR(IF($B98=String_o_Kofi,0,VLOOKUP(Monatsverwendungsnachweis!AO101,Status_Ausloesung,Monatsverwendungsnachweis!$R$6,FALSE)*$AF$6*Ermittlung_Pauschale!$N90),"")</f>
        <v/>
      </c>
      <c r="Y98" s="73" t="str">
        <f>IFERROR(IF($B98=String_o_Kofi,0,VLOOKUP(Monatsverwendungsnachweis!AP101,Status_Ausloesung,Monatsverwendungsnachweis!$R$6,FALSE)*$AF$6*Ermittlung_Pauschale!$N90),"")</f>
        <v/>
      </c>
      <c r="Z98" s="73" t="str">
        <f>IFERROR(IF($B98=String_o_Kofi,0,VLOOKUP(Monatsverwendungsnachweis!AQ101,Status_Ausloesung,Monatsverwendungsnachweis!$R$6,FALSE)*$AF$6*Ermittlung_Pauschale!$N90),"")</f>
        <v/>
      </c>
      <c r="AA98" s="73" t="str">
        <f>IFERROR(IF($B98=String_o_Kofi,0,VLOOKUP(Monatsverwendungsnachweis!AR101,Status_Ausloesung,Monatsverwendungsnachweis!$R$6,FALSE)*$AF$6*Ermittlung_Pauschale!$N90),"")</f>
        <v/>
      </c>
      <c r="AB98" s="73" t="str">
        <f>IFERROR(IF($B98=String_o_Kofi,0,VLOOKUP(Monatsverwendungsnachweis!AS101,Status_Ausloesung,Monatsverwendungsnachweis!$R$6,FALSE)*$AF$6*Ermittlung_Pauschale!$N90),"")</f>
        <v/>
      </c>
      <c r="AC98" s="73" t="str">
        <f>IFERROR(IF($B98=String_o_Kofi,0,VLOOKUP(Monatsverwendungsnachweis!AT101,Status_Ausloesung,Monatsverwendungsnachweis!$R$6,FALSE)*$AF$6*Ermittlung_Pauschale!$N90),"")</f>
        <v/>
      </c>
      <c r="AD98" s="73" t="str">
        <f>IFERROR(IF($B98=String_o_Kofi,0,VLOOKUP(Monatsverwendungsnachweis!AU101,Status_Ausloesung,Monatsverwendungsnachweis!$R$6,FALSE)*$AF$6*Ermittlung_Pauschale!$N90),"")</f>
        <v/>
      </c>
      <c r="AE98" s="73" t="str">
        <f>IFERROR(IF($B98=String_o_Kofi,0,VLOOKUP(Monatsverwendungsnachweis!AV101,Status_Ausloesung,Monatsverwendungsnachweis!$R$6,FALSE)*$AF$6*Ermittlung_Pauschale!$N90),"")</f>
        <v/>
      </c>
      <c r="AF98" s="73" t="str">
        <f>IFERROR(IF($B98=String_o_Kofi,0,VLOOKUP(Monatsverwendungsnachweis!AW101,Status_Ausloesung,Monatsverwendungsnachweis!$R$6,FALSE)*$AF$6*Ermittlung_Pauschale!$N90),"")</f>
        <v/>
      </c>
      <c r="AG98" s="73" t="str">
        <f>IFERROR(IF($B98=String_o_Kofi,0,VLOOKUP(Monatsverwendungsnachweis!AX101,Status_Ausloesung,Monatsverwendungsnachweis!$R$6,FALSE)*$AF$6*Ermittlung_Pauschale!$N90),"")</f>
        <v/>
      </c>
      <c r="AH98" s="73" t="str">
        <f>IFERROR(IF($B98=String_o_Kofi,0,VLOOKUP(Monatsverwendungsnachweis!AY101,Status_Ausloesung,Monatsverwendungsnachweis!$R$6,FALSE)*$AF$6*Ermittlung_Pauschale!$N90),"")</f>
        <v/>
      </c>
      <c r="AI98" s="73" t="str">
        <f>IFERROR(IF($B98=String_o_Kofi,0,VLOOKUP(Monatsverwendungsnachweis!AZ101,Status_Ausloesung,Monatsverwendungsnachweis!$R$6,FALSE)*$AF$6*Ermittlung_Pauschale!$N90),"")</f>
        <v/>
      </c>
      <c r="AJ98" s="73" t="str">
        <f>IFERROR(IF($B98=String_o_Kofi,0,VLOOKUP(Monatsverwendungsnachweis!BA101,Status_Ausloesung,Monatsverwendungsnachweis!$R$6,FALSE)*$AF$6*Ermittlung_Pauschale!$N90),"")</f>
        <v/>
      </c>
      <c r="AK98" s="73" t="str">
        <f>IFERROR(IF($B98=String_o_Kofi,0,VLOOKUP(Monatsverwendungsnachweis!BB101,Status_Ausloesung,Monatsverwendungsnachweis!$R$6,FALSE)*$AF$6*Ermittlung_Pauschale!$N90),"")</f>
        <v/>
      </c>
      <c r="AL98" s="73" t="str">
        <f>IFERROR(IF($B98=String_o_Kofi,0,VLOOKUP(Monatsverwendungsnachweis!BC101,Status_Ausloesung,Monatsverwendungsnachweis!$R$6,FALSE)*$AF$6*Ermittlung_Pauschale!$N90),"")</f>
        <v/>
      </c>
      <c r="AM98" s="74">
        <f>IF(E98='Drop Down'!$L$2,SUM(H98:AL98),0)</f>
        <v>0</v>
      </c>
      <c r="AN98" s="74">
        <f>IF(E98='Drop Down'!$L$3,SUM(H98:AL98),0)</f>
        <v>0</v>
      </c>
      <c r="AO98" s="625"/>
      <c r="AP98" s="625"/>
    </row>
    <row r="99" spans="1:42" s="41" customFormat="1" ht="11.85" customHeight="1" x14ac:dyDescent="0.2">
      <c r="A99" s="83" t="str">
        <f>Monatsverwendungsnachweis!A102</f>
        <v/>
      </c>
      <c r="B99" s="84" t="str">
        <f>IF(Monatsverwendungsnachweis!B102&lt;&gt;"",Monatsverwendungsnachweis!B102,"")</f>
        <v/>
      </c>
      <c r="C99" s="84" t="str">
        <f>IF(Monatsverwendungsnachweis!D102&lt;&gt;"",Monatsverwendungsnachweis!D102,"")</f>
        <v/>
      </c>
      <c r="D99" s="124" t="str">
        <f>IF(Monatsverwendungsnachweis!F102="","",Monatsverwendungsnachweis!F102)</f>
        <v/>
      </c>
      <c r="E99" s="128" t="str">
        <f>IF(Monatsverwendungsnachweis!G102="","",Monatsverwendungsnachweis!G102)</f>
        <v/>
      </c>
      <c r="F99" s="124" t="str">
        <f>IF(Monatsverwendungsnachweis!H102="","",Monatsverwendungsnachweis!H102)</f>
        <v/>
      </c>
      <c r="G99" s="124" t="str">
        <f>IF(C99="","",IF(Ermittlung_Pauschale!N91=0,"nein","ja"))</f>
        <v/>
      </c>
      <c r="H99" s="73" t="str">
        <f>IFERROR(IF($B99=String_o_Kofi,0,VLOOKUP(Monatsverwendungsnachweis!Y102,Status_Ausloesung,Monatsverwendungsnachweis!$R$6,FALSE)*$AF$6*Ermittlung_Pauschale!$N91),"")</f>
        <v/>
      </c>
      <c r="I99" s="73" t="str">
        <f>IFERROR(IF($B99=String_o_Kofi,0,VLOOKUP(Monatsverwendungsnachweis!Z102,Status_Ausloesung,Monatsverwendungsnachweis!$R$6,FALSE)*$AF$6*Ermittlung_Pauschale!$N91),"")</f>
        <v/>
      </c>
      <c r="J99" s="73" t="str">
        <f>IFERROR(IF($B99=String_o_Kofi,0,VLOOKUP(Monatsverwendungsnachweis!AA102,Status_Ausloesung,Monatsverwendungsnachweis!$R$6,FALSE)*$AF$6*Ermittlung_Pauschale!$N91),"")</f>
        <v/>
      </c>
      <c r="K99" s="73" t="str">
        <f>IFERROR(IF($B99=String_o_Kofi,0,VLOOKUP(Monatsverwendungsnachweis!AB102,Status_Ausloesung,Monatsverwendungsnachweis!$R$6,FALSE)*$AF$6*Ermittlung_Pauschale!$N91),"")</f>
        <v/>
      </c>
      <c r="L99" s="73" t="str">
        <f>IFERROR(IF($B99=String_o_Kofi,0,VLOOKUP(Monatsverwendungsnachweis!AC102,Status_Ausloesung,Monatsverwendungsnachweis!$R$6,FALSE)*$AF$6*Ermittlung_Pauschale!$N91),"")</f>
        <v/>
      </c>
      <c r="M99" s="73" t="str">
        <f>IFERROR(IF($B99=String_o_Kofi,0,VLOOKUP(Monatsverwendungsnachweis!AD102,Status_Ausloesung,Monatsverwendungsnachweis!$R$6,FALSE)*$AF$6*Ermittlung_Pauschale!$N91),"")</f>
        <v/>
      </c>
      <c r="N99" s="73" t="str">
        <f>IFERROR(IF($B99=String_o_Kofi,0,VLOOKUP(Monatsverwendungsnachweis!AE102,Status_Ausloesung,Monatsverwendungsnachweis!$R$6,FALSE)*$AF$6*Ermittlung_Pauschale!$N91),"")</f>
        <v/>
      </c>
      <c r="O99" s="73" t="str">
        <f>IFERROR(IF($B99=String_o_Kofi,0,VLOOKUP(Monatsverwendungsnachweis!AF102,Status_Ausloesung,Monatsverwendungsnachweis!$R$6,FALSE)*$AF$6*Ermittlung_Pauschale!$N91),"")</f>
        <v/>
      </c>
      <c r="P99" s="73" t="str">
        <f>IFERROR(IF($B99=String_o_Kofi,0,VLOOKUP(Monatsverwendungsnachweis!AG102,Status_Ausloesung,Monatsverwendungsnachweis!$R$6,FALSE)*$AF$6*Ermittlung_Pauschale!$N91),"")</f>
        <v/>
      </c>
      <c r="Q99" s="73" t="str">
        <f>IFERROR(IF($B99=String_o_Kofi,0,VLOOKUP(Monatsverwendungsnachweis!AH102,Status_Ausloesung,Monatsverwendungsnachweis!$R$6,FALSE)*$AF$6*Ermittlung_Pauschale!$N91),"")</f>
        <v/>
      </c>
      <c r="R99" s="73" t="str">
        <f>IFERROR(IF($B99=String_o_Kofi,0,VLOOKUP(Monatsverwendungsnachweis!AI102,Status_Ausloesung,Monatsverwendungsnachweis!$R$6,FALSE)*$AF$6*Ermittlung_Pauschale!$N91),"")</f>
        <v/>
      </c>
      <c r="S99" s="73" t="str">
        <f>IFERROR(IF($B99=String_o_Kofi,0,VLOOKUP(Monatsverwendungsnachweis!AJ102,Status_Ausloesung,Monatsverwendungsnachweis!$R$6,FALSE)*$AF$6*Ermittlung_Pauschale!$N91),"")</f>
        <v/>
      </c>
      <c r="T99" s="73" t="str">
        <f>IFERROR(IF($B99=String_o_Kofi,0,VLOOKUP(Monatsverwendungsnachweis!AK102,Status_Ausloesung,Monatsverwendungsnachweis!$R$6,FALSE)*$AF$6*Ermittlung_Pauschale!$N91),"")</f>
        <v/>
      </c>
      <c r="U99" s="73" t="str">
        <f>IFERROR(IF($B99=String_o_Kofi,0,VLOOKUP(Monatsverwendungsnachweis!AL102,Status_Ausloesung,Monatsverwendungsnachweis!$R$6,FALSE)*$AF$6*Ermittlung_Pauschale!$N91),"")</f>
        <v/>
      </c>
      <c r="V99" s="73" t="str">
        <f>IFERROR(IF($B99=String_o_Kofi,0,VLOOKUP(Monatsverwendungsnachweis!AM102,Status_Ausloesung,Monatsverwendungsnachweis!$R$6,FALSE)*$AF$6*Ermittlung_Pauschale!$N91),"")</f>
        <v/>
      </c>
      <c r="W99" s="73" t="str">
        <f>IFERROR(IF($B99=String_o_Kofi,0,VLOOKUP(Monatsverwendungsnachweis!AN102,Status_Ausloesung,Monatsverwendungsnachweis!$R$6,FALSE)*$AF$6*Ermittlung_Pauschale!$N91),"")</f>
        <v/>
      </c>
      <c r="X99" s="73" t="str">
        <f>IFERROR(IF($B99=String_o_Kofi,0,VLOOKUP(Monatsverwendungsnachweis!AO102,Status_Ausloesung,Monatsverwendungsnachweis!$R$6,FALSE)*$AF$6*Ermittlung_Pauschale!$N91),"")</f>
        <v/>
      </c>
      <c r="Y99" s="73" t="str">
        <f>IFERROR(IF($B99=String_o_Kofi,0,VLOOKUP(Monatsverwendungsnachweis!AP102,Status_Ausloesung,Monatsverwendungsnachweis!$R$6,FALSE)*$AF$6*Ermittlung_Pauschale!$N91),"")</f>
        <v/>
      </c>
      <c r="Z99" s="73" t="str">
        <f>IFERROR(IF($B99=String_o_Kofi,0,VLOOKUP(Monatsverwendungsnachweis!AQ102,Status_Ausloesung,Monatsverwendungsnachweis!$R$6,FALSE)*$AF$6*Ermittlung_Pauschale!$N91),"")</f>
        <v/>
      </c>
      <c r="AA99" s="73" t="str">
        <f>IFERROR(IF($B99=String_o_Kofi,0,VLOOKUP(Monatsverwendungsnachweis!AR102,Status_Ausloesung,Monatsverwendungsnachweis!$R$6,FALSE)*$AF$6*Ermittlung_Pauschale!$N91),"")</f>
        <v/>
      </c>
      <c r="AB99" s="73" t="str">
        <f>IFERROR(IF($B99=String_o_Kofi,0,VLOOKUP(Monatsverwendungsnachweis!AS102,Status_Ausloesung,Monatsverwendungsnachweis!$R$6,FALSE)*$AF$6*Ermittlung_Pauschale!$N91),"")</f>
        <v/>
      </c>
      <c r="AC99" s="73" t="str">
        <f>IFERROR(IF($B99=String_o_Kofi,0,VLOOKUP(Monatsverwendungsnachweis!AT102,Status_Ausloesung,Monatsverwendungsnachweis!$R$6,FALSE)*$AF$6*Ermittlung_Pauschale!$N91),"")</f>
        <v/>
      </c>
      <c r="AD99" s="73" t="str">
        <f>IFERROR(IF($B99=String_o_Kofi,0,VLOOKUP(Monatsverwendungsnachweis!AU102,Status_Ausloesung,Monatsverwendungsnachweis!$R$6,FALSE)*$AF$6*Ermittlung_Pauschale!$N91),"")</f>
        <v/>
      </c>
      <c r="AE99" s="73" t="str">
        <f>IFERROR(IF($B99=String_o_Kofi,0,VLOOKUP(Monatsverwendungsnachweis!AV102,Status_Ausloesung,Monatsverwendungsnachweis!$R$6,FALSE)*$AF$6*Ermittlung_Pauschale!$N91),"")</f>
        <v/>
      </c>
      <c r="AF99" s="73" t="str">
        <f>IFERROR(IF($B99=String_o_Kofi,0,VLOOKUP(Monatsverwendungsnachweis!AW102,Status_Ausloesung,Monatsverwendungsnachweis!$R$6,FALSE)*$AF$6*Ermittlung_Pauschale!$N91),"")</f>
        <v/>
      </c>
      <c r="AG99" s="73" t="str">
        <f>IFERROR(IF($B99=String_o_Kofi,0,VLOOKUP(Monatsverwendungsnachweis!AX102,Status_Ausloesung,Monatsverwendungsnachweis!$R$6,FALSE)*$AF$6*Ermittlung_Pauschale!$N91),"")</f>
        <v/>
      </c>
      <c r="AH99" s="73" t="str">
        <f>IFERROR(IF($B99=String_o_Kofi,0,VLOOKUP(Monatsverwendungsnachweis!AY102,Status_Ausloesung,Monatsverwendungsnachweis!$R$6,FALSE)*$AF$6*Ermittlung_Pauschale!$N91),"")</f>
        <v/>
      </c>
      <c r="AI99" s="73" t="str">
        <f>IFERROR(IF($B99=String_o_Kofi,0,VLOOKUP(Monatsverwendungsnachweis!AZ102,Status_Ausloesung,Monatsverwendungsnachweis!$R$6,FALSE)*$AF$6*Ermittlung_Pauschale!$N91),"")</f>
        <v/>
      </c>
      <c r="AJ99" s="73" t="str">
        <f>IFERROR(IF($B99=String_o_Kofi,0,VLOOKUP(Monatsverwendungsnachweis!BA102,Status_Ausloesung,Monatsverwendungsnachweis!$R$6,FALSE)*$AF$6*Ermittlung_Pauschale!$N91),"")</f>
        <v/>
      </c>
      <c r="AK99" s="73" t="str">
        <f>IFERROR(IF($B99=String_o_Kofi,0,VLOOKUP(Monatsverwendungsnachweis!BB102,Status_Ausloesung,Monatsverwendungsnachweis!$R$6,FALSE)*$AF$6*Ermittlung_Pauschale!$N91),"")</f>
        <v/>
      </c>
      <c r="AL99" s="73" t="str">
        <f>IFERROR(IF($B99=String_o_Kofi,0,VLOOKUP(Monatsverwendungsnachweis!BC102,Status_Ausloesung,Monatsverwendungsnachweis!$R$6,FALSE)*$AF$6*Ermittlung_Pauschale!$N91),"")</f>
        <v/>
      </c>
      <c r="AM99" s="74">
        <f>IF(E99='Drop Down'!$L$2,SUM(H99:AL99),0)</f>
        <v>0</v>
      </c>
      <c r="AN99" s="74">
        <f>IF(E99='Drop Down'!$L$3,SUM(H99:AL99),0)</f>
        <v>0</v>
      </c>
      <c r="AO99" s="625"/>
      <c r="AP99" s="625"/>
    </row>
    <row r="100" spans="1:42" s="41" customFormat="1" ht="11.85" customHeight="1" x14ac:dyDescent="0.2">
      <c r="A100" s="83" t="str">
        <f>Monatsverwendungsnachweis!A103</f>
        <v/>
      </c>
      <c r="B100" s="84" t="str">
        <f>IF(Monatsverwendungsnachweis!B103&lt;&gt;"",Monatsverwendungsnachweis!B103,"")</f>
        <v/>
      </c>
      <c r="C100" s="84" t="str">
        <f>IF(Monatsverwendungsnachweis!D103&lt;&gt;"",Monatsverwendungsnachweis!D103,"")</f>
        <v/>
      </c>
      <c r="D100" s="124" t="str">
        <f>IF(Monatsverwendungsnachweis!F103="","",Monatsverwendungsnachweis!F103)</f>
        <v/>
      </c>
      <c r="E100" s="128" t="str">
        <f>IF(Monatsverwendungsnachweis!G103="","",Monatsverwendungsnachweis!G103)</f>
        <v/>
      </c>
      <c r="F100" s="124" t="str">
        <f>IF(Monatsverwendungsnachweis!H103="","",Monatsverwendungsnachweis!H103)</f>
        <v/>
      </c>
      <c r="G100" s="124" t="str">
        <f>IF(C100="","",IF(Ermittlung_Pauschale!N92=0,"nein","ja"))</f>
        <v/>
      </c>
      <c r="H100" s="73" t="str">
        <f>IFERROR(IF($B100=String_o_Kofi,0,VLOOKUP(Monatsverwendungsnachweis!Y103,Status_Ausloesung,Monatsverwendungsnachweis!$R$6,FALSE)*$AF$6*Ermittlung_Pauschale!$N92),"")</f>
        <v/>
      </c>
      <c r="I100" s="73" t="str">
        <f>IFERROR(IF($B100=String_o_Kofi,0,VLOOKUP(Monatsverwendungsnachweis!Z103,Status_Ausloesung,Monatsverwendungsnachweis!$R$6,FALSE)*$AF$6*Ermittlung_Pauschale!$N92),"")</f>
        <v/>
      </c>
      <c r="J100" s="73" t="str">
        <f>IFERROR(IF($B100=String_o_Kofi,0,VLOOKUP(Monatsverwendungsnachweis!AA103,Status_Ausloesung,Monatsverwendungsnachweis!$R$6,FALSE)*$AF$6*Ermittlung_Pauschale!$N92),"")</f>
        <v/>
      </c>
      <c r="K100" s="73" t="str">
        <f>IFERROR(IF($B100=String_o_Kofi,0,VLOOKUP(Monatsverwendungsnachweis!AB103,Status_Ausloesung,Monatsverwendungsnachweis!$R$6,FALSE)*$AF$6*Ermittlung_Pauschale!$N92),"")</f>
        <v/>
      </c>
      <c r="L100" s="73" t="str">
        <f>IFERROR(IF($B100=String_o_Kofi,0,VLOOKUP(Monatsverwendungsnachweis!AC103,Status_Ausloesung,Monatsverwendungsnachweis!$R$6,FALSE)*$AF$6*Ermittlung_Pauschale!$N92),"")</f>
        <v/>
      </c>
      <c r="M100" s="73" t="str">
        <f>IFERROR(IF($B100=String_o_Kofi,0,VLOOKUP(Monatsverwendungsnachweis!AD103,Status_Ausloesung,Monatsverwendungsnachweis!$R$6,FALSE)*$AF$6*Ermittlung_Pauschale!$N92),"")</f>
        <v/>
      </c>
      <c r="N100" s="73" t="str">
        <f>IFERROR(IF($B100=String_o_Kofi,0,VLOOKUP(Monatsverwendungsnachweis!AE103,Status_Ausloesung,Monatsverwendungsnachweis!$R$6,FALSE)*$AF$6*Ermittlung_Pauschale!$N92),"")</f>
        <v/>
      </c>
      <c r="O100" s="73" t="str">
        <f>IFERROR(IF($B100=String_o_Kofi,0,VLOOKUP(Monatsverwendungsnachweis!AF103,Status_Ausloesung,Monatsverwendungsnachweis!$R$6,FALSE)*$AF$6*Ermittlung_Pauschale!$N92),"")</f>
        <v/>
      </c>
      <c r="P100" s="73" t="str">
        <f>IFERROR(IF($B100=String_o_Kofi,0,VLOOKUP(Monatsverwendungsnachweis!AG103,Status_Ausloesung,Monatsverwendungsnachweis!$R$6,FALSE)*$AF$6*Ermittlung_Pauschale!$N92),"")</f>
        <v/>
      </c>
      <c r="Q100" s="73" t="str">
        <f>IFERROR(IF($B100=String_o_Kofi,0,VLOOKUP(Monatsverwendungsnachweis!AH103,Status_Ausloesung,Monatsverwendungsnachweis!$R$6,FALSE)*$AF$6*Ermittlung_Pauschale!$N92),"")</f>
        <v/>
      </c>
      <c r="R100" s="73" t="str">
        <f>IFERROR(IF($B100=String_o_Kofi,0,VLOOKUP(Monatsverwendungsnachweis!AI103,Status_Ausloesung,Monatsverwendungsnachweis!$R$6,FALSE)*$AF$6*Ermittlung_Pauschale!$N92),"")</f>
        <v/>
      </c>
      <c r="S100" s="73" t="str">
        <f>IFERROR(IF($B100=String_o_Kofi,0,VLOOKUP(Monatsverwendungsnachweis!AJ103,Status_Ausloesung,Monatsverwendungsnachweis!$R$6,FALSE)*$AF$6*Ermittlung_Pauschale!$N92),"")</f>
        <v/>
      </c>
      <c r="T100" s="73" t="str">
        <f>IFERROR(IF($B100=String_o_Kofi,0,VLOOKUP(Monatsverwendungsnachweis!AK103,Status_Ausloesung,Monatsverwendungsnachweis!$R$6,FALSE)*$AF$6*Ermittlung_Pauschale!$N92),"")</f>
        <v/>
      </c>
      <c r="U100" s="73" t="str">
        <f>IFERROR(IF($B100=String_o_Kofi,0,VLOOKUP(Monatsverwendungsnachweis!AL103,Status_Ausloesung,Monatsverwendungsnachweis!$R$6,FALSE)*$AF$6*Ermittlung_Pauschale!$N92),"")</f>
        <v/>
      </c>
      <c r="V100" s="73" t="str">
        <f>IFERROR(IF($B100=String_o_Kofi,0,VLOOKUP(Monatsverwendungsnachweis!AM103,Status_Ausloesung,Monatsverwendungsnachweis!$R$6,FALSE)*$AF$6*Ermittlung_Pauschale!$N92),"")</f>
        <v/>
      </c>
      <c r="W100" s="73" t="str">
        <f>IFERROR(IF($B100=String_o_Kofi,0,VLOOKUP(Monatsverwendungsnachweis!AN103,Status_Ausloesung,Monatsverwendungsnachweis!$R$6,FALSE)*$AF$6*Ermittlung_Pauschale!$N92),"")</f>
        <v/>
      </c>
      <c r="X100" s="73" t="str">
        <f>IFERROR(IF($B100=String_o_Kofi,0,VLOOKUP(Monatsverwendungsnachweis!AO103,Status_Ausloesung,Monatsverwendungsnachweis!$R$6,FALSE)*$AF$6*Ermittlung_Pauschale!$N92),"")</f>
        <v/>
      </c>
      <c r="Y100" s="73" t="str">
        <f>IFERROR(IF($B100=String_o_Kofi,0,VLOOKUP(Monatsverwendungsnachweis!AP103,Status_Ausloesung,Monatsverwendungsnachweis!$R$6,FALSE)*$AF$6*Ermittlung_Pauschale!$N92),"")</f>
        <v/>
      </c>
      <c r="Z100" s="73" t="str">
        <f>IFERROR(IF($B100=String_o_Kofi,0,VLOOKUP(Monatsverwendungsnachweis!AQ103,Status_Ausloesung,Monatsverwendungsnachweis!$R$6,FALSE)*$AF$6*Ermittlung_Pauschale!$N92),"")</f>
        <v/>
      </c>
      <c r="AA100" s="73" t="str">
        <f>IFERROR(IF($B100=String_o_Kofi,0,VLOOKUP(Monatsverwendungsnachweis!AR103,Status_Ausloesung,Monatsverwendungsnachweis!$R$6,FALSE)*$AF$6*Ermittlung_Pauschale!$N92),"")</f>
        <v/>
      </c>
      <c r="AB100" s="73" t="str">
        <f>IFERROR(IF($B100=String_o_Kofi,0,VLOOKUP(Monatsverwendungsnachweis!AS103,Status_Ausloesung,Monatsverwendungsnachweis!$R$6,FALSE)*$AF$6*Ermittlung_Pauschale!$N92),"")</f>
        <v/>
      </c>
      <c r="AC100" s="73" t="str">
        <f>IFERROR(IF($B100=String_o_Kofi,0,VLOOKUP(Monatsverwendungsnachweis!AT103,Status_Ausloesung,Monatsverwendungsnachweis!$R$6,FALSE)*$AF$6*Ermittlung_Pauschale!$N92),"")</f>
        <v/>
      </c>
      <c r="AD100" s="73" t="str">
        <f>IFERROR(IF($B100=String_o_Kofi,0,VLOOKUP(Monatsverwendungsnachweis!AU103,Status_Ausloesung,Monatsverwendungsnachweis!$R$6,FALSE)*$AF$6*Ermittlung_Pauschale!$N92),"")</f>
        <v/>
      </c>
      <c r="AE100" s="73" t="str">
        <f>IFERROR(IF($B100=String_o_Kofi,0,VLOOKUP(Monatsverwendungsnachweis!AV103,Status_Ausloesung,Monatsverwendungsnachweis!$R$6,FALSE)*$AF$6*Ermittlung_Pauschale!$N92),"")</f>
        <v/>
      </c>
      <c r="AF100" s="73" t="str">
        <f>IFERROR(IF($B100=String_o_Kofi,0,VLOOKUP(Monatsverwendungsnachweis!AW103,Status_Ausloesung,Monatsverwendungsnachweis!$R$6,FALSE)*$AF$6*Ermittlung_Pauschale!$N92),"")</f>
        <v/>
      </c>
      <c r="AG100" s="73" t="str">
        <f>IFERROR(IF($B100=String_o_Kofi,0,VLOOKUP(Monatsverwendungsnachweis!AX103,Status_Ausloesung,Monatsverwendungsnachweis!$R$6,FALSE)*$AF$6*Ermittlung_Pauschale!$N92),"")</f>
        <v/>
      </c>
      <c r="AH100" s="73" t="str">
        <f>IFERROR(IF($B100=String_o_Kofi,0,VLOOKUP(Monatsverwendungsnachweis!AY103,Status_Ausloesung,Monatsverwendungsnachweis!$R$6,FALSE)*$AF$6*Ermittlung_Pauschale!$N92),"")</f>
        <v/>
      </c>
      <c r="AI100" s="73" t="str">
        <f>IFERROR(IF($B100=String_o_Kofi,0,VLOOKUP(Monatsverwendungsnachweis!AZ103,Status_Ausloesung,Monatsverwendungsnachweis!$R$6,FALSE)*$AF$6*Ermittlung_Pauschale!$N92),"")</f>
        <v/>
      </c>
      <c r="AJ100" s="73" t="str">
        <f>IFERROR(IF($B100=String_o_Kofi,0,VLOOKUP(Monatsverwendungsnachweis!BA103,Status_Ausloesung,Monatsverwendungsnachweis!$R$6,FALSE)*$AF$6*Ermittlung_Pauschale!$N92),"")</f>
        <v/>
      </c>
      <c r="AK100" s="73" t="str">
        <f>IFERROR(IF($B100=String_o_Kofi,0,VLOOKUP(Monatsverwendungsnachweis!BB103,Status_Ausloesung,Monatsverwendungsnachweis!$R$6,FALSE)*$AF$6*Ermittlung_Pauschale!$N92),"")</f>
        <v/>
      </c>
      <c r="AL100" s="73" t="str">
        <f>IFERROR(IF($B100=String_o_Kofi,0,VLOOKUP(Monatsverwendungsnachweis!BC103,Status_Ausloesung,Monatsverwendungsnachweis!$R$6,FALSE)*$AF$6*Ermittlung_Pauschale!$N92),"")</f>
        <v/>
      </c>
      <c r="AM100" s="74">
        <f>IF(E100='Drop Down'!$L$2,SUM(H100:AL100),0)</f>
        <v>0</v>
      </c>
      <c r="AN100" s="74">
        <f>IF(E100='Drop Down'!$L$3,SUM(H100:AL100),0)</f>
        <v>0</v>
      </c>
      <c r="AO100" s="625"/>
      <c r="AP100" s="625"/>
    </row>
    <row r="101" spans="1:42" s="41" customFormat="1" ht="11.85" customHeight="1" x14ac:dyDescent="0.2">
      <c r="A101" s="83" t="str">
        <f>Monatsverwendungsnachweis!A104</f>
        <v/>
      </c>
      <c r="B101" s="84" t="str">
        <f>IF(Monatsverwendungsnachweis!B104&lt;&gt;"",Monatsverwendungsnachweis!B104,"")</f>
        <v/>
      </c>
      <c r="C101" s="84" t="str">
        <f>IF(Monatsverwendungsnachweis!D104&lt;&gt;"",Monatsverwendungsnachweis!D104,"")</f>
        <v/>
      </c>
      <c r="D101" s="124" t="str">
        <f>IF(Monatsverwendungsnachweis!F104="","",Monatsverwendungsnachweis!F104)</f>
        <v/>
      </c>
      <c r="E101" s="128" t="str">
        <f>IF(Monatsverwendungsnachweis!G104="","",Monatsverwendungsnachweis!G104)</f>
        <v/>
      </c>
      <c r="F101" s="124" t="str">
        <f>IF(Monatsverwendungsnachweis!H104="","",Monatsverwendungsnachweis!H104)</f>
        <v/>
      </c>
      <c r="G101" s="124" t="str">
        <f>IF(C101="","",IF(Ermittlung_Pauschale!N93=0,"nein","ja"))</f>
        <v/>
      </c>
      <c r="H101" s="73" t="str">
        <f>IFERROR(IF($B101=String_o_Kofi,0,VLOOKUP(Monatsverwendungsnachweis!Y104,Status_Ausloesung,Monatsverwendungsnachweis!$R$6,FALSE)*$AF$6*Ermittlung_Pauschale!$N93),"")</f>
        <v/>
      </c>
      <c r="I101" s="73" t="str">
        <f>IFERROR(IF($B101=String_o_Kofi,0,VLOOKUP(Monatsverwendungsnachweis!Z104,Status_Ausloesung,Monatsverwendungsnachweis!$R$6,FALSE)*$AF$6*Ermittlung_Pauschale!$N93),"")</f>
        <v/>
      </c>
      <c r="J101" s="73" t="str">
        <f>IFERROR(IF($B101=String_o_Kofi,0,VLOOKUP(Monatsverwendungsnachweis!AA104,Status_Ausloesung,Monatsverwendungsnachweis!$R$6,FALSE)*$AF$6*Ermittlung_Pauschale!$N93),"")</f>
        <v/>
      </c>
      <c r="K101" s="73" t="str">
        <f>IFERROR(IF($B101=String_o_Kofi,0,VLOOKUP(Monatsverwendungsnachweis!AB104,Status_Ausloesung,Monatsverwendungsnachweis!$R$6,FALSE)*$AF$6*Ermittlung_Pauschale!$N93),"")</f>
        <v/>
      </c>
      <c r="L101" s="73" t="str">
        <f>IFERROR(IF($B101=String_o_Kofi,0,VLOOKUP(Monatsverwendungsnachweis!AC104,Status_Ausloesung,Monatsverwendungsnachweis!$R$6,FALSE)*$AF$6*Ermittlung_Pauschale!$N93),"")</f>
        <v/>
      </c>
      <c r="M101" s="73" t="str">
        <f>IFERROR(IF($B101=String_o_Kofi,0,VLOOKUP(Monatsverwendungsnachweis!AD104,Status_Ausloesung,Monatsverwendungsnachweis!$R$6,FALSE)*$AF$6*Ermittlung_Pauschale!$N93),"")</f>
        <v/>
      </c>
      <c r="N101" s="73" t="str">
        <f>IFERROR(IF($B101=String_o_Kofi,0,VLOOKUP(Monatsverwendungsnachweis!AE104,Status_Ausloesung,Monatsverwendungsnachweis!$R$6,FALSE)*$AF$6*Ermittlung_Pauschale!$N93),"")</f>
        <v/>
      </c>
      <c r="O101" s="73" t="str">
        <f>IFERROR(IF($B101=String_o_Kofi,0,VLOOKUP(Monatsverwendungsnachweis!AF104,Status_Ausloesung,Monatsverwendungsnachweis!$R$6,FALSE)*$AF$6*Ermittlung_Pauschale!$N93),"")</f>
        <v/>
      </c>
      <c r="P101" s="73" t="str">
        <f>IFERROR(IF($B101=String_o_Kofi,0,VLOOKUP(Monatsverwendungsnachweis!AG104,Status_Ausloesung,Monatsverwendungsnachweis!$R$6,FALSE)*$AF$6*Ermittlung_Pauschale!$N93),"")</f>
        <v/>
      </c>
      <c r="Q101" s="73" t="str">
        <f>IFERROR(IF($B101=String_o_Kofi,0,VLOOKUP(Monatsverwendungsnachweis!AH104,Status_Ausloesung,Monatsverwendungsnachweis!$R$6,FALSE)*$AF$6*Ermittlung_Pauschale!$N93),"")</f>
        <v/>
      </c>
      <c r="R101" s="73" t="str">
        <f>IFERROR(IF($B101=String_o_Kofi,0,VLOOKUP(Monatsverwendungsnachweis!AI104,Status_Ausloesung,Monatsverwendungsnachweis!$R$6,FALSE)*$AF$6*Ermittlung_Pauschale!$N93),"")</f>
        <v/>
      </c>
      <c r="S101" s="73" t="str">
        <f>IFERROR(IF($B101=String_o_Kofi,0,VLOOKUP(Monatsverwendungsnachweis!AJ104,Status_Ausloesung,Monatsverwendungsnachweis!$R$6,FALSE)*$AF$6*Ermittlung_Pauschale!$N93),"")</f>
        <v/>
      </c>
      <c r="T101" s="73" t="str">
        <f>IFERROR(IF($B101=String_o_Kofi,0,VLOOKUP(Monatsverwendungsnachweis!AK104,Status_Ausloesung,Monatsverwendungsnachweis!$R$6,FALSE)*$AF$6*Ermittlung_Pauschale!$N93),"")</f>
        <v/>
      </c>
      <c r="U101" s="73" t="str">
        <f>IFERROR(IF($B101=String_o_Kofi,0,VLOOKUP(Monatsverwendungsnachweis!AL104,Status_Ausloesung,Monatsverwendungsnachweis!$R$6,FALSE)*$AF$6*Ermittlung_Pauschale!$N93),"")</f>
        <v/>
      </c>
      <c r="V101" s="73" t="str">
        <f>IFERROR(IF($B101=String_o_Kofi,0,VLOOKUP(Monatsverwendungsnachweis!AM104,Status_Ausloesung,Monatsverwendungsnachweis!$R$6,FALSE)*$AF$6*Ermittlung_Pauschale!$N93),"")</f>
        <v/>
      </c>
      <c r="W101" s="73" t="str">
        <f>IFERROR(IF($B101=String_o_Kofi,0,VLOOKUP(Monatsverwendungsnachweis!AN104,Status_Ausloesung,Monatsverwendungsnachweis!$R$6,FALSE)*$AF$6*Ermittlung_Pauschale!$N93),"")</f>
        <v/>
      </c>
      <c r="X101" s="73" t="str">
        <f>IFERROR(IF($B101=String_o_Kofi,0,VLOOKUP(Monatsverwendungsnachweis!AO104,Status_Ausloesung,Monatsverwendungsnachweis!$R$6,FALSE)*$AF$6*Ermittlung_Pauschale!$N93),"")</f>
        <v/>
      </c>
      <c r="Y101" s="73" t="str">
        <f>IFERROR(IF($B101=String_o_Kofi,0,VLOOKUP(Monatsverwendungsnachweis!AP104,Status_Ausloesung,Monatsverwendungsnachweis!$R$6,FALSE)*$AF$6*Ermittlung_Pauschale!$N93),"")</f>
        <v/>
      </c>
      <c r="Z101" s="73" t="str">
        <f>IFERROR(IF($B101=String_o_Kofi,0,VLOOKUP(Monatsverwendungsnachweis!AQ104,Status_Ausloesung,Monatsverwendungsnachweis!$R$6,FALSE)*$AF$6*Ermittlung_Pauschale!$N93),"")</f>
        <v/>
      </c>
      <c r="AA101" s="73" t="str">
        <f>IFERROR(IF($B101=String_o_Kofi,0,VLOOKUP(Monatsverwendungsnachweis!AR104,Status_Ausloesung,Monatsverwendungsnachweis!$R$6,FALSE)*$AF$6*Ermittlung_Pauschale!$N93),"")</f>
        <v/>
      </c>
      <c r="AB101" s="73" t="str">
        <f>IFERROR(IF($B101=String_o_Kofi,0,VLOOKUP(Monatsverwendungsnachweis!AS104,Status_Ausloesung,Monatsverwendungsnachweis!$R$6,FALSE)*$AF$6*Ermittlung_Pauschale!$N93),"")</f>
        <v/>
      </c>
      <c r="AC101" s="73" t="str">
        <f>IFERROR(IF($B101=String_o_Kofi,0,VLOOKUP(Monatsverwendungsnachweis!AT104,Status_Ausloesung,Monatsverwendungsnachweis!$R$6,FALSE)*$AF$6*Ermittlung_Pauschale!$N93),"")</f>
        <v/>
      </c>
      <c r="AD101" s="73" t="str">
        <f>IFERROR(IF($B101=String_o_Kofi,0,VLOOKUP(Monatsverwendungsnachweis!AU104,Status_Ausloesung,Monatsverwendungsnachweis!$R$6,FALSE)*$AF$6*Ermittlung_Pauschale!$N93),"")</f>
        <v/>
      </c>
      <c r="AE101" s="73" t="str">
        <f>IFERROR(IF($B101=String_o_Kofi,0,VLOOKUP(Monatsverwendungsnachweis!AV104,Status_Ausloesung,Monatsverwendungsnachweis!$R$6,FALSE)*$AF$6*Ermittlung_Pauschale!$N93),"")</f>
        <v/>
      </c>
      <c r="AF101" s="73" t="str">
        <f>IFERROR(IF($B101=String_o_Kofi,0,VLOOKUP(Monatsverwendungsnachweis!AW104,Status_Ausloesung,Monatsverwendungsnachweis!$R$6,FALSE)*$AF$6*Ermittlung_Pauschale!$N93),"")</f>
        <v/>
      </c>
      <c r="AG101" s="73" t="str">
        <f>IFERROR(IF($B101=String_o_Kofi,0,VLOOKUP(Monatsverwendungsnachweis!AX104,Status_Ausloesung,Monatsverwendungsnachweis!$R$6,FALSE)*$AF$6*Ermittlung_Pauschale!$N93),"")</f>
        <v/>
      </c>
      <c r="AH101" s="73" t="str">
        <f>IFERROR(IF($B101=String_o_Kofi,0,VLOOKUP(Monatsverwendungsnachweis!AY104,Status_Ausloesung,Monatsverwendungsnachweis!$R$6,FALSE)*$AF$6*Ermittlung_Pauschale!$N93),"")</f>
        <v/>
      </c>
      <c r="AI101" s="73" t="str">
        <f>IFERROR(IF($B101=String_o_Kofi,0,VLOOKUP(Monatsverwendungsnachweis!AZ104,Status_Ausloesung,Monatsverwendungsnachweis!$R$6,FALSE)*$AF$6*Ermittlung_Pauschale!$N93),"")</f>
        <v/>
      </c>
      <c r="AJ101" s="73" t="str">
        <f>IFERROR(IF($B101=String_o_Kofi,0,VLOOKUP(Monatsverwendungsnachweis!BA104,Status_Ausloesung,Monatsverwendungsnachweis!$R$6,FALSE)*$AF$6*Ermittlung_Pauschale!$N93),"")</f>
        <v/>
      </c>
      <c r="AK101" s="73" t="str">
        <f>IFERROR(IF($B101=String_o_Kofi,0,VLOOKUP(Monatsverwendungsnachweis!BB104,Status_Ausloesung,Monatsverwendungsnachweis!$R$6,FALSE)*$AF$6*Ermittlung_Pauschale!$N93),"")</f>
        <v/>
      </c>
      <c r="AL101" s="73" t="str">
        <f>IFERROR(IF($B101=String_o_Kofi,0,VLOOKUP(Monatsverwendungsnachweis!BC104,Status_Ausloesung,Monatsverwendungsnachweis!$R$6,FALSE)*$AF$6*Ermittlung_Pauschale!$N93),"")</f>
        <v/>
      </c>
      <c r="AM101" s="74">
        <f>IF(E101='Drop Down'!$L$2,SUM(H101:AL101),0)</f>
        <v>0</v>
      </c>
      <c r="AN101" s="74">
        <f>IF(E101='Drop Down'!$L$3,SUM(H101:AL101),0)</f>
        <v>0</v>
      </c>
      <c r="AO101" s="625"/>
      <c r="AP101" s="625"/>
    </row>
    <row r="102" spans="1:42" s="41" customFormat="1" ht="11.85" customHeight="1" x14ac:dyDescent="0.2">
      <c r="A102" s="83" t="str">
        <f>Monatsverwendungsnachweis!A105</f>
        <v/>
      </c>
      <c r="B102" s="84" t="str">
        <f>IF(Monatsverwendungsnachweis!B105&lt;&gt;"",Monatsverwendungsnachweis!B105,"")</f>
        <v/>
      </c>
      <c r="C102" s="84" t="str">
        <f>IF(Monatsverwendungsnachweis!D105&lt;&gt;"",Monatsverwendungsnachweis!D105,"")</f>
        <v/>
      </c>
      <c r="D102" s="124" t="str">
        <f>IF(Monatsverwendungsnachweis!F105="","",Monatsverwendungsnachweis!F105)</f>
        <v/>
      </c>
      <c r="E102" s="128" t="str">
        <f>IF(Monatsverwendungsnachweis!G105="","",Monatsverwendungsnachweis!G105)</f>
        <v/>
      </c>
      <c r="F102" s="124" t="str">
        <f>IF(Monatsverwendungsnachweis!H105="","",Monatsverwendungsnachweis!H105)</f>
        <v/>
      </c>
      <c r="G102" s="124" t="str">
        <f>IF(C102="","",IF(Ermittlung_Pauschale!N94=0,"nein","ja"))</f>
        <v/>
      </c>
      <c r="H102" s="73" t="str">
        <f>IFERROR(IF($B102=String_o_Kofi,0,VLOOKUP(Monatsverwendungsnachweis!Y105,Status_Ausloesung,Monatsverwendungsnachweis!$R$6,FALSE)*$AF$6*Ermittlung_Pauschale!$N94),"")</f>
        <v/>
      </c>
      <c r="I102" s="73" t="str">
        <f>IFERROR(IF($B102=String_o_Kofi,0,VLOOKUP(Monatsverwendungsnachweis!Z105,Status_Ausloesung,Monatsverwendungsnachweis!$R$6,FALSE)*$AF$6*Ermittlung_Pauschale!$N94),"")</f>
        <v/>
      </c>
      <c r="J102" s="73" t="str">
        <f>IFERROR(IF($B102=String_o_Kofi,0,VLOOKUP(Monatsverwendungsnachweis!AA105,Status_Ausloesung,Monatsverwendungsnachweis!$R$6,FALSE)*$AF$6*Ermittlung_Pauschale!$N94),"")</f>
        <v/>
      </c>
      <c r="K102" s="73" t="str">
        <f>IFERROR(IF($B102=String_o_Kofi,0,VLOOKUP(Monatsverwendungsnachweis!AB105,Status_Ausloesung,Monatsverwendungsnachweis!$R$6,FALSE)*$AF$6*Ermittlung_Pauschale!$N94),"")</f>
        <v/>
      </c>
      <c r="L102" s="73" t="str">
        <f>IFERROR(IF($B102=String_o_Kofi,0,VLOOKUP(Monatsverwendungsnachweis!AC105,Status_Ausloesung,Monatsverwendungsnachweis!$R$6,FALSE)*$AF$6*Ermittlung_Pauschale!$N94),"")</f>
        <v/>
      </c>
      <c r="M102" s="73" t="str">
        <f>IFERROR(IF($B102=String_o_Kofi,0,VLOOKUP(Monatsverwendungsnachweis!AD105,Status_Ausloesung,Monatsverwendungsnachweis!$R$6,FALSE)*$AF$6*Ermittlung_Pauschale!$N94),"")</f>
        <v/>
      </c>
      <c r="N102" s="73" t="str">
        <f>IFERROR(IF($B102=String_o_Kofi,0,VLOOKUP(Monatsverwendungsnachweis!AE105,Status_Ausloesung,Monatsverwendungsnachweis!$R$6,FALSE)*$AF$6*Ermittlung_Pauschale!$N94),"")</f>
        <v/>
      </c>
      <c r="O102" s="73" t="str">
        <f>IFERROR(IF($B102=String_o_Kofi,0,VLOOKUP(Monatsverwendungsnachweis!AF105,Status_Ausloesung,Monatsverwendungsnachweis!$R$6,FALSE)*$AF$6*Ermittlung_Pauschale!$N94),"")</f>
        <v/>
      </c>
      <c r="P102" s="73" t="str">
        <f>IFERROR(IF($B102=String_o_Kofi,0,VLOOKUP(Monatsverwendungsnachweis!AG105,Status_Ausloesung,Monatsverwendungsnachweis!$R$6,FALSE)*$AF$6*Ermittlung_Pauschale!$N94),"")</f>
        <v/>
      </c>
      <c r="Q102" s="73" t="str">
        <f>IFERROR(IF($B102=String_o_Kofi,0,VLOOKUP(Monatsverwendungsnachweis!AH105,Status_Ausloesung,Monatsverwendungsnachweis!$R$6,FALSE)*$AF$6*Ermittlung_Pauschale!$N94),"")</f>
        <v/>
      </c>
      <c r="R102" s="73" t="str">
        <f>IFERROR(IF($B102=String_o_Kofi,0,VLOOKUP(Monatsverwendungsnachweis!AI105,Status_Ausloesung,Monatsverwendungsnachweis!$R$6,FALSE)*$AF$6*Ermittlung_Pauschale!$N94),"")</f>
        <v/>
      </c>
      <c r="S102" s="73" t="str">
        <f>IFERROR(IF($B102=String_o_Kofi,0,VLOOKUP(Monatsverwendungsnachweis!AJ105,Status_Ausloesung,Monatsverwendungsnachweis!$R$6,FALSE)*$AF$6*Ermittlung_Pauschale!$N94),"")</f>
        <v/>
      </c>
      <c r="T102" s="73" t="str">
        <f>IFERROR(IF($B102=String_o_Kofi,0,VLOOKUP(Monatsverwendungsnachweis!AK105,Status_Ausloesung,Monatsverwendungsnachweis!$R$6,FALSE)*$AF$6*Ermittlung_Pauschale!$N94),"")</f>
        <v/>
      </c>
      <c r="U102" s="73" t="str">
        <f>IFERROR(IF($B102=String_o_Kofi,0,VLOOKUP(Monatsverwendungsnachweis!AL105,Status_Ausloesung,Monatsverwendungsnachweis!$R$6,FALSE)*$AF$6*Ermittlung_Pauschale!$N94),"")</f>
        <v/>
      </c>
      <c r="V102" s="73" t="str">
        <f>IFERROR(IF($B102=String_o_Kofi,0,VLOOKUP(Monatsverwendungsnachweis!AM105,Status_Ausloesung,Monatsverwendungsnachweis!$R$6,FALSE)*$AF$6*Ermittlung_Pauschale!$N94),"")</f>
        <v/>
      </c>
      <c r="W102" s="73" t="str">
        <f>IFERROR(IF($B102=String_o_Kofi,0,VLOOKUP(Monatsverwendungsnachweis!AN105,Status_Ausloesung,Monatsverwendungsnachweis!$R$6,FALSE)*$AF$6*Ermittlung_Pauschale!$N94),"")</f>
        <v/>
      </c>
      <c r="X102" s="73" t="str">
        <f>IFERROR(IF($B102=String_o_Kofi,0,VLOOKUP(Monatsverwendungsnachweis!AO105,Status_Ausloesung,Monatsverwendungsnachweis!$R$6,FALSE)*$AF$6*Ermittlung_Pauschale!$N94),"")</f>
        <v/>
      </c>
      <c r="Y102" s="73" t="str">
        <f>IFERROR(IF($B102=String_o_Kofi,0,VLOOKUP(Monatsverwendungsnachweis!AP105,Status_Ausloesung,Monatsverwendungsnachweis!$R$6,FALSE)*$AF$6*Ermittlung_Pauschale!$N94),"")</f>
        <v/>
      </c>
      <c r="Z102" s="73" t="str">
        <f>IFERROR(IF($B102=String_o_Kofi,0,VLOOKUP(Monatsverwendungsnachweis!AQ105,Status_Ausloesung,Monatsverwendungsnachweis!$R$6,FALSE)*$AF$6*Ermittlung_Pauschale!$N94),"")</f>
        <v/>
      </c>
      <c r="AA102" s="73" t="str">
        <f>IFERROR(IF($B102=String_o_Kofi,0,VLOOKUP(Monatsverwendungsnachweis!AR105,Status_Ausloesung,Monatsverwendungsnachweis!$R$6,FALSE)*$AF$6*Ermittlung_Pauschale!$N94),"")</f>
        <v/>
      </c>
      <c r="AB102" s="73" t="str">
        <f>IFERROR(IF($B102=String_o_Kofi,0,VLOOKUP(Monatsverwendungsnachweis!AS105,Status_Ausloesung,Monatsverwendungsnachweis!$R$6,FALSE)*$AF$6*Ermittlung_Pauschale!$N94),"")</f>
        <v/>
      </c>
      <c r="AC102" s="73" t="str">
        <f>IFERROR(IF($B102=String_o_Kofi,0,VLOOKUP(Monatsverwendungsnachweis!AT105,Status_Ausloesung,Monatsverwendungsnachweis!$R$6,FALSE)*$AF$6*Ermittlung_Pauschale!$N94),"")</f>
        <v/>
      </c>
      <c r="AD102" s="73" t="str">
        <f>IFERROR(IF($B102=String_o_Kofi,0,VLOOKUP(Monatsverwendungsnachweis!AU105,Status_Ausloesung,Monatsverwendungsnachweis!$R$6,FALSE)*$AF$6*Ermittlung_Pauschale!$N94),"")</f>
        <v/>
      </c>
      <c r="AE102" s="73" t="str">
        <f>IFERROR(IF($B102=String_o_Kofi,0,VLOOKUP(Monatsverwendungsnachweis!AV105,Status_Ausloesung,Monatsverwendungsnachweis!$R$6,FALSE)*$AF$6*Ermittlung_Pauschale!$N94),"")</f>
        <v/>
      </c>
      <c r="AF102" s="73" t="str">
        <f>IFERROR(IF($B102=String_o_Kofi,0,VLOOKUP(Monatsverwendungsnachweis!AW105,Status_Ausloesung,Monatsverwendungsnachweis!$R$6,FALSE)*$AF$6*Ermittlung_Pauschale!$N94),"")</f>
        <v/>
      </c>
      <c r="AG102" s="73" t="str">
        <f>IFERROR(IF($B102=String_o_Kofi,0,VLOOKUP(Monatsverwendungsnachweis!AX105,Status_Ausloesung,Monatsverwendungsnachweis!$R$6,FALSE)*$AF$6*Ermittlung_Pauschale!$N94),"")</f>
        <v/>
      </c>
      <c r="AH102" s="73" t="str">
        <f>IFERROR(IF($B102=String_o_Kofi,0,VLOOKUP(Monatsverwendungsnachweis!AY105,Status_Ausloesung,Monatsverwendungsnachweis!$R$6,FALSE)*$AF$6*Ermittlung_Pauschale!$N94),"")</f>
        <v/>
      </c>
      <c r="AI102" s="73" t="str">
        <f>IFERROR(IF($B102=String_o_Kofi,0,VLOOKUP(Monatsverwendungsnachweis!AZ105,Status_Ausloesung,Monatsverwendungsnachweis!$R$6,FALSE)*$AF$6*Ermittlung_Pauschale!$N94),"")</f>
        <v/>
      </c>
      <c r="AJ102" s="73" t="str">
        <f>IFERROR(IF($B102=String_o_Kofi,0,VLOOKUP(Monatsverwendungsnachweis!BA105,Status_Ausloesung,Monatsverwendungsnachweis!$R$6,FALSE)*$AF$6*Ermittlung_Pauschale!$N94),"")</f>
        <v/>
      </c>
      <c r="AK102" s="73" t="str">
        <f>IFERROR(IF($B102=String_o_Kofi,0,VLOOKUP(Monatsverwendungsnachweis!BB105,Status_Ausloesung,Monatsverwendungsnachweis!$R$6,FALSE)*$AF$6*Ermittlung_Pauschale!$N94),"")</f>
        <v/>
      </c>
      <c r="AL102" s="73" t="str">
        <f>IFERROR(IF($B102=String_o_Kofi,0,VLOOKUP(Monatsverwendungsnachweis!BC105,Status_Ausloesung,Monatsverwendungsnachweis!$R$6,FALSE)*$AF$6*Ermittlung_Pauschale!$N94),"")</f>
        <v/>
      </c>
      <c r="AM102" s="74">
        <f>IF(E102='Drop Down'!$L$2,SUM(H102:AL102),0)</f>
        <v>0</v>
      </c>
      <c r="AN102" s="74">
        <f>IF(E102='Drop Down'!$L$3,SUM(H102:AL102),0)</f>
        <v>0</v>
      </c>
      <c r="AO102" s="625"/>
      <c r="AP102" s="625"/>
    </row>
    <row r="103" spans="1:42" s="41" customFormat="1" ht="11.85" customHeight="1" x14ac:dyDescent="0.2">
      <c r="A103" s="83" t="str">
        <f>Monatsverwendungsnachweis!A106</f>
        <v/>
      </c>
      <c r="B103" s="84" t="str">
        <f>IF(Monatsverwendungsnachweis!B106&lt;&gt;"",Monatsverwendungsnachweis!B106,"")</f>
        <v/>
      </c>
      <c r="C103" s="84" t="str">
        <f>IF(Monatsverwendungsnachweis!D106&lt;&gt;"",Monatsverwendungsnachweis!D106,"")</f>
        <v/>
      </c>
      <c r="D103" s="124" t="str">
        <f>IF(Monatsverwendungsnachweis!F106="","",Monatsverwendungsnachweis!F106)</f>
        <v/>
      </c>
      <c r="E103" s="128" t="str">
        <f>IF(Monatsverwendungsnachweis!G106="","",Monatsverwendungsnachweis!G106)</f>
        <v/>
      </c>
      <c r="F103" s="124" t="str">
        <f>IF(Monatsverwendungsnachweis!H106="","",Monatsverwendungsnachweis!H106)</f>
        <v/>
      </c>
      <c r="G103" s="124" t="str">
        <f>IF(C103="","",IF(Ermittlung_Pauschale!N95=0,"nein","ja"))</f>
        <v/>
      </c>
      <c r="H103" s="73" t="str">
        <f>IFERROR(IF($B103=String_o_Kofi,0,VLOOKUP(Monatsverwendungsnachweis!Y106,Status_Ausloesung,Monatsverwendungsnachweis!$R$6,FALSE)*$AF$6*Ermittlung_Pauschale!$N95),"")</f>
        <v/>
      </c>
      <c r="I103" s="73" t="str">
        <f>IFERROR(IF($B103=String_o_Kofi,0,VLOOKUP(Monatsverwendungsnachweis!Z106,Status_Ausloesung,Monatsverwendungsnachweis!$R$6,FALSE)*$AF$6*Ermittlung_Pauschale!$N95),"")</f>
        <v/>
      </c>
      <c r="J103" s="73" t="str">
        <f>IFERROR(IF($B103=String_o_Kofi,0,VLOOKUP(Monatsverwendungsnachweis!AA106,Status_Ausloesung,Monatsverwendungsnachweis!$R$6,FALSE)*$AF$6*Ermittlung_Pauschale!$N95),"")</f>
        <v/>
      </c>
      <c r="K103" s="73" t="str">
        <f>IFERROR(IF($B103=String_o_Kofi,0,VLOOKUP(Monatsverwendungsnachweis!AB106,Status_Ausloesung,Monatsverwendungsnachweis!$R$6,FALSE)*$AF$6*Ermittlung_Pauschale!$N95),"")</f>
        <v/>
      </c>
      <c r="L103" s="73" t="str">
        <f>IFERROR(IF($B103=String_o_Kofi,0,VLOOKUP(Monatsverwendungsnachweis!AC106,Status_Ausloesung,Monatsverwendungsnachweis!$R$6,FALSE)*$AF$6*Ermittlung_Pauschale!$N95),"")</f>
        <v/>
      </c>
      <c r="M103" s="73" t="str">
        <f>IFERROR(IF($B103=String_o_Kofi,0,VLOOKUP(Monatsverwendungsnachweis!AD106,Status_Ausloesung,Monatsverwendungsnachweis!$R$6,FALSE)*$AF$6*Ermittlung_Pauschale!$N95),"")</f>
        <v/>
      </c>
      <c r="N103" s="73" t="str">
        <f>IFERROR(IF($B103=String_o_Kofi,0,VLOOKUP(Monatsverwendungsnachweis!AE106,Status_Ausloesung,Monatsverwendungsnachweis!$R$6,FALSE)*$AF$6*Ermittlung_Pauschale!$N95),"")</f>
        <v/>
      </c>
      <c r="O103" s="73" t="str">
        <f>IFERROR(IF($B103=String_o_Kofi,0,VLOOKUP(Monatsverwendungsnachweis!AF106,Status_Ausloesung,Monatsverwendungsnachweis!$R$6,FALSE)*$AF$6*Ermittlung_Pauschale!$N95),"")</f>
        <v/>
      </c>
      <c r="P103" s="73" t="str">
        <f>IFERROR(IF($B103=String_o_Kofi,0,VLOOKUP(Monatsverwendungsnachweis!AG106,Status_Ausloesung,Monatsverwendungsnachweis!$R$6,FALSE)*$AF$6*Ermittlung_Pauschale!$N95),"")</f>
        <v/>
      </c>
      <c r="Q103" s="73" t="str">
        <f>IFERROR(IF($B103=String_o_Kofi,0,VLOOKUP(Monatsverwendungsnachweis!AH106,Status_Ausloesung,Monatsverwendungsnachweis!$R$6,FALSE)*$AF$6*Ermittlung_Pauschale!$N95),"")</f>
        <v/>
      </c>
      <c r="R103" s="73" t="str">
        <f>IFERROR(IF($B103=String_o_Kofi,0,VLOOKUP(Monatsverwendungsnachweis!AI106,Status_Ausloesung,Monatsverwendungsnachweis!$R$6,FALSE)*$AF$6*Ermittlung_Pauschale!$N95),"")</f>
        <v/>
      </c>
      <c r="S103" s="73" t="str">
        <f>IFERROR(IF($B103=String_o_Kofi,0,VLOOKUP(Monatsverwendungsnachweis!AJ106,Status_Ausloesung,Monatsverwendungsnachweis!$R$6,FALSE)*$AF$6*Ermittlung_Pauschale!$N95),"")</f>
        <v/>
      </c>
      <c r="T103" s="73" t="str">
        <f>IFERROR(IF($B103=String_o_Kofi,0,VLOOKUP(Monatsverwendungsnachweis!AK106,Status_Ausloesung,Monatsverwendungsnachweis!$R$6,FALSE)*$AF$6*Ermittlung_Pauschale!$N95),"")</f>
        <v/>
      </c>
      <c r="U103" s="73" t="str">
        <f>IFERROR(IF($B103=String_o_Kofi,0,VLOOKUP(Monatsverwendungsnachweis!AL106,Status_Ausloesung,Monatsverwendungsnachweis!$R$6,FALSE)*$AF$6*Ermittlung_Pauschale!$N95),"")</f>
        <v/>
      </c>
      <c r="V103" s="73" t="str">
        <f>IFERROR(IF($B103=String_o_Kofi,0,VLOOKUP(Monatsverwendungsnachweis!AM106,Status_Ausloesung,Monatsverwendungsnachweis!$R$6,FALSE)*$AF$6*Ermittlung_Pauschale!$N95),"")</f>
        <v/>
      </c>
      <c r="W103" s="73" t="str">
        <f>IFERROR(IF($B103=String_o_Kofi,0,VLOOKUP(Monatsverwendungsnachweis!AN106,Status_Ausloesung,Monatsverwendungsnachweis!$R$6,FALSE)*$AF$6*Ermittlung_Pauschale!$N95),"")</f>
        <v/>
      </c>
      <c r="X103" s="73" t="str">
        <f>IFERROR(IF($B103=String_o_Kofi,0,VLOOKUP(Monatsverwendungsnachweis!AO106,Status_Ausloesung,Monatsverwendungsnachweis!$R$6,FALSE)*$AF$6*Ermittlung_Pauschale!$N95),"")</f>
        <v/>
      </c>
      <c r="Y103" s="73" t="str">
        <f>IFERROR(IF($B103=String_o_Kofi,0,VLOOKUP(Monatsverwendungsnachweis!AP106,Status_Ausloesung,Monatsverwendungsnachweis!$R$6,FALSE)*$AF$6*Ermittlung_Pauschale!$N95),"")</f>
        <v/>
      </c>
      <c r="Z103" s="73" t="str">
        <f>IFERROR(IF($B103=String_o_Kofi,0,VLOOKUP(Monatsverwendungsnachweis!AQ106,Status_Ausloesung,Monatsverwendungsnachweis!$R$6,FALSE)*$AF$6*Ermittlung_Pauschale!$N95),"")</f>
        <v/>
      </c>
      <c r="AA103" s="73" t="str">
        <f>IFERROR(IF($B103=String_o_Kofi,0,VLOOKUP(Monatsverwendungsnachweis!AR106,Status_Ausloesung,Monatsverwendungsnachweis!$R$6,FALSE)*$AF$6*Ermittlung_Pauschale!$N95),"")</f>
        <v/>
      </c>
      <c r="AB103" s="73" t="str">
        <f>IFERROR(IF($B103=String_o_Kofi,0,VLOOKUP(Monatsverwendungsnachweis!AS106,Status_Ausloesung,Monatsverwendungsnachweis!$R$6,FALSE)*$AF$6*Ermittlung_Pauschale!$N95),"")</f>
        <v/>
      </c>
      <c r="AC103" s="73" t="str">
        <f>IFERROR(IF($B103=String_o_Kofi,0,VLOOKUP(Monatsverwendungsnachweis!AT106,Status_Ausloesung,Monatsverwendungsnachweis!$R$6,FALSE)*$AF$6*Ermittlung_Pauschale!$N95),"")</f>
        <v/>
      </c>
      <c r="AD103" s="73" t="str">
        <f>IFERROR(IF($B103=String_o_Kofi,0,VLOOKUP(Monatsverwendungsnachweis!AU106,Status_Ausloesung,Monatsverwendungsnachweis!$R$6,FALSE)*$AF$6*Ermittlung_Pauschale!$N95),"")</f>
        <v/>
      </c>
      <c r="AE103" s="73" t="str">
        <f>IFERROR(IF($B103=String_o_Kofi,0,VLOOKUP(Monatsverwendungsnachweis!AV106,Status_Ausloesung,Monatsverwendungsnachweis!$R$6,FALSE)*$AF$6*Ermittlung_Pauschale!$N95),"")</f>
        <v/>
      </c>
      <c r="AF103" s="73" t="str">
        <f>IFERROR(IF($B103=String_o_Kofi,0,VLOOKUP(Monatsverwendungsnachweis!AW106,Status_Ausloesung,Monatsverwendungsnachweis!$R$6,FALSE)*$AF$6*Ermittlung_Pauschale!$N95),"")</f>
        <v/>
      </c>
      <c r="AG103" s="73" t="str">
        <f>IFERROR(IF($B103=String_o_Kofi,0,VLOOKUP(Monatsverwendungsnachweis!AX106,Status_Ausloesung,Monatsverwendungsnachweis!$R$6,FALSE)*$AF$6*Ermittlung_Pauschale!$N95),"")</f>
        <v/>
      </c>
      <c r="AH103" s="73" t="str">
        <f>IFERROR(IF($B103=String_o_Kofi,0,VLOOKUP(Monatsverwendungsnachweis!AY106,Status_Ausloesung,Monatsverwendungsnachweis!$R$6,FALSE)*$AF$6*Ermittlung_Pauschale!$N95),"")</f>
        <v/>
      </c>
      <c r="AI103" s="73" t="str">
        <f>IFERROR(IF($B103=String_o_Kofi,0,VLOOKUP(Monatsverwendungsnachweis!AZ106,Status_Ausloesung,Monatsverwendungsnachweis!$R$6,FALSE)*$AF$6*Ermittlung_Pauschale!$N95),"")</f>
        <v/>
      </c>
      <c r="AJ103" s="73" t="str">
        <f>IFERROR(IF($B103=String_o_Kofi,0,VLOOKUP(Monatsverwendungsnachweis!BA106,Status_Ausloesung,Monatsverwendungsnachweis!$R$6,FALSE)*$AF$6*Ermittlung_Pauschale!$N95),"")</f>
        <v/>
      </c>
      <c r="AK103" s="73" t="str">
        <f>IFERROR(IF($B103=String_o_Kofi,0,VLOOKUP(Monatsverwendungsnachweis!BB106,Status_Ausloesung,Monatsverwendungsnachweis!$R$6,FALSE)*$AF$6*Ermittlung_Pauschale!$N95),"")</f>
        <v/>
      </c>
      <c r="AL103" s="73" t="str">
        <f>IFERROR(IF($B103=String_o_Kofi,0,VLOOKUP(Monatsverwendungsnachweis!BC106,Status_Ausloesung,Monatsverwendungsnachweis!$R$6,FALSE)*$AF$6*Ermittlung_Pauschale!$N95),"")</f>
        <v/>
      </c>
      <c r="AM103" s="74">
        <f>IF(E103='Drop Down'!$L$2,SUM(H103:AL103),0)</f>
        <v>0</v>
      </c>
      <c r="AN103" s="74">
        <f>IF(E103='Drop Down'!$L$3,SUM(H103:AL103),0)</f>
        <v>0</v>
      </c>
      <c r="AO103" s="625"/>
      <c r="AP103" s="625"/>
    </row>
    <row r="104" spans="1:42" s="41" customFormat="1" ht="11.85" customHeight="1" x14ac:dyDescent="0.2">
      <c r="A104" s="83" t="str">
        <f>Monatsverwendungsnachweis!A107</f>
        <v/>
      </c>
      <c r="B104" s="84" t="str">
        <f>IF(Monatsverwendungsnachweis!B107&lt;&gt;"",Monatsverwendungsnachweis!B107,"")</f>
        <v/>
      </c>
      <c r="C104" s="84" t="str">
        <f>IF(Monatsverwendungsnachweis!D107&lt;&gt;"",Monatsverwendungsnachweis!D107,"")</f>
        <v/>
      </c>
      <c r="D104" s="124" t="str">
        <f>IF(Monatsverwendungsnachweis!F107="","",Monatsverwendungsnachweis!F107)</f>
        <v/>
      </c>
      <c r="E104" s="128" t="str">
        <f>IF(Monatsverwendungsnachweis!G107="","",Monatsverwendungsnachweis!G107)</f>
        <v/>
      </c>
      <c r="F104" s="124" t="str">
        <f>IF(Monatsverwendungsnachweis!H107="","",Monatsverwendungsnachweis!H107)</f>
        <v/>
      </c>
      <c r="G104" s="124" t="str">
        <f>IF(C104="","",IF(Ermittlung_Pauschale!N96=0,"nein","ja"))</f>
        <v/>
      </c>
      <c r="H104" s="73" t="str">
        <f>IFERROR(IF($B104=String_o_Kofi,0,VLOOKUP(Monatsverwendungsnachweis!Y107,Status_Ausloesung,Monatsverwendungsnachweis!$R$6,FALSE)*$AF$6*Ermittlung_Pauschale!$N96),"")</f>
        <v/>
      </c>
      <c r="I104" s="73" t="str">
        <f>IFERROR(IF($B104=String_o_Kofi,0,VLOOKUP(Monatsverwendungsnachweis!Z107,Status_Ausloesung,Monatsverwendungsnachweis!$R$6,FALSE)*$AF$6*Ermittlung_Pauschale!$N96),"")</f>
        <v/>
      </c>
      <c r="J104" s="73" t="str">
        <f>IFERROR(IF($B104=String_o_Kofi,0,VLOOKUP(Monatsverwendungsnachweis!AA107,Status_Ausloesung,Monatsverwendungsnachweis!$R$6,FALSE)*$AF$6*Ermittlung_Pauschale!$N96),"")</f>
        <v/>
      </c>
      <c r="K104" s="73" t="str">
        <f>IFERROR(IF($B104=String_o_Kofi,0,VLOOKUP(Monatsverwendungsnachweis!AB107,Status_Ausloesung,Monatsverwendungsnachweis!$R$6,FALSE)*$AF$6*Ermittlung_Pauschale!$N96),"")</f>
        <v/>
      </c>
      <c r="L104" s="73" t="str">
        <f>IFERROR(IF($B104=String_o_Kofi,0,VLOOKUP(Monatsverwendungsnachweis!AC107,Status_Ausloesung,Monatsverwendungsnachweis!$R$6,FALSE)*$AF$6*Ermittlung_Pauschale!$N96),"")</f>
        <v/>
      </c>
      <c r="M104" s="73" t="str">
        <f>IFERROR(IF($B104=String_o_Kofi,0,VLOOKUP(Monatsverwendungsnachweis!AD107,Status_Ausloesung,Monatsverwendungsnachweis!$R$6,FALSE)*$AF$6*Ermittlung_Pauschale!$N96),"")</f>
        <v/>
      </c>
      <c r="N104" s="73" t="str">
        <f>IFERROR(IF($B104=String_o_Kofi,0,VLOOKUP(Monatsverwendungsnachweis!AE107,Status_Ausloesung,Monatsverwendungsnachweis!$R$6,FALSE)*$AF$6*Ermittlung_Pauschale!$N96),"")</f>
        <v/>
      </c>
      <c r="O104" s="73" t="str">
        <f>IFERROR(IF($B104=String_o_Kofi,0,VLOOKUP(Monatsverwendungsnachweis!AF107,Status_Ausloesung,Monatsverwendungsnachweis!$R$6,FALSE)*$AF$6*Ermittlung_Pauschale!$N96),"")</f>
        <v/>
      </c>
      <c r="P104" s="73" t="str">
        <f>IFERROR(IF($B104=String_o_Kofi,0,VLOOKUP(Monatsverwendungsnachweis!AG107,Status_Ausloesung,Monatsverwendungsnachweis!$R$6,FALSE)*$AF$6*Ermittlung_Pauschale!$N96),"")</f>
        <v/>
      </c>
      <c r="Q104" s="73" t="str">
        <f>IFERROR(IF($B104=String_o_Kofi,0,VLOOKUP(Monatsverwendungsnachweis!AH107,Status_Ausloesung,Monatsverwendungsnachweis!$R$6,FALSE)*$AF$6*Ermittlung_Pauschale!$N96),"")</f>
        <v/>
      </c>
      <c r="R104" s="73" t="str">
        <f>IFERROR(IF($B104=String_o_Kofi,0,VLOOKUP(Monatsverwendungsnachweis!AI107,Status_Ausloesung,Monatsverwendungsnachweis!$R$6,FALSE)*$AF$6*Ermittlung_Pauschale!$N96),"")</f>
        <v/>
      </c>
      <c r="S104" s="73" t="str">
        <f>IFERROR(IF($B104=String_o_Kofi,0,VLOOKUP(Monatsverwendungsnachweis!AJ107,Status_Ausloesung,Monatsverwendungsnachweis!$R$6,FALSE)*$AF$6*Ermittlung_Pauschale!$N96),"")</f>
        <v/>
      </c>
      <c r="T104" s="73" t="str">
        <f>IFERROR(IF($B104=String_o_Kofi,0,VLOOKUP(Monatsverwendungsnachweis!AK107,Status_Ausloesung,Monatsverwendungsnachweis!$R$6,FALSE)*$AF$6*Ermittlung_Pauschale!$N96),"")</f>
        <v/>
      </c>
      <c r="U104" s="73" t="str">
        <f>IFERROR(IF($B104=String_o_Kofi,0,VLOOKUP(Monatsverwendungsnachweis!AL107,Status_Ausloesung,Monatsverwendungsnachweis!$R$6,FALSE)*$AF$6*Ermittlung_Pauschale!$N96),"")</f>
        <v/>
      </c>
      <c r="V104" s="73" t="str">
        <f>IFERROR(IF($B104=String_o_Kofi,0,VLOOKUP(Monatsverwendungsnachweis!AM107,Status_Ausloesung,Monatsverwendungsnachweis!$R$6,FALSE)*$AF$6*Ermittlung_Pauschale!$N96),"")</f>
        <v/>
      </c>
      <c r="W104" s="73" t="str">
        <f>IFERROR(IF($B104=String_o_Kofi,0,VLOOKUP(Monatsverwendungsnachweis!AN107,Status_Ausloesung,Monatsverwendungsnachweis!$R$6,FALSE)*$AF$6*Ermittlung_Pauschale!$N96),"")</f>
        <v/>
      </c>
      <c r="X104" s="73" t="str">
        <f>IFERROR(IF($B104=String_o_Kofi,0,VLOOKUP(Monatsverwendungsnachweis!AO107,Status_Ausloesung,Monatsverwendungsnachweis!$R$6,FALSE)*$AF$6*Ermittlung_Pauschale!$N96),"")</f>
        <v/>
      </c>
      <c r="Y104" s="73" t="str">
        <f>IFERROR(IF($B104=String_o_Kofi,0,VLOOKUP(Monatsverwendungsnachweis!AP107,Status_Ausloesung,Monatsverwendungsnachweis!$R$6,FALSE)*$AF$6*Ermittlung_Pauschale!$N96),"")</f>
        <v/>
      </c>
      <c r="Z104" s="73" t="str">
        <f>IFERROR(IF($B104=String_o_Kofi,0,VLOOKUP(Monatsverwendungsnachweis!AQ107,Status_Ausloesung,Monatsverwendungsnachweis!$R$6,FALSE)*$AF$6*Ermittlung_Pauschale!$N96),"")</f>
        <v/>
      </c>
      <c r="AA104" s="73" t="str">
        <f>IFERROR(IF($B104=String_o_Kofi,0,VLOOKUP(Monatsverwendungsnachweis!AR107,Status_Ausloesung,Monatsverwendungsnachweis!$R$6,FALSE)*$AF$6*Ermittlung_Pauschale!$N96),"")</f>
        <v/>
      </c>
      <c r="AB104" s="73" t="str">
        <f>IFERROR(IF($B104=String_o_Kofi,0,VLOOKUP(Monatsverwendungsnachweis!AS107,Status_Ausloesung,Monatsverwendungsnachweis!$R$6,FALSE)*$AF$6*Ermittlung_Pauschale!$N96),"")</f>
        <v/>
      </c>
      <c r="AC104" s="73" t="str">
        <f>IFERROR(IF($B104=String_o_Kofi,0,VLOOKUP(Monatsverwendungsnachweis!AT107,Status_Ausloesung,Monatsverwendungsnachweis!$R$6,FALSE)*$AF$6*Ermittlung_Pauschale!$N96),"")</f>
        <v/>
      </c>
      <c r="AD104" s="73" t="str">
        <f>IFERROR(IF($B104=String_o_Kofi,0,VLOOKUP(Monatsverwendungsnachweis!AU107,Status_Ausloesung,Monatsverwendungsnachweis!$R$6,FALSE)*$AF$6*Ermittlung_Pauschale!$N96),"")</f>
        <v/>
      </c>
      <c r="AE104" s="73" t="str">
        <f>IFERROR(IF($B104=String_o_Kofi,0,VLOOKUP(Monatsverwendungsnachweis!AV107,Status_Ausloesung,Monatsverwendungsnachweis!$R$6,FALSE)*$AF$6*Ermittlung_Pauschale!$N96),"")</f>
        <v/>
      </c>
      <c r="AF104" s="73" t="str">
        <f>IFERROR(IF($B104=String_o_Kofi,0,VLOOKUP(Monatsverwendungsnachweis!AW107,Status_Ausloesung,Monatsverwendungsnachweis!$R$6,FALSE)*$AF$6*Ermittlung_Pauschale!$N96),"")</f>
        <v/>
      </c>
      <c r="AG104" s="73" t="str">
        <f>IFERROR(IF($B104=String_o_Kofi,0,VLOOKUP(Monatsverwendungsnachweis!AX107,Status_Ausloesung,Monatsverwendungsnachweis!$R$6,FALSE)*$AF$6*Ermittlung_Pauschale!$N96),"")</f>
        <v/>
      </c>
      <c r="AH104" s="73" t="str">
        <f>IFERROR(IF($B104=String_o_Kofi,0,VLOOKUP(Monatsverwendungsnachweis!AY107,Status_Ausloesung,Monatsverwendungsnachweis!$R$6,FALSE)*$AF$6*Ermittlung_Pauschale!$N96),"")</f>
        <v/>
      </c>
      <c r="AI104" s="73" t="str">
        <f>IFERROR(IF($B104=String_o_Kofi,0,VLOOKUP(Monatsverwendungsnachweis!AZ107,Status_Ausloesung,Monatsverwendungsnachweis!$R$6,FALSE)*$AF$6*Ermittlung_Pauschale!$N96),"")</f>
        <v/>
      </c>
      <c r="AJ104" s="73" t="str">
        <f>IFERROR(IF($B104=String_o_Kofi,0,VLOOKUP(Monatsverwendungsnachweis!BA107,Status_Ausloesung,Monatsverwendungsnachweis!$R$6,FALSE)*$AF$6*Ermittlung_Pauschale!$N96),"")</f>
        <v/>
      </c>
      <c r="AK104" s="73" t="str">
        <f>IFERROR(IF($B104=String_o_Kofi,0,VLOOKUP(Monatsverwendungsnachweis!BB107,Status_Ausloesung,Monatsverwendungsnachweis!$R$6,FALSE)*$AF$6*Ermittlung_Pauschale!$N96),"")</f>
        <v/>
      </c>
      <c r="AL104" s="73" t="str">
        <f>IFERROR(IF($B104=String_o_Kofi,0,VLOOKUP(Monatsverwendungsnachweis!BC107,Status_Ausloesung,Monatsverwendungsnachweis!$R$6,FALSE)*$AF$6*Ermittlung_Pauschale!$N96),"")</f>
        <v/>
      </c>
      <c r="AM104" s="74">
        <f>IF(E104='Drop Down'!$L$2,SUM(H104:AL104),0)</f>
        <v>0</v>
      </c>
      <c r="AN104" s="74">
        <f>IF(E104='Drop Down'!$L$3,SUM(H104:AL104),0)</f>
        <v>0</v>
      </c>
      <c r="AO104" s="625"/>
      <c r="AP104" s="625"/>
    </row>
    <row r="105" spans="1:42" s="41" customFormat="1" ht="11.85" customHeight="1" x14ac:dyDescent="0.2">
      <c r="A105" s="83" t="str">
        <f>Monatsverwendungsnachweis!A108</f>
        <v/>
      </c>
      <c r="B105" s="84" t="str">
        <f>IF(Monatsverwendungsnachweis!B108&lt;&gt;"",Monatsverwendungsnachweis!B108,"")</f>
        <v/>
      </c>
      <c r="C105" s="84" t="str">
        <f>IF(Monatsverwendungsnachweis!D108&lt;&gt;"",Monatsverwendungsnachweis!D108,"")</f>
        <v/>
      </c>
      <c r="D105" s="124" t="str">
        <f>IF(Monatsverwendungsnachweis!F108="","",Monatsverwendungsnachweis!F108)</f>
        <v/>
      </c>
      <c r="E105" s="128" t="str">
        <f>IF(Monatsverwendungsnachweis!G108="","",Monatsverwendungsnachweis!G108)</f>
        <v/>
      </c>
      <c r="F105" s="124" t="str">
        <f>IF(Monatsverwendungsnachweis!H108="","",Monatsverwendungsnachweis!H108)</f>
        <v/>
      </c>
      <c r="G105" s="124" t="str">
        <f>IF(C105="","",IF(Ermittlung_Pauschale!N97=0,"nein","ja"))</f>
        <v/>
      </c>
      <c r="H105" s="73" t="str">
        <f>IFERROR(IF($B105=String_o_Kofi,0,VLOOKUP(Monatsverwendungsnachweis!Y108,Status_Ausloesung,Monatsverwendungsnachweis!$R$6,FALSE)*$AF$6*Ermittlung_Pauschale!$N97),"")</f>
        <v/>
      </c>
      <c r="I105" s="73" t="str">
        <f>IFERROR(IF($B105=String_o_Kofi,0,VLOOKUP(Monatsverwendungsnachweis!Z108,Status_Ausloesung,Monatsverwendungsnachweis!$R$6,FALSE)*$AF$6*Ermittlung_Pauschale!$N97),"")</f>
        <v/>
      </c>
      <c r="J105" s="73" t="str">
        <f>IFERROR(IF($B105=String_o_Kofi,0,VLOOKUP(Monatsverwendungsnachweis!AA108,Status_Ausloesung,Monatsverwendungsnachweis!$R$6,FALSE)*$AF$6*Ermittlung_Pauschale!$N97),"")</f>
        <v/>
      </c>
      <c r="K105" s="73" t="str">
        <f>IFERROR(IF($B105=String_o_Kofi,0,VLOOKUP(Monatsverwendungsnachweis!AB108,Status_Ausloesung,Monatsverwendungsnachweis!$R$6,FALSE)*$AF$6*Ermittlung_Pauschale!$N97),"")</f>
        <v/>
      </c>
      <c r="L105" s="73" t="str">
        <f>IFERROR(IF($B105=String_o_Kofi,0,VLOOKUP(Monatsverwendungsnachweis!AC108,Status_Ausloesung,Monatsverwendungsnachweis!$R$6,FALSE)*$AF$6*Ermittlung_Pauschale!$N97),"")</f>
        <v/>
      </c>
      <c r="M105" s="73" t="str">
        <f>IFERROR(IF($B105=String_o_Kofi,0,VLOOKUP(Monatsverwendungsnachweis!AD108,Status_Ausloesung,Monatsverwendungsnachweis!$R$6,FALSE)*$AF$6*Ermittlung_Pauschale!$N97),"")</f>
        <v/>
      </c>
      <c r="N105" s="73" t="str">
        <f>IFERROR(IF($B105=String_o_Kofi,0,VLOOKUP(Monatsverwendungsnachweis!AE108,Status_Ausloesung,Monatsverwendungsnachweis!$R$6,FALSE)*$AF$6*Ermittlung_Pauschale!$N97),"")</f>
        <v/>
      </c>
      <c r="O105" s="73" t="str">
        <f>IFERROR(IF($B105=String_o_Kofi,0,VLOOKUP(Monatsverwendungsnachweis!AF108,Status_Ausloesung,Monatsverwendungsnachweis!$R$6,FALSE)*$AF$6*Ermittlung_Pauschale!$N97),"")</f>
        <v/>
      </c>
      <c r="P105" s="73" t="str">
        <f>IFERROR(IF($B105=String_o_Kofi,0,VLOOKUP(Monatsverwendungsnachweis!AG108,Status_Ausloesung,Monatsverwendungsnachweis!$R$6,FALSE)*$AF$6*Ermittlung_Pauschale!$N97),"")</f>
        <v/>
      </c>
      <c r="Q105" s="73" t="str">
        <f>IFERROR(IF($B105=String_o_Kofi,0,VLOOKUP(Monatsverwendungsnachweis!AH108,Status_Ausloesung,Monatsverwendungsnachweis!$R$6,FALSE)*$AF$6*Ermittlung_Pauschale!$N97),"")</f>
        <v/>
      </c>
      <c r="R105" s="73" t="str">
        <f>IFERROR(IF($B105=String_o_Kofi,0,VLOOKUP(Monatsverwendungsnachweis!AI108,Status_Ausloesung,Monatsverwendungsnachweis!$R$6,FALSE)*$AF$6*Ermittlung_Pauschale!$N97),"")</f>
        <v/>
      </c>
      <c r="S105" s="73" t="str">
        <f>IFERROR(IF($B105=String_o_Kofi,0,VLOOKUP(Monatsverwendungsnachweis!AJ108,Status_Ausloesung,Monatsverwendungsnachweis!$R$6,FALSE)*$AF$6*Ermittlung_Pauschale!$N97),"")</f>
        <v/>
      </c>
      <c r="T105" s="73" t="str">
        <f>IFERROR(IF($B105=String_o_Kofi,0,VLOOKUP(Monatsverwendungsnachweis!AK108,Status_Ausloesung,Monatsverwendungsnachweis!$R$6,FALSE)*$AF$6*Ermittlung_Pauschale!$N97),"")</f>
        <v/>
      </c>
      <c r="U105" s="73" t="str">
        <f>IFERROR(IF($B105=String_o_Kofi,0,VLOOKUP(Monatsverwendungsnachweis!AL108,Status_Ausloesung,Monatsverwendungsnachweis!$R$6,FALSE)*$AF$6*Ermittlung_Pauschale!$N97),"")</f>
        <v/>
      </c>
      <c r="V105" s="73" t="str">
        <f>IFERROR(IF($B105=String_o_Kofi,0,VLOOKUP(Monatsverwendungsnachweis!AM108,Status_Ausloesung,Monatsverwendungsnachweis!$R$6,FALSE)*$AF$6*Ermittlung_Pauschale!$N97),"")</f>
        <v/>
      </c>
      <c r="W105" s="73" t="str">
        <f>IFERROR(IF($B105=String_o_Kofi,0,VLOOKUP(Monatsverwendungsnachweis!AN108,Status_Ausloesung,Monatsverwendungsnachweis!$R$6,FALSE)*$AF$6*Ermittlung_Pauschale!$N97),"")</f>
        <v/>
      </c>
      <c r="X105" s="73" t="str">
        <f>IFERROR(IF($B105=String_o_Kofi,0,VLOOKUP(Monatsverwendungsnachweis!AO108,Status_Ausloesung,Monatsverwendungsnachweis!$R$6,FALSE)*$AF$6*Ermittlung_Pauschale!$N97),"")</f>
        <v/>
      </c>
      <c r="Y105" s="73" t="str">
        <f>IFERROR(IF($B105=String_o_Kofi,0,VLOOKUP(Monatsverwendungsnachweis!AP108,Status_Ausloesung,Monatsverwendungsnachweis!$R$6,FALSE)*$AF$6*Ermittlung_Pauschale!$N97),"")</f>
        <v/>
      </c>
      <c r="Z105" s="73" t="str">
        <f>IFERROR(IF($B105=String_o_Kofi,0,VLOOKUP(Monatsverwendungsnachweis!AQ108,Status_Ausloesung,Monatsverwendungsnachweis!$R$6,FALSE)*$AF$6*Ermittlung_Pauschale!$N97),"")</f>
        <v/>
      </c>
      <c r="AA105" s="73" t="str">
        <f>IFERROR(IF($B105=String_o_Kofi,0,VLOOKUP(Monatsverwendungsnachweis!AR108,Status_Ausloesung,Monatsverwendungsnachweis!$R$6,FALSE)*$AF$6*Ermittlung_Pauschale!$N97),"")</f>
        <v/>
      </c>
      <c r="AB105" s="73" t="str">
        <f>IFERROR(IF($B105=String_o_Kofi,0,VLOOKUP(Monatsverwendungsnachweis!AS108,Status_Ausloesung,Monatsverwendungsnachweis!$R$6,FALSE)*$AF$6*Ermittlung_Pauschale!$N97),"")</f>
        <v/>
      </c>
      <c r="AC105" s="73" t="str">
        <f>IFERROR(IF($B105=String_o_Kofi,0,VLOOKUP(Monatsverwendungsnachweis!AT108,Status_Ausloesung,Monatsverwendungsnachweis!$R$6,FALSE)*$AF$6*Ermittlung_Pauschale!$N97),"")</f>
        <v/>
      </c>
      <c r="AD105" s="73" t="str">
        <f>IFERROR(IF($B105=String_o_Kofi,0,VLOOKUP(Monatsverwendungsnachweis!AU108,Status_Ausloesung,Monatsverwendungsnachweis!$R$6,FALSE)*$AF$6*Ermittlung_Pauschale!$N97),"")</f>
        <v/>
      </c>
      <c r="AE105" s="73" t="str">
        <f>IFERROR(IF($B105=String_o_Kofi,0,VLOOKUP(Monatsverwendungsnachweis!AV108,Status_Ausloesung,Monatsverwendungsnachweis!$R$6,FALSE)*$AF$6*Ermittlung_Pauschale!$N97),"")</f>
        <v/>
      </c>
      <c r="AF105" s="73" t="str">
        <f>IFERROR(IF($B105=String_o_Kofi,0,VLOOKUP(Monatsverwendungsnachweis!AW108,Status_Ausloesung,Monatsverwendungsnachweis!$R$6,FALSE)*$AF$6*Ermittlung_Pauschale!$N97),"")</f>
        <v/>
      </c>
      <c r="AG105" s="73" t="str">
        <f>IFERROR(IF($B105=String_o_Kofi,0,VLOOKUP(Monatsverwendungsnachweis!AX108,Status_Ausloesung,Monatsverwendungsnachweis!$R$6,FALSE)*$AF$6*Ermittlung_Pauschale!$N97),"")</f>
        <v/>
      </c>
      <c r="AH105" s="73" t="str">
        <f>IFERROR(IF($B105=String_o_Kofi,0,VLOOKUP(Monatsverwendungsnachweis!AY108,Status_Ausloesung,Monatsverwendungsnachweis!$R$6,FALSE)*$AF$6*Ermittlung_Pauschale!$N97),"")</f>
        <v/>
      </c>
      <c r="AI105" s="73" t="str">
        <f>IFERROR(IF($B105=String_o_Kofi,0,VLOOKUP(Monatsverwendungsnachweis!AZ108,Status_Ausloesung,Monatsverwendungsnachweis!$R$6,FALSE)*$AF$6*Ermittlung_Pauschale!$N97),"")</f>
        <v/>
      </c>
      <c r="AJ105" s="73" t="str">
        <f>IFERROR(IF($B105=String_o_Kofi,0,VLOOKUP(Monatsverwendungsnachweis!BA108,Status_Ausloesung,Monatsverwendungsnachweis!$R$6,FALSE)*$AF$6*Ermittlung_Pauschale!$N97),"")</f>
        <v/>
      </c>
      <c r="AK105" s="73" t="str">
        <f>IFERROR(IF($B105=String_o_Kofi,0,VLOOKUP(Monatsverwendungsnachweis!BB108,Status_Ausloesung,Monatsverwendungsnachweis!$R$6,FALSE)*$AF$6*Ermittlung_Pauschale!$N97),"")</f>
        <v/>
      </c>
      <c r="AL105" s="73" t="str">
        <f>IFERROR(IF($B105=String_o_Kofi,0,VLOOKUP(Monatsverwendungsnachweis!BC108,Status_Ausloesung,Monatsverwendungsnachweis!$R$6,FALSE)*$AF$6*Ermittlung_Pauschale!$N97),"")</f>
        <v/>
      </c>
      <c r="AM105" s="74">
        <f>IF(E105='Drop Down'!$L$2,SUM(H105:AL105),0)</f>
        <v>0</v>
      </c>
      <c r="AN105" s="74">
        <f>IF(E105='Drop Down'!$L$3,SUM(H105:AL105),0)</f>
        <v>0</v>
      </c>
      <c r="AO105" s="625"/>
      <c r="AP105" s="625"/>
    </row>
    <row r="106" spans="1:42" s="41" customFormat="1" ht="11.85" customHeight="1" x14ac:dyDescent="0.2">
      <c r="A106" s="83" t="str">
        <f>Monatsverwendungsnachweis!A109</f>
        <v/>
      </c>
      <c r="B106" s="84" t="str">
        <f>IF(Monatsverwendungsnachweis!B109&lt;&gt;"",Monatsverwendungsnachweis!B109,"")</f>
        <v/>
      </c>
      <c r="C106" s="84" t="str">
        <f>IF(Monatsverwendungsnachweis!D109&lt;&gt;"",Monatsverwendungsnachweis!D109,"")</f>
        <v/>
      </c>
      <c r="D106" s="124" t="str">
        <f>IF(Monatsverwendungsnachweis!F109="","",Monatsverwendungsnachweis!F109)</f>
        <v/>
      </c>
      <c r="E106" s="128" t="str">
        <f>IF(Monatsverwendungsnachweis!G109="","",Monatsverwendungsnachweis!G109)</f>
        <v/>
      </c>
      <c r="F106" s="124" t="str">
        <f>IF(Monatsverwendungsnachweis!H109="","",Monatsverwendungsnachweis!H109)</f>
        <v/>
      </c>
      <c r="G106" s="124" t="str">
        <f>IF(C106="","",IF(Ermittlung_Pauschale!N98=0,"nein","ja"))</f>
        <v/>
      </c>
      <c r="H106" s="73" t="str">
        <f>IFERROR(IF($B106=String_o_Kofi,0,VLOOKUP(Monatsverwendungsnachweis!Y109,Status_Ausloesung,Monatsverwendungsnachweis!$R$6,FALSE)*$AF$6*Ermittlung_Pauschale!$N98),"")</f>
        <v/>
      </c>
      <c r="I106" s="73" t="str">
        <f>IFERROR(IF($B106=String_o_Kofi,0,VLOOKUP(Monatsverwendungsnachweis!Z109,Status_Ausloesung,Monatsverwendungsnachweis!$R$6,FALSE)*$AF$6*Ermittlung_Pauschale!$N98),"")</f>
        <v/>
      </c>
      <c r="J106" s="73" t="str">
        <f>IFERROR(IF($B106=String_o_Kofi,0,VLOOKUP(Monatsverwendungsnachweis!AA109,Status_Ausloesung,Monatsverwendungsnachweis!$R$6,FALSE)*$AF$6*Ermittlung_Pauschale!$N98),"")</f>
        <v/>
      </c>
      <c r="K106" s="73" t="str">
        <f>IFERROR(IF($B106=String_o_Kofi,0,VLOOKUP(Monatsverwendungsnachweis!AB109,Status_Ausloesung,Monatsverwendungsnachweis!$R$6,FALSE)*$AF$6*Ermittlung_Pauschale!$N98),"")</f>
        <v/>
      </c>
      <c r="L106" s="73" t="str">
        <f>IFERROR(IF($B106=String_o_Kofi,0,VLOOKUP(Monatsverwendungsnachweis!AC109,Status_Ausloesung,Monatsverwendungsnachweis!$R$6,FALSE)*$AF$6*Ermittlung_Pauschale!$N98),"")</f>
        <v/>
      </c>
      <c r="M106" s="73" t="str">
        <f>IFERROR(IF($B106=String_o_Kofi,0,VLOOKUP(Monatsverwendungsnachweis!AD109,Status_Ausloesung,Monatsverwendungsnachweis!$R$6,FALSE)*$AF$6*Ermittlung_Pauschale!$N98),"")</f>
        <v/>
      </c>
      <c r="N106" s="73" t="str">
        <f>IFERROR(IF($B106=String_o_Kofi,0,VLOOKUP(Monatsverwendungsnachweis!AE109,Status_Ausloesung,Monatsverwendungsnachweis!$R$6,FALSE)*$AF$6*Ermittlung_Pauschale!$N98),"")</f>
        <v/>
      </c>
      <c r="O106" s="73" t="str">
        <f>IFERROR(IF($B106=String_o_Kofi,0,VLOOKUP(Monatsverwendungsnachweis!AF109,Status_Ausloesung,Monatsverwendungsnachweis!$R$6,FALSE)*$AF$6*Ermittlung_Pauschale!$N98),"")</f>
        <v/>
      </c>
      <c r="P106" s="73" t="str">
        <f>IFERROR(IF($B106=String_o_Kofi,0,VLOOKUP(Monatsverwendungsnachweis!AG109,Status_Ausloesung,Monatsverwendungsnachweis!$R$6,FALSE)*$AF$6*Ermittlung_Pauschale!$N98),"")</f>
        <v/>
      </c>
      <c r="Q106" s="73" t="str">
        <f>IFERROR(IF($B106=String_o_Kofi,0,VLOOKUP(Monatsverwendungsnachweis!AH109,Status_Ausloesung,Monatsverwendungsnachweis!$R$6,FALSE)*$AF$6*Ermittlung_Pauschale!$N98),"")</f>
        <v/>
      </c>
      <c r="R106" s="73" t="str">
        <f>IFERROR(IF($B106=String_o_Kofi,0,VLOOKUP(Monatsverwendungsnachweis!AI109,Status_Ausloesung,Monatsverwendungsnachweis!$R$6,FALSE)*$AF$6*Ermittlung_Pauschale!$N98),"")</f>
        <v/>
      </c>
      <c r="S106" s="73" t="str">
        <f>IFERROR(IF($B106=String_o_Kofi,0,VLOOKUP(Monatsverwendungsnachweis!AJ109,Status_Ausloesung,Monatsverwendungsnachweis!$R$6,FALSE)*$AF$6*Ermittlung_Pauschale!$N98),"")</f>
        <v/>
      </c>
      <c r="T106" s="73" t="str">
        <f>IFERROR(IF($B106=String_o_Kofi,0,VLOOKUP(Monatsverwendungsnachweis!AK109,Status_Ausloesung,Monatsverwendungsnachweis!$R$6,FALSE)*$AF$6*Ermittlung_Pauschale!$N98),"")</f>
        <v/>
      </c>
      <c r="U106" s="73" t="str">
        <f>IFERROR(IF($B106=String_o_Kofi,0,VLOOKUP(Monatsverwendungsnachweis!AL109,Status_Ausloesung,Monatsverwendungsnachweis!$R$6,FALSE)*$AF$6*Ermittlung_Pauschale!$N98),"")</f>
        <v/>
      </c>
      <c r="V106" s="73" t="str">
        <f>IFERROR(IF($B106=String_o_Kofi,0,VLOOKUP(Monatsverwendungsnachweis!AM109,Status_Ausloesung,Monatsverwendungsnachweis!$R$6,FALSE)*$AF$6*Ermittlung_Pauschale!$N98),"")</f>
        <v/>
      </c>
      <c r="W106" s="73" t="str">
        <f>IFERROR(IF($B106=String_o_Kofi,0,VLOOKUP(Monatsverwendungsnachweis!AN109,Status_Ausloesung,Monatsverwendungsnachweis!$R$6,FALSE)*$AF$6*Ermittlung_Pauschale!$N98),"")</f>
        <v/>
      </c>
      <c r="X106" s="73" t="str">
        <f>IFERROR(IF($B106=String_o_Kofi,0,VLOOKUP(Monatsverwendungsnachweis!AO109,Status_Ausloesung,Monatsverwendungsnachweis!$R$6,FALSE)*$AF$6*Ermittlung_Pauschale!$N98),"")</f>
        <v/>
      </c>
      <c r="Y106" s="73" t="str">
        <f>IFERROR(IF($B106=String_o_Kofi,0,VLOOKUP(Monatsverwendungsnachweis!AP109,Status_Ausloesung,Monatsverwendungsnachweis!$R$6,FALSE)*$AF$6*Ermittlung_Pauschale!$N98),"")</f>
        <v/>
      </c>
      <c r="Z106" s="73" t="str">
        <f>IFERROR(IF($B106=String_o_Kofi,0,VLOOKUP(Monatsverwendungsnachweis!AQ109,Status_Ausloesung,Monatsverwendungsnachweis!$R$6,FALSE)*$AF$6*Ermittlung_Pauschale!$N98),"")</f>
        <v/>
      </c>
      <c r="AA106" s="73" t="str">
        <f>IFERROR(IF($B106=String_o_Kofi,0,VLOOKUP(Monatsverwendungsnachweis!AR109,Status_Ausloesung,Monatsverwendungsnachweis!$R$6,FALSE)*$AF$6*Ermittlung_Pauschale!$N98),"")</f>
        <v/>
      </c>
      <c r="AB106" s="73" t="str">
        <f>IFERROR(IF($B106=String_o_Kofi,0,VLOOKUP(Monatsverwendungsnachweis!AS109,Status_Ausloesung,Monatsverwendungsnachweis!$R$6,FALSE)*$AF$6*Ermittlung_Pauschale!$N98),"")</f>
        <v/>
      </c>
      <c r="AC106" s="73" t="str">
        <f>IFERROR(IF($B106=String_o_Kofi,0,VLOOKUP(Monatsverwendungsnachweis!AT109,Status_Ausloesung,Monatsverwendungsnachweis!$R$6,FALSE)*$AF$6*Ermittlung_Pauschale!$N98),"")</f>
        <v/>
      </c>
      <c r="AD106" s="73" t="str">
        <f>IFERROR(IF($B106=String_o_Kofi,0,VLOOKUP(Monatsverwendungsnachweis!AU109,Status_Ausloesung,Monatsverwendungsnachweis!$R$6,FALSE)*$AF$6*Ermittlung_Pauschale!$N98),"")</f>
        <v/>
      </c>
      <c r="AE106" s="73" t="str">
        <f>IFERROR(IF($B106=String_o_Kofi,0,VLOOKUP(Monatsverwendungsnachweis!AV109,Status_Ausloesung,Monatsverwendungsnachweis!$R$6,FALSE)*$AF$6*Ermittlung_Pauschale!$N98),"")</f>
        <v/>
      </c>
      <c r="AF106" s="73" t="str">
        <f>IFERROR(IF($B106=String_o_Kofi,0,VLOOKUP(Monatsverwendungsnachweis!AW109,Status_Ausloesung,Monatsverwendungsnachweis!$R$6,FALSE)*$AF$6*Ermittlung_Pauschale!$N98),"")</f>
        <v/>
      </c>
      <c r="AG106" s="73" t="str">
        <f>IFERROR(IF($B106=String_o_Kofi,0,VLOOKUP(Monatsverwendungsnachweis!AX109,Status_Ausloesung,Monatsverwendungsnachweis!$R$6,FALSE)*$AF$6*Ermittlung_Pauschale!$N98),"")</f>
        <v/>
      </c>
      <c r="AH106" s="73" t="str">
        <f>IFERROR(IF($B106=String_o_Kofi,0,VLOOKUP(Monatsverwendungsnachweis!AY109,Status_Ausloesung,Monatsverwendungsnachweis!$R$6,FALSE)*$AF$6*Ermittlung_Pauschale!$N98),"")</f>
        <v/>
      </c>
      <c r="AI106" s="73" t="str">
        <f>IFERROR(IF($B106=String_o_Kofi,0,VLOOKUP(Monatsverwendungsnachweis!AZ109,Status_Ausloesung,Monatsverwendungsnachweis!$R$6,FALSE)*$AF$6*Ermittlung_Pauschale!$N98),"")</f>
        <v/>
      </c>
      <c r="AJ106" s="73" t="str">
        <f>IFERROR(IF($B106=String_o_Kofi,0,VLOOKUP(Monatsverwendungsnachweis!BA109,Status_Ausloesung,Monatsverwendungsnachweis!$R$6,FALSE)*$AF$6*Ermittlung_Pauschale!$N98),"")</f>
        <v/>
      </c>
      <c r="AK106" s="73" t="str">
        <f>IFERROR(IF($B106=String_o_Kofi,0,VLOOKUP(Monatsverwendungsnachweis!BB109,Status_Ausloesung,Monatsverwendungsnachweis!$R$6,FALSE)*$AF$6*Ermittlung_Pauschale!$N98),"")</f>
        <v/>
      </c>
      <c r="AL106" s="73" t="str">
        <f>IFERROR(IF($B106=String_o_Kofi,0,VLOOKUP(Monatsverwendungsnachweis!BC109,Status_Ausloesung,Monatsverwendungsnachweis!$R$6,FALSE)*$AF$6*Ermittlung_Pauschale!$N98),"")</f>
        <v/>
      </c>
      <c r="AM106" s="74">
        <f>IF(E106='Drop Down'!$L$2,SUM(H106:AL106),0)</f>
        <v>0</v>
      </c>
      <c r="AN106" s="74">
        <f>IF(E106='Drop Down'!$L$3,SUM(H106:AL106),0)</f>
        <v>0</v>
      </c>
      <c r="AO106" s="625"/>
      <c r="AP106" s="625"/>
    </row>
    <row r="107" spans="1:42" s="41" customFormat="1" ht="11.85" customHeight="1" x14ac:dyDescent="0.2">
      <c r="A107" s="83" t="str">
        <f>Monatsverwendungsnachweis!A110</f>
        <v/>
      </c>
      <c r="B107" s="84" t="str">
        <f>IF(Monatsverwendungsnachweis!B110&lt;&gt;"",Monatsverwendungsnachweis!B110,"")</f>
        <v/>
      </c>
      <c r="C107" s="84" t="str">
        <f>IF(Monatsverwendungsnachweis!D110&lt;&gt;"",Monatsverwendungsnachweis!D110,"")</f>
        <v/>
      </c>
      <c r="D107" s="124" t="str">
        <f>IF(Monatsverwendungsnachweis!F110="","",Monatsverwendungsnachweis!F110)</f>
        <v/>
      </c>
      <c r="E107" s="128" t="str">
        <f>IF(Monatsverwendungsnachweis!G110="","",Monatsverwendungsnachweis!G110)</f>
        <v/>
      </c>
      <c r="F107" s="124" t="str">
        <f>IF(Monatsverwendungsnachweis!H110="","",Monatsverwendungsnachweis!H110)</f>
        <v/>
      </c>
      <c r="G107" s="124" t="str">
        <f>IF(C107="","",IF(Ermittlung_Pauschale!N99=0,"nein","ja"))</f>
        <v/>
      </c>
      <c r="H107" s="73" t="str">
        <f>IFERROR(IF($B107=String_o_Kofi,0,VLOOKUP(Monatsverwendungsnachweis!Y110,Status_Ausloesung,Monatsverwendungsnachweis!$R$6,FALSE)*$AF$6*Ermittlung_Pauschale!$N99),"")</f>
        <v/>
      </c>
      <c r="I107" s="73" t="str">
        <f>IFERROR(IF($B107=String_o_Kofi,0,VLOOKUP(Monatsverwendungsnachweis!Z110,Status_Ausloesung,Monatsverwendungsnachweis!$R$6,FALSE)*$AF$6*Ermittlung_Pauschale!$N99),"")</f>
        <v/>
      </c>
      <c r="J107" s="73" t="str">
        <f>IFERROR(IF($B107=String_o_Kofi,0,VLOOKUP(Monatsverwendungsnachweis!AA110,Status_Ausloesung,Monatsverwendungsnachweis!$R$6,FALSE)*$AF$6*Ermittlung_Pauschale!$N99),"")</f>
        <v/>
      </c>
      <c r="K107" s="73" t="str">
        <f>IFERROR(IF($B107=String_o_Kofi,0,VLOOKUP(Monatsverwendungsnachweis!AB110,Status_Ausloesung,Monatsverwendungsnachweis!$R$6,FALSE)*$AF$6*Ermittlung_Pauschale!$N99),"")</f>
        <v/>
      </c>
      <c r="L107" s="73" t="str">
        <f>IFERROR(IF($B107=String_o_Kofi,0,VLOOKUP(Monatsverwendungsnachweis!AC110,Status_Ausloesung,Monatsverwendungsnachweis!$R$6,FALSE)*$AF$6*Ermittlung_Pauschale!$N99),"")</f>
        <v/>
      </c>
      <c r="M107" s="73" t="str">
        <f>IFERROR(IF($B107=String_o_Kofi,0,VLOOKUP(Monatsverwendungsnachweis!AD110,Status_Ausloesung,Monatsverwendungsnachweis!$R$6,FALSE)*$AF$6*Ermittlung_Pauschale!$N99),"")</f>
        <v/>
      </c>
      <c r="N107" s="73" t="str">
        <f>IFERROR(IF($B107=String_o_Kofi,0,VLOOKUP(Monatsverwendungsnachweis!AE110,Status_Ausloesung,Monatsverwendungsnachweis!$R$6,FALSE)*$AF$6*Ermittlung_Pauschale!$N99),"")</f>
        <v/>
      </c>
      <c r="O107" s="73" t="str">
        <f>IFERROR(IF($B107=String_o_Kofi,0,VLOOKUP(Monatsverwendungsnachweis!AF110,Status_Ausloesung,Monatsverwendungsnachweis!$R$6,FALSE)*$AF$6*Ermittlung_Pauschale!$N99),"")</f>
        <v/>
      </c>
      <c r="P107" s="73" t="str">
        <f>IFERROR(IF($B107=String_o_Kofi,0,VLOOKUP(Monatsverwendungsnachweis!AG110,Status_Ausloesung,Monatsverwendungsnachweis!$R$6,FALSE)*$AF$6*Ermittlung_Pauschale!$N99),"")</f>
        <v/>
      </c>
      <c r="Q107" s="73" t="str">
        <f>IFERROR(IF($B107=String_o_Kofi,0,VLOOKUP(Monatsverwendungsnachweis!AH110,Status_Ausloesung,Monatsverwendungsnachweis!$R$6,FALSE)*$AF$6*Ermittlung_Pauschale!$N99),"")</f>
        <v/>
      </c>
      <c r="R107" s="73" t="str">
        <f>IFERROR(IF($B107=String_o_Kofi,0,VLOOKUP(Monatsverwendungsnachweis!AI110,Status_Ausloesung,Monatsverwendungsnachweis!$R$6,FALSE)*$AF$6*Ermittlung_Pauschale!$N99),"")</f>
        <v/>
      </c>
      <c r="S107" s="73" t="str">
        <f>IFERROR(IF($B107=String_o_Kofi,0,VLOOKUP(Monatsverwendungsnachweis!AJ110,Status_Ausloesung,Monatsverwendungsnachweis!$R$6,FALSE)*$AF$6*Ermittlung_Pauschale!$N99),"")</f>
        <v/>
      </c>
      <c r="T107" s="73" t="str">
        <f>IFERROR(IF($B107=String_o_Kofi,0,VLOOKUP(Monatsverwendungsnachweis!AK110,Status_Ausloesung,Monatsverwendungsnachweis!$R$6,FALSE)*$AF$6*Ermittlung_Pauschale!$N99),"")</f>
        <v/>
      </c>
      <c r="U107" s="73" t="str">
        <f>IFERROR(IF($B107=String_o_Kofi,0,VLOOKUP(Monatsverwendungsnachweis!AL110,Status_Ausloesung,Monatsverwendungsnachweis!$R$6,FALSE)*$AF$6*Ermittlung_Pauschale!$N99),"")</f>
        <v/>
      </c>
      <c r="V107" s="73" t="str">
        <f>IFERROR(IF($B107=String_o_Kofi,0,VLOOKUP(Monatsverwendungsnachweis!AM110,Status_Ausloesung,Monatsverwendungsnachweis!$R$6,FALSE)*$AF$6*Ermittlung_Pauschale!$N99),"")</f>
        <v/>
      </c>
      <c r="W107" s="73" t="str">
        <f>IFERROR(IF($B107=String_o_Kofi,0,VLOOKUP(Monatsverwendungsnachweis!AN110,Status_Ausloesung,Monatsverwendungsnachweis!$R$6,FALSE)*$AF$6*Ermittlung_Pauschale!$N99),"")</f>
        <v/>
      </c>
      <c r="X107" s="73" t="str">
        <f>IFERROR(IF($B107=String_o_Kofi,0,VLOOKUP(Monatsverwendungsnachweis!AO110,Status_Ausloesung,Monatsverwendungsnachweis!$R$6,FALSE)*$AF$6*Ermittlung_Pauschale!$N99),"")</f>
        <v/>
      </c>
      <c r="Y107" s="73" t="str">
        <f>IFERROR(IF($B107=String_o_Kofi,0,VLOOKUP(Monatsverwendungsnachweis!AP110,Status_Ausloesung,Monatsverwendungsnachweis!$R$6,FALSE)*$AF$6*Ermittlung_Pauschale!$N99),"")</f>
        <v/>
      </c>
      <c r="Z107" s="73" t="str">
        <f>IFERROR(IF($B107=String_o_Kofi,0,VLOOKUP(Monatsverwendungsnachweis!AQ110,Status_Ausloesung,Monatsverwendungsnachweis!$R$6,FALSE)*$AF$6*Ermittlung_Pauschale!$N99),"")</f>
        <v/>
      </c>
      <c r="AA107" s="73" t="str">
        <f>IFERROR(IF($B107=String_o_Kofi,0,VLOOKUP(Monatsverwendungsnachweis!AR110,Status_Ausloesung,Monatsverwendungsnachweis!$R$6,FALSE)*$AF$6*Ermittlung_Pauschale!$N99),"")</f>
        <v/>
      </c>
      <c r="AB107" s="73" t="str">
        <f>IFERROR(IF($B107=String_o_Kofi,0,VLOOKUP(Monatsverwendungsnachweis!AS110,Status_Ausloesung,Monatsverwendungsnachweis!$R$6,FALSE)*$AF$6*Ermittlung_Pauschale!$N99),"")</f>
        <v/>
      </c>
      <c r="AC107" s="73" t="str">
        <f>IFERROR(IF($B107=String_o_Kofi,0,VLOOKUP(Monatsverwendungsnachweis!AT110,Status_Ausloesung,Monatsverwendungsnachweis!$R$6,FALSE)*$AF$6*Ermittlung_Pauschale!$N99),"")</f>
        <v/>
      </c>
      <c r="AD107" s="73" t="str">
        <f>IFERROR(IF($B107=String_o_Kofi,0,VLOOKUP(Monatsverwendungsnachweis!AU110,Status_Ausloesung,Monatsverwendungsnachweis!$R$6,FALSE)*$AF$6*Ermittlung_Pauschale!$N99),"")</f>
        <v/>
      </c>
      <c r="AE107" s="73" t="str">
        <f>IFERROR(IF($B107=String_o_Kofi,0,VLOOKUP(Monatsverwendungsnachweis!AV110,Status_Ausloesung,Monatsverwendungsnachweis!$R$6,FALSE)*$AF$6*Ermittlung_Pauschale!$N99),"")</f>
        <v/>
      </c>
      <c r="AF107" s="73" t="str">
        <f>IFERROR(IF($B107=String_o_Kofi,0,VLOOKUP(Monatsverwendungsnachweis!AW110,Status_Ausloesung,Monatsverwendungsnachweis!$R$6,FALSE)*$AF$6*Ermittlung_Pauschale!$N99),"")</f>
        <v/>
      </c>
      <c r="AG107" s="73" t="str">
        <f>IFERROR(IF($B107=String_o_Kofi,0,VLOOKUP(Monatsverwendungsnachweis!AX110,Status_Ausloesung,Monatsverwendungsnachweis!$R$6,FALSE)*$AF$6*Ermittlung_Pauschale!$N99),"")</f>
        <v/>
      </c>
      <c r="AH107" s="73" t="str">
        <f>IFERROR(IF($B107=String_o_Kofi,0,VLOOKUP(Monatsverwendungsnachweis!AY110,Status_Ausloesung,Monatsverwendungsnachweis!$R$6,FALSE)*$AF$6*Ermittlung_Pauschale!$N99),"")</f>
        <v/>
      </c>
      <c r="AI107" s="73" t="str">
        <f>IFERROR(IF($B107=String_o_Kofi,0,VLOOKUP(Monatsverwendungsnachweis!AZ110,Status_Ausloesung,Monatsverwendungsnachweis!$R$6,FALSE)*$AF$6*Ermittlung_Pauschale!$N99),"")</f>
        <v/>
      </c>
      <c r="AJ107" s="73" t="str">
        <f>IFERROR(IF($B107=String_o_Kofi,0,VLOOKUP(Monatsverwendungsnachweis!BA110,Status_Ausloesung,Monatsverwendungsnachweis!$R$6,FALSE)*$AF$6*Ermittlung_Pauschale!$N99),"")</f>
        <v/>
      </c>
      <c r="AK107" s="73" t="str">
        <f>IFERROR(IF($B107=String_o_Kofi,0,VLOOKUP(Monatsverwendungsnachweis!BB110,Status_Ausloesung,Monatsverwendungsnachweis!$R$6,FALSE)*$AF$6*Ermittlung_Pauschale!$N99),"")</f>
        <v/>
      </c>
      <c r="AL107" s="73" t="str">
        <f>IFERROR(IF($B107=String_o_Kofi,0,VLOOKUP(Monatsverwendungsnachweis!BC110,Status_Ausloesung,Monatsverwendungsnachweis!$R$6,FALSE)*$AF$6*Ermittlung_Pauschale!$N99),"")</f>
        <v/>
      </c>
      <c r="AM107" s="74">
        <f>IF(E107='Drop Down'!$L$2,SUM(H107:AL107),0)</f>
        <v>0</v>
      </c>
      <c r="AN107" s="74">
        <f>IF(E107='Drop Down'!$L$3,SUM(H107:AL107),0)</f>
        <v>0</v>
      </c>
      <c r="AO107" s="625"/>
      <c r="AP107" s="625"/>
    </row>
    <row r="108" spans="1:42" s="41" customFormat="1" ht="11.85" customHeight="1" x14ac:dyDescent="0.2">
      <c r="A108" s="83" t="str">
        <f>Monatsverwendungsnachweis!A111</f>
        <v/>
      </c>
      <c r="B108" s="84" t="str">
        <f>IF(Monatsverwendungsnachweis!B111&lt;&gt;"",Monatsverwendungsnachweis!B111,"")</f>
        <v/>
      </c>
      <c r="C108" s="84" t="str">
        <f>IF(Monatsverwendungsnachweis!D111&lt;&gt;"",Monatsverwendungsnachweis!D111,"")</f>
        <v/>
      </c>
      <c r="D108" s="124" t="str">
        <f>IF(Monatsverwendungsnachweis!F111="","",Monatsverwendungsnachweis!F111)</f>
        <v/>
      </c>
      <c r="E108" s="128" t="str">
        <f>IF(Monatsverwendungsnachweis!G111="","",Monatsverwendungsnachweis!G111)</f>
        <v/>
      </c>
      <c r="F108" s="124" t="str">
        <f>IF(Monatsverwendungsnachweis!H111="","",Monatsverwendungsnachweis!H111)</f>
        <v/>
      </c>
      <c r="G108" s="124" t="str">
        <f>IF(C108="","",IF(Ermittlung_Pauschale!N100=0,"nein","ja"))</f>
        <v/>
      </c>
      <c r="H108" s="73" t="str">
        <f>IFERROR(IF($B108=String_o_Kofi,0,VLOOKUP(Monatsverwendungsnachweis!Y111,Status_Ausloesung,Monatsverwendungsnachweis!$R$6,FALSE)*$AF$6*Ermittlung_Pauschale!$N100),"")</f>
        <v/>
      </c>
      <c r="I108" s="73" t="str">
        <f>IFERROR(IF($B108=String_o_Kofi,0,VLOOKUP(Monatsverwendungsnachweis!Z111,Status_Ausloesung,Monatsverwendungsnachweis!$R$6,FALSE)*$AF$6*Ermittlung_Pauschale!$N100),"")</f>
        <v/>
      </c>
      <c r="J108" s="73" t="str">
        <f>IFERROR(IF($B108=String_o_Kofi,0,VLOOKUP(Monatsverwendungsnachweis!AA111,Status_Ausloesung,Monatsverwendungsnachweis!$R$6,FALSE)*$AF$6*Ermittlung_Pauschale!$N100),"")</f>
        <v/>
      </c>
      <c r="K108" s="73" t="str">
        <f>IFERROR(IF($B108=String_o_Kofi,0,VLOOKUP(Monatsverwendungsnachweis!AB111,Status_Ausloesung,Monatsverwendungsnachweis!$R$6,FALSE)*$AF$6*Ermittlung_Pauschale!$N100),"")</f>
        <v/>
      </c>
      <c r="L108" s="73" t="str">
        <f>IFERROR(IF($B108=String_o_Kofi,0,VLOOKUP(Monatsverwendungsnachweis!AC111,Status_Ausloesung,Monatsverwendungsnachweis!$R$6,FALSE)*$AF$6*Ermittlung_Pauschale!$N100),"")</f>
        <v/>
      </c>
      <c r="M108" s="73" t="str">
        <f>IFERROR(IF($B108=String_o_Kofi,0,VLOOKUP(Monatsverwendungsnachweis!AD111,Status_Ausloesung,Monatsverwendungsnachweis!$R$6,FALSE)*$AF$6*Ermittlung_Pauschale!$N100),"")</f>
        <v/>
      </c>
      <c r="N108" s="73" t="str">
        <f>IFERROR(IF($B108=String_o_Kofi,0,VLOOKUP(Monatsverwendungsnachweis!AE111,Status_Ausloesung,Monatsverwendungsnachweis!$R$6,FALSE)*$AF$6*Ermittlung_Pauschale!$N100),"")</f>
        <v/>
      </c>
      <c r="O108" s="73" t="str">
        <f>IFERROR(IF($B108=String_o_Kofi,0,VLOOKUP(Monatsverwendungsnachweis!AF111,Status_Ausloesung,Monatsverwendungsnachweis!$R$6,FALSE)*$AF$6*Ermittlung_Pauschale!$N100),"")</f>
        <v/>
      </c>
      <c r="P108" s="73" t="str">
        <f>IFERROR(IF($B108=String_o_Kofi,0,VLOOKUP(Monatsverwendungsnachweis!AG111,Status_Ausloesung,Monatsverwendungsnachweis!$R$6,FALSE)*$AF$6*Ermittlung_Pauschale!$N100),"")</f>
        <v/>
      </c>
      <c r="Q108" s="73" t="str">
        <f>IFERROR(IF($B108=String_o_Kofi,0,VLOOKUP(Monatsverwendungsnachweis!AH111,Status_Ausloesung,Monatsverwendungsnachweis!$R$6,FALSE)*$AF$6*Ermittlung_Pauschale!$N100),"")</f>
        <v/>
      </c>
      <c r="R108" s="73" t="str">
        <f>IFERROR(IF($B108=String_o_Kofi,0,VLOOKUP(Monatsverwendungsnachweis!AI111,Status_Ausloesung,Monatsverwendungsnachweis!$R$6,FALSE)*$AF$6*Ermittlung_Pauschale!$N100),"")</f>
        <v/>
      </c>
      <c r="S108" s="73" t="str">
        <f>IFERROR(IF($B108=String_o_Kofi,0,VLOOKUP(Monatsverwendungsnachweis!AJ111,Status_Ausloesung,Monatsverwendungsnachweis!$R$6,FALSE)*$AF$6*Ermittlung_Pauschale!$N100),"")</f>
        <v/>
      </c>
      <c r="T108" s="73" t="str">
        <f>IFERROR(IF($B108=String_o_Kofi,0,VLOOKUP(Monatsverwendungsnachweis!AK111,Status_Ausloesung,Monatsverwendungsnachweis!$R$6,FALSE)*$AF$6*Ermittlung_Pauschale!$N100),"")</f>
        <v/>
      </c>
      <c r="U108" s="73" t="str">
        <f>IFERROR(IF($B108=String_o_Kofi,0,VLOOKUP(Monatsverwendungsnachweis!AL111,Status_Ausloesung,Monatsverwendungsnachweis!$R$6,FALSE)*$AF$6*Ermittlung_Pauschale!$N100),"")</f>
        <v/>
      </c>
      <c r="V108" s="73" t="str">
        <f>IFERROR(IF($B108=String_o_Kofi,0,VLOOKUP(Monatsverwendungsnachweis!AM111,Status_Ausloesung,Monatsverwendungsnachweis!$R$6,FALSE)*$AF$6*Ermittlung_Pauschale!$N100),"")</f>
        <v/>
      </c>
      <c r="W108" s="73" t="str">
        <f>IFERROR(IF($B108=String_o_Kofi,0,VLOOKUP(Monatsverwendungsnachweis!AN111,Status_Ausloesung,Monatsverwendungsnachweis!$R$6,FALSE)*$AF$6*Ermittlung_Pauschale!$N100),"")</f>
        <v/>
      </c>
      <c r="X108" s="73" t="str">
        <f>IFERROR(IF($B108=String_o_Kofi,0,VLOOKUP(Monatsverwendungsnachweis!AO111,Status_Ausloesung,Monatsverwendungsnachweis!$R$6,FALSE)*$AF$6*Ermittlung_Pauschale!$N100),"")</f>
        <v/>
      </c>
      <c r="Y108" s="73" t="str">
        <f>IFERROR(IF($B108=String_o_Kofi,0,VLOOKUP(Monatsverwendungsnachweis!AP111,Status_Ausloesung,Monatsverwendungsnachweis!$R$6,FALSE)*$AF$6*Ermittlung_Pauschale!$N100),"")</f>
        <v/>
      </c>
      <c r="Z108" s="73" t="str">
        <f>IFERROR(IF($B108=String_o_Kofi,0,VLOOKUP(Monatsverwendungsnachweis!AQ111,Status_Ausloesung,Monatsverwendungsnachweis!$R$6,FALSE)*$AF$6*Ermittlung_Pauschale!$N100),"")</f>
        <v/>
      </c>
      <c r="AA108" s="73" t="str">
        <f>IFERROR(IF($B108=String_o_Kofi,0,VLOOKUP(Monatsverwendungsnachweis!AR111,Status_Ausloesung,Monatsverwendungsnachweis!$R$6,FALSE)*$AF$6*Ermittlung_Pauschale!$N100),"")</f>
        <v/>
      </c>
      <c r="AB108" s="73" t="str">
        <f>IFERROR(IF($B108=String_o_Kofi,0,VLOOKUP(Monatsverwendungsnachweis!AS111,Status_Ausloesung,Monatsverwendungsnachweis!$R$6,FALSE)*$AF$6*Ermittlung_Pauschale!$N100),"")</f>
        <v/>
      </c>
      <c r="AC108" s="73" t="str">
        <f>IFERROR(IF($B108=String_o_Kofi,0,VLOOKUP(Monatsverwendungsnachweis!AT111,Status_Ausloesung,Monatsverwendungsnachweis!$R$6,FALSE)*$AF$6*Ermittlung_Pauschale!$N100),"")</f>
        <v/>
      </c>
      <c r="AD108" s="73" t="str">
        <f>IFERROR(IF($B108=String_o_Kofi,0,VLOOKUP(Monatsverwendungsnachweis!AU111,Status_Ausloesung,Monatsverwendungsnachweis!$R$6,FALSE)*$AF$6*Ermittlung_Pauschale!$N100),"")</f>
        <v/>
      </c>
      <c r="AE108" s="73" t="str">
        <f>IFERROR(IF($B108=String_o_Kofi,0,VLOOKUP(Monatsverwendungsnachweis!AV111,Status_Ausloesung,Monatsverwendungsnachweis!$R$6,FALSE)*$AF$6*Ermittlung_Pauschale!$N100),"")</f>
        <v/>
      </c>
      <c r="AF108" s="73" t="str">
        <f>IFERROR(IF($B108=String_o_Kofi,0,VLOOKUP(Monatsverwendungsnachweis!AW111,Status_Ausloesung,Monatsverwendungsnachweis!$R$6,FALSE)*$AF$6*Ermittlung_Pauschale!$N100),"")</f>
        <v/>
      </c>
      <c r="AG108" s="73" t="str">
        <f>IFERROR(IF($B108=String_o_Kofi,0,VLOOKUP(Monatsverwendungsnachweis!AX111,Status_Ausloesung,Monatsverwendungsnachweis!$R$6,FALSE)*$AF$6*Ermittlung_Pauschale!$N100),"")</f>
        <v/>
      </c>
      <c r="AH108" s="73" t="str">
        <f>IFERROR(IF($B108=String_o_Kofi,0,VLOOKUP(Monatsverwendungsnachweis!AY111,Status_Ausloesung,Monatsverwendungsnachweis!$R$6,FALSE)*$AF$6*Ermittlung_Pauschale!$N100),"")</f>
        <v/>
      </c>
      <c r="AI108" s="73" t="str">
        <f>IFERROR(IF($B108=String_o_Kofi,0,VLOOKUP(Monatsverwendungsnachweis!AZ111,Status_Ausloesung,Monatsverwendungsnachweis!$R$6,FALSE)*$AF$6*Ermittlung_Pauschale!$N100),"")</f>
        <v/>
      </c>
      <c r="AJ108" s="73" t="str">
        <f>IFERROR(IF($B108=String_o_Kofi,0,VLOOKUP(Monatsverwendungsnachweis!BA111,Status_Ausloesung,Monatsverwendungsnachweis!$R$6,FALSE)*$AF$6*Ermittlung_Pauschale!$N100),"")</f>
        <v/>
      </c>
      <c r="AK108" s="73" t="str">
        <f>IFERROR(IF($B108=String_o_Kofi,0,VLOOKUP(Monatsverwendungsnachweis!BB111,Status_Ausloesung,Monatsverwendungsnachweis!$R$6,FALSE)*$AF$6*Ermittlung_Pauschale!$N100),"")</f>
        <v/>
      </c>
      <c r="AL108" s="73" t="str">
        <f>IFERROR(IF($B108=String_o_Kofi,0,VLOOKUP(Monatsverwendungsnachweis!BC111,Status_Ausloesung,Monatsverwendungsnachweis!$R$6,FALSE)*$AF$6*Ermittlung_Pauschale!$N100),"")</f>
        <v/>
      </c>
      <c r="AM108" s="74">
        <f>IF(E108='Drop Down'!$L$2,SUM(H108:AL108),0)</f>
        <v>0</v>
      </c>
      <c r="AN108" s="74">
        <f>IF(E108='Drop Down'!$L$3,SUM(H108:AL108),0)</f>
        <v>0</v>
      </c>
      <c r="AO108" s="625"/>
      <c r="AP108" s="625"/>
    </row>
    <row r="109" spans="1:42" s="41" customFormat="1" ht="11.85" customHeight="1" x14ac:dyDescent="0.2">
      <c r="A109" s="83" t="str">
        <f>Monatsverwendungsnachweis!A112</f>
        <v/>
      </c>
      <c r="B109" s="84" t="str">
        <f>IF(Monatsverwendungsnachweis!B112&lt;&gt;"",Monatsverwendungsnachweis!B112,"")</f>
        <v/>
      </c>
      <c r="C109" s="84" t="str">
        <f>IF(Monatsverwendungsnachweis!D112&lt;&gt;"",Monatsverwendungsnachweis!D112,"")</f>
        <v/>
      </c>
      <c r="D109" s="124" t="str">
        <f>IF(Monatsverwendungsnachweis!F112="","",Monatsverwendungsnachweis!F112)</f>
        <v/>
      </c>
      <c r="E109" s="128" t="str">
        <f>IF(Monatsverwendungsnachweis!G112="","",Monatsverwendungsnachweis!G112)</f>
        <v/>
      </c>
      <c r="F109" s="124" t="str">
        <f>IF(Monatsverwendungsnachweis!H112="","",Monatsverwendungsnachweis!H112)</f>
        <v/>
      </c>
      <c r="G109" s="124" t="str">
        <f>IF(C109="","",IF(Ermittlung_Pauschale!N101=0,"nein","ja"))</f>
        <v/>
      </c>
      <c r="H109" s="73" t="str">
        <f>IFERROR(IF($B109=String_o_Kofi,0,VLOOKUP(Monatsverwendungsnachweis!Y112,Status_Ausloesung,Monatsverwendungsnachweis!$R$6,FALSE)*$AF$6*Ermittlung_Pauschale!$N101),"")</f>
        <v/>
      </c>
      <c r="I109" s="73" t="str">
        <f>IFERROR(IF($B109=String_o_Kofi,0,VLOOKUP(Monatsverwendungsnachweis!Z112,Status_Ausloesung,Monatsverwendungsnachweis!$R$6,FALSE)*$AF$6*Ermittlung_Pauschale!$N101),"")</f>
        <v/>
      </c>
      <c r="J109" s="73" t="str">
        <f>IFERROR(IF($B109=String_o_Kofi,0,VLOOKUP(Monatsverwendungsnachweis!AA112,Status_Ausloesung,Monatsverwendungsnachweis!$R$6,FALSE)*$AF$6*Ermittlung_Pauschale!$N101),"")</f>
        <v/>
      </c>
      <c r="K109" s="73" t="str">
        <f>IFERROR(IF($B109=String_o_Kofi,0,VLOOKUP(Monatsverwendungsnachweis!AB112,Status_Ausloesung,Monatsverwendungsnachweis!$R$6,FALSE)*$AF$6*Ermittlung_Pauschale!$N101),"")</f>
        <v/>
      </c>
      <c r="L109" s="73" t="str">
        <f>IFERROR(IF($B109=String_o_Kofi,0,VLOOKUP(Monatsverwendungsnachweis!AC112,Status_Ausloesung,Monatsverwendungsnachweis!$R$6,FALSE)*$AF$6*Ermittlung_Pauschale!$N101),"")</f>
        <v/>
      </c>
      <c r="M109" s="73" t="str">
        <f>IFERROR(IF($B109=String_o_Kofi,0,VLOOKUP(Monatsverwendungsnachweis!AD112,Status_Ausloesung,Monatsverwendungsnachweis!$R$6,FALSE)*$AF$6*Ermittlung_Pauschale!$N101),"")</f>
        <v/>
      </c>
      <c r="N109" s="73" t="str">
        <f>IFERROR(IF($B109=String_o_Kofi,0,VLOOKUP(Monatsverwendungsnachweis!AE112,Status_Ausloesung,Monatsverwendungsnachweis!$R$6,FALSE)*$AF$6*Ermittlung_Pauschale!$N101),"")</f>
        <v/>
      </c>
      <c r="O109" s="73" t="str">
        <f>IFERROR(IF($B109=String_o_Kofi,0,VLOOKUP(Monatsverwendungsnachweis!AF112,Status_Ausloesung,Monatsverwendungsnachweis!$R$6,FALSE)*$AF$6*Ermittlung_Pauschale!$N101),"")</f>
        <v/>
      </c>
      <c r="P109" s="73" t="str">
        <f>IFERROR(IF($B109=String_o_Kofi,0,VLOOKUP(Monatsverwendungsnachweis!AG112,Status_Ausloesung,Monatsverwendungsnachweis!$R$6,FALSE)*$AF$6*Ermittlung_Pauschale!$N101),"")</f>
        <v/>
      </c>
      <c r="Q109" s="73" t="str">
        <f>IFERROR(IF($B109=String_o_Kofi,0,VLOOKUP(Monatsverwendungsnachweis!AH112,Status_Ausloesung,Monatsverwendungsnachweis!$R$6,FALSE)*$AF$6*Ermittlung_Pauschale!$N101),"")</f>
        <v/>
      </c>
      <c r="R109" s="73" t="str">
        <f>IFERROR(IF($B109=String_o_Kofi,0,VLOOKUP(Monatsverwendungsnachweis!AI112,Status_Ausloesung,Monatsverwendungsnachweis!$R$6,FALSE)*$AF$6*Ermittlung_Pauschale!$N101),"")</f>
        <v/>
      </c>
      <c r="S109" s="73" t="str">
        <f>IFERROR(IF($B109=String_o_Kofi,0,VLOOKUP(Monatsverwendungsnachweis!AJ112,Status_Ausloesung,Monatsverwendungsnachweis!$R$6,FALSE)*$AF$6*Ermittlung_Pauschale!$N101),"")</f>
        <v/>
      </c>
      <c r="T109" s="73" t="str">
        <f>IFERROR(IF($B109=String_o_Kofi,0,VLOOKUP(Monatsverwendungsnachweis!AK112,Status_Ausloesung,Monatsverwendungsnachweis!$R$6,FALSE)*$AF$6*Ermittlung_Pauschale!$N101),"")</f>
        <v/>
      </c>
      <c r="U109" s="73" t="str">
        <f>IFERROR(IF($B109=String_o_Kofi,0,VLOOKUP(Monatsverwendungsnachweis!AL112,Status_Ausloesung,Monatsverwendungsnachweis!$R$6,FALSE)*$AF$6*Ermittlung_Pauschale!$N101),"")</f>
        <v/>
      </c>
      <c r="V109" s="73" t="str">
        <f>IFERROR(IF($B109=String_o_Kofi,0,VLOOKUP(Monatsverwendungsnachweis!AM112,Status_Ausloesung,Monatsverwendungsnachweis!$R$6,FALSE)*$AF$6*Ermittlung_Pauschale!$N101),"")</f>
        <v/>
      </c>
      <c r="W109" s="73" t="str">
        <f>IFERROR(IF($B109=String_o_Kofi,0,VLOOKUP(Monatsverwendungsnachweis!AN112,Status_Ausloesung,Monatsverwendungsnachweis!$R$6,FALSE)*$AF$6*Ermittlung_Pauschale!$N101),"")</f>
        <v/>
      </c>
      <c r="X109" s="73" t="str">
        <f>IFERROR(IF($B109=String_o_Kofi,0,VLOOKUP(Monatsverwendungsnachweis!AO112,Status_Ausloesung,Monatsverwendungsnachweis!$R$6,FALSE)*$AF$6*Ermittlung_Pauschale!$N101),"")</f>
        <v/>
      </c>
      <c r="Y109" s="73" t="str">
        <f>IFERROR(IF($B109=String_o_Kofi,0,VLOOKUP(Monatsverwendungsnachweis!AP112,Status_Ausloesung,Monatsverwendungsnachweis!$R$6,FALSE)*$AF$6*Ermittlung_Pauschale!$N101),"")</f>
        <v/>
      </c>
      <c r="Z109" s="73" t="str">
        <f>IFERROR(IF($B109=String_o_Kofi,0,VLOOKUP(Monatsverwendungsnachweis!AQ112,Status_Ausloesung,Monatsverwendungsnachweis!$R$6,FALSE)*$AF$6*Ermittlung_Pauschale!$N101),"")</f>
        <v/>
      </c>
      <c r="AA109" s="73" t="str">
        <f>IFERROR(IF($B109=String_o_Kofi,0,VLOOKUP(Monatsverwendungsnachweis!AR112,Status_Ausloesung,Monatsverwendungsnachweis!$R$6,FALSE)*$AF$6*Ermittlung_Pauschale!$N101),"")</f>
        <v/>
      </c>
      <c r="AB109" s="73" t="str">
        <f>IFERROR(IF($B109=String_o_Kofi,0,VLOOKUP(Monatsverwendungsnachweis!AS112,Status_Ausloesung,Monatsverwendungsnachweis!$R$6,FALSE)*$AF$6*Ermittlung_Pauschale!$N101),"")</f>
        <v/>
      </c>
      <c r="AC109" s="73" t="str">
        <f>IFERROR(IF($B109=String_o_Kofi,0,VLOOKUP(Monatsverwendungsnachweis!AT112,Status_Ausloesung,Monatsverwendungsnachweis!$R$6,FALSE)*$AF$6*Ermittlung_Pauschale!$N101),"")</f>
        <v/>
      </c>
      <c r="AD109" s="73" t="str">
        <f>IFERROR(IF($B109=String_o_Kofi,0,VLOOKUP(Monatsverwendungsnachweis!AU112,Status_Ausloesung,Monatsverwendungsnachweis!$R$6,FALSE)*$AF$6*Ermittlung_Pauschale!$N101),"")</f>
        <v/>
      </c>
      <c r="AE109" s="73" t="str">
        <f>IFERROR(IF($B109=String_o_Kofi,0,VLOOKUP(Monatsverwendungsnachweis!AV112,Status_Ausloesung,Monatsverwendungsnachweis!$R$6,FALSE)*$AF$6*Ermittlung_Pauschale!$N101),"")</f>
        <v/>
      </c>
      <c r="AF109" s="73" t="str">
        <f>IFERROR(IF($B109=String_o_Kofi,0,VLOOKUP(Monatsverwendungsnachweis!AW112,Status_Ausloesung,Monatsverwendungsnachweis!$R$6,FALSE)*$AF$6*Ermittlung_Pauschale!$N101),"")</f>
        <v/>
      </c>
      <c r="AG109" s="73" t="str">
        <f>IFERROR(IF($B109=String_o_Kofi,0,VLOOKUP(Monatsverwendungsnachweis!AX112,Status_Ausloesung,Monatsverwendungsnachweis!$R$6,FALSE)*$AF$6*Ermittlung_Pauschale!$N101),"")</f>
        <v/>
      </c>
      <c r="AH109" s="73" t="str">
        <f>IFERROR(IF($B109=String_o_Kofi,0,VLOOKUP(Monatsverwendungsnachweis!AY112,Status_Ausloesung,Monatsverwendungsnachweis!$R$6,FALSE)*$AF$6*Ermittlung_Pauschale!$N101),"")</f>
        <v/>
      </c>
      <c r="AI109" s="73" t="str">
        <f>IFERROR(IF($B109=String_o_Kofi,0,VLOOKUP(Monatsverwendungsnachweis!AZ112,Status_Ausloesung,Monatsverwendungsnachweis!$R$6,FALSE)*$AF$6*Ermittlung_Pauschale!$N101),"")</f>
        <v/>
      </c>
      <c r="AJ109" s="73" t="str">
        <f>IFERROR(IF($B109=String_o_Kofi,0,VLOOKUP(Monatsverwendungsnachweis!BA112,Status_Ausloesung,Monatsverwendungsnachweis!$R$6,FALSE)*$AF$6*Ermittlung_Pauschale!$N101),"")</f>
        <v/>
      </c>
      <c r="AK109" s="73" t="str">
        <f>IFERROR(IF($B109=String_o_Kofi,0,VLOOKUP(Monatsverwendungsnachweis!BB112,Status_Ausloesung,Monatsverwendungsnachweis!$R$6,FALSE)*$AF$6*Ermittlung_Pauschale!$N101),"")</f>
        <v/>
      </c>
      <c r="AL109" s="73" t="str">
        <f>IFERROR(IF($B109=String_o_Kofi,0,VLOOKUP(Monatsverwendungsnachweis!BC112,Status_Ausloesung,Monatsverwendungsnachweis!$R$6,FALSE)*$AF$6*Ermittlung_Pauschale!$N101),"")</f>
        <v/>
      </c>
      <c r="AM109" s="74">
        <f>IF(E109='Drop Down'!$L$2,SUM(H109:AL109),0)</f>
        <v>0</v>
      </c>
      <c r="AN109" s="74">
        <f>IF(E109='Drop Down'!$L$3,SUM(H109:AL109),0)</f>
        <v>0</v>
      </c>
      <c r="AO109" s="625"/>
      <c r="AP109" s="625"/>
    </row>
    <row r="110" spans="1:42" s="41" customFormat="1" ht="11.85" customHeight="1" x14ac:dyDescent="0.2">
      <c r="A110" s="83" t="str">
        <f>Monatsverwendungsnachweis!A113</f>
        <v/>
      </c>
      <c r="B110" s="84" t="str">
        <f>IF(Monatsverwendungsnachweis!B113&lt;&gt;"",Monatsverwendungsnachweis!B113,"")</f>
        <v/>
      </c>
      <c r="C110" s="84" t="str">
        <f>IF(Monatsverwendungsnachweis!D113&lt;&gt;"",Monatsverwendungsnachweis!D113,"")</f>
        <v/>
      </c>
      <c r="D110" s="124" t="str">
        <f>IF(Monatsverwendungsnachweis!F113="","",Monatsverwendungsnachweis!F113)</f>
        <v/>
      </c>
      <c r="E110" s="128" t="str">
        <f>IF(Monatsverwendungsnachweis!G113="","",Monatsverwendungsnachweis!G113)</f>
        <v/>
      </c>
      <c r="F110" s="124" t="str">
        <f>IF(Monatsverwendungsnachweis!H113="","",Monatsverwendungsnachweis!H113)</f>
        <v/>
      </c>
      <c r="G110" s="124" t="str">
        <f>IF(C110="","",IF(Ermittlung_Pauschale!N102=0,"nein","ja"))</f>
        <v/>
      </c>
      <c r="H110" s="73" t="str">
        <f>IFERROR(IF($B110=String_o_Kofi,0,VLOOKUP(Monatsverwendungsnachweis!Y113,Status_Ausloesung,Monatsverwendungsnachweis!$R$6,FALSE)*$AF$6*Ermittlung_Pauschale!$N102),"")</f>
        <v/>
      </c>
      <c r="I110" s="73" t="str">
        <f>IFERROR(IF($B110=String_o_Kofi,0,VLOOKUP(Monatsverwendungsnachweis!Z113,Status_Ausloesung,Monatsverwendungsnachweis!$R$6,FALSE)*$AF$6*Ermittlung_Pauschale!$N102),"")</f>
        <v/>
      </c>
      <c r="J110" s="73" t="str">
        <f>IFERROR(IF($B110=String_o_Kofi,0,VLOOKUP(Monatsverwendungsnachweis!AA113,Status_Ausloesung,Monatsverwendungsnachweis!$R$6,FALSE)*$AF$6*Ermittlung_Pauschale!$N102),"")</f>
        <v/>
      </c>
      <c r="K110" s="73" t="str">
        <f>IFERROR(IF($B110=String_o_Kofi,0,VLOOKUP(Monatsverwendungsnachweis!AB113,Status_Ausloesung,Monatsverwendungsnachweis!$R$6,FALSE)*$AF$6*Ermittlung_Pauschale!$N102),"")</f>
        <v/>
      </c>
      <c r="L110" s="73" t="str">
        <f>IFERROR(IF($B110=String_o_Kofi,0,VLOOKUP(Monatsverwendungsnachweis!AC113,Status_Ausloesung,Monatsverwendungsnachweis!$R$6,FALSE)*$AF$6*Ermittlung_Pauschale!$N102),"")</f>
        <v/>
      </c>
      <c r="M110" s="73" t="str">
        <f>IFERROR(IF($B110=String_o_Kofi,0,VLOOKUP(Monatsverwendungsnachweis!AD113,Status_Ausloesung,Monatsverwendungsnachweis!$R$6,FALSE)*$AF$6*Ermittlung_Pauschale!$N102),"")</f>
        <v/>
      </c>
      <c r="N110" s="73" t="str">
        <f>IFERROR(IF($B110=String_o_Kofi,0,VLOOKUP(Monatsverwendungsnachweis!AE113,Status_Ausloesung,Monatsverwendungsnachweis!$R$6,FALSE)*$AF$6*Ermittlung_Pauschale!$N102),"")</f>
        <v/>
      </c>
      <c r="O110" s="73" t="str">
        <f>IFERROR(IF($B110=String_o_Kofi,0,VLOOKUP(Monatsverwendungsnachweis!AF113,Status_Ausloesung,Monatsverwendungsnachweis!$R$6,FALSE)*$AF$6*Ermittlung_Pauschale!$N102),"")</f>
        <v/>
      </c>
      <c r="P110" s="73" t="str">
        <f>IFERROR(IF($B110=String_o_Kofi,0,VLOOKUP(Monatsverwendungsnachweis!AG113,Status_Ausloesung,Monatsverwendungsnachweis!$R$6,FALSE)*$AF$6*Ermittlung_Pauschale!$N102),"")</f>
        <v/>
      </c>
      <c r="Q110" s="73" t="str">
        <f>IFERROR(IF($B110=String_o_Kofi,0,VLOOKUP(Monatsverwendungsnachweis!AH113,Status_Ausloesung,Monatsverwendungsnachweis!$R$6,FALSE)*$AF$6*Ermittlung_Pauschale!$N102),"")</f>
        <v/>
      </c>
      <c r="R110" s="73" t="str">
        <f>IFERROR(IF($B110=String_o_Kofi,0,VLOOKUP(Monatsverwendungsnachweis!AI113,Status_Ausloesung,Monatsverwendungsnachweis!$R$6,FALSE)*$AF$6*Ermittlung_Pauschale!$N102),"")</f>
        <v/>
      </c>
      <c r="S110" s="73" t="str">
        <f>IFERROR(IF($B110=String_o_Kofi,0,VLOOKUP(Monatsverwendungsnachweis!AJ113,Status_Ausloesung,Monatsverwendungsnachweis!$R$6,FALSE)*$AF$6*Ermittlung_Pauschale!$N102),"")</f>
        <v/>
      </c>
      <c r="T110" s="73" t="str">
        <f>IFERROR(IF($B110=String_o_Kofi,0,VLOOKUP(Monatsverwendungsnachweis!AK113,Status_Ausloesung,Monatsverwendungsnachweis!$R$6,FALSE)*$AF$6*Ermittlung_Pauschale!$N102),"")</f>
        <v/>
      </c>
      <c r="U110" s="73" t="str">
        <f>IFERROR(IF($B110=String_o_Kofi,0,VLOOKUP(Monatsverwendungsnachweis!AL113,Status_Ausloesung,Monatsverwendungsnachweis!$R$6,FALSE)*$AF$6*Ermittlung_Pauschale!$N102),"")</f>
        <v/>
      </c>
      <c r="V110" s="73" t="str">
        <f>IFERROR(IF($B110=String_o_Kofi,0,VLOOKUP(Monatsverwendungsnachweis!AM113,Status_Ausloesung,Monatsverwendungsnachweis!$R$6,FALSE)*$AF$6*Ermittlung_Pauschale!$N102),"")</f>
        <v/>
      </c>
      <c r="W110" s="73" t="str">
        <f>IFERROR(IF($B110=String_o_Kofi,0,VLOOKUP(Monatsverwendungsnachweis!AN113,Status_Ausloesung,Monatsverwendungsnachweis!$R$6,FALSE)*$AF$6*Ermittlung_Pauschale!$N102),"")</f>
        <v/>
      </c>
      <c r="X110" s="73" t="str">
        <f>IFERROR(IF($B110=String_o_Kofi,0,VLOOKUP(Monatsverwendungsnachweis!AO113,Status_Ausloesung,Monatsverwendungsnachweis!$R$6,FALSE)*$AF$6*Ermittlung_Pauschale!$N102),"")</f>
        <v/>
      </c>
      <c r="Y110" s="73" t="str">
        <f>IFERROR(IF($B110=String_o_Kofi,0,VLOOKUP(Monatsverwendungsnachweis!AP113,Status_Ausloesung,Monatsverwendungsnachweis!$R$6,FALSE)*$AF$6*Ermittlung_Pauschale!$N102),"")</f>
        <v/>
      </c>
      <c r="Z110" s="73" t="str">
        <f>IFERROR(IF($B110=String_o_Kofi,0,VLOOKUP(Monatsverwendungsnachweis!AQ113,Status_Ausloesung,Monatsverwendungsnachweis!$R$6,FALSE)*$AF$6*Ermittlung_Pauschale!$N102),"")</f>
        <v/>
      </c>
      <c r="AA110" s="73" t="str">
        <f>IFERROR(IF($B110=String_o_Kofi,0,VLOOKUP(Monatsverwendungsnachweis!AR113,Status_Ausloesung,Monatsverwendungsnachweis!$R$6,FALSE)*$AF$6*Ermittlung_Pauschale!$N102),"")</f>
        <v/>
      </c>
      <c r="AB110" s="73" t="str">
        <f>IFERROR(IF($B110=String_o_Kofi,0,VLOOKUP(Monatsverwendungsnachweis!AS113,Status_Ausloesung,Monatsverwendungsnachweis!$R$6,FALSE)*$AF$6*Ermittlung_Pauschale!$N102),"")</f>
        <v/>
      </c>
      <c r="AC110" s="73" t="str">
        <f>IFERROR(IF($B110=String_o_Kofi,0,VLOOKUP(Monatsverwendungsnachweis!AT113,Status_Ausloesung,Monatsverwendungsnachweis!$R$6,FALSE)*$AF$6*Ermittlung_Pauschale!$N102),"")</f>
        <v/>
      </c>
      <c r="AD110" s="73" t="str">
        <f>IFERROR(IF($B110=String_o_Kofi,0,VLOOKUP(Monatsverwendungsnachweis!AU113,Status_Ausloesung,Monatsverwendungsnachweis!$R$6,FALSE)*$AF$6*Ermittlung_Pauschale!$N102),"")</f>
        <v/>
      </c>
      <c r="AE110" s="73" t="str">
        <f>IFERROR(IF($B110=String_o_Kofi,0,VLOOKUP(Monatsverwendungsnachweis!AV113,Status_Ausloesung,Monatsverwendungsnachweis!$R$6,FALSE)*$AF$6*Ermittlung_Pauschale!$N102),"")</f>
        <v/>
      </c>
      <c r="AF110" s="73" t="str">
        <f>IFERROR(IF($B110=String_o_Kofi,0,VLOOKUP(Monatsverwendungsnachweis!AW113,Status_Ausloesung,Monatsverwendungsnachweis!$R$6,FALSE)*$AF$6*Ermittlung_Pauschale!$N102),"")</f>
        <v/>
      </c>
      <c r="AG110" s="73" t="str">
        <f>IFERROR(IF($B110=String_o_Kofi,0,VLOOKUP(Monatsverwendungsnachweis!AX113,Status_Ausloesung,Monatsverwendungsnachweis!$R$6,FALSE)*$AF$6*Ermittlung_Pauschale!$N102),"")</f>
        <v/>
      </c>
      <c r="AH110" s="73" t="str">
        <f>IFERROR(IF($B110=String_o_Kofi,0,VLOOKUP(Monatsverwendungsnachweis!AY113,Status_Ausloesung,Monatsverwendungsnachweis!$R$6,FALSE)*$AF$6*Ermittlung_Pauschale!$N102),"")</f>
        <v/>
      </c>
      <c r="AI110" s="73" t="str">
        <f>IFERROR(IF($B110=String_o_Kofi,0,VLOOKUP(Monatsverwendungsnachweis!AZ113,Status_Ausloesung,Monatsverwendungsnachweis!$R$6,FALSE)*$AF$6*Ermittlung_Pauschale!$N102),"")</f>
        <v/>
      </c>
      <c r="AJ110" s="73" t="str">
        <f>IFERROR(IF($B110=String_o_Kofi,0,VLOOKUP(Monatsverwendungsnachweis!BA113,Status_Ausloesung,Monatsverwendungsnachweis!$R$6,FALSE)*$AF$6*Ermittlung_Pauschale!$N102),"")</f>
        <v/>
      </c>
      <c r="AK110" s="73" t="str">
        <f>IFERROR(IF($B110=String_o_Kofi,0,VLOOKUP(Monatsverwendungsnachweis!BB113,Status_Ausloesung,Monatsverwendungsnachweis!$R$6,FALSE)*$AF$6*Ermittlung_Pauschale!$N102),"")</f>
        <v/>
      </c>
      <c r="AL110" s="73" t="str">
        <f>IFERROR(IF($B110=String_o_Kofi,0,VLOOKUP(Monatsverwendungsnachweis!BC113,Status_Ausloesung,Monatsverwendungsnachweis!$R$6,FALSE)*$AF$6*Ermittlung_Pauschale!$N102),"")</f>
        <v/>
      </c>
      <c r="AM110" s="74">
        <f>IF(E110='Drop Down'!$L$2,SUM(H110:AL110),0)</f>
        <v>0</v>
      </c>
      <c r="AN110" s="74">
        <f>IF(E110='Drop Down'!$L$3,SUM(H110:AL110),0)</f>
        <v>0</v>
      </c>
      <c r="AO110" s="625"/>
      <c r="AP110" s="625"/>
    </row>
    <row r="111" spans="1:42" s="41" customFormat="1" ht="11.85" customHeight="1" x14ac:dyDescent="0.2">
      <c r="A111" s="83" t="str">
        <f>Monatsverwendungsnachweis!A114</f>
        <v/>
      </c>
      <c r="B111" s="84" t="str">
        <f>IF(Monatsverwendungsnachweis!B114&lt;&gt;"",Monatsverwendungsnachweis!B114,"")</f>
        <v/>
      </c>
      <c r="C111" s="84" t="str">
        <f>IF(Monatsverwendungsnachweis!D114&lt;&gt;"",Monatsverwendungsnachweis!D114,"")</f>
        <v/>
      </c>
      <c r="D111" s="124" t="str">
        <f>IF(Monatsverwendungsnachweis!F114="","",Monatsverwendungsnachweis!F114)</f>
        <v/>
      </c>
      <c r="E111" s="128" t="str">
        <f>IF(Monatsverwendungsnachweis!G114="","",Monatsverwendungsnachweis!G114)</f>
        <v/>
      </c>
      <c r="F111" s="124" t="str">
        <f>IF(Monatsverwendungsnachweis!H114="","",Monatsverwendungsnachweis!H114)</f>
        <v/>
      </c>
      <c r="G111" s="124" t="str">
        <f>IF(C111="","",IF(Ermittlung_Pauschale!N103=0,"nein","ja"))</f>
        <v/>
      </c>
      <c r="H111" s="73" t="str">
        <f>IFERROR(IF($B111=String_o_Kofi,0,VLOOKUP(Monatsverwendungsnachweis!Y114,Status_Ausloesung,Monatsverwendungsnachweis!$R$6,FALSE)*$AF$6*Ermittlung_Pauschale!$N103),"")</f>
        <v/>
      </c>
      <c r="I111" s="73" t="str">
        <f>IFERROR(IF($B111=String_o_Kofi,0,VLOOKUP(Monatsverwendungsnachweis!Z114,Status_Ausloesung,Monatsverwendungsnachweis!$R$6,FALSE)*$AF$6*Ermittlung_Pauschale!$N103),"")</f>
        <v/>
      </c>
      <c r="J111" s="73" t="str">
        <f>IFERROR(IF($B111=String_o_Kofi,0,VLOOKUP(Monatsverwendungsnachweis!AA114,Status_Ausloesung,Monatsverwendungsnachweis!$R$6,FALSE)*$AF$6*Ermittlung_Pauschale!$N103),"")</f>
        <v/>
      </c>
      <c r="K111" s="73" t="str">
        <f>IFERROR(IF($B111=String_o_Kofi,0,VLOOKUP(Monatsverwendungsnachweis!AB114,Status_Ausloesung,Monatsverwendungsnachweis!$R$6,FALSE)*$AF$6*Ermittlung_Pauschale!$N103),"")</f>
        <v/>
      </c>
      <c r="L111" s="73" t="str">
        <f>IFERROR(IF($B111=String_o_Kofi,0,VLOOKUP(Monatsverwendungsnachweis!AC114,Status_Ausloesung,Monatsverwendungsnachweis!$R$6,FALSE)*$AF$6*Ermittlung_Pauschale!$N103),"")</f>
        <v/>
      </c>
      <c r="M111" s="73" t="str">
        <f>IFERROR(IF($B111=String_o_Kofi,0,VLOOKUP(Monatsverwendungsnachweis!AD114,Status_Ausloesung,Monatsverwendungsnachweis!$R$6,FALSE)*$AF$6*Ermittlung_Pauschale!$N103),"")</f>
        <v/>
      </c>
      <c r="N111" s="73" t="str">
        <f>IFERROR(IF($B111=String_o_Kofi,0,VLOOKUP(Monatsverwendungsnachweis!AE114,Status_Ausloesung,Monatsverwendungsnachweis!$R$6,FALSE)*$AF$6*Ermittlung_Pauschale!$N103),"")</f>
        <v/>
      </c>
      <c r="O111" s="73" t="str">
        <f>IFERROR(IF($B111=String_o_Kofi,0,VLOOKUP(Monatsverwendungsnachweis!AF114,Status_Ausloesung,Monatsverwendungsnachweis!$R$6,FALSE)*$AF$6*Ermittlung_Pauschale!$N103),"")</f>
        <v/>
      </c>
      <c r="P111" s="73" t="str">
        <f>IFERROR(IF($B111=String_o_Kofi,0,VLOOKUP(Monatsverwendungsnachweis!AG114,Status_Ausloesung,Monatsverwendungsnachweis!$R$6,FALSE)*$AF$6*Ermittlung_Pauschale!$N103),"")</f>
        <v/>
      </c>
      <c r="Q111" s="73" t="str">
        <f>IFERROR(IF($B111=String_o_Kofi,0,VLOOKUP(Monatsverwendungsnachweis!AH114,Status_Ausloesung,Monatsverwendungsnachweis!$R$6,FALSE)*$AF$6*Ermittlung_Pauschale!$N103),"")</f>
        <v/>
      </c>
      <c r="R111" s="73" t="str">
        <f>IFERROR(IF($B111=String_o_Kofi,0,VLOOKUP(Monatsverwendungsnachweis!AI114,Status_Ausloesung,Monatsverwendungsnachweis!$R$6,FALSE)*$AF$6*Ermittlung_Pauschale!$N103),"")</f>
        <v/>
      </c>
      <c r="S111" s="73" t="str">
        <f>IFERROR(IF($B111=String_o_Kofi,0,VLOOKUP(Monatsverwendungsnachweis!AJ114,Status_Ausloesung,Monatsverwendungsnachweis!$R$6,FALSE)*$AF$6*Ermittlung_Pauschale!$N103),"")</f>
        <v/>
      </c>
      <c r="T111" s="73" t="str">
        <f>IFERROR(IF($B111=String_o_Kofi,0,VLOOKUP(Monatsverwendungsnachweis!AK114,Status_Ausloesung,Monatsverwendungsnachweis!$R$6,FALSE)*$AF$6*Ermittlung_Pauschale!$N103),"")</f>
        <v/>
      </c>
      <c r="U111" s="73" t="str">
        <f>IFERROR(IF($B111=String_o_Kofi,0,VLOOKUP(Monatsverwendungsnachweis!AL114,Status_Ausloesung,Monatsverwendungsnachweis!$R$6,FALSE)*$AF$6*Ermittlung_Pauschale!$N103),"")</f>
        <v/>
      </c>
      <c r="V111" s="73" t="str">
        <f>IFERROR(IF($B111=String_o_Kofi,0,VLOOKUP(Monatsverwendungsnachweis!AM114,Status_Ausloesung,Monatsverwendungsnachweis!$R$6,FALSE)*$AF$6*Ermittlung_Pauschale!$N103),"")</f>
        <v/>
      </c>
      <c r="W111" s="73" t="str">
        <f>IFERROR(IF($B111=String_o_Kofi,0,VLOOKUP(Monatsverwendungsnachweis!AN114,Status_Ausloesung,Monatsverwendungsnachweis!$R$6,FALSE)*$AF$6*Ermittlung_Pauschale!$N103),"")</f>
        <v/>
      </c>
      <c r="X111" s="73" t="str">
        <f>IFERROR(IF($B111=String_o_Kofi,0,VLOOKUP(Monatsverwendungsnachweis!AO114,Status_Ausloesung,Monatsverwendungsnachweis!$R$6,FALSE)*$AF$6*Ermittlung_Pauschale!$N103),"")</f>
        <v/>
      </c>
      <c r="Y111" s="73" t="str">
        <f>IFERROR(IF($B111=String_o_Kofi,0,VLOOKUP(Monatsverwendungsnachweis!AP114,Status_Ausloesung,Monatsverwendungsnachweis!$R$6,FALSE)*$AF$6*Ermittlung_Pauschale!$N103),"")</f>
        <v/>
      </c>
      <c r="Z111" s="73" t="str">
        <f>IFERROR(IF($B111=String_o_Kofi,0,VLOOKUP(Monatsverwendungsnachweis!AQ114,Status_Ausloesung,Monatsverwendungsnachweis!$R$6,FALSE)*$AF$6*Ermittlung_Pauschale!$N103),"")</f>
        <v/>
      </c>
      <c r="AA111" s="73" t="str">
        <f>IFERROR(IF($B111=String_o_Kofi,0,VLOOKUP(Monatsverwendungsnachweis!AR114,Status_Ausloesung,Monatsverwendungsnachweis!$R$6,FALSE)*$AF$6*Ermittlung_Pauschale!$N103),"")</f>
        <v/>
      </c>
      <c r="AB111" s="73" t="str">
        <f>IFERROR(IF($B111=String_o_Kofi,0,VLOOKUP(Monatsverwendungsnachweis!AS114,Status_Ausloesung,Monatsverwendungsnachweis!$R$6,FALSE)*$AF$6*Ermittlung_Pauschale!$N103),"")</f>
        <v/>
      </c>
      <c r="AC111" s="73" t="str">
        <f>IFERROR(IF($B111=String_o_Kofi,0,VLOOKUP(Monatsverwendungsnachweis!AT114,Status_Ausloesung,Monatsverwendungsnachweis!$R$6,FALSE)*$AF$6*Ermittlung_Pauschale!$N103),"")</f>
        <v/>
      </c>
      <c r="AD111" s="73" t="str">
        <f>IFERROR(IF($B111=String_o_Kofi,0,VLOOKUP(Monatsverwendungsnachweis!AU114,Status_Ausloesung,Monatsverwendungsnachweis!$R$6,FALSE)*$AF$6*Ermittlung_Pauschale!$N103),"")</f>
        <v/>
      </c>
      <c r="AE111" s="73" t="str">
        <f>IFERROR(IF($B111=String_o_Kofi,0,VLOOKUP(Monatsverwendungsnachweis!AV114,Status_Ausloesung,Monatsverwendungsnachweis!$R$6,FALSE)*$AF$6*Ermittlung_Pauschale!$N103),"")</f>
        <v/>
      </c>
      <c r="AF111" s="73" t="str">
        <f>IFERROR(IF($B111=String_o_Kofi,0,VLOOKUP(Monatsverwendungsnachweis!AW114,Status_Ausloesung,Monatsverwendungsnachweis!$R$6,FALSE)*$AF$6*Ermittlung_Pauschale!$N103),"")</f>
        <v/>
      </c>
      <c r="AG111" s="73" t="str">
        <f>IFERROR(IF($B111=String_o_Kofi,0,VLOOKUP(Monatsverwendungsnachweis!AX114,Status_Ausloesung,Monatsverwendungsnachweis!$R$6,FALSE)*$AF$6*Ermittlung_Pauschale!$N103),"")</f>
        <v/>
      </c>
      <c r="AH111" s="73" t="str">
        <f>IFERROR(IF($B111=String_o_Kofi,0,VLOOKUP(Monatsverwendungsnachweis!AY114,Status_Ausloesung,Monatsverwendungsnachweis!$R$6,FALSE)*$AF$6*Ermittlung_Pauschale!$N103),"")</f>
        <v/>
      </c>
      <c r="AI111" s="73" t="str">
        <f>IFERROR(IF($B111=String_o_Kofi,0,VLOOKUP(Monatsverwendungsnachweis!AZ114,Status_Ausloesung,Monatsverwendungsnachweis!$R$6,FALSE)*$AF$6*Ermittlung_Pauschale!$N103),"")</f>
        <v/>
      </c>
      <c r="AJ111" s="73" t="str">
        <f>IFERROR(IF($B111=String_o_Kofi,0,VLOOKUP(Monatsverwendungsnachweis!BA114,Status_Ausloesung,Monatsverwendungsnachweis!$R$6,FALSE)*$AF$6*Ermittlung_Pauschale!$N103),"")</f>
        <v/>
      </c>
      <c r="AK111" s="73" t="str">
        <f>IFERROR(IF($B111=String_o_Kofi,0,VLOOKUP(Monatsverwendungsnachweis!BB114,Status_Ausloesung,Monatsverwendungsnachweis!$R$6,FALSE)*$AF$6*Ermittlung_Pauschale!$N103),"")</f>
        <v/>
      </c>
      <c r="AL111" s="73" t="str">
        <f>IFERROR(IF($B111=String_o_Kofi,0,VLOOKUP(Monatsverwendungsnachweis!BC114,Status_Ausloesung,Monatsverwendungsnachweis!$R$6,FALSE)*$AF$6*Ermittlung_Pauschale!$N103),"")</f>
        <v/>
      </c>
      <c r="AM111" s="74">
        <f>IF(E111='Drop Down'!$L$2,SUM(H111:AL111),0)</f>
        <v>0</v>
      </c>
      <c r="AN111" s="74">
        <f>IF(E111='Drop Down'!$L$3,SUM(H111:AL111),0)</f>
        <v>0</v>
      </c>
      <c r="AO111" s="625"/>
      <c r="AP111" s="625"/>
    </row>
    <row r="112" spans="1:42" s="41" customFormat="1" ht="11.85" customHeight="1" x14ac:dyDescent="0.2">
      <c r="A112" s="83" t="str">
        <f>Monatsverwendungsnachweis!A115</f>
        <v/>
      </c>
      <c r="B112" s="84" t="str">
        <f>IF(Monatsverwendungsnachweis!B115&lt;&gt;"",Monatsverwendungsnachweis!B115,"")</f>
        <v/>
      </c>
      <c r="C112" s="84" t="str">
        <f>IF(Monatsverwendungsnachweis!D115&lt;&gt;"",Monatsverwendungsnachweis!D115,"")</f>
        <v/>
      </c>
      <c r="D112" s="124" t="str">
        <f>IF(Monatsverwendungsnachweis!F115="","",Monatsverwendungsnachweis!F115)</f>
        <v/>
      </c>
      <c r="E112" s="128" t="str">
        <f>IF(Monatsverwendungsnachweis!G115="","",Monatsverwendungsnachweis!G115)</f>
        <v/>
      </c>
      <c r="F112" s="124" t="str">
        <f>IF(Monatsverwendungsnachweis!H115="","",Monatsverwendungsnachweis!H115)</f>
        <v/>
      </c>
      <c r="G112" s="124" t="str">
        <f>IF(C112="","",IF(Ermittlung_Pauschale!N104=0,"nein","ja"))</f>
        <v/>
      </c>
      <c r="H112" s="73" t="str">
        <f>IFERROR(IF($B112=String_o_Kofi,0,VLOOKUP(Monatsverwendungsnachweis!Y115,Status_Ausloesung,Monatsverwendungsnachweis!$R$6,FALSE)*$AF$6*Ermittlung_Pauschale!$N104),"")</f>
        <v/>
      </c>
      <c r="I112" s="73" t="str">
        <f>IFERROR(IF($B112=String_o_Kofi,0,VLOOKUP(Monatsverwendungsnachweis!Z115,Status_Ausloesung,Monatsverwendungsnachweis!$R$6,FALSE)*$AF$6*Ermittlung_Pauschale!$N104),"")</f>
        <v/>
      </c>
      <c r="J112" s="73" t="str">
        <f>IFERROR(IF($B112=String_o_Kofi,0,VLOOKUP(Monatsverwendungsnachweis!AA115,Status_Ausloesung,Monatsverwendungsnachweis!$R$6,FALSE)*$AF$6*Ermittlung_Pauschale!$N104),"")</f>
        <v/>
      </c>
      <c r="K112" s="73" t="str">
        <f>IFERROR(IF($B112=String_o_Kofi,0,VLOOKUP(Monatsverwendungsnachweis!AB115,Status_Ausloesung,Monatsverwendungsnachweis!$R$6,FALSE)*$AF$6*Ermittlung_Pauschale!$N104),"")</f>
        <v/>
      </c>
      <c r="L112" s="73" t="str">
        <f>IFERROR(IF($B112=String_o_Kofi,0,VLOOKUP(Monatsverwendungsnachweis!AC115,Status_Ausloesung,Monatsverwendungsnachweis!$R$6,FALSE)*$AF$6*Ermittlung_Pauschale!$N104),"")</f>
        <v/>
      </c>
      <c r="M112" s="73" t="str">
        <f>IFERROR(IF($B112=String_o_Kofi,0,VLOOKUP(Monatsverwendungsnachweis!AD115,Status_Ausloesung,Monatsverwendungsnachweis!$R$6,FALSE)*$AF$6*Ermittlung_Pauschale!$N104),"")</f>
        <v/>
      </c>
      <c r="N112" s="73" t="str">
        <f>IFERROR(IF($B112=String_o_Kofi,0,VLOOKUP(Monatsverwendungsnachweis!AE115,Status_Ausloesung,Monatsverwendungsnachweis!$R$6,FALSE)*$AF$6*Ermittlung_Pauschale!$N104),"")</f>
        <v/>
      </c>
      <c r="O112" s="73" t="str">
        <f>IFERROR(IF($B112=String_o_Kofi,0,VLOOKUP(Monatsverwendungsnachweis!AF115,Status_Ausloesung,Monatsverwendungsnachweis!$R$6,FALSE)*$AF$6*Ermittlung_Pauschale!$N104),"")</f>
        <v/>
      </c>
      <c r="P112" s="73" t="str">
        <f>IFERROR(IF($B112=String_o_Kofi,0,VLOOKUP(Monatsverwendungsnachweis!AG115,Status_Ausloesung,Monatsverwendungsnachweis!$R$6,FALSE)*$AF$6*Ermittlung_Pauschale!$N104),"")</f>
        <v/>
      </c>
      <c r="Q112" s="73" t="str">
        <f>IFERROR(IF($B112=String_o_Kofi,0,VLOOKUP(Monatsverwendungsnachweis!AH115,Status_Ausloesung,Monatsverwendungsnachweis!$R$6,FALSE)*$AF$6*Ermittlung_Pauschale!$N104),"")</f>
        <v/>
      </c>
      <c r="R112" s="73" t="str">
        <f>IFERROR(IF($B112=String_o_Kofi,0,VLOOKUP(Monatsverwendungsnachweis!AI115,Status_Ausloesung,Monatsverwendungsnachweis!$R$6,FALSE)*$AF$6*Ermittlung_Pauschale!$N104),"")</f>
        <v/>
      </c>
      <c r="S112" s="73" t="str">
        <f>IFERROR(IF($B112=String_o_Kofi,0,VLOOKUP(Monatsverwendungsnachweis!AJ115,Status_Ausloesung,Monatsverwendungsnachweis!$R$6,FALSE)*$AF$6*Ermittlung_Pauschale!$N104),"")</f>
        <v/>
      </c>
      <c r="T112" s="73" t="str">
        <f>IFERROR(IF($B112=String_o_Kofi,0,VLOOKUP(Monatsverwendungsnachweis!AK115,Status_Ausloesung,Monatsverwendungsnachweis!$R$6,FALSE)*$AF$6*Ermittlung_Pauschale!$N104),"")</f>
        <v/>
      </c>
      <c r="U112" s="73" t="str">
        <f>IFERROR(IF($B112=String_o_Kofi,0,VLOOKUP(Monatsverwendungsnachweis!AL115,Status_Ausloesung,Monatsverwendungsnachweis!$R$6,FALSE)*$AF$6*Ermittlung_Pauschale!$N104),"")</f>
        <v/>
      </c>
      <c r="V112" s="73" t="str">
        <f>IFERROR(IF($B112=String_o_Kofi,0,VLOOKUP(Monatsverwendungsnachweis!AM115,Status_Ausloesung,Monatsverwendungsnachweis!$R$6,FALSE)*$AF$6*Ermittlung_Pauschale!$N104),"")</f>
        <v/>
      </c>
      <c r="W112" s="73" t="str">
        <f>IFERROR(IF($B112=String_o_Kofi,0,VLOOKUP(Monatsverwendungsnachweis!AN115,Status_Ausloesung,Monatsverwendungsnachweis!$R$6,FALSE)*$AF$6*Ermittlung_Pauschale!$N104),"")</f>
        <v/>
      </c>
      <c r="X112" s="73" t="str">
        <f>IFERROR(IF($B112=String_o_Kofi,0,VLOOKUP(Monatsverwendungsnachweis!AO115,Status_Ausloesung,Monatsverwendungsnachweis!$R$6,FALSE)*$AF$6*Ermittlung_Pauschale!$N104),"")</f>
        <v/>
      </c>
      <c r="Y112" s="73" t="str">
        <f>IFERROR(IF($B112=String_o_Kofi,0,VLOOKUP(Monatsverwendungsnachweis!AP115,Status_Ausloesung,Monatsverwendungsnachweis!$R$6,FALSE)*$AF$6*Ermittlung_Pauschale!$N104),"")</f>
        <v/>
      </c>
      <c r="Z112" s="73" t="str">
        <f>IFERROR(IF($B112=String_o_Kofi,0,VLOOKUP(Monatsverwendungsnachweis!AQ115,Status_Ausloesung,Monatsverwendungsnachweis!$R$6,FALSE)*$AF$6*Ermittlung_Pauschale!$N104),"")</f>
        <v/>
      </c>
      <c r="AA112" s="73" t="str">
        <f>IFERROR(IF($B112=String_o_Kofi,0,VLOOKUP(Monatsverwendungsnachweis!AR115,Status_Ausloesung,Monatsverwendungsnachweis!$R$6,FALSE)*$AF$6*Ermittlung_Pauschale!$N104),"")</f>
        <v/>
      </c>
      <c r="AB112" s="73" t="str">
        <f>IFERROR(IF($B112=String_o_Kofi,0,VLOOKUP(Monatsverwendungsnachweis!AS115,Status_Ausloesung,Monatsverwendungsnachweis!$R$6,FALSE)*$AF$6*Ermittlung_Pauschale!$N104),"")</f>
        <v/>
      </c>
      <c r="AC112" s="73" t="str">
        <f>IFERROR(IF($B112=String_o_Kofi,0,VLOOKUP(Monatsverwendungsnachweis!AT115,Status_Ausloesung,Monatsverwendungsnachweis!$R$6,FALSE)*$AF$6*Ermittlung_Pauschale!$N104),"")</f>
        <v/>
      </c>
      <c r="AD112" s="73" t="str">
        <f>IFERROR(IF($B112=String_o_Kofi,0,VLOOKUP(Monatsverwendungsnachweis!AU115,Status_Ausloesung,Monatsverwendungsnachweis!$R$6,FALSE)*$AF$6*Ermittlung_Pauschale!$N104),"")</f>
        <v/>
      </c>
      <c r="AE112" s="73" t="str">
        <f>IFERROR(IF($B112=String_o_Kofi,0,VLOOKUP(Monatsverwendungsnachweis!AV115,Status_Ausloesung,Monatsverwendungsnachweis!$R$6,FALSE)*$AF$6*Ermittlung_Pauschale!$N104),"")</f>
        <v/>
      </c>
      <c r="AF112" s="73" t="str">
        <f>IFERROR(IF($B112=String_o_Kofi,0,VLOOKUP(Monatsverwendungsnachweis!AW115,Status_Ausloesung,Monatsverwendungsnachweis!$R$6,FALSE)*$AF$6*Ermittlung_Pauschale!$N104),"")</f>
        <v/>
      </c>
      <c r="AG112" s="73" t="str">
        <f>IFERROR(IF($B112=String_o_Kofi,0,VLOOKUP(Monatsverwendungsnachweis!AX115,Status_Ausloesung,Monatsverwendungsnachweis!$R$6,FALSE)*$AF$6*Ermittlung_Pauschale!$N104),"")</f>
        <v/>
      </c>
      <c r="AH112" s="73" t="str">
        <f>IFERROR(IF($B112=String_o_Kofi,0,VLOOKUP(Monatsverwendungsnachweis!AY115,Status_Ausloesung,Monatsverwendungsnachweis!$R$6,FALSE)*$AF$6*Ermittlung_Pauschale!$N104),"")</f>
        <v/>
      </c>
      <c r="AI112" s="73" t="str">
        <f>IFERROR(IF($B112=String_o_Kofi,0,VLOOKUP(Monatsverwendungsnachweis!AZ115,Status_Ausloesung,Monatsverwendungsnachweis!$R$6,FALSE)*$AF$6*Ermittlung_Pauschale!$N104),"")</f>
        <v/>
      </c>
      <c r="AJ112" s="73" t="str">
        <f>IFERROR(IF($B112=String_o_Kofi,0,VLOOKUP(Monatsverwendungsnachweis!BA115,Status_Ausloesung,Monatsverwendungsnachweis!$R$6,FALSE)*$AF$6*Ermittlung_Pauschale!$N104),"")</f>
        <v/>
      </c>
      <c r="AK112" s="73" t="str">
        <f>IFERROR(IF($B112=String_o_Kofi,0,VLOOKUP(Monatsverwendungsnachweis!BB115,Status_Ausloesung,Monatsverwendungsnachweis!$R$6,FALSE)*$AF$6*Ermittlung_Pauschale!$N104),"")</f>
        <v/>
      </c>
      <c r="AL112" s="73" t="str">
        <f>IFERROR(IF($B112=String_o_Kofi,0,VLOOKUP(Monatsverwendungsnachweis!BC115,Status_Ausloesung,Monatsverwendungsnachweis!$R$6,FALSE)*$AF$6*Ermittlung_Pauschale!$N104),"")</f>
        <v/>
      </c>
      <c r="AM112" s="74">
        <f>IF(E112='Drop Down'!$L$2,SUM(H112:AL112),0)</f>
        <v>0</v>
      </c>
      <c r="AN112" s="74">
        <f>IF(E112='Drop Down'!$L$3,SUM(H112:AL112),0)</f>
        <v>0</v>
      </c>
      <c r="AO112" s="625"/>
      <c r="AP112" s="625"/>
    </row>
    <row r="113" spans="1:42" s="41" customFormat="1" ht="11.85" customHeight="1" x14ac:dyDescent="0.2">
      <c r="A113" s="83" t="str">
        <f>Monatsverwendungsnachweis!A116</f>
        <v/>
      </c>
      <c r="B113" s="84" t="str">
        <f>IF(Monatsverwendungsnachweis!B116&lt;&gt;"",Monatsverwendungsnachweis!B116,"")</f>
        <v/>
      </c>
      <c r="C113" s="84" t="str">
        <f>IF(Monatsverwendungsnachweis!D116&lt;&gt;"",Monatsverwendungsnachweis!D116,"")</f>
        <v/>
      </c>
      <c r="D113" s="124" t="str">
        <f>IF(Monatsverwendungsnachweis!F116="","",Monatsverwendungsnachweis!F116)</f>
        <v/>
      </c>
      <c r="E113" s="128" t="str">
        <f>IF(Monatsverwendungsnachweis!G116="","",Monatsverwendungsnachweis!G116)</f>
        <v/>
      </c>
      <c r="F113" s="124" t="str">
        <f>IF(Monatsverwendungsnachweis!H116="","",Monatsverwendungsnachweis!H116)</f>
        <v/>
      </c>
      <c r="G113" s="124" t="str">
        <f>IF(C113="","",IF(Ermittlung_Pauschale!N105=0,"nein","ja"))</f>
        <v/>
      </c>
      <c r="H113" s="73" t="str">
        <f>IFERROR(IF($B113=String_o_Kofi,0,VLOOKUP(Monatsverwendungsnachweis!Y116,Status_Ausloesung,Monatsverwendungsnachweis!$R$6,FALSE)*$AF$6*Ermittlung_Pauschale!$N105),"")</f>
        <v/>
      </c>
      <c r="I113" s="73" t="str">
        <f>IFERROR(IF($B113=String_o_Kofi,0,VLOOKUP(Monatsverwendungsnachweis!Z116,Status_Ausloesung,Monatsverwendungsnachweis!$R$6,FALSE)*$AF$6*Ermittlung_Pauschale!$N105),"")</f>
        <v/>
      </c>
      <c r="J113" s="73" t="str">
        <f>IFERROR(IF($B113=String_o_Kofi,0,VLOOKUP(Monatsverwendungsnachweis!AA116,Status_Ausloesung,Monatsverwendungsnachweis!$R$6,FALSE)*$AF$6*Ermittlung_Pauschale!$N105),"")</f>
        <v/>
      </c>
      <c r="K113" s="73" t="str">
        <f>IFERROR(IF($B113=String_o_Kofi,0,VLOOKUP(Monatsverwendungsnachweis!AB116,Status_Ausloesung,Monatsverwendungsnachweis!$R$6,FALSE)*$AF$6*Ermittlung_Pauschale!$N105),"")</f>
        <v/>
      </c>
      <c r="L113" s="73" t="str">
        <f>IFERROR(IF($B113=String_o_Kofi,0,VLOOKUP(Monatsverwendungsnachweis!AC116,Status_Ausloesung,Monatsverwendungsnachweis!$R$6,FALSE)*$AF$6*Ermittlung_Pauschale!$N105),"")</f>
        <v/>
      </c>
      <c r="M113" s="73" t="str">
        <f>IFERROR(IF($B113=String_o_Kofi,0,VLOOKUP(Monatsverwendungsnachweis!AD116,Status_Ausloesung,Monatsverwendungsnachweis!$R$6,FALSE)*$AF$6*Ermittlung_Pauschale!$N105),"")</f>
        <v/>
      </c>
      <c r="N113" s="73" t="str">
        <f>IFERROR(IF($B113=String_o_Kofi,0,VLOOKUP(Monatsverwendungsnachweis!AE116,Status_Ausloesung,Monatsverwendungsnachweis!$R$6,FALSE)*$AF$6*Ermittlung_Pauschale!$N105),"")</f>
        <v/>
      </c>
      <c r="O113" s="73" t="str">
        <f>IFERROR(IF($B113=String_o_Kofi,0,VLOOKUP(Monatsverwendungsnachweis!AF116,Status_Ausloesung,Monatsverwendungsnachweis!$R$6,FALSE)*$AF$6*Ermittlung_Pauschale!$N105),"")</f>
        <v/>
      </c>
      <c r="P113" s="73" t="str">
        <f>IFERROR(IF($B113=String_o_Kofi,0,VLOOKUP(Monatsverwendungsnachweis!AG116,Status_Ausloesung,Monatsverwendungsnachweis!$R$6,FALSE)*$AF$6*Ermittlung_Pauschale!$N105),"")</f>
        <v/>
      </c>
      <c r="Q113" s="73" t="str">
        <f>IFERROR(IF($B113=String_o_Kofi,0,VLOOKUP(Monatsverwendungsnachweis!AH116,Status_Ausloesung,Monatsverwendungsnachweis!$R$6,FALSE)*$AF$6*Ermittlung_Pauschale!$N105),"")</f>
        <v/>
      </c>
      <c r="R113" s="73" t="str">
        <f>IFERROR(IF($B113=String_o_Kofi,0,VLOOKUP(Monatsverwendungsnachweis!AI116,Status_Ausloesung,Monatsverwendungsnachweis!$R$6,FALSE)*$AF$6*Ermittlung_Pauschale!$N105),"")</f>
        <v/>
      </c>
      <c r="S113" s="73" t="str">
        <f>IFERROR(IF($B113=String_o_Kofi,0,VLOOKUP(Monatsverwendungsnachweis!AJ116,Status_Ausloesung,Monatsverwendungsnachweis!$R$6,FALSE)*$AF$6*Ermittlung_Pauschale!$N105),"")</f>
        <v/>
      </c>
      <c r="T113" s="73" t="str">
        <f>IFERROR(IF($B113=String_o_Kofi,0,VLOOKUP(Monatsverwendungsnachweis!AK116,Status_Ausloesung,Monatsverwendungsnachweis!$R$6,FALSE)*$AF$6*Ermittlung_Pauschale!$N105),"")</f>
        <v/>
      </c>
      <c r="U113" s="73" t="str">
        <f>IFERROR(IF($B113=String_o_Kofi,0,VLOOKUP(Monatsverwendungsnachweis!AL116,Status_Ausloesung,Monatsverwendungsnachweis!$R$6,FALSE)*$AF$6*Ermittlung_Pauschale!$N105),"")</f>
        <v/>
      </c>
      <c r="V113" s="73" t="str">
        <f>IFERROR(IF($B113=String_o_Kofi,0,VLOOKUP(Monatsverwendungsnachweis!AM116,Status_Ausloesung,Monatsverwendungsnachweis!$R$6,FALSE)*$AF$6*Ermittlung_Pauschale!$N105),"")</f>
        <v/>
      </c>
      <c r="W113" s="73" t="str">
        <f>IFERROR(IF($B113=String_o_Kofi,0,VLOOKUP(Monatsverwendungsnachweis!AN116,Status_Ausloesung,Monatsverwendungsnachweis!$R$6,FALSE)*$AF$6*Ermittlung_Pauschale!$N105),"")</f>
        <v/>
      </c>
      <c r="X113" s="73" t="str">
        <f>IFERROR(IF($B113=String_o_Kofi,0,VLOOKUP(Monatsverwendungsnachweis!AO116,Status_Ausloesung,Monatsverwendungsnachweis!$R$6,FALSE)*$AF$6*Ermittlung_Pauschale!$N105),"")</f>
        <v/>
      </c>
      <c r="Y113" s="73" t="str">
        <f>IFERROR(IF($B113=String_o_Kofi,0,VLOOKUP(Monatsverwendungsnachweis!AP116,Status_Ausloesung,Monatsverwendungsnachweis!$R$6,FALSE)*$AF$6*Ermittlung_Pauschale!$N105),"")</f>
        <v/>
      </c>
      <c r="Z113" s="73" t="str">
        <f>IFERROR(IF($B113=String_o_Kofi,0,VLOOKUP(Monatsverwendungsnachweis!AQ116,Status_Ausloesung,Monatsverwendungsnachweis!$R$6,FALSE)*$AF$6*Ermittlung_Pauschale!$N105),"")</f>
        <v/>
      </c>
      <c r="AA113" s="73" t="str">
        <f>IFERROR(IF($B113=String_o_Kofi,0,VLOOKUP(Monatsverwendungsnachweis!AR116,Status_Ausloesung,Monatsverwendungsnachweis!$R$6,FALSE)*$AF$6*Ermittlung_Pauschale!$N105),"")</f>
        <v/>
      </c>
      <c r="AB113" s="73" t="str">
        <f>IFERROR(IF($B113=String_o_Kofi,0,VLOOKUP(Monatsverwendungsnachweis!AS116,Status_Ausloesung,Monatsverwendungsnachweis!$R$6,FALSE)*$AF$6*Ermittlung_Pauschale!$N105),"")</f>
        <v/>
      </c>
      <c r="AC113" s="73" t="str">
        <f>IFERROR(IF($B113=String_o_Kofi,0,VLOOKUP(Monatsverwendungsnachweis!AT116,Status_Ausloesung,Monatsverwendungsnachweis!$R$6,FALSE)*$AF$6*Ermittlung_Pauschale!$N105),"")</f>
        <v/>
      </c>
      <c r="AD113" s="73" t="str">
        <f>IFERROR(IF($B113=String_o_Kofi,0,VLOOKUP(Monatsverwendungsnachweis!AU116,Status_Ausloesung,Monatsverwendungsnachweis!$R$6,FALSE)*$AF$6*Ermittlung_Pauschale!$N105),"")</f>
        <v/>
      </c>
      <c r="AE113" s="73" t="str">
        <f>IFERROR(IF($B113=String_o_Kofi,0,VLOOKUP(Monatsverwendungsnachweis!AV116,Status_Ausloesung,Monatsverwendungsnachweis!$R$6,FALSE)*$AF$6*Ermittlung_Pauschale!$N105),"")</f>
        <v/>
      </c>
      <c r="AF113" s="73" t="str">
        <f>IFERROR(IF($B113=String_o_Kofi,0,VLOOKUP(Monatsverwendungsnachweis!AW116,Status_Ausloesung,Monatsverwendungsnachweis!$R$6,FALSE)*$AF$6*Ermittlung_Pauschale!$N105),"")</f>
        <v/>
      </c>
      <c r="AG113" s="73" t="str">
        <f>IFERROR(IF($B113=String_o_Kofi,0,VLOOKUP(Monatsverwendungsnachweis!AX116,Status_Ausloesung,Monatsverwendungsnachweis!$R$6,FALSE)*$AF$6*Ermittlung_Pauschale!$N105),"")</f>
        <v/>
      </c>
      <c r="AH113" s="73" t="str">
        <f>IFERROR(IF($B113=String_o_Kofi,0,VLOOKUP(Monatsverwendungsnachweis!AY116,Status_Ausloesung,Monatsverwendungsnachweis!$R$6,FALSE)*$AF$6*Ermittlung_Pauschale!$N105),"")</f>
        <v/>
      </c>
      <c r="AI113" s="73" t="str">
        <f>IFERROR(IF($B113=String_o_Kofi,0,VLOOKUP(Monatsverwendungsnachweis!AZ116,Status_Ausloesung,Monatsverwendungsnachweis!$R$6,FALSE)*$AF$6*Ermittlung_Pauschale!$N105),"")</f>
        <v/>
      </c>
      <c r="AJ113" s="73" t="str">
        <f>IFERROR(IF($B113=String_o_Kofi,0,VLOOKUP(Monatsverwendungsnachweis!BA116,Status_Ausloesung,Monatsverwendungsnachweis!$R$6,FALSE)*$AF$6*Ermittlung_Pauschale!$N105),"")</f>
        <v/>
      </c>
      <c r="AK113" s="73" t="str">
        <f>IFERROR(IF($B113=String_o_Kofi,0,VLOOKUP(Monatsverwendungsnachweis!BB116,Status_Ausloesung,Monatsverwendungsnachweis!$R$6,FALSE)*$AF$6*Ermittlung_Pauschale!$N105),"")</f>
        <v/>
      </c>
      <c r="AL113" s="73" t="str">
        <f>IFERROR(IF($B113=String_o_Kofi,0,VLOOKUP(Monatsverwendungsnachweis!BC116,Status_Ausloesung,Monatsverwendungsnachweis!$R$6,FALSE)*$AF$6*Ermittlung_Pauschale!$N105),"")</f>
        <v/>
      </c>
      <c r="AM113" s="74">
        <f>IF(E113='Drop Down'!$L$2,SUM(H113:AL113),0)</f>
        <v>0</v>
      </c>
      <c r="AN113" s="74">
        <f>IF(E113='Drop Down'!$L$3,SUM(H113:AL113),0)</f>
        <v>0</v>
      </c>
      <c r="AO113" s="625"/>
      <c r="AP113" s="625"/>
    </row>
    <row r="114" spans="1:42" s="41" customFormat="1" ht="11.85" customHeight="1" x14ac:dyDescent="0.2">
      <c r="A114" s="83" t="str">
        <f>Monatsverwendungsnachweis!A117</f>
        <v/>
      </c>
      <c r="B114" s="84" t="str">
        <f>IF(Monatsverwendungsnachweis!B117&lt;&gt;"",Monatsverwendungsnachweis!B117,"")</f>
        <v/>
      </c>
      <c r="C114" s="84" t="str">
        <f>IF(Monatsverwendungsnachweis!D117&lt;&gt;"",Monatsverwendungsnachweis!D117,"")</f>
        <v/>
      </c>
      <c r="D114" s="124" t="str">
        <f>IF(Monatsverwendungsnachweis!F117="","",Monatsverwendungsnachweis!F117)</f>
        <v/>
      </c>
      <c r="E114" s="128" t="str">
        <f>IF(Monatsverwendungsnachweis!G117="","",Monatsverwendungsnachweis!G117)</f>
        <v/>
      </c>
      <c r="F114" s="124" t="str">
        <f>IF(Monatsverwendungsnachweis!H117="","",Monatsverwendungsnachweis!H117)</f>
        <v/>
      </c>
      <c r="G114" s="124" t="str">
        <f>IF(C114="","",IF(Ermittlung_Pauschale!N106=0,"nein","ja"))</f>
        <v/>
      </c>
      <c r="H114" s="73" t="str">
        <f>IFERROR(IF($B114=String_o_Kofi,0,VLOOKUP(Monatsverwendungsnachweis!Y117,Status_Ausloesung,Monatsverwendungsnachweis!$R$6,FALSE)*$AF$6*Ermittlung_Pauschale!$N106),"")</f>
        <v/>
      </c>
      <c r="I114" s="73" t="str">
        <f>IFERROR(IF($B114=String_o_Kofi,0,VLOOKUP(Monatsverwendungsnachweis!Z117,Status_Ausloesung,Monatsverwendungsnachweis!$R$6,FALSE)*$AF$6*Ermittlung_Pauschale!$N106),"")</f>
        <v/>
      </c>
      <c r="J114" s="73" t="str">
        <f>IFERROR(IF($B114=String_o_Kofi,0,VLOOKUP(Monatsverwendungsnachweis!AA117,Status_Ausloesung,Monatsverwendungsnachweis!$R$6,FALSE)*$AF$6*Ermittlung_Pauschale!$N106),"")</f>
        <v/>
      </c>
      <c r="K114" s="73" t="str">
        <f>IFERROR(IF($B114=String_o_Kofi,0,VLOOKUP(Monatsverwendungsnachweis!AB117,Status_Ausloesung,Monatsverwendungsnachweis!$R$6,FALSE)*$AF$6*Ermittlung_Pauschale!$N106),"")</f>
        <v/>
      </c>
      <c r="L114" s="73" t="str">
        <f>IFERROR(IF($B114=String_o_Kofi,0,VLOOKUP(Monatsverwendungsnachweis!AC117,Status_Ausloesung,Monatsverwendungsnachweis!$R$6,FALSE)*$AF$6*Ermittlung_Pauschale!$N106),"")</f>
        <v/>
      </c>
      <c r="M114" s="73" t="str">
        <f>IFERROR(IF($B114=String_o_Kofi,0,VLOOKUP(Monatsverwendungsnachweis!AD117,Status_Ausloesung,Monatsverwendungsnachweis!$R$6,FALSE)*$AF$6*Ermittlung_Pauschale!$N106),"")</f>
        <v/>
      </c>
      <c r="N114" s="73" t="str">
        <f>IFERROR(IF($B114=String_o_Kofi,0,VLOOKUP(Monatsverwendungsnachweis!AE117,Status_Ausloesung,Monatsverwendungsnachweis!$R$6,FALSE)*$AF$6*Ermittlung_Pauschale!$N106),"")</f>
        <v/>
      </c>
      <c r="O114" s="73" t="str">
        <f>IFERROR(IF($B114=String_o_Kofi,0,VLOOKUP(Monatsverwendungsnachweis!AF117,Status_Ausloesung,Monatsverwendungsnachweis!$R$6,FALSE)*$AF$6*Ermittlung_Pauschale!$N106),"")</f>
        <v/>
      </c>
      <c r="P114" s="73" t="str">
        <f>IFERROR(IF($B114=String_o_Kofi,0,VLOOKUP(Monatsverwendungsnachweis!AG117,Status_Ausloesung,Monatsverwendungsnachweis!$R$6,FALSE)*$AF$6*Ermittlung_Pauschale!$N106),"")</f>
        <v/>
      </c>
      <c r="Q114" s="73" t="str">
        <f>IFERROR(IF($B114=String_o_Kofi,0,VLOOKUP(Monatsverwendungsnachweis!AH117,Status_Ausloesung,Monatsverwendungsnachweis!$R$6,FALSE)*$AF$6*Ermittlung_Pauschale!$N106),"")</f>
        <v/>
      </c>
      <c r="R114" s="73" t="str">
        <f>IFERROR(IF($B114=String_o_Kofi,0,VLOOKUP(Monatsverwendungsnachweis!AI117,Status_Ausloesung,Monatsverwendungsnachweis!$R$6,FALSE)*$AF$6*Ermittlung_Pauschale!$N106),"")</f>
        <v/>
      </c>
      <c r="S114" s="73" t="str">
        <f>IFERROR(IF($B114=String_o_Kofi,0,VLOOKUP(Monatsverwendungsnachweis!AJ117,Status_Ausloesung,Monatsverwendungsnachweis!$R$6,FALSE)*$AF$6*Ermittlung_Pauschale!$N106),"")</f>
        <v/>
      </c>
      <c r="T114" s="73" t="str">
        <f>IFERROR(IF($B114=String_o_Kofi,0,VLOOKUP(Monatsverwendungsnachweis!AK117,Status_Ausloesung,Monatsverwendungsnachweis!$R$6,FALSE)*$AF$6*Ermittlung_Pauschale!$N106),"")</f>
        <v/>
      </c>
      <c r="U114" s="73" t="str">
        <f>IFERROR(IF($B114=String_o_Kofi,0,VLOOKUP(Monatsverwendungsnachweis!AL117,Status_Ausloesung,Monatsverwendungsnachweis!$R$6,FALSE)*$AF$6*Ermittlung_Pauschale!$N106),"")</f>
        <v/>
      </c>
      <c r="V114" s="73" t="str">
        <f>IFERROR(IF($B114=String_o_Kofi,0,VLOOKUP(Monatsverwendungsnachweis!AM117,Status_Ausloesung,Monatsverwendungsnachweis!$R$6,FALSE)*$AF$6*Ermittlung_Pauschale!$N106),"")</f>
        <v/>
      </c>
      <c r="W114" s="73" t="str">
        <f>IFERROR(IF($B114=String_o_Kofi,0,VLOOKUP(Monatsverwendungsnachweis!AN117,Status_Ausloesung,Monatsverwendungsnachweis!$R$6,FALSE)*$AF$6*Ermittlung_Pauschale!$N106),"")</f>
        <v/>
      </c>
      <c r="X114" s="73" t="str">
        <f>IFERROR(IF($B114=String_o_Kofi,0,VLOOKUP(Monatsverwendungsnachweis!AO117,Status_Ausloesung,Monatsverwendungsnachweis!$R$6,FALSE)*$AF$6*Ermittlung_Pauschale!$N106),"")</f>
        <v/>
      </c>
      <c r="Y114" s="73" t="str">
        <f>IFERROR(IF($B114=String_o_Kofi,0,VLOOKUP(Monatsverwendungsnachweis!AP117,Status_Ausloesung,Monatsverwendungsnachweis!$R$6,FALSE)*$AF$6*Ermittlung_Pauschale!$N106),"")</f>
        <v/>
      </c>
      <c r="Z114" s="73" t="str">
        <f>IFERROR(IF($B114=String_o_Kofi,0,VLOOKUP(Monatsverwendungsnachweis!AQ117,Status_Ausloesung,Monatsverwendungsnachweis!$R$6,FALSE)*$AF$6*Ermittlung_Pauschale!$N106),"")</f>
        <v/>
      </c>
      <c r="AA114" s="73" t="str">
        <f>IFERROR(IF($B114=String_o_Kofi,0,VLOOKUP(Monatsverwendungsnachweis!AR117,Status_Ausloesung,Monatsverwendungsnachweis!$R$6,FALSE)*$AF$6*Ermittlung_Pauschale!$N106),"")</f>
        <v/>
      </c>
      <c r="AB114" s="73" t="str">
        <f>IFERROR(IF($B114=String_o_Kofi,0,VLOOKUP(Monatsverwendungsnachweis!AS117,Status_Ausloesung,Monatsverwendungsnachweis!$R$6,FALSE)*$AF$6*Ermittlung_Pauschale!$N106),"")</f>
        <v/>
      </c>
      <c r="AC114" s="73" t="str">
        <f>IFERROR(IF($B114=String_o_Kofi,0,VLOOKUP(Monatsverwendungsnachweis!AT117,Status_Ausloesung,Monatsverwendungsnachweis!$R$6,FALSE)*$AF$6*Ermittlung_Pauschale!$N106),"")</f>
        <v/>
      </c>
      <c r="AD114" s="73" t="str">
        <f>IFERROR(IF($B114=String_o_Kofi,0,VLOOKUP(Monatsverwendungsnachweis!AU117,Status_Ausloesung,Monatsverwendungsnachweis!$R$6,FALSE)*$AF$6*Ermittlung_Pauschale!$N106),"")</f>
        <v/>
      </c>
      <c r="AE114" s="73" t="str">
        <f>IFERROR(IF($B114=String_o_Kofi,0,VLOOKUP(Monatsverwendungsnachweis!AV117,Status_Ausloesung,Monatsverwendungsnachweis!$R$6,FALSE)*$AF$6*Ermittlung_Pauschale!$N106),"")</f>
        <v/>
      </c>
      <c r="AF114" s="73" t="str">
        <f>IFERROR(IF($B114=String_o_Kofi,0,VLOOKUP(Monatsverwendungsnachweis!AW117,Status_Ausloesung,Monatsverwendungsnachweis!$R$6,FALSE)*$AF$6*Ermittlung_Pauschale!$N106),"")</f>
        <v/>
      </c>
      <c r="AG114" s="73" t="str">
        <f>IFERROR(IF($B114=String_o_Kofi,0,VLOOKUP(Monatsverwendungsnachweis!AX117,Status_Ausloesung,Monatsverwendungsnachweis!$R$6,FALSE)*$AF$6*Ermittlung_Pauschale!$N106),"")</f>
        <v/>
      </c>
      <c r="AH114" s="73" t="str">
        <f>IFERROR(IF($B114=String_o_Kofi,0,VLOOKUP(Monatsverwendungsnachweis!AY117,Status_Ausloesung,Monatsverwendungsnachweis!$R$6,FALSE)*$AF$6*Ermittlung_Pauschale!$N106),"")</f>
        <v/>
      </c>
      <c r="AI114" s="73" t="str">
        <f>IFERROR(IF($B114=String_o_Kofi,0,VLOOKUP(Monatsverwendungsnachweis!AZ117,Status_Ausloesung,Monatsverwendungsnachweis!$R$6,FALSE)*$AF$6*Ermittlung_Pauschale!$N106),"")</f>
        <v/>
      </c>
      <c r="AJ114" s="73" t="str">
        <f>IFERROR(IF($B114=String_o_Kofi,0,VLOOKUP(Monatsverwendungsnachweis!BA117,Status_Ausloesung,Monatsverwendungsnachweis!$R$6,FALSE)*$AF$6*Ermittlung_Pauschale!$N106),"")</f>
        <v/>
      </c>
      <c r="AK114" s="73" t="str">
        <f>IFERROR(IF($B114=String_o_Kofi,0,VLOOKUP(Monatsverwendungsnachweis!BB117,Status_Ausloesung,Monatsverwendungsnachweis!$R$6,FALSE)*$AF$6*Ermittlung_Pauschale!$N106),"")</f>
        <v/>
      </c>
      <c r="AL114" s="73" t="str">
        <f>IFERROR(IF($B114=String_o_Kofi,0,VLOOKUP(Monatsverwendungsnachweis!BC117,Status_Ausloesung,Monatsverwendungsnachweis!$R$6,FALSE)*$AF$6*Ermittlung_Pauschale!$N106),"")</f>
        <v/>
      </c>
      <c r="AM114" s="74">
        <f>IF(E114='Drop Down'!$L$2,SUM(H114:AL114),0)</f>
        <v>0</v>
      </c>
      <c r="AN114" s="74">
        <f>IF(E114='Drop Down'!$L$3,SUM(H114:AL114),0)</f>
        <v>0</v>
      </c>
      <c r="AO114" s="625"/>
      <c r="AP114" s="625"/>
    </row>
    <row r="115" spans="1:42" s="41" customFormat="1" ht="11.85" customHeight="1" x14ac:dyDescent="0.2">
      <c r="A115" s="83" t="str">
        <f>Monatsverwendungsnachweis!A118</f>
        <v/>
      </c>
      <c r="B115" s="84" t="str">
        <f>IF(Monatsverwendungsnachweis!B118&lt;&gt;"",Monatsverwendungsnachweis!B118,"")</f>
        <v/>
      </c>
      <c r="C115" s="84" t="str">
        <f>IF(Monatsverwendungsnachweis!D118&lt;&gt;"",Monatsverwendungsnachweis!D118,"")</f>
        <v/>
      </c>
      <c r="D115" s="124" t="str">
        <f>IF(Monatsverwendungsnachweis!F118="","",Monatsverwendungsnachweis!F118)</f>
        <v/>
      </c>
      <c r="E115" s="128" t="str">
        <f>IF(Monatsverwendungsnachweis!G118="","",Monatsverwendungsnachweis!G118)</f>
        <v/>
      </c>
      <c r="F115" s="124" t="str">
        <f>IF(Monatsverwendungsnachweis!H118="","",Monatsverwendungsnachweis!H118)</f>
        <v/>
      </c>
      <c r="G115" s="124" t="str">
        <f>IF(C115="","",IF(Ermittlung_Pauschale!N107=0,"nein","ja"))</f>
        <v/>
      </c>
      <c r="H115" s="73" t="str">
        <f>IFERROR(IF($B115=String_o_Kofi,0,VLOOKUP(Monatsverwendungsnachweis!Y118,Status_Ausloesung,Monatsverwendungsnachweis!$R$6,FALSE)*$AF$6*Ermittlung_Pauschale!$N107),"")</f>
        <v/>
      </c>
      <c r="I115" s="73" t="str">
        <f>IFERROR(IF($B115=String_o_Kofi,0,VLOOKUP(Monatsverwendungsnachweis!Z118,Status_Ausloesung,Monatsverwendungsnachweis!$R$6,FALSE)*$AF$6*Ermittlung_Pauschale!$N107),"")</f>
        <v/>
      </c>
      <c r="J115" s="73" t="str">
        <f>IFERROR(IF($B115=String_o_Kofi,0,VLOOKUP(Monatsverwendungsnachweis!AA118,Status_Ausloesung,Monatsverwendungsnachweis!$R$6,FALSE)*$AF$6*Ermittlung_Pauschale!$N107),"")</f>
        <v/>
      </c>
      <c r="K115" s="73" t="str">
        <f>IFERROR(IF($B115=String_o_Kofi,0,VLOOKUP(Monatsverwendungsnachweis!AB118,Status_Ausloesung,Monatsverwendungsnachweis!$R$6,FALSE)*$AF$6*Ermittlung_Pauschale!$N107),"")</f>
        <v/>
      </c>
      <c r="L115" s="73" t="str">
        <f>IFERROR(IF($B115=String_o_Kofi,0,VLOOKUP(Monatsverwendungsnachweis!AC118,Status_Ausloesung,Monatsverwendungsnachweis!$R$6,FALSE)*$AF$6*Ermittlung_Pauschale!$N107),"")</f>
        <v/>
      </c>
      <c r="M115" s="73" t="str">
        <f>IFERROR(IF($B115=String_o_Kofi,0,VLOOKUP(Monatsverwendungsnachweis!AD118,Status_Ausloesung,Monatsverwendungsnachweis!$R$6,FALSE)*$AF$6*Ermittlung_Pauschale!$N107),"")</f>
        <v/>
      </c>
      <c r="N115" s="73" t="str">
        <f>IFERROR(IF($B115=String_o_Kofi,0,VLOOKUP(Monatsverwendungsnachweis!AE118,Status_Ausloesung,Monatsverwendungsnachweis!$R$6,FALSE)*$AF$6*Ermittlung_Pauschale!$N107),"")</f>
        <v/>
      </c>
      <c r="O115" s="73" t="str">
        <f>IFERROR(IF($B115=String_o_Kofi,0,VLOOKUP(Monatsverwendungsnachweis!AF118,Status_Ausloesung,Monatsverwendungsnachweis!$R$6,FALSE)*$AF$6*Ermittlung_Pauschale!$N107),"")</f>
        <v/>
      </c>
      <c r="P115" s="73" t="str">
        <f>IFERROR(IF($B115=String_o_Kofi,0,VLOOKUP(Monatsverwendungsnachweis!AG118,Status_Ausloesung,Monatsverwendungsnachweis!$R$6,FALSE)*$AF$6*Ermittlung_Pauschale!$N107),"")</f>
        <v/>
      </c>
      <c r="Q115" s="73" t="str">
        <f>IFERROR(IF($B115=String_o_Kofi,0,VLOOKUP(Monatsverwendungsnachweis!AH118,Status_Ausloesung,Monatsverwendungsnachweis!$R$6,FALSE)*$AF$6*Ermittlung_Pauschale!$N107),"")</f>
        <v/>
      </c>
      <c r="R115" s="73" t="str">
        <f>IFERROR(IF($B115=String_o_Kofi,0,VLOOKUP(Monatsverwendungsnachweis!AI118,Status_Ausloesung,Monatsverwendungsnachweis!$R$6,FALSE)*$AF$6*Ermittlung_Pauschale!$N107),"")</f>
        <v/>
      </c>
      <c r="S115" s="73" t="str">
        <f>IFERROR(IF($B115=String_o_Kofi,0,VLOOKUP(Monatsverwendungsnachweis!AJ118,Status_Ausloesung,Monatsverwendungsnachweis!$R$6,FALSE)*$AF$6*Ermittlung_Pauschale!$N107),"")</f>
        <v/>
      </c>
      <c r="T115" s="73" t="str">
        <f>IFERROR(IF($B115=String_o_Kofi,0,VLOOKUP(Monatsverwendungsnachweis!AK118,Status_Ausloesung,Monatsverwendungsnachweis!$R$6,FALSE)*$AF$6*Ermittlung_Pauschale!$N107),"")</f>
        <v/>
      </c>
      <c r="U115" s="73" t="str">
        <f>IFERROR(IF($B115=String_o_Kofi,0,VLOOKUP(Monatsverwendungsnachweis!AL118,Status_Ausloesung,Monatsverwendungsnachweis!$R$6,FALSE)*$AF$6*Ermittlung_Pauschale!$N107),"")</f>
        <v/>
      </c>
      <c r="V115" s="73" t="str">
        <f>IFERROR(IF($B115=String_o_Kofi,0,VLOOKUP(Monatsverwendungsnachweis!AM118,Status_Ausloesung,Monatsverwendungsnachweis!$R$6,FALSE)*$AF$6*Ermittlung_Pauschale!$N107),"")</f>
        <v/>
      </c>
      <c r="W115" s="73" t="str">
        <f>IFERROR(IF($B115=String_o_Kofi,0,VLOOKUP(Monatsverwendungsnachweis!AN118,Status_Ausloesung,Monatsverwendungsnachweis!$R$6,FALSE)*$AF$6*Ermittlung_Pauschale!$N107),"")</f>
        <v/>
      </c>
      <c r="X115" s="73" t="str">
        <f>IFERROR(IF($B115=String_o_Kofi,0,VLOOKUP(Monatsverwendungsnachweis!AO118,Status_Ausloesung,Monatsverwendungsnachweis!$R$6,FALSE)*$AF$6*Ermittlung_Pauschale!$N107),"")</f>
        <v/>
      </c>
      <c r="Y115" s="73" t="str">
        <f>IFERROR(IF($B115=String_o_Kofi,0,VLOOKUP(Monatsverwendungsnachweis!AP118,Status_Ausloesung,Monatsverwendungsnachweis!$R$6,FALSE)*$AF$6*Ermittlung_Pauschale!$N107),"")</f>
        <v/>
      </c>
      <c r="Z115" s="73" t="str">
        <f>IFERROR(IF($B115=String_o_Kofi,0,VLOOKUP(Monatsverwendungsnachweis!AQ118,Status_Ausloesung,Monatsverwendungsnachweis!$R$6,FALSE)*$AF$6*Ermittlung_Pauschale!$N107),"")</f>
        <v/>
      </c>
      <c r="AA115" s="73" t="str">
        <f>IFERROR(IF($B115=String_o_Kofi,0,VLOOKUP(Monatsverwendungsnachweis!AR118,Status_Ausloesung,Monatsverwendungsnachweis!$R$6,FALSE)*$AF$6*Ermittlung_Pauschale!$N107),"")</f>
        <v/>
      </c>
      <c r="AB115" s="73" t="str">
        <f>IFERROR(IF($B115=String_o_Kofi,0,VLOOKUP(Monatsverwendungsnachweis!AS118,Status_Ausloesung,Monatsverwendungsnachweis!$R$6,FALSE)*$AF$6*Ermittlung_Pauschale!$N107),"")</f>
        <v/>
      </c>
      <c r="AC115" s="73" t="str">
        <f>IFERROR(IF($B115=String_o_Kofi,0,VLOOKUP(Monatsverwendungsnachweis!AT118,Status_Ausloesung,Monatsverwendungsnachweis!$R$6,FALSE)*$AF$6*Ermittlung_Pauschale!$N107),"")</f>
        <v/>
      </c>
      <c r="AD115" s="73" t="str">
        <f>IFERROR(IF($B115=String_o_Kofi,0,VLOOKUP(Monatsverwendungsnachweis!AU118,Status_Ausloesung,Monatsverwendungsnachweis!$R$6,FALSE)*$AF$6*Ermittlung_Pauschale!$N107),"")</f>
        <v/>
      </c>
      <c r="AE115" s="73" t="str">
        <f>IFERROR(IF($B115=String_o_Kofi,0,VLOOKUP(Monatsverwendungsnachweis!AV118,Status_Ausloesung,Monatsverwendungsnachweis!$R$6,FALSE)*$AF$6*Ermittlung_Pauschale!$N107),"")</f>
        <v/>
      </c>
      <c r="AF115" s="73" t="str">
        <f>IFERROR(IF($B115=String_o_Kofi,0,VLOOKUP(Monatsverwendungsnachweis!AW118,Status_Ausloesung,Monatsverwendungsnachweis!$R$6,FALSE)*$AF$6*Ermittlung_Pauschale!$N107),"")</f>
        <v/>
      </c>
      <c r="AG115" s="73" t="str">
        <f>IFERROR(IF($B115=String_o_Kofi,0,VLOOKUP(Monatsverwendungsnachweis!AX118,Status_Ausloesung,Monatsverwendungsnachweis!$R$6,FALSE)*$AF$6*Ermittlung_Pauschale!$N107),"")</f>
        <v/>
      </c>
      <c r="AH115" s="73" t="str">
        <f>IFERROR(IF($B115=String_o_Kofi,0,VLOOKUP(Monatsverwendungsnachweis!AY118,Status_Ausloesung,Monatsverwendungsnachweis!$R$6,FALSE)*$AF$6*Ermittlung_Pauschale!$N107),"")</f>
        <v/>
      </c>
      <c r="AI115" s="73" t="str">
        <f>IFERROR(IF($B115=String_o_Kofi,0,VLOOKUP(Monatsverwendungsnachweis!AZ118,Status_Ausloesung,Monatsverwendungsnachweis!$R$6,FALSE)*$AF$6*Ermittlung_Pauschale!$N107),"")</f>
        <v/>
      </c>
      <c r="AJ115" s="73" t="str">
        <f>IFERROR(IF($B115=String_o_Kofi,0,VLOOKUP(Monatsverwendungsnachweis!BA118,Status_Ausloesung,Monatsverwendungsnachweis!$R$6,FALSE)*$AF$6*Ermittlung_Pauschale!$N107),"")</f>
        <v/>
      </c>
      <c r="AK115" s="73" t="str">
        <f>IFERROR(IF($B115=String_o_Kofi,0,VLOOKUP(Monatsverwendungsnachweis!BB118,Status_Ausloesung,Monatsverwendungsnachweis!$R$6,FALSE)*$AF$6*Ermittlung_Pauschale!$N107),"")</f>
        <v/>
      </c>
      <c r="AL115" s="73" t="str">
        <f>IFERROR(IF($B115=String_o_Kofi,0,VLOOKUP(Monatsverwendungsnachweis!BC118,Status_Ausloesung,Monatsverwendungsnachweis!$R$6,FALSE)*$AF$6*Ermittlung_Pauschale!$N107),"")</f>
        <v/>
      </c>
      <c r="AM115" s="74">
        <f>IF(E115='Drop Down'!$L$2,SUM(H115:AL115),0)</f>
        <v>0</v>
      </c>
      <c r="AN115" s="74">
        <f>IF(E115='Drop Down'!$L$3,SUM(H115:AL115),0)</f>
        <v>0</v>
      </c>
      <c r="AO115" s="625"/>
      <c r="AP115" s="625"/>
    </row>
    <row r="116" spans="1:42" s="41" customFormat="1" ht="11.85" customHeight="1" x14ac:dyDescent="0.2">
      <c r="A116" s="83" t="str">
        <f>Monatsverwendungsnachweis!A119</f>
        <v/>
      </c>
      <c r="B116" s="84" t="str">
        <f>IF(Monatsverwendungsnachweis!B119&lt;&gt;"",Monatsverwendungsnachweis!B119,"")</f>
        <v/>
      </c>
      <c r="C116" s="84" t="str">
        <f>IF(Monatsverwendungsnachweis!D119&lt;&gt;"",Monatsverwendungsnachweis!D119,"")</f>
        <v/>
      </c>
      <c r="D116" s="124" t="str">
        <f>IF(Monatsverwendungsnachweis!F119="","",Monatsverwendungsnachweis!F119)</f>
        <v/>
      </c>
      <c r="E116" s="128" t="str">
        <f>IF(Monatsverwendungsnachweis!G119="","",Monatsverwendungsnachweis!G119)</f>
        <v/>
      </c>
      <c r="F116" s="124" t="str">
        <f>IF(Monatsverwendungsnachweis!H119="","",Monatsverwendungsnachweis!H119)</f>
        <v/>
      </c>
      <c r="G116" s="124" t="str">
        <f>IF(C116="","",IF(Ermittlung_Pauschale!N108=0,"nein","ja"))</f>
        <v/>
      </c>
      <c r="H116" s="73" t="str">
        <f>IFERROR(IF($B116=String_o_Kofi,0,VLOOKUP(Monatsverwendungsnachweis!Y119,Status_Ausloesung,Monatsverwendungsnachweis!$R$6,FALSE)*$AF$6*Ermittlung_Pauschale!$N108),"")</f>
        <v/>
      </c>
      <c r="I116" s="73" t="str">
        <f>IFERROR(IF($B116=String_o_Kofi,0,VLOOKUP(Monatsverwendungsnachweis!Z119,Status_Ausloesung,Monatsverwendungsnachweis!$R$6,FALSE)*$AF$6*Ermittlung_Pauschale!$N108),"")</f>
        <v/>
      </c>
      <c r="J116" s="73" t="str">
        <f>IFERROR(IF($B116=String_o_Kofi,0,VLOOKUP(Monatsverwendungsnachweis!AA119,Status_Ausloesung,Monatsverwendungsnachweis!$R$6,FALSE)*$AF$6*Ermittlung_Pauschale!$N108),"")</f>
        <v/>
      </c>
      <c r="K116" s="73" t="str">
        <f>IFERROR(IF($B116=String_o_Kofi,0,VLOOKUP(Monatsverwendungsnachweis!AB119,Status_Ausloesung,Monatsverwendungsnachweis!$R$6,FALSE)*$AF$6*Ermittlung_Pauschale!$N108),"")</f>
        <v/>
      </c>
      <c r="L116" s="73" t="str">
        <f>IFERROR(IF($B116=String_o_Kofi,0,VLOOKUP(Monatsverwendungsnachweis!AC119,Status_Ausloesung,Monatsverwendungsnachweis!$R$6,FALSE)*$AF$6*Ermittlung_Pauschale!$N108),"")</f>
        <v/>
      </c>
      <c r="M116" s="73" t="str">
        <f>IFERROR(IF($B116=String_o_Kofi,0,VLOOKUP(Monatsverwendungsnachweis!AD119,Status_Ausloesung,Monatsverwendungsnachweis!$R$6,FALSE)*$AF$6*Ermittlung_Pauschale!$N108),"")</f>
        <v/>
      </c>
      <c r="N116" s="73" t="str">
        <f>IFERROR(IF($B116=String_o_Kofi,0,VLOOKUP(Monatsverwendungsnachweis!AE119,Status_Ausloesung,Monatsverwendungsnachweis!$R$6,FALSE)*$AF$6*Ermittlung_Pauschale!$N108),"")</f>
        <v/>
      </c>
      <c r="O116" s="73" t="str">
        <f>IFERROR(IF($B116=String_o_Kofi,0,VLOOKUP(Monatsverwendungsnachweis!AF119,Status_Ausloesung,Monatsverwendungsnachweis!$R$6,FALSE)*$AF$6*Ermittlung_Pauschale!$N108),"")</f>
        <v/>
      </c>
      <c r="P116" s="73" t="str">
        <f>IFERROR(IF($B116=String_o_Kofi,0,VLOOKUP(Monatsverwendungsnachweis!AG119,Status_Ausloesung,Monatsverwendungsnachweis!$R$6,FALSE)*$AF$6*Ermittlung_Pauschale!$N108),"")</f>
        <v/>
      </c>
      <c r="Q116" s="73" t="str">
        <f>IFERROR(IF($B116=String_o_Kofi,0,VLOOKUP(Monatsverwendungsnachweis!AH119,Status_Ausloesung,Monatsverwendungsnachweis!$R$6,FALSE)*$AF$6*Ermittlung_Pauschale!$N108),"")</f>
        <v/>
      </c>
      <c r="R116" s="73" t="str">
        <f>IFERROR(IF($B116=String_o_Kofi,0,VLOOKUP(Monatsverwendungsnachweis!AI119,Status_Ausloesung,Monatsverwendungsnachweis!$R$6,FALSE)*$AF$6*Ermittlung_Pauschale!$N108),"")</f>
        <v/>
      </c>
      <c r="S116" s="73" t="str">
        <f>IFERROR(IF($B116=String_o_Kofi,0,VLOOKUP(Monatsverwendungsnachweis!AJ119,Status_Ausloesung,Monatsverwendungsnachweis!$R$6,FALSE)*$AF$6*Ermittlung_Pauschale!$N108),"")</f>
        <v/>
      </c>
      <c r="T116" s="73" t="str">
        <f>IFERROR(IF($B116=String_o_Kofi,0,VLOOKUP(Monatsverwendungsnachweis!AK119,Status_Ausloesung,Monatsverwendungsnachweis!$R$6,FALSE)*$AF$6*Ermittlung_Pauschale!$N108),"")</f>
        <v/>
      </c>
      <c r="U116" s="73" t="str">
        <f>IFERROR(IF($B116=String_o_Kofi,0,VLOOKUP(Monatsverwendungsnachweis!AL119,Status_Ausloesung,Monatsverwendungsnachweis!$R$6,FALSE)*$AF$6*Ermittlung_Pauschale!$N108),"")</f>
        <v/>
      </c>
      <c r="V116" s="73" t="str">
        <f>IFERROR(IF($B116=String_o_Kofi,0,VLOOKUP(Monatsverwendungsnachweis!AM119,Status_Ausloesung,Monatsverwendungsnachweis!$R$6,FALSE)*$AF$6*Ermittlung_Pauschale!$N108),"")</f>
        <v/>
      </c>
      <c r="W116" s="73" t="str">
        <f>IFERROR(IF($B116=String_o_Kofi,0,VLOOKUP(Monatsverwendungsnachweis!AN119,Status_Ausloesung,Monatsverwendungsnachweis!$R$6,FALSE)*$AF$6*Ermittlung_Pauschale!$N108),"")</f>
        <v/>
      </c>
      <c r="X116" s="73" t="str">
        <f>IFERROR(IF($B116=String_o_Kofi,0,VLOOKUP(Monatsverwendungsnachweis!AO119,Status_Ausloesung,Monatsverwendungsnachweis!$R$6,FALSE)*$AF$6*Ermittlung_Pauschale!$N108),"")</f>
        <v/>
      </c>
      <c r="Y116" s="73" t="str">
        <f>IFERROR(IF($B116=String_o_Kofi,0,VLOOKUP(Monatsverwendungsnachweis!AP119,Status_Ausloesung,Monatsverwendungsnachweis!$R$6,FALSE)*$AF$6*Ermittlung_Pauschale!$N108),"")</f>
        <v/>
      </c>
      <c r="Z116" s="73" t="str">
        <f>IFERROR(IF($B116=String_o_Kofi,0,VLOOKUP(Monatsverwendungsnachweis!AQ119,Status_Ausloesung,Monatsverwendungsnachweis!$R$6,FALSE)*$AF$6*Ermittlung_Pauschale!$N108),"")</f>
        <v/>
      </c>
      <c r="AA116" s="73" t="str">
        <f>IFERROR(IF($B116=String_o_Kofi,0,VLOOKUP(Monatsverwendungsnachweis!AR119,Status_Ausloesung,Monatsverwendungsnachweis!$R$6,FALSE)*$AF$6*Ermittlung_Pauschale!$N108),"")</f>
        <v/>
      </c>
      <c r="AB116" s="73" t="str">
        <f>IFERROR(IF($B116=String_o_Kofi,0,VLOOKUP(Monatsverwendungsnachweis!AS119,Status_Ausloesung,Monatsverwendungsnachweis!$R$6,FALSE)*$AF$6*Ermittlung_Pauschale!$N108),"")</f>
        <v/>
      </c>
      <c r="AC116" s="73" t="str">
        <f>IFERROR(IF($B116=String_o_Kofi,0,VLOOKUP(Monatsverwendungsnachweis!AT119,Status_Ausloesung,Monatsverwendungsnachweis!$R$6,FALSE)*$AF$6*Ermittlung_Pauschale!$N108),"")</f>
        <v/>
      </c>
      <c r="AD116" s="73" t="str">
        <f>IFERROR(IF($B116=String_o_Kofi,0,VLOOKUP(Monatsverwendungsnachweis!AU119,Status_Ausloesung,Monatsverwendungsnachweis!$R$6,FALSE)*$AF$6*Ermittlung_Pauschale!$N108),"")</f>
        <v/>
      </c>
      <c r="AE116" s="73" t="str">
        <f>IFERROR(IF($B116=String_o_Kofi,0,VLOOKUP(Monatsverwendungsnachweis!AV119,Status_Ausloesung,Monatsverwendungsnachweis!$R$6,FALSE)*$AF$6*Ermittlung_Pauschale!$N108),"")</f>
        <v/>
      </c>
      <c r="AF116" s="73" t="str">
        <f>IFERROR(IF($B116=String_o_Kofi,0,VLOOKUP(Monatsverwendungsnachweis!AW119,Status_Ausloesung,Monatsverwendungsnachweis!$R$6,FALSE)*$AF$6*Ermittlung_Pauschale!$N108),"")</f>
        <v/>
      </c>
      <c r="AG116" s="73" t="str">
        <f>IFERROR(IF($B116=String_o_Kofi,0,VLOOKUP(Monatsverwendungsnachweis!AX119,Status_Ausloesung,Monatsverwendungsnachweis!$R$6,FALSE)*$AF$6*Ermittlung_Pauschale!$N108),"")</f>
        <v/>
      </c>
      <c r="AH116" s="73" t="str">
        <f>IFERROR(IF($B116=String_o_Kofi,0,VLOOKUP(Monatsverwendungsnachweis!AY119,Status_Ausloesung,Monatsverwendungsnachweis!$R$6,FALSE)*$AF$6*Ermittlung_Pauschale!$N108),"")</f>
        <v/>
      </c>
      <c r="AI116" s="73" t="str">
        <f>IFERROR(IF($B116=String_o_Kofi,0,VLOOKUP(Monatsverwendungsnachweis!AZ119,Status_Ausloesung,Monatsverwendungsnachweis!$R$6,FALSE)*$AF$6*Ermittlung_Pauschale!$N108),"")</f>
        <v/>
      </c>
      <c r="AJ116" s="73" t="str">
        <f>IFERROR(IF($B116=String_o_Kofi,0,VLOOKUP(Monatsverwendungsnachweis!BA119,Status_Ausloesung,Monatsverwendungsnachweis!$R$6,FALSE)*$AF$6*Ermittlung_Pauschale!$N108),"")</f>
        <v/>
      </c>
      <c r="AK116" s="73" t="str">
        <f>IFERROR(IF($B116=String_o_Kofi,0,VLOOKUP(Monatsverwendungsnachweis!BB119,Status_Ausloesung,Monatsverwendungsnachweis!$R$6,FALSE)*$AF$6*Ermittlung_Pauschale!$N108),"")</f>
        <v/>
      </c>
      <c r="AL116" s="73" t="str">
        <f>IFERROR(IF($B116=String_o_Kofi,0,VLOOKUP(Monatsverwendungsnachweis!BC119,Status_Ausloesung,Monatsverwendungsnachweis!$R$6,FALSE)*$AF$6*Ermittlung_Pauschale!$N108),"")</f>
        <v/>
      </c>
      <c r="AM116" s="74">
        <f>IF(E116='Drop Down'!$L$2,SUM(H116:AL116),0)</f>
        <v>0</v>
      </c>
      <c r="AN116" s="74">
        <f>IF(E116='Drop Down'!$L$3,SUM(H116:AL116),0)</f>
        <v>0</v>
      </c>
      <c r="AO116" s="625"/>
      <c r="AP116" s="625"/>
    </row>
    <row r="117" spans="1:42" s="41" customFormat="1" ht="11.85" customHeight="1" x14ac:dyDescent="0.2">
      <c r="A117" s="83" t="str">
        <f>Monatsverwendungsnachweis!A120</f>
        <v/>
      </c>
      <c r="B117" s="84" t="str">
        <f>IF(Monatsverwendungsnachweis!B120&lt;&gt;"",Monatsverwendungsnachweis!B120,"")</f>
        <v/>
      </c>
      <c r="C117" s="84" t="str">
        <f>IF(Monatsverwendungsnachweis!D120&lt;&gt;"",Monatsverwendungsnachweis!D120,"")</f>
        <v/>
      </c>
      <c r="D117" s="124" t="str">
        <f>IF(Monatsverwendungsnachweis!F120="","",Monatsverwendungsnachweis!F120)</f>
        <v/>
      </c>
      <c r="E117" s="128" t="str">
        <f>IF(Monatsverwendungsnachweis!G120="","",Monatsverwendungsnachweis!G120)</f>
        <v/>
      </c>
      <c r="F117" s="124" t="str">
        <f>IF(Monatsverwendungsnachweis!H120="","",Monatsverwendungsnachweis!H120)</f>
        <v/>
      </c>
      <c r="G117" s="124" t="str">
        <f>IF(C117="","",IF(Ermittlung_Pauschale!N109=0,"nein","ja"))</f>
        <v/>
      </c>
      <c r="H117" s="73" t="str">
        <f>IFERROR(IF($B117=String_o_Kofi,0,VLOOKUP(Monatsverwendungsnachweis!Y120,Status_Ausloesung,Monatsverwendungsnachweis!$R$6,FALSE)*$AF$6*Ermittlung_Pauschale!$N109),"")</f>
        <v/>
      </c>
      <c r="I117" s="73" t="str">
        <f>IFERROR(IF($B117=String_o_Kofi,0,VLOOKUP(Monatsverwendungsnachweis!Z120,Status_Ausloesung,Monatsverwendungsnachweis!$R$6,FALSE)*$AF$6*Ermittlung_Pauschale!$N109),"")</f>
        <v/>
      </c>
      <c r="J117" s="73" t="str">
        <f>IFERROR(IF($B117=String_o_Kofi,0,VLOOKUP(Monatsverwendungsnachweis!AA120,Status_Ausloesung,Monatsverwendungsnachweis!$R$6,FALSE)*$AF$6*Ermittlung_Pauschale!$N109),"")</f>
        <v/>
      </c>
      <c r="K117" s="73" t="str">
        <f>IFERROR(IF($B117=String_o_Kofi,0,VLOOKUP(Monatsverwendungsnachweis!AB120,Status_Ausloesung,Monatsverwendungsnachweis!$R$6,FALSE)*$AF$6*Ermittlung_Pauschale!$N109),"")</f>
        <v/>
      </c>
      <c r="L117" s="73" t="str">
        <f>IFERROR(IF($B117=String_o_Kofi,0,VLOOKUP(Monatsverwendungsnachweis!AC120,Status_Ausloesung,Monatsverwendungsnachweis!$R$6,FALSE)*$AF$6*Ermittlung_Pauschale!$N109),"")</f>
        <v/>
      </c>
      <c r="M117" s="73" t="str">
        <f>IFERROR(IF($B117=String_o_Kofi,0,VLOOKUP(Monatsverwendungsnachweis!AD120,Status_Ausloesung,Monatsverwendungsnachweis!$R$6,FALSE)*$AF$6*Ermittlung_Pauschale!$N109),"")</f>
        <v/>
      </c>
      <c r="N117" s="73" t="str">
        <f>IFERROR(IF($B117=String_o_Kofi,0,VLOOKUP(Monatsverwendungsnachweis!AE120,Status_Ausloesung,Monatsverwendungsnachweis!$R$6,FALSE)*$AF$6*Ermittlung_Pauschale!$N109),"")</f>
        <v/>
      </c>
      <c r="O117" s="73" t="str">
        <f>IFERROR(IF($B117=String_o_Kofi,0,VLOOKUP(Monatsverwendungsnachweis!AF120,Status_Ausloesung,Monatsverwendungsnachweis!$R$6,FALSE)*$AF$6*Ermittlung_Pauschale!$N109),"")</f>
        <v/>
      </c>
      <c r="P117" s="73" t="str">
        <f>IFERROR(IF($B117=String_o_Kofi,0,VLOOKUP(Monatsverwendungsnachweis!AG120,Status_Ausloesung,Monatsverwendungsnachweis!$R$6,FALSE)*$AF$6*Ermittlung_Pauschale!$N109),"")</f>
        <v/>
      </c>
      <c r="Q117" s="73" t="str">
        <f>IFERROR(IF($B117=String_o_Kofi,0,VLOOKUP(Monatsverwendungsnachweis!AH120,Status_Ausloesung,Monatsverwendungsnachweis!$R$6,FALSE)*$AF$6*Ermittlung_Pauschale!$N109),"")</f>
        <v/>
      </c>
      <c r="R117" s="73" t="str">
        <f>IFERROR(IF($B117=String_o_Kofi,0,VLOOKUP(Monatsverwendungsnachweis!AI120,Status_Ausloesung,Monatsverwendungsnachweis!$R$6,FALSE)*$AF$6*Ermittlung_Pauschale!$N109),"")</f>
        <v/>
      </c>
      <c r="S117" s="73" t="str">
        <f>IFERROR(IF($B117=String_o_Kofi,0,VLOOKUP(Monatsverwendungsnachweis!AJ120,Status_Ausloesung,Monatsverwendungsnachweis!$R$6,FALSE)*$AF$6*Ermittlung_Pauschale!$N109),"")</f>
        <v/>
      </c>
      <c r="T117" s="73" t="str">
        <f>IFERROR(IF($B117=String_o_Kofi,0,VLOOKUP(Monatsverwendungsnachweis!AK120,Status_Ausloesung,Monatsverwendungsnachweis!$R$6,FALSE)*$AF$6*Ermittlung_Pauschale!$N109),"")</f>
        <v/>
      </c>
      <c r="U117" s="73" t="str">
        <f>IFERROR(IF($B117=String_o_Kofi,0,VLOOKUP(Monatsverwendungsnachweis!AL120,Status_Ausloesung,Monatsverwendungsnachweis!$R$6,FALSE)*$AF$6*Ermittlung_Pauschale!$N109),"")</f>
        <v/>
      </c>
      <c r="V117" s="73" t="str">
        <f>IFERROR(IF($B117=String_o_Kofi,0,VLOOKUP(Monatsverwendungsnachweis!AM120,Status_Ausloesung,Monatsverwendungsnachweis!$R$6,FALSE)*$AF$6*Ermittlung_Pauschale!$N109),"")</f>
        <v/>
      </c>
      <c r="W117" s="73" t="str">
        <f>IFERROR(IF($B117=String_o_Kofi,0,VLOOKUP(Monatsverwendungsnachweis!AN120,Status_Ausloesung,Monatsverwendungsnachweis!$R$6,FALSE)*$AF$6*Ermittlung_Pauschale!$N109),"")</f>
        <v/>
      </c>
      <c r="X117" s="73" t="str">
        <f>IFERROR(IF($B117=String_o_Kofi,0,VLOOKUP(Monatsverwendungsnachweis!AO120,Status_Ausloesung,Monatsverwendungsnachweis!$R$6,FALSE)*$AF$6*Ermittlung_Pauschale!$N109),"")</f>
        <v/>
      </c>
      <c r="Y117" s="73" t="str">
        <f>IFERROR(IF($B117=String_o_Kofi,0,VLOOKUP(Monatsverwendungsnachweis!AP120,Status_Ausloesung,Monatsverwendungsnachweis!$R$6,FALSE)*$AF$6*Ermittlung_Pauschale!$N109),"")</f>
        <v/>
      </c>
      <c r="Z117" s="73" t="str">
        <f>IFERROR(IF($B117=String_o_Kofi,0,VLOOKUP(Monatsverwendungsnachweis!AQ120,Status_Ausloesung,Monatsverwendungsnachweis!$R$6,FALSE)*$AF$6*Ermittlung_Pauschale!$N109),"")</f>
        <v/>
      </c>
      <c r="AA117" s="73" t="str">
        <f>IFERROR(IF($B117=String_o_Kofi,0,VLOOKUP(Monatsverwendungsnachweis!AR120,Status_Ausloesung,Monatsverwendungsnachweis!$R$6,FALSE)*$AF$6*Ermittlung_Pauschale!$N109),"")</f>
        <v/>
      </c>
      <c r="AB117" s="73" t="str">
        <f>IFERROR(IF($B117=String_o_Kofi,0,VLOOKUP(Monatsverwendungsnachweis!AS120,Status_Ausloesung,Monatsverwendungsnachweis!$R$6,FALSE)*$AF$6*Ermittlung_Pauschale!$N109),"")</f>
        <v/>
      </c>
      <c r="AC117" s="73" t="str">
        <f>IFERROR(IF($B117=String_o_Kofi,0,VLOOKUP(Monatsverwendungsnachweis!AT120,Status_Ausloesung,Monatsverwendungsnachweis!$R$6,FALSE)*$AF$6*Ermittlung_Pauschale!$N109),"")</f>
        <v/>
      </c>
      <c r="AD117" s="73" t="str">
        <f>IFERROR(IF($B117=String_o_Kofi,0,VLOOKUP(Monatsverwendungsnachweis!AU120,Status_Ausloesung,Monatsverwendungsnachweis!$R$6,FALSE)*$AF$6*Ermittlung_Pauschale!$N109),"")</f>
        <v/>
      </c>
      <c r="AE117" s="73" t="str">
        <f>IFERROR(IF($B117=String_o_Kofi,0,VLOOKUP(Monatsverwendungsnachweis!AV120,Status_Ausloesung,Monatsverwendungsnachweis!$R$6,FALSE)*$AF$6*Ermittlung_Pauschale!$N109),"")</f>
        <v/>
      </c>
      <c r="AF117" s="73" t="str">
        <f>IFERROR(IF($B117=String_o_Kofi,0,VLOOKUP(Monatsverwendungsnachweis!AW120,Status_Ausloesung,Monatsverwendungsnachweis!$R$6,FALSE)*$AF$6*Ermittlung_Pauschale!$N109),"")</f>
        <v/>
      </c>
      <c r="AG117" s="73" t="str">
        <f>IFERROR(IF($B117=String_o_Kofi,0,VLOOKUP(Monatsverwendungsnachweis!AX120,Status_Ausloesung,Monatsverwendungsnachweis!$R$6,FALSE)*$AF$6*Ermittlung_Pauschale!$N109),"")</f>
        <v/>
      </c>
      <c r="AH117" s="73" t="str">
        <f>IFERROR(IF($B117=String_o_Kofi,0,VLOOKUP(Monatsverwendungsnachweis!AY120,Status_Ausloesung,Monatsverwendungsnachweis!$R$6,FALSE)*$AF$6*Ermittlung_Pauschale!$N109),"")</f>
        <v/>
      </c>
      <c r="AI117" s="73" t="str">
        <f>IFERROR(IF($B117=String_o_Kofi,0,VLOOKUP(Monatsverwendungsnachweis!AZ120,Status_Ausloesung,Monatsverwendungsnachweis!$R$6,FALSE)*$AF$6*Ermittlung_Pauschale!$N109),"")</f>
        <v/>
      </c>
      <c r="AJ117" s="73" t="str">
        <f>IFERROR(IF($B117=String_o_Kofi,0,VLOOKUP(Monatsverwendungsnachweis!BA120,Status_Ausloesung,Monatsverwendungsnachweis!$R$6,FALSE)*$AF$6*Ermittlung_Pauschale!$N109),"")</f>
        <v/>
      </c>
      <c r="AK117" s="73" t="str">
        <f>IFERROR(IF($B117=String_o_Kofi,0,VLOOKUP(Monatsverwendungsnachweis!BB120,Status_Ausloesung,Monatsverwendungsnachweis!$R$6,FALSE)*$AF$6*Ermittlung_Pauschale!$N109),"")</f>
        <v/>
      </c>
      <c r="AL117" s="73" t="str">
        <f>IFERROR(IF($B117=String_o_Kofi,0,VLOOKUP(Monatsverwendungsnachweis!BC120,Status_Ausloesung,Monatsverwendungsnachweis!$R$6,FALSE)*$AF$6*Ermittlung_Pauschale!$N109),"")</f>
        <v/>
      </c>
      <c r="AM117" s="74">
        <f>IF(E117='Drop Down'!$L$2,SUM(H117:AL117),0)</f>
        <v>0</v>
      </c>
      <c r="AN117" s="74">
        <f>IF(E117='Drop Down'!$L$3,SUM(H117:AL117),0)</f>
        <v>0</v>
      </c>
      <c r="AO117" s="625"/>
      <c r="AP117" s="625"/>
    </row>
    <row r="118" spans="1:42" s="41" customFormat="1" ht="11.85" customHeight="1" x14ac:dyDescent="0.2">
      <c r="A118" s="83" t="str">
        <f>Monatsverwendungsnachweis!A121</f>
        <v/>
      </c>
      <c r="B118" s="84" t="str">
        <f>IF(Monatsverwendungsnachweis!B121&lt;&gt;"",Monatsverwendungsnachweis!B121,"")</f>
        <v/>
      </c>
      <c r="C118" s="84" t="str">
        <f>IF(Monatsverwendungsnachweis!D121&lt;&gt;"",Monatsverwendungsnachweis!D121,"")</f>
        <v/>
      </c>
      <c r="D118" s="124" t="str">
        <f>IF(Monatsverwendungsnachweis!F121="","",Monatsverwendungsnachweis!F121)</f>
        <v/>
      </c>
      <c r="E118" s="128" t="str">
        <f>IF(Monatsverwendungsnachweis!G121="","",Monatsverwendungsnachweis!G121)</f>
        <v/>
      </c>
      <c r="F118" s="124" t="str">
        <f>IF(Monatsverwendungsnachweis!H121="","",Monatsverwendungsnachweis!H121)</f>
        <v/>
      </c>
      <c r="G118" s="124" t="str">
        <f>IF(C118="","",IF(Ermittlung_Pauschale!N110=0,"nein","ja"))</f>
        <v/>
      </c>
      <c r="H118" s="73" t="str">
        <f>IFERROR(IF($B118=String_o_Kofi,0,VLOOKUP(Monatsverwendungsnachweis!Y121,Status_Ausloesung,Monatsverwendungsnachweis!$R$6,FALSE)*$AF$6*Ermittlung_Pauschale!$N110),"")</f>
        <v/>
      </c>
      <c r="I118" s="73" t="str">
        <f>IFERROR(IF($B118=String_o_Kofi,0,VLOOKUP(Monatsverwendungsnachweis!Z121,Status_Ausloesung,Monatsverwendungsnachweis!$R$6,FALSE)*$AF$6*Ermittlung_Pauschale!$N110),"")</f>
        <v/>
      </c>
      <c r="J118" s="73" t="str">
        <f>IFERROR(IF($B118=String_o_Kofi,0,VLOOKUP(Monatsverwendungsnachweis!AA121,Status_Ausloesung,Monatsverwendungsnachweis!$R$6,FALSE)*$AF$6*Ermittlung_Pauschale!$N110),"")</f>
        <v/>
      </c>
      <c r="K118" s="73" t="str">
        <f>IFERROR(IF($B118=String_o_Kofi,0,VLOOKUP(Monatsverwendungsnachweis!AB121,Status_Ausloesung,Monatsverwendungsnachweis!$R$6,FALSE)*$AF$6*Ermittlung_Pauschale!$N110),"")</f>
        <v/>
      </c>
      <c r="L118" s="73" t="str">
        <f>IFERROR(IF($B118=String_o_Kofi,0,VLOOKUP(Monatsverwendungsnachweis!AC121,Status_Ausloesung,Monatsverwendungsnachweis!$R$6,FALSE)*$AF$6*Ermittlung_Pauschale!$N110),"")</f>
        <v/>
      </c>
      <c r="M118" s="73" t="str">
        <f>IFERROR(IF($B118=String_o_Kofi,0,VLOOKUP(Monatsverwendungsnachweis!AD121,Status_Ausloesung,Monatsverwendungsnachweis!$R$6,FALSE)*$AF$6*Ermittlung_Pauschale!$N110),"")</f>
        <v/>
      </c>
      <c r="N118" s="73" t="str">
        <f>IFERROR(IF($B118=String_o_Kofi,0,VLOOKUP(Monatsverwendungsnachweis!AE121,Status_Ausloesung,Monatsverwendungsnachweis!$R$6,FALSE)*$AF$6*Ermittlung_Pauschale!$N110),"")</f>
        <v/>
      </c>
      <c r="O118" s="73" t="str">
        <f>IFERROR(IF($B118=String_o_Kofi,0,VLOOKUP(Monatsverwendungsnachweis!AF121,Status_Ausloesung,Monatsverwendungsnachweis!$R$6,FALSE)*$AF$6*Ermittlung_Pauschale!$N110),"")</f>
        <v/>
      </c>
      <c r="P118" s="73" t="str">
        <f>IFERROR(IF($B118=String_o_Kofi,0,VLOOKUP(Monatsverwendungsnachweis!AG121,Status_Ausloesung,Monatsverwendungsnachweis!$R$6,FALSE)*$AF$6*Ermittlung_Pauschale!$N110),"")</f>
        <v/>
      </c>
      <c r="Q118" s="73" t="str">
        <f>IFERROR(IF($B118=String_o_Kofi,0,VLOOKUP(Monatsverwendungsnachweis!AH121,Status_Ausloesung,Monatsverwendungsnachweis!$R$6,FALSE)*$AF$6*Ermittlung_Pauschale!$N110),"")</f>
        <v/>
      </c>
      <c r="R118" s="73" t="str">
        <f>IFERROR(IF($B118=String_o_Kofi,0,VLOOKUP(Monatsverwendungsnachweis!AI121,Status_Ausloesung,Monatsverwendungsnachweis!$R$6,FALSE)*$AF$6*Ermittlung_Pauschale!$N110),"")</f>
        <v/>
      </c>
      <c r="S118" s="73" t="str">
        <f>IFERROR(IF($B118=String_o_Kofi,0,VLOOKUP(Monatsverwendungsnachweis!AJ121,Status_Ausloesung,Monatsverwendungsnachweis!$R$6,FALSE)*$AF$6*Ermittlung_Pauschale!$N110),"")</f>
        <v/>
      </c>
      <c r="T118" s="73" t="str">
        <f>IFERROR(IF($B118=String_o_Kofi,0,VLOOKUP(Monatsverwendungsnachweis!AK121,Status_Ausloesung,Monatsverwendungsnachweis!$R$6,FALSE)*$AF$6*Ermittlung_Pauschale!$N110),"")</f>
        <v/>
      </c>
      <c r="U118" s="73" t="str">
        <f>IFERROR(IF($B118=String_o_Kofi,0,VLOOKUP(Monatsverwendungsnachweis!AL121,Status_Ausloesung,Monatsverwendungsnachweis!$R$6,FALSE)*$AF$6*Ermittlung_Pauschale!$N110),"")</f>
        <v/>
      </c>
      <c r="V118" s="73" t="str">
        <f>IFERROR(IF($B118=String_o_Kofi,0,VLOOKUP(Monatsverwendungsnachweis!AM121,Status_Ausloesung,Monatsverwendungsnachweis!$R$6,FALSE)*$AF$6*Ermittlung_Pauschale!$N110),"")</f>
        <v/>
      </c>
      <c r="W118" s="73" t="str">
        <f>IFERROR(IF($B118=String_o_Kofi,0,VLOOKUP(Monatsverwendungsnachweis!AN121,Status_Ausloesung,Monatsverwendungsnachweis!$R$6,FALSE)*$AF$6*Ermittlung_Pauschale!$N110),"")</f>
        <v/>
      </c>
      <c r="X118" s="73" t="str">
        <f>IFERROR(IF($B118=String_o_Kofi,0,VLOOKUP(Monatsverwendungsnachweis!AO121,Status_Ausloesung,Monatsverwendungsnachweis!$R$6,FALSE)*$AF$6*Ermittlung_Pauschale!$N110),"")</f>
        <v/>
      </c>
      <c r="Y118" s="73" t="str">
        <f>IFERROR(IF($B118=String_o_Kofi,0,VLOOKUP(Monatsverwendungsnachweis!AP121,Status_Ausloesung,Monatsverwendungsnachweis!$R$6,FALSE)*$AF$6*Ermittlung_Pauschale!$N110),"")</f>
        <v/>
      </c>
      <c r="Z118" s="73" t="str">
        <f>IFERROR(IF($B118=String_o_Kofi,0,VLOOKUP(Monatsverwendungsnachweis!AQ121,Status_Ausloesung,Monatsverwendungsnachweis!$R$6,FALSE)*$AF$6*Ermittlung_Pauschale!$N110),"")</f>
        <v/>
      </c>
      <c r="AA118" s="73" t="str">
        <f>IFERROR(IF($B118=String_o_Kofi,0,VLOOKUP(Monatsverwendungsnachweis!AR121,Status_Ausloesung,Monatsverwendungsnachweis!$R$6,FALSE)*$AF$6*Ermittlung_Pauschale!$N110),"")</f>
        <v/>
      </c>
      <c r="AB118" s="73" t="str">
        <f>IFERROR(IF($B118=String_o_Kofi,0,VLOOKUP(Monatsverwendungsnachweis!AS121,Status_Ausloesung,Monatsverwendungsnachweis!$R$6,FALSE)*$AF$6*Ermittlung_Pauschale!$N110),"")</f>
        <v/>
      </c>
      <c r="AC118" s="73" t="str">
        <f>IFERROR(IF($B118=String_o_Kofi,0,VLOOKUP(Monatsverwendungsnachweis!AT121,Status_Ausloesung,Monatsverwendungsnachweis!$R$6,FALSE)*$AF$6*Ermittlung_Pauschale!$N110),"")</f>
        <v/>
      </c>
      <c r="AD118" s="73" t="str">
        <f>IFERROR(IF($B118=String_o_Kofi,0,VLOOKUP(Monatsverwendungsnachweis!AU121,Status_Ausloesung,Monatsverwendungsnachweis!$R$6,FALSE)*$AF$6*Ermittlung_Pauschale!$N110),"")</f>
        <v/>
      </c>
      <c r="AE118" s="73" t="str">
        <f>IFERROR(IF($B118=String_o_Kofi,0,VLOOKUP(Monatsverwendungsnachweis!AV121,Status_Ausloesung,Monatsverwendungsnachweis!$R$6,FALSE)*$AF$6*Ermittlung_Pauschale!$N110),"")</f>
        <v/>
      </c>
      <c r="AF118" s="73" t="str">
        <f>IFERROR(IF($B118=String_o_Kofi,0,VLOOKUP(Monatsverwendungsnachweis!AW121,Status_Ausloesung,Monatsverwendungsnachweis!$R$6,FALSE)*$AF$6*Ermittlung_Pauschale!$N110),"")</f>
        <v/>
      </c>
      <c r="AG118" s="73" t="str">
        <f>IFERROR(IF($B118=String_o_Kofi,0,VLOOKUP(Monatsverwendungsnachweis!AX121,Status_Ausloesung,Monatsverwendungsnachweis!$R$6,FALSE)*$AF$6*Ermittlung_Pauschale!$N110),"")</f>
        <v/>
      </c>
      <c r="AH118" s="73" t="str">
        <f>IFERROR(IF($B118=String_o_Kofi,0,VLOOKUP(Monatsverwendungsnachweis!AY121,Status_Ausloesung,Monatsverwendungsnachweis!$R$6,FALSE)*$AF$6*Ermittlung_Pauschale!$N110),"")</f>
        <v/>
      </c>
      <c r="AI118" s="73" t="str">
        <f>IFERROR(IF($B118=String_o_Kofi,0,VLOOKUP(Monatsverwendungsnachweis!AZ121,Status_Ausloesung,Monatsverwendungsnachweis!$R$6,FALSE)*$AF$6*Ermittlung_Pauschale!$N110),"")</f>
        <v/>
      </c>
      <c r="AJ118" s="73" t="str">
        <f>IFERROR(IF($B118=String_o_Kofi,0,VLOOKUP(Monatsverwendungsnachweis!BA121,Status_Ausloesung,Monatsverwendungsnachweis!$R$6,FALSE)*$AF$6*Ermittlung_Pauschale!$N110),"")</f>
        <v/>
      </c>
      <c r="AK118" s="73" t="str">
        <f>IFERROR(IF($B118=String_o_Kofi,0,VLOOKUP(Monatsverwendungsnachweis!BB121,Status_Ausloesung,Monatsverwendungsnachweis!$R$6,FALSE)*$AF$6*Ermittlung_Pauschale!$N110),"")</f>
        <v/>
      </c>
      <c r="AL118" s="73" t="str">
        <f>IFERROR(IF($B118=String_o_Kofi,0,VLOOKUP(Monatsverwendungsnachweis!BC121,Status_Ausloesung,Monatsverwendungsnachweis!$R$6,FALSE)*$AF$6*Ermittlung_Pauschale!$N110),"")</f>
        <v/>
      </c>
      <c r="AM118" s="74">
        <f>IF(E118='Drop Down'!$L$2,SUM(H118:AL118),0)</f>
        <v>0</v>
      </c>
      <c r="AN118" s="74">
        <f>IF(E118='Drop Down'!$L$3,SUM(H118:AL118),0)</f>
        <v>0</v>
      </c>
      <c r="AO118" s="625"/>
      <c r="AP118" s="625"/>
    </row>
    <row r="119" spans="1:42" s="41" customFormat="1" ht="11.85" customHeight="1" x14ac:dyDescent="0.2">
      <c r="A119" s="83" t="str">
        <f>Monatsverwendungsnachweis!A122</f>
        <v/>
      </c>
      <c r="B119" s="84" t="str">
        <f>IF(Monatsverwendungsnachweis!B122&lt;&gt;"",Monatsverwendungsnachweis!B122,"")</f>
        <v/>
      </c>
      <c r="C119" s="84" t="str">
        <f>IF(Monatsverwendungsnachweis!D122&lt;&gt;"",Monatsverwendungsnachweis!D122,"")</f>
        <v/>
      </c>
      <c r="D119" s="124" t="str">
        <f>IF(Monatsverwendungsnachweis!F122="","",Monatsverwendungsnachweis!F122)</f>
        <v/>
      </c>
      <c r="E119" s="128" t="str">
        <f>IF(Monatsverwendungsnachweis!G122="","",Monatsverwendungsnachweis!G122)</f>
        <v/>
      </c>
      <c r="F119" s="124" t="str">
        <f>IF(Monatsverwendungsnachweis!H122="","",Monatsverwendungsnachweis!H122)</f>
        <v/>
      </c>
      <c r="G119" s="124" t="str">
        <f>IF(C119="","",IF(Ermittlung_Pauschale!N111=0,"nein","ja"))</f>
        <v/>
      </c>
      <c r="H119" s="73" t="str">
        <f>IFERROR(IF($B119=String_o_Kofi,0,VLOOKUP(Monatsverwendungsnachweis!Y122,Status_Ausloesung,Monatsverwendungsnachweis!$R$6,FALSE)*$AF$6*Ermittlung_Pauschale!$N111),"")</f>
        <v/>
      </c>
      <c r="I119" s="73" t="str">
        <f>IFERROR(IF($B119=String_o_Kofi,0,VLOOKUP(Monatsverwendungsnachweis!Z122,Status_Ausloesung,Monatsverwendungsnachweis!$R$6,FALSE)*$AF$6*Ermittlung_Pauschale!$N111),"")</f>
        <v/>
      </c>
      <c r="J119" s="73" t="str">
        <f>IFERROR(IF($B119=String_o_Kofi,0,VLOOKUP(Monatsverwendungsnachweis!AA122,Status_Ausloesung,Monatsverwendungsnachweis!$R$6,FALSE)*$AF$6*Ermittlung_Pauschale!$N111),"")</f>
        <v/>
      </c>
      <c r="K119" s="73" t="str">
        <f>IFERROR(IF($B119=String_o_Kofi,0,VLOOKUP(Monatsverwendungsnachweis!AB122,Status_Ausloesung,Monatsverwendungsnachweis!$R$6,FALSE)*$AF$6*Ermittlung_Pauschale!$N111),"")</f>
        <v/>
      </c>
      <c r="L119" s="73" t="str">
        <f>IFERROR(IF($B119=String_o_Kofi,0,VLOOKUP(Monatsverwendungsnachweis!AC122,Status_Ausloesung,Monatsverwendungsnachweis!$R$6,FALSE)*$AF$6*Ermittlung_Pauschale!$N111),"")</f>
        <v/>
      </c>
      <c r="M119" s="73" t="str">
        <f>IFERROR(IF($B119=String_o_Kofi,0,VLOOKUP(Monatsverwendungsnachweis!AD122,Status_Ausloesung,Monatsverwendungsnachweis!$R$6,FALSE)*$AF$6*Ermittlung_Pauschale!$N111),"")</f>
        <v/>
      </c>
      <c r="N119" s="73" t="str">
        <f>IFERROR(IF($B119=String_o_Kofi,0,VLOOKUP(Monatsverwendungsnachweis!AE122,Status_Ausloesung,Monatsverwendungsnachweis!$R$6,FALSE)*$AF$6*Ermittlung_Pauschale!$N111),"")</f>
        <v/>
      </c>
      <c r="O119" s="73" t="str">
        <f>IFERROR(IF($B119=String_o_Kofi,0,VLOOKUP(Monatsverwendungsnachweis!AF122,Status_Ausloesung,Monatsverwendungsnachweis!$R$6,FALSE)*$AF$6*Ermittlung_Pauschale!$N111),"")</f>
        <v/>
      </c>
      <c r="P119" s="73" t="str">
        <f>IFERROR(IF($B119=String_o_Kofi,0,VLOOKUP(Monatsverwendungsnachweis!AG122,Status_Ausloesung,Monatsverwendungsnachweis!$R$6,FALSE)*$AF$6*Ermittlung_Pauschale!$N111),"")</f>
        <v/>
      </c>
      <c r="Q119" s="73" t="str">
        <f>IFERROR(IF($B119=String_o_Kofi,0,VLOOKUP(Monatsverwendungsnachweis!AH122,Status_Ausloesung,Monatsverwendungsnachweis!$R$6,FALSE)*$AF$6*Ermittlung_Pauschale!$N111),"")</f>
        <v/>
      </c>
      <c r="R119" s="73" t="str">
        <f>IFERROR(IF($B119=String_o_Kofi,0,VLOOKUP(Monatsverwendungsnachweis!AI122,Status_Ausloesung,Monatsverwendungsnachweis!$R$6,FALSE)*$AF$6*Ermittlung_Pauschale!$N111),"")</f>
        <v/>
      </c>
      <c r="S119" s="73" t="str">
        <f>IFERROR(IF($B119=String_o_Kofi,0,VLOOKUP(Monatsverwendungsnachweis!AJ122,Status_Ausloesung,Monatsverwendungsnachweis!$R$6,FALSE)*$AF$6*Ermittlung_Pauschale!$N111),"")</f>
        <v/>
      </c>
      <c r="T119" s="73" t="str">
        <f>IFERROR(IF($B119=String_o_Kofi,0,VLOOKUP(Monatsverwendungsnachweis!AK122,Status_Ausloesung,Monatsverwendungsnachweis!$R$6,FALSE)*$AF$6*Ermittlung_Pauschale!$N111),"")</f>
        <v/>
      </c>
      <c r="U119" s="73" t="str">
        <f>IFERROR(IF($B119=String_o_Kofi,0,VLOOKUP(Monatsverwendungsnachweis!AL122,Status_Ausloesung,Monatsverwendungsnachweis!$R$6,FALSE)*$AF$6*Ermittlung_Pauschale!$N111),"")</f>
        <v/>
      </c>
      <c r="V119" s="73" t="str">
        <f>IFERROR(IF($B119=String_o_Kofi,0,VLOOKUP(Monatsverwendungsnachweis!AM122,Status_Ausloesung,Monatsverwendungsnachweis!$R$6,FALSE)*$AF$6*Ermittlung_Pauschale!$N111),"")</f>
        <v/>
      </c>
      <c r="W119" s="73" t="str">
        <f>IFERROR(IF($B119=String_o_Kofi,0,VLOOKUP(Monatsverwendungsnachweis!AN122,Status_Ausloesung,Monatsverwendungsnachweis!$R$6,FALSE)*$AF$6*Ermittlung_Pauschale!$N111),"")</f>
        <v/>
      </c>
      <c r="X119" s="73" t="str">
        <f>IFERROR(IF($B119=String_o_Kofi,0,VLOOKUP(Monatsverwendungsnachweis!AO122,Status_Ausloesung,Monatsverwendungsnachweis!$R$6,FALSE)*$AF$6*Ermittlung_Pauschale!$N111),"")</f>
        <v/>
      </c>
      <c r="Y119" s="73" t="str">
        <f>IFERROR(IF($B119=String_o_Kofi,0,VLOOKUP(Monatsverwendungsnachweis!AP122,Status_Ausloesung,Monatsverwendungsnachweis!$R$6,FALSE)*$AF$6*Ermittlung_Pauschale!$N111),"")</f>
        <v/>
      </c>
      <c r="Z119" s="73" t="str">
        <f>IFERROR(IF($B119=String_o_Kofi,0,VLOOKUP(Monatsverwendungsnachweis!AQ122,Status_Ausloesung,Monatsverwendungsnachweis!$R$6,FALSE)*$AF$6*Ermittlung_Pauschale!$N111),"")</f>
        <v/>
      </c>
      <c r="AA119" s="73" t="str">
        <f>IFERROR(IF($B119=String_o_Kofi,0,VLOOKUP(Monatsverwendungsnachweis!AR122,Status_Ausloesung,Monatsverwendungsnachweis!$R$6,FALSE)*$AF$6*Ermittlung_Pauschale!$N111),"")</f>
        <v/>
      </c>
      <c r="AB119" s="73" t="str">
        <f>IFERROR(IF($B119=String_o_Kofi,0,VLOOKUP(Monatsverwendungsnachweis!AS122,Status_Ausloesung,Monatsverwendungsnachweis!$R$6,FALSE)*$AF$6*Ermittlung_Pauschale!$N111),"")</f>
        <v/>
      </c>
      <c r="AC119" s="73" t="str">
        <f>IFERROR(IF($B119=String_o_Kofi,0,VLOOKUP(Monatsverwendungsnachweis!AT122,Status_Ausloesung,Monatsverwendungsnachweis!$R$6,FALSE)*$AF$6*Ermittlung_Pauschale!$N111),"")</f>
        <v/>
      </c>
      <c r="AD119" s="73" t="str">
        <f>IFERROR(IF($B119=String_o_Kofi,0,VLOOKUP(Monatsverwendungsnachweis!AU122,Status_Ausloesung,Monatsverwendungsnachweis!$R$6,FALSE)*$AF$6*Ermittlung_Pauschale!$N111),"")</f>
        <v/>
      </c>
      <c r="AE119" s="73" t="str">
        <f>IFERROR(IF($B119=String_o_Kofi,0,VLOOKUP(Monatsverwendungsnachweis!AV122,Status_Ausloesung,Monatsverwendungsnachweis!$R$6,FALSE)*$AF$6*Ermittlung_Pauschale!$N111),"")</f>
        <v/>
      </c>
      <c r="AF119" s="73" t="str">
        <f>IFERROR(IF($B119=String_o_Kofi,0,VLOOKUP(Monatsverwendungsnachweis!AW122,Status_Ausloesung,Monatsverwendungsnachweis!$R$6,FALSE)*$AF$6*Ermittlung_Pauschale!$N111),"")</f>
        <v/>
      </c>
      <c r="AG119" s="73" t="str">
        <f>IFERROR(IF($B119=String_o_Kofi,0,VLOOKUP(Monatsverwendungsnachweis!AX122,Status_Ausloesung,Monatsverwendungsnachweis!$R$6,FALSE)*$AF$6*Ermittlung_Pauschale!$N111),"")</f>
        <v/>
      </c>
      <c r="AH119" s="73" t="str">
        <f>IFERROR(IF($B119=String_o_Kofi,0,VLOOKUP(Monatsverwendungsnachweis!AY122,Status_Ausloesung,Monatsverwendungsnachweis!$R$6,FALSE)*$AF$6*Ermittlung_Pauschale!$N111),"")</f>
        <v/>
      </c>
      <c r="AI119" s="73" t="str">
        <f>IFERROR(IF($B119=String_o_Kofi,0,VLOOKUP(Monatsverwendungsnachweis!AZ122,Status_Ausloesung,Monatsverwendungsnachweis!$R$6,FALSE)*$AF$6*Ermittlung_Pauschale!$N111),"")</f>
        <v/>
      </c>
      <c r="AJ119" s="73" t="str">
        <f>IFERROR(IF($B119=String_o_Kofi,0,VLOOKUP(Monatsverwendungsnachweis!BA122,Status_Ausloesung,Monatsverwendungsnachweis!$R$6,FALSE)*$AF$6*Ermittlung_Pauschale!$N111),"")</f>
        <v/>
      </c>
      <c r="AK119" s="73" t="str">
        <f>IFERROR(IF($B119=String_o_Kofi,0,VLOOKUP(Monatsverwendungsnachweis!BB122,Status_Ausloesung,Monatsverwendungsnachweis!$R$6,FALSE)*$AF$6*Ermittlung_Pauschale!$N111),"")</f>
        <v/>
      </c>
      <c r="AL119" s="73" t="str">
        <f>IFERROR(IF($B119=String_o_Kofi,0,VLOOKUP(Monatsverwendungsnachweis!BC122,Status_Ausloesung,Monatsverwendungsnachweis!$R$6,FALSE)*$AF$6*Ermittlung_Pauschale!$N111),"")</f>
        <v/>
      </c>
      <c r="AM119" s="74">
        <f>IF(E119='Drop Down'!$L$2,SUM(H119:AL119),0)</f>
        <v>0</v>
      </c>
      <c r="AN119" s="74">
        <f>IF(E119='Drop Down'!$L$3,SUM(H119:AL119),0)</f>
        <v>0</v>
      </c>
      <c r="AO119" s="625"/>
      <c r="AP119" s="625"/>
    </row>
    <row r="120" spans="1:42" s="41" customFormat="1" ht="11.85" customHeight="1" x14ac:dyDescent="0.2">
      <c r="A120" s="83" t="str">
        <f>Monatsverwendungsnachweis!A123</f>
        <v/>
      </c>
      <c r="B120" s="84" t="str">
        <f>IF(Monatsverwendungsnachweis!B123&lt;&gt;"",Monatsverwendungsnachweis!B123,"")</f>
        <v/>
      </c>
      <c r="C120" s="84" t="str">
        <f>IF(Monatsverwendungsnachweis!D123&lt;&gt;"",Monatsverwendungsnachweis!D123,"")</f>
        <v/>
      </c>
      <c r="D120" s="124" t="str">
        <f>IF(Monatsverwendungsnachweis!F123="","",Monatsverwendungsnachweis!F123)</f>
        <v/>
      </c>
      <c r="E120" s="128" t="str">
        <f>IF(Monatsverwendungsnachweis!G123="","",Monatsverwendungsnachweis!G123)</f>
        <v/>
      </c>
      <c r="F120" s="124" t="str">
        <f>IF(Monatsverwendungsnachweis!H123="","",Monatsverwendungsnachweis!H123)</f>
        <v/>
      </c>
      <c r="G120" s="124" t="str">
        <f>IF(C120="","",IF(Ermittlung_Pauschale!N112=0,"nein","ja"))</f>
        <v/>
      </c>
      <c r="H120" s="73" t="str">
        <f>IFERROR(IF($B120=String_o_Kofi,0,VLOOKUP(Monatsverwendungsnachweis!Y123,Status_Ausloesung,Monatsverwendungsnachweis!$R$6,FALSE)*$AF$6*Ermittlung_Pauschale!$N112),"")</f>
        <v/>
      </c>
      <c r="I120" s="73" t="str">
        <f>IFERROR(IF($B120=String_o_Kofi,0,VLOOKUP(Monatsverwendungsnachweis!Z123,Status_Ausloesung,Monatsverwendungsnachweis!$R$6,FALSE)*$AF$6*Ermittlung_Pauschale!$N112),"")</f>
        <v/>
      </c>
      <c r="J120" s="73" t="str">
        <f>IFERROR(IF($B120=String_o_Kofi,0,VLOOKUP(Monatsverwendungsnachweis!AA123,Status_Ausloesung,Monatsverwendungsnachweis!$R$6,FALSE)*$AF$6*Ermittlung_Pauschale!$N112),"")</f>
        <v/>
      </c>
      <c r="K120" s="73" t="str">
        <f>IFERROR(IF($B120=String_o_Kofi,0,VLOOKUP(Monatsverwendungsnachweis!AB123,Status_Ausloesung,Monatsverwendungsnachweis!$R$6,FALSE)*$AF$6*Ermittlung_Pauschale!$N112),"")</f>
        <v/>
      </c>
      <c r="L120" s="73" t="str">
        <f>IFERROR(IF($B120=String_o_Kofi,0,VLOOKUP(Monatsverwendungsnachweis!AC123,Status_Ausloesung,Monatsverwendungsnachweis!$R$6,FALSE)*$AF$6*Ermittlung_Pauschale!$N112),"")</f>
        <v/>
      </c>
      <c r="M120" s="73" t="str">
        <f>IFERROR(IF($B120=String_o_Kofi,0,VLOOKUP(Monatsverwendungsnachweis!AD123,Status_Ausloesung,Monatsverwendungsnachweis!$R$6,FALSE)*$AF$6*Ermittlung_Pauschale!$N112),"")</f>
        <v/>
      </c>
      <c r="N120" s="73" t="str">
        <f>IFERROR(IF($B120=String_o_Kofi,0,VLOOKUP(Monatsverwendungsnachweis!AE123,Status_Ausloesung,Monatsverwendungsnachweis!$R$6,FALSE)*$AF$6*Ermittlung_Pauschale!$N112),"")</f>
        <v/>
      </c>
      <c r="O120" s="73" t="str">
        <f>IFERROR(IF($B120=String_o_Kofi,0,VLOOKUP(Monatsverwendungsnachweis!AF123,Status_Ausloesung,Monatsverwendungsnachweis!$R$6,FALSE)*$AF$6*Ermittlung_Pauschale!$N112),"")</f>
        <v/>
      </c>
      <c r="P120" s="73" t="str">
        <f>IFERROR(IF($B120=String_o_Kofi,0,VLOOKUP(Monatsverwendungsnachweis!AG123,Status_Ausloesung,Monatsverwendungsnachweis!$R$6,FALSE)*$AF$6*Ermittlung_Pauschale!$N112),"")</f>
        <v/>
      </c>
      <c r="Q120" s="73" t="str">
        <f>IFERROR(IF($B120=String_o_Kofi,0,VLOOKUP(Monatsverwendungsnachweis!AH123,Status_Ausloesung,Monatsverwendungsnachweis!$R$6,FALSE)*$AF$6*Ermittlung_Pauschale!$N112),"")</f>
        <v/>
      </c>
      <c r="R120" s="73" t="str">
        <f>IFERROR(IF($B120=String_o_Kofi,0,VLOOKUP(Monatsverwendungsnachweis!AI123,Status_Ausloesung,Monatsverwendungsnachweis!$R$6,FALSE)*$AF$6*Ermittlung_Pauschale!$N112),"")</f>
        <v/>
      </c>
      <c r="S120" s="73" t="str">
        <f>IFERROR(IF($B120=String_o_Kofi,0,VLOOKUP(Monatsverwendungsnachweis!AJ123,Status_Ausloesung,Monatsverwendungsnachweis!$R$6,FALSE)*$AF$6*Ermittlung_Pauschale!$N112),"")</f>
        <v/>
      </c>
      <c r="T120" s="73" t="str">
        <f>IFERROR(IF($B120=String_o_Kofi,0,VLOOKUP(Monatsverwendungsnachweis!AK123,Status_Ausloesung,Monatsverwendungsnachweis!$R$6,FALSE)*$AF$6*Ermittlung_Pauschale!$N112),"")</f>
        <v/>
      </c>
      <c r="U120" s="73" t="str">
        <f>IFERROR(IF($B120=String_o_Kofi,0,VLOOKUP(Monatsverwendungsnachweis!AL123,Status_Ausloesung,Monatsverwendungsnachweis!$R$6,FALSE)*$AF$6*Ermittlung_Pauschale!$N112),"")</f>
        <v/>
      </c>
      <c r="V120" s="73" t="str">
        <f>IFERROR(IF($B120=String_o_Kofi,0,VLOOKUP(Monatsverwendungsnachweis!AM123,Status_Ausloesung,Monatsverwendungsnachweis!$R$6,FALSE)*$AF$6*Ermittlung_Pauschale!$N112),"")</f>
        <v/>
      </c>
      <c r="W120" s="73" t="str">
        <f>IFERROR(IF($B120=String_o_Kofi,0,VLOOKUP(Monatsverwendungsnachweis!AN123,Status_Ausloesung,Monatsverwendungsnachweis!$R$6,FALSE)*$AF$6*Ermittlung_Pauschale!$N112),"")</f>
        <v/>
      </c>
      <c r="X120" s="73" t="str">
        <f>IFERROR(IF($B120=String_o_Kofi,0,VLOOKUP(Monatsverwendungsnachweis!AO123,Status_Ausloesung,Monatsverwendungsnachweis!$R$6,FALSE)*$AF$6*Ermittlung_Pauschale!$N112),"")</f>
        <v/>
      </c>
      <c r="Y120" s="73" t="str">
        <f>IFERROR(IF($B120=String_o_Kofi,0,VLOOKUP(Monatsverwendungsnachweis!AP123,Status_Ausloesung,Monatsverwendungsnachweis!$R$6,FALSE)*$AF$6*Ermittlung_Pauschale!$N112),"")</f>
        <v/>
      </c>
      <c r="Z120" s="73" t="str">
        <f>IFERROR(IF($B120=String_o_Kofi,0,VLOOKUP(Monatsverwendungsnachweis!AQ123,Status_Ausloesung,Monatsverwendungsnachweis!$R$6,FALSE)*$AF$6*Ermittlung_Pauschale!$N112),"")</f>
        <v/>
      </c>
      <c r="AA120" s="73" t="str">
        <f>IFERROR(IF($B120=String_o_Kofi,0,VLOOKUP(Monatsverwendungsnachweis!AR123,Status_Ausloesung,Monatsverwendungsnachweis!$R$6,FALSE)*$AF$6*Ermittlung_Pauschale!$N112),"")</f>
        <v/>
      </c>
      <c r="AB120" s="73" t="str">
        <f>IFERROR(IF($B120=String_o_Kofi,0,VLOOKUP(Monatsverwendungsnachweis!AS123,Status_Ausloesung,Monatsverwendungsnachweis!$R$6,FALSE)*$AF$6*Ermittlung_Pauschale!$N112),"")</f>
        <v/>
      </c>
      <c r="AC120" s="73" t="str">
        <f>IFERROR(IF($B120=String_o_Kofi,0,VLOOKUP(Monatsverwendungsnachweis!AT123,Status_Ausloesung,Monatsverwendungsnachweis!$R$6,FALSE)*$AF$6*Ermittlung_Pauschale!$N112),"")</f>
        <v/>
      </c>
      <c r="AD120" s="73" t="str">
        <f>IFERROR(IF($B120=String_o_Kofi,0,VLOOKUP(Monatsverwendungsnachweis!AU123,Status_Ausloesung,Monatsverwendungsnachweis!$R$6,FALSE)*$AF$6*Ermittlung_Pauschale!$N112),"")</f>
        <v/>
      </c>
      <c r="AE120" s="73" t="str">
        <f>IFERROR(IF($B120=String_o_Kofi,0,VLOOKUP(Monatsverwendungsnachweis!AV123,Status_Ausloesung,Monatsverwendungsnachweis!$R$6,FALSE)*$AF$6*Ermittlung_Pauschale!$N112),"")</f>
        <v/>
      </c>
      <c r="AF120" s="73" t="str">
        <f>IFERROR(IF($B120=String_o_Kofi,0,VLOOKUP(Monatsverwendungsnachweis!AW123,Status_Ausloesung,Monatsverwendungsnachweis!$R$6,FALSE)*$AF$6*Ermittlung_Pauschale!$N112),"")</f>
        <v/>
      </c>
      <c r="AG120" s="73" t="str">
        <f>IFERROR(IF($B120=String_o_Kofi,0,VLOOKUP(Monatsverwendungsnachweis!AX123,Status_Ausloesung,Monatsverwendungsnachweis!$R$6,FALSE)*$AF$6*Ermittlung_Pauschale!$N112),"")</f>
        <v/>
      </c>
      <c r="AH120" s="73" t="str">
        <f>IFERROR(IF($B120=String_o_Kofi,0,VLOOKUP(Monatsverwendungsnachweis!AY123,Status_Ausloesung,Monatsverwendungsnachweis!$R$6,FALSE)*$AF$6*Ermittlung_Pauschale!$N112),"")</f>
        <v/>
      </c>
      <c r="AI120" s="73" t="str">
        <f>IFERROR(IF($B120=String_o_Kofi,0,VLOOKUP(Monatsverwendungsnachweis!AZ123,Status_Ausloesung,Monatsverwendungsnachweis!$R$6,FALSE)*$AF$6*Ermittlung_Pauschale!$N112),"")</f>
        <v/>
      </c>
      <c r="AJ120" s="73" t="str">
        <f>IFERROR(IF($B120=String_o_Kofi,0,VLOOKUP(Monatsverwendungsnachweis!BA123,Status_Ausloesung,Monatsverwendungsnachweis!$R$6,FALSE)*$AF$6*Ermittlung_Pauschale!$N112),"")</f>
        <v/>
      </c>
      <c r="AK120" s="73" t="str">
        <f>IFERROR(IF($B120=String_o_Kofi,0,VLOOKUP(Monatsverwendungsnachweis!BB123,Status_Ausloesung,Monatsverwendungsnachweis!$R$6,FALSE)*$AF$6*Ermittlung_Pauschale!$N112),"")</f>
        <v/>
      </c>
      <c r="AL120" s="73" t="str">
        <f>IFERROR(IF($B120=String_o_Kofi,0,VLOOKUP(Monatsverwendungsnachweis!BC123,Status_Ausloesung,Monatsverwendungsnachweis!$R$6,FALSE)*$AF$6*Ermittlung_Pauschale!$N112),"")</f>
        <v/>
      </c>
      <c r="AM120" s="74">
        <f>IF(E120='Drop Down'!$L$2,SUM(H120:AL120),0)</f>
        <v>0</v>
      </c>
      <c r="AN120" s="74">
        <f>IF(E120='Drop Down'!$L$3,SUM(H120:AL120),0)</f>
        <v>0</v>
      </c>
      <c r="AO120" s="625"/>
      <c r="AP120" s="625"/>
    </row>
    <row r="121" spans="1:42" s="41" customFormat="1" ht="11.85" customHeight="1" x14ac:dyDescent="0.2">
      <c r="A121" s="83" t="str">
        <f>Monatsverwendungsnachweis!A124</f>
        <v/>
      </c>
      <c r="B121" s="84" t="str">
        <f>IF(Monatsverwendungsnachweis!B124&lt;&gt;"",Monatsverwendungsnachweis!B124,"")</f>
        <v/>
      </c>
      <c r="C121" s="84" t="str">
        <f>IF(Monatsverwendungsnachweis!D124&lt;&gt;"",Monatsverwendungsnachweis!D124,"")</f>
        <v/>
      </c>
      <c r="D121" s="124" t="str">
        <f>IF(Monatsverwendungsnachweis!F124="","",Monatsverwendungsnachweis!F124)</f>
        <v/>
      </c>
      <c r="E121" s="128" t="str">
        <f>IF(Monatsverwendungsnachweis!G124="","",Monatsverwendungsnachweis!G124)</f>
        <v/>
      </c>
      <c r="F121" s="124" t="str">
        <f>IF(Monatsverwendungsnachweis!H124="","",Monatsverwendungsnachweis!H124)</f>
        <v/>
      </c>
      <c r="G121" s="124" t="str">
        <f>IF(C121="","",IF(Ermittlung_Pauschale!N113=0,"nein","ja"))</f>
        <v/>
      </c>
      <c r="H121" s="73" t="str">
        <f>IFERROR(IF($B121=String_o_Kofi,0,VLOOKUP(Monatsverwendungsnachweis!Y124,Status_Ausloesung,Monatsverwendungsnachweis!$R$6,FALSE)*$AF$6*Ermittlung_Pauschale!$N113),"")</f>
        <v/>
      </c>
      <c r="I121" s="73" t="str">
        <f>IFERROR(IF($B121=String_o_Kofi,0,VLOOKUP(Monatsverwendungsnachweis!Z124,Status_Ausloesung,Monatsverwendungsnachweis!$R$6,FALSE)*$AF$6*Ermittlung_Pauschale!$N113),"")</f>
        <v/>
      </c>
      <c r="J121" s="73" t="str">
        <f>IFERROR(IF($B121=String_o_Kofi,0,VLOOKUP(Monatsverwendungsnachweis!AA124,Status_Ausloesung,Monatsverwendungsnachweis!$R$6,FALSE)*$AF$6*Ermittlung_Pauschale!$N113),"")</f>
        <v/>
      </c>
      <c r="K121" s="73" t="str">
        <f>IFERROR(IF($B121=String_o_Kofi,0,VLOOKUP(Monatsverwendungsnachweis!AB124,Status_Ausloesung,Monatsverwendungsnachweis!$R$6,FALSE)*$AF$6*Ermittlung_Pauschale!$N113),"")</f>
        <v/>
      </c>
      <c r="L121" s="73" t="str">
        <f>IFERROR(IF($B121=String_o_Kofi,0,VLOOKUP(Monatsverwendungsnachweis!AC124,Status_Ausloesung,Monatsverwendungsnachweis!$R$6,FALSE)*$AF$6*Ermittlung_Pauschale!$N113),"")</f>
        <v/>
      </c>
      <c r="M121" s="73" t="str">
        <f>IFERROR(IF($B121=String_o_Kofi,0,VLOOKUP(Monatsverwendungsnachweis!AD124,Status_Ausloesung,Monatsverwendungsnachweis!$R$6,FALSE)*$AF$6*Ermittlung_Pauschale!$N113),"")</f>
        <v/>
      </c>
      <c r="N121" s="73" t="str">
        <f>IFERROR(IF($B121=String_o_Kofi,0,VLOOKUP(Monatsverwendungsnachweis!AE124,Status_Ausloesung,Monatsverwendungsnachweis!$R$6,FALSE)*$AF$6*Ermittlung_Pauschale!$N113),"")</f>
        <v/>
      </c>
      <c r="O121" s="73" t="str">
        <f>IFERROR(IF($B121=String_o_Kofi,0,VLOOKUP(Monatsverwendungsnachweis!AF124,Status_Ausloesung,Monatsverwendungsnachweis!$R$6,FALSE)*$AF$6*Ermittlung_Pauschale!$N113),"")</f>
        <v/>
      </c>
      <c r="P121" s="73" t="str">
        <f>IFERROR(IF($B121=String_o_Kofi,0,VLOOKUP(Monatsverwendungsnachweis!AG124,Status_Ausloesung,Monatsverwendungsnachweis!$R$6,FALSE)*$AF$6*Ermittlung_Pauschale!$N113),"")</f>
        <v/>
      </c>
      <c r="Q121" s="73" t="str">
        <f>IFERROR(IF($B121=String_o_Kofi,0,VLOOKUP(Monatsverwendungsnachweis!AH124,Status_Ausloesung,Monatsverwendungsnachweis!$R$6,FALSE)*$AF$6*Ermittlung_Pauschale!$N113),"")</f>
        <v/>
      </c>
      <c r="R121" s="73" t="str">
        <f>IFERROR(IF($B121=String_o_Kofi,0,VLOOKUP(Monatsverwendungsnachweis!AI124,Status_Ausloesung,Monatsverwendungsnachweis!$R$6,FALSE)*$AF$6*Ermittlung_Pauschale!$N113),"")</f>
        <v/>
      </c>
      <c r="S121" s="73" t="str">
        <f>IFERROR(IF($B121=String_o_Kofi,0,VLOOKUP(Monatsverwendungsnachweis!AJ124,Status_Ausloesung,Monatsverwendungsnachweis!$R$6,FALSE)*$AF$6*Ermittlung_Pauschale!$N113),"")</f>
        <v/>
      </c>
      <c r="T121" s="73" t="str">
        <f>IFERROR(IF($B121=String_o_Kofi,0,VLOOKUP(Monatsverwendungsnachweis!AK124,Status_Ausloesung,Monatsverwendungsnachweis!$R$6,FALSE)*$AF$6*Ermittlung_Pauschale!$N113),"")</f>
        <v/>
      </c>
      <c r="U121" s="73" t="str">
        <f>IFERROR(IF($B121=String_o_Kofi,0,VLOOKUP(Monatsverwendungsnachweis!AL124,Status_Ausloesung,Monatsverwendungsnachweis!$R$6,FALSE)*$AF$6*Ermittlung_Pauschale!$N113),"")</f>
        <v/>
      </c>
      <c r="V121" s="73" t="str">
        <f>IFERROR(IF($B121=String_o_Kofi,0,VLOOKUP(Monatsverwendungsnachweis!AM124,Status_Ausloesung,Monatsverwendungsnachweis!$R$6,FALSE)*$AF$6*Ermittlung_Pauschale!$N113),"")</f>
        <v/>
      </c>
      <c r="W121" s="73" t="str">
        <f>IFERROR(IF($B121=String_o_Kofi,0,VLOOKUP(Monatsverwendungsnachweis!AN124,Status_Ausloesung,Monatsverwendungsnachweis!$R$6,FALSE)*$AF$6*Ermittlung_Pauschale!$N113),"")</f>
        <v/>
      </c>
      <c r="X121" s="73" t="str">
        <f>IFERROR(IF($B121=String_o_Kofi,0,VLOOKUP(Monatsverwendungsnachweis!AO124,Status_Ausloesung,Monatsverwendungsnachweis!$R$6,FALSE)*$AF$6*Ermittlung_Pauschale!$N113),"")</f>
        <v/>
      </c>
      <c r="Y121" s="73" t="str">
        <f>IFERROR(IF($B121=String_o_Kofi,0,VLOOKUP(Monatsverwendungsnachweis!AP124,Status_Ausloesung,Monatsverwendungsnachweis!$R$6,FALSE)*$AF$6*Ermittlung_Pauschale!$N113),"")</f>
        <v/>
      </c>
      <c r="Z121" s="73" t="str">
        <f>IFERROR(IF($B121=String_o_Kofi,0,VLOOKUP(Monatsverwendungsnachweis!AQ124,Status_Ausloesung,Monatsverwendungsnachweis!$R$6,FALSE)*$AF$6*Ermittlung_Pauschale!$N113),"")</f>
        <v/>
      </c>
      <c r="AA121" s="73" t="str">
        <f>IFERROR(IF($B121=String_o_Kofi,0,VLOOKUP(Monatsverwendungsnachweis!AR124,Status_Ausloesung,Monatsverwendungsnachweis!$R$6,FALSE)*$AF$6*Ermittlung_Pauschale!$N113),"")</f>
        <v/>
      </c>
      <c r="AB121" s="73" t="str">
        <f>IFERROR(IF($B121=String_o_Kofi,0,VLOOKUP(Monatsverwendungsnachweis!AS124,Status_Ausloesung,Monatsverwendungsnachweis!$R$6,FALSE)*$AF$6*Ermittlung_Pauschale!$N113),"")</f>
        <v/>
      </c>
      <c r="AC121" s="73" t="str">
        <f>IFERROR(IF($B121=String_o_Kofi,0,VLOOKUP(Monatsverwendungsnachweis!AT124,Status_Ausloesung,Monatsverwendungsnachweis!$R$6,FALSE)*$AF$6*Ermittlung_Pauschale!$N113),"")</f>
        <v/>
      </c>
      <c r="AD121" s="73" t="str">
        <f>IFERROR(IF($B121=String_o_Kofi,0,VLOOKUP(Monatsverwendungsnachweis!AU124,Status_Ausloesung,Monatsverwendungsnachweis!$R$6,FALSE)*$AF$6*Ermittlung_Pauschale!$N113),"")</f>
        <v/>
      </c>
      <c r="AE121" s="73" t="str">
        <f>IFERROR(IF($B121=String_o_Kofi,0,VLOOKUP(Monatsverwendungsnachweis!AV124,Status_Ausloesung,Monatsverwendungsnachweis!$R$6,FALSE)*$AF$6*Ermittlung_Pauschale!$N113),"")</f>
        <v/>
      </c>
      <c r="AF121" s="73" t="str">
        <f>IFERROR(IF($B121=String_o_Kofi,0,VLOOKUP(Monatsverwendungsnachweis!AW124,Status_Ausloesung,Monatsverwendungsnachweis!$R$6,FALSE)*$AF$6*Ermittlung_Pauschale!$N113),"")</f>
        <v/>
      </c>
      <c r="AG121" s="73" t="str">
        <f>IFERROR(IF($B121=String_o_Kofi,0,VLOOKUP(Monatsverwendungsnachweis!AX124,Status_Ausloesung,Monatsverwendungsnachweis!$R$6,FALSE)*$AF$6*Ermittlung_Pauschale!$N113),"")</f>
        <v/>
      </c>
      <c r="AH121" s="73" t="str">
        <f>IFERROR(IF($B121=String_o_Kofi,0,VLOOKUP(Monatsverwendungsnachweis!AY124,Status_Ausloesung,Monatsverwendungsnachweis!$R$6,FALSE)*$AF$6*Ermittlung_Pauschale!$N113),"")</f>
        <v/>
      </c>
      <c r="AI121" s="73" t="str">
        <f>IFERROR(IF($B121=String_o_Kofi,0,VLOOKUP(Monatsverwendungsnachweis!AZ124,Status_Ausloesung,Monatsverwendungsnachweis!$R$6,FALSE)*$AF$6*Ermittlung_Pauschale!$N113),"")</f>
        <v/>
      </c>
      <c r="AJ121" s="73" t="str">
        <f>IFERROR(IF($B121=String_o_Kofi,0,VLOOKUP(Monatsverwendungsnachweis!BA124,Status_Ausloesung,Monatsverwendungsnachweis!$R$6,FALSE)*$AF$6*Ermittlung_Pauschale!$N113),"")</f>
        <v/>
      </c>
      <c r="AK121" s="73" t="str">
        <f>IFERROR(IF($B121=String_o_Kofi,0,VLOOKUP(Monatsverwendungsnachweis!BB124,Status_Ausloesung,Monatsverwendungsnachweis!$R$6,FALSE)*$AF$6*Ermittlung_Pauschale!$N113),"")</f>
        <v/>
      </c>
      <c r="AL121" s="73" t="str">
        <f>IFERROR(IF($B121=String_o_Kofi,0,VLOOKUP(Monatsverwendungsnachweis!BC124,Status_Ausloesung,Monatsverwendungsnachweis!$R$6,FALSE)*$AF$6*Ermittlung_Pauschale!$N113),"")</f>
        <v/>
      </c>
      <c r="AM121" s="74">
        <f>IF(E121='Drop Down'!$L$2,SUM(H121:AL121),0)</f>
        <v>0</v>
      </c>
      <c r="AN121" s="74">
        <f>IF(E121='Drop Down'!$L$3,SUM(H121:AL121),0)</f>
        <v>0</v>
      </c>
      <c r="AO121" s="625"/>
      <c r="AP121" s="625"/>
    </row>
    <row r="122" spans="1:42" s="41" customFormat="1" ht="11.85" customHeight="1" x14ac:dyDescent="0.2">
      <c r="A122" s="83" t="str">
        <f>Monatsverwendungsnachweis!A125</f>
        <v/>
      </c>
      <c r="B122" s="84" t="str">
        <f>IF(Monatsverwendungsnachweis!B125&lt;&gt;"",Monatsverwendungsnachweis!B125,"")</f>
        <v/>
      </c>
      <c r="C122" s="84" t="str">
        <f>IF(Monatsverwendungsnachweis!D125&lt;&gt;"",Monatsverwendungsnachweis!D125,"")</f>
        <v/>
      </c>
      <c r="D122" s="124" t="str">
        <f>IF(Monatsverwendungsnachweis!F125="","",Monatsverwendungsnachweis!F125)</f>
        <v/>
      </c>
      <c r="E122" s="128" t="str">
        <f>IF(Monatsverwendungsnachweis!G125="","",Monatsverwendungsnachweis!G125)</f>
        <v/>
      </c>
      <c r="F122" s="124" t="str">
        <f>IF(Monatsverwendungsnachweis!H125="","",Monatsverwendungsnachweis!H125)</f>
        <v/>
      </c>
      <c r="G122" s="124" t="str">
        <f>IF(C122="","",IF(Ermittlung_Pauschale!N114=0,"nein","ja"))</f>
        <v/>
      </c>
      <c r="H122" s="73" t="str">
        <f>IFERROR(IF($B122=String_o_Kofi,0,VLOOKUP(Monatsverwendungsnachweis!Y125,Status_Ausloesung,Monatsverwendungsnachweis!$R$6,FALSE)*$AF$6*Ermittlung_Pauschale!$N114),"")</f>
        <v/>
      </c>
      <c r="I122" s="73" t="str">
        <f>IFERROR(IF($B122=String_o_Kofi,0,VLOOKUP(Monatsverwendungsnachweis!Z125,Status_Ausloesung,Monatsverwendungsnachweis!$R$6,FALSE)*$AF$6*Ermittlung_Pauschale!$N114),"")</f>
        <v/>
      </c>
      <c r="J122" s="73" t="str">
        <f>IFERROR(IF($B122=String_o_Kofi,0,VLOOKUP(Monatsverwendungsnachweis!AA125,Status_Ausloesung,Monatsverwendungsnachweis!$R$6,FALSE)*$AF$6*Ermittlung_Pauschale!$N114),"")</f>
        <v/>
      </c>
      <c r="K122" s="73" t="str">
        <f>IFERROR(IF($B122=String_o_Kofi,0,VLOOKUP(Monatsverwendungsnachweis!AB125,Status_Ausloesung,Monatsverwendungsnachweis!$R$6,FALSE)*$AF$6*Ermittlung_Pauschale!$N114),"")</f>
        <v/>
      </c>
      <c r="L122" s="73" t="str">
        <f>IFERROR(IF($B122=String_o_Kofi,0,VLOOKUP(Monatsverwendungsnachweis!AC125,Status_Ausloesung,Monatsverwendungsnachweis!$R$6,FALSE)*$AF$6*Ermittlung_Pauschale!$N114),"")</f>
        <v/>
      </c>
      <c r="M122" s="73" t="str">
        <f>IFERROR(IF($B122=String_o_Kofi,0,VLOOKUP(Monatsverwendungsnachweis!AD125,Status_Ausloesung,Monatsverwendungsnachweis!$R$6,FALSE)*$AF$6*Ermittlung_Pauschale!$N114),"")</f>
        <v/>
      </c>
      <c r="N122" s="73" t="str">
        <f>IFERROR(IF($B122=String_o_Kofi,0,VLOOKUP(Monatsverwendungsnachweis!AE125,Status_Ausloesung,Monatsverwendungsnachweis!$R$6,FALSE)*$AF$6*Ermittlung_Pauschale!$N114),"")</f>
        <v/>
      </c>
      <c r="O122" s="73" t="str">
        <f>IFERROR(IF($B122=String_o_Kofi,0,VLOOKUP(Monatsverwendungsnachweis!AF125,Status_Ausloesung,Monatsverwendungsnachweis!$R$6,FALSE)*$AF$6*Ermittlung_Pauschale!$N114),"")</f>
        <v/>
      </c>
      <c r="P122" s="73" t="str">
        <f>IFERROR(IF($B122=String_o_Kofi,0,VLOOKUP(Monatsverwendungsnachweis!AG125,Status_Ausloesung,Monatsverwendungsnachweis!$R$6,FALSE)*$AF$6*Ermittlung_Pauschale!$N114),"")</f>
        <v/>
      </c>
      <c r="Q122" s="73" t="str">
        <f>IFERROR(IF($B122=String_o_Kofi,0,VLOOKUP(Monatsverwendungsnachweis!AH125,Status_Ausloesung,Monatsverwendungsnachweis!$R$6,FALSE)*$AF$6*Ermittlung_Pauschale!$N114),"")</f>
        <v/>
      </c>
      <c r="R122" s="73" t="str">
        <f>IFERROR(IF($B122=String_o_Kofi,0,VLOOKUP(Monatsverwendungsnachweis!AI125,Status_Ausloesung,Monatsverwendungsnachweis!$R$6,FALSE)*$AF$6*Ermittlung_Pauschale!$N114),"")</f>
        <v/>
      </c>
      <c r="S122" s="73" t="str">
        <f>IFERROR(IF($B122=String_o_Kofi,0,VLOOKUP(Monatsverwendungsnachweis!AJ125,Status_Ausloesung,Monatsverwendungsnachweis!$R$6,FALSE)*$AF$6*Ermittlung_Pauschale!$N114),"")</f>
        <v/>
      </c>
      <c r="T122" s="73" t="str">
        <f>IFERROR(IF($B122=String_o_Kofi,0,VLOOKUP(Monatsverwendungsnachweis!AK125,Status_Ausloesung,Monatsverwendungsnachweis!$R$6,FALSE)*$AF$6*Ermittlung_Pauschale!$N114),"")</f>
        <v/>
      </c>
      <c r="U122" s="73" t="str">
        <f>IFERROR(IF($B122=String_o_Kofi,0,VLOOKUP(Monatsverwendungsnachweis!AL125,Status_Ausloesung,Monatsverwendungsnachweis!$R$6,FALSE)*$AF$6*Ermittlung_Pauschale!$N114),"")</f>
        <v/>
      </c>
      <c r="V122" s="73" t="str">
        <f>IFERROR(IF($B122=String_o_Kofi,0,VLOOKUP(Monatsverwendungsnachweis!AM125,Status_Ausloesung,Monatsverwendungsnachweis!$R$6,FALSE)*$AF$6*Ermittlung_Pauschale!$N114),"")</f>
        <v/>
      </c>
      <c r="W122" s="73" t="str">
        <f>IFERROR(IF($B122=String_o_Kofi,0,VLOOKUP(Monatsverwendungsnachweis!AN125,Status_Ausloesung,Monatsverwendungsnachweis!$R$6,FALSE)*$AF$6*Ermittlung_Pauschale!$N114),"")</f>
        <v/>
      </c>
      <c r="X122" s="73" t="str">
        <f>IFERROR(IF($B122=String_o_Kofi,0,VLOOKUP(Monatsverwendungsnachweis!AO125,Status_Ausloesung,Monatsverwendungsnachweis!$R$6,FALSE)*$AF$6*Ermittlung_Pauschale!$N114),"")</f>
        <v/>
      </c>
      <c r="Y122" s="73" t="str">
        <f>IFERROR(IF($B122=String_o_Kofi,0,VLOOKUP(Monatsverwendungsnachweis!AP125,Status_Ausloesung,Monatsverwendungsnachweis!$R$6,FALSE)*$AF$6*Ermittlung_Pauschale!$N114),"")</f>
        <v/>
      </c>
      <c r="Z122" s="73" t="str">
        <f>IFERROR(IF($B122=String_o_Kofi,0,VLOOKUP(Monatsverwendungsnachweis!AQ125,Status_Ausloesung,Monatsverwendungsnachweis!$R$6,FALSE)*$AF$6*Ermittlung_Pauschale!$N114),"")</f>
        <v/>
      </c>
      <c r="AA122" s="73" t="str">
        <f>IFERROR(IF($B122=String_o_Kofi,0,VLOOKUP(Monatsverwendungsnachweis!AR125,Status_Ausloesung,Monatsverwendungsnachweis!$R$6,FALSE)*$AF$6*Ermittlung_Pauschale!$N114),"")</f>
        <v/>
      </c>
      <c r="AB122" s="73" t="str">
        <f>IFERROR(IF($B122=String_o_Kofi,0,VLOOKUP(Monatsverwendungsnachweis!AS125,Status_Ausloesung,Monatsverwendungsnachweis!$R$6,FALSE)*$AF$6*Ermittlung_Pauschale!$N114),"")</f>
        <v/>
      </c>
      <c r="AC122" s="73" t="str">
        <f>IFERROR(IF($B122=String_o_Kofi,0,VLOOKUP(Monatsverwendungsnachweis!AT125,Status_Ausloesung,Monatsverwendungsnachweis!$R$6,FALSE)*$AF$6*Ermittlung_Pauschale!$N114),"")</f>
        <v/>
      </c>
      <c r="AD122" s="73" t="str">
        <f>IFERROR(IF($B122=String_o_Kofi,0,VLOOKUP(Monatsverwendungsnachweis!AU125,Status_Ausloesung,Monatsverwendungsnachweis!$R$6,FALSE)*$AF$6*Ermittlung_Pauschale!$N114),"")</f>
        <v/>
      </c>
      <c r="AE122" s="73" t="str">
        <f>IFERROR(IF($B122=String_o_Kofi,0,VLOOKUP(Monatsverwendungsnachweis!AV125,Status_Ausloesung,Monatsverwendungsnachweis!$R$6,FALSE)*$AF$6*Ermittlung_Pauschale!$N114),"")</f>
        <v/>
      </c>
      <c r="AF122" s="73" t="str">
        <f>IFERROR(IF($B122=String_o_Kofi,0,VLOOKUP(Monatsverwendungsnachweis!AW125,Status_Ausloesung,Monatsverwendungsnachweis!$R$6,FALSE)*$AF$6*Ermittlung_Pauschale!$N114),"")</f>
        <v/>
      </c>
      <c r="AG122" s="73" t="str">
        <f>IFERROR(IF($B122=String_o_Kofi,0,VLOOKUP(Monatsverwendungsnachweis!AX125,Status_Ausloesung,Monatsverwendungsnachweis!$R$6,FALSE)*$AF$6*Ermittlung_Pauschale!$N114),"")</f>
        <v/>
      </c>
      <c r="AH122" s="73" t="str">
        <f>IFERROR(IF($B122=String_o_Kofi,0,VLOOKUP(Monatsverwendungsnachweis!AY125,Status_Ausloesung,Monatsverwendungsnachweis!$R$6,FALSE)*$AF$6*Ermittlung_Pauschale!$N114),"")</f>
        <v/>
      </c>
      <c r="AI122" s="73" t="str">
        <f>IFERROR(IF($B122=String_o_Kofi,0,VLOOKUP(Monatsverwendungsnachweis!AZ125,Status_Ausloesung,Monatsverwendungsnachweis!$R$6,FALSE)*$AF$6*Ermittlung_Pauschale!$N114),"")</f>
        <v/>
      </c>
      <c r="AJ122" s="73" t="str">
        <f>IFERROR(IF($B122=String_o_Kofi,0,VLOOKUP(Monatsverwendungsnachweis!BA125,Status_Ausloesung,Monatsverwendungsnachweis!$R$6,FALSE)*$AF$6*Ermittlung_Pauschale!$N114),"")</f>
        <v/>
      </c>
      <c r="AK122" s="73" t="str">
        <f>IFERROR(IF($B122=String_o_Kofi,0,VLOOKUP(Monatsverwendungsnachweis!BB125,Status_Ausloesung,Monatsverwendungsnachweis!$R$6,FALSE)*$AF$6*Ermittlung_Pauschale!$N114),"")</f>
        <v/>
      </c>
      <c r="AL122" s="73" t="str">
        <f>IFERROR(IF($B122=String_o_Kofi,0,VLOOKUP(Monatsverwendungsnachweis!BC125,Status_Ausloesung,Monatsverwendungsnachweis!$R$6,FALSE)*$AF$6*Ermittlung_Pauschale!$N114),"")</f>
        <v/>
      </c>
      <c r="AM122" s="74">
        <f>IF(E122='Drop Down'!$L$2,SUM(H122:AL122),0)</f>
        <v>0</v>
      </c>
      <c r="AN122" s="74">
        <f>IF(E122='Drop Down'!$L$3,SUM(H122:AL122),0)</f>
        <v>0</v>
      </c>
      <c r="AO122" s="625"/>
      <c r="AP122" s="625"/>
    </row>
    <row r="123" spans="1:42" s="41" customFormat="1" ht="11.85" customHeight="1" x14ac:dyDescent="0.2">
      <c r="A123" s="83" t="str">
        <f>Monatsverwendungsnachweis!A126</f>
        <v/>
      </c>
      <c r="B123" s="84" t="str">
        <f>IF(Monatsverwendungsnachweis!B126&lt;&gt;"",Monatsverwendungsnachweis!B126,"")</f>
        <v/>
      </c>
      <c r="C123" s="84" t="str">
        <f>IF(Monatsverwendungsnachweis!D126&lt;&gt;"",Monatsverwendungsnachweis!D126,"")</f>
        <v/>
      </c>
      <c r="D123" s="124" t="str">
        <f>IF(Monatsverwendungsnachweis!F126="","",Monatsverwendungsnachweis!F126)</f>
        <v/>
      </c>
      <c r="E123" s="128" t="str">
        <f>IF(Monatsverwendungsnachweis!G126="","",Monatsverwendungsnachweis!G126)</f>
        <v/>
      </c>
      <c r="F123" s="124" t="str">
        <f>IF(Monatsverwendungsnachweis!H126="","",Monatsverwendungsnachweis!H126)</f>
        <v/>
      </c>
      <c r="G123" s="124" t="str">
        <f>IF(C123="","",IF(Ermittlung_Pauschale!N115=0,"nein","ja"))</f>
        <v/>
      </c>
      <c r="H123" s="73" t="str">
        <f>IFERROR(IF($B123=String_o_Kofi,0,VLOOKUP(Monatsverwendungsnachweis!Y126,Status_Ausloesung,Monatsverwendungsnachweis!$R$6,FALSE)*$AF$6*Ermittlung_Pauschale!$N115),"")</f>
        <v/>
      </c>
      <c r="I123" s="73" t="str">
        <f>IFERROR(IF($B123=String_o_Kofi,0,VLOOKUP(Monatsverwendungsnachweis!Z126,Status_Ausloesung,Monatsverwendungsnachweis!$R$6,FALSE)*$AF$6*Ermittlung_Pauschale!$N115),"")</f>
        <v/>
      </c>
      <c r="J123" s="73" t="str">
        <f>IFERROR(IF($B123=String_o_Kofi,0,VLOOKUP(Monatsverwendungsnachweis!AA126,Status_Ausloesung,Monatsverwendungsnachweis!$R$6,FALSE)*$AF$6*Ermittlung_Pauschale!$N115),"")</f>
        <v/>
      </c>
      <c r="K123" s="73" t="str">
        <f>IFERROR(IF($B123=String_o_Kofi,0,VLOOKUP(Monatsverwendungsnachweis!AB126,Status_Ausloesung,Monatsverwendungsnachweis!$R$6,FALSE)*$AF$6*Ermittlung_Pauschale!$N115),"")</f>
        <v/>
      </c>
      <c r="L123" s="73" t="str">
        <f>IFERROR(IF($B123=String_o_Kofi,0,VLOOKUP(Monatsverwendungsnachweis!AC126,Status_Ausloesung,Monatsverwendungsnachweis!$R$6,FALSE)*$AF$6*Ermittlung_Pauschale!$N115),"")</f>
        <v/>
      </c>
      <c r="M123" s="73" t="str">
        <f>IFERROR(IF($B123=String_o_Kofi,0,VLOOKUP(Monatsverwendungsnachweis!AD126,Status_Ausloesung,Monatsverwendungsnachweis!$R$6,FALSE)*$AF$6*Ermittlung_Pauschale!$N115),"")</f>
        <v/>
      </c>
      <c r="N123" s="73" t="str">
        <f>IFERROR(IF($B123=String_o_Kofi,0,VLOOKUP(Monatsverwendungsnachweis!AE126,Status_Ausloesung,Monatsverwendungsnachweis!$R$6,FALSE)*$AF$6*Ermittlung_Pauschale!$N115),"")</f>
        <v/>
      </c>
      <c r="O123" s="73" t="str">
        <f>IFERROR(IF($B123=String_o_Kofi,0,VLOOKUP(Monatsverwendungsnachweis!AF126,Status_Ausloesung,Monatsverwendungsnachweis!$R$6,FALSE)*$AF$6*Ermittlung_Pauschale!$N115),"")</f>
        <v/>
      </c>
      <c r="P123" s="73" t="str">
        <f>IFERROR(IF($B123=String_o_Kofi,0,VLOOKUP(Monatsverwendungsnachweis!AG126,Status_Ausloesung,Monatsverwendungsnachweis!$R$6,FALSE)*$AF$6*Ermittlung_Pauschale!$N115),"")</f>
        <v/>
      </c>
      <c r="Q123" s="73" t="str">
        <f>IFERROR(IF($B123=String_o_Kofi,0,VLOOKUP(Monatsverwendungsnachweis!AH126,Status_Ausloesung,Monatsverwendungsnachweis!$R$6,FALSE)*$AF$6*Ermittlung_Pauschale!$N115),"")</f>
        <v/>
      </c>
      <c r="R123" s="73" t="str">
        <f>IFERROR(IF($B123=String_o_Kofi,0,VLOOKUP(Monatsverwendungsnachweis!AI126,Status_Ausloesung,Monatsverwendungsnachweis!$R$6,FALSE)*$AF$6*Ermittlung_Pauschale!$N115),"")</f>
        <v/>
      </c>
      <c r="S123" s="73" t="str">
        <f>IFERROR(IF($B123=String_o_Kofi,0,VLOOKUP(Monatsverwendungsnachweis!AJ126,Status_Ausloesung,Monatsverwendungsnachweis!$R$6,FALSE)*$AF$6*Ermittlung_Pauschale!$N115),"")</f>
        <v/>
      </c>
      <c r="T123" s="73" t="str">
        <f>IFERROR(IF($B123=String_o_Kofi,0,VLOOKUP(Monatsverwendungsnachweis!AK126,Status_Ausloesung,Monatsverwendungsnachweis!$R$6,FALSE)*$AF$6*Ermittlung_Pauschale!$N115),"")</f>
        <v/>
      </c>
      <c r="U123" s="73" t="str">
        <f>IFERROR(IF($B123=String_o_Kofi,0,VLOOKUP(Monatsverwendungsnachweis!AL126,Status_Ausloesung,Monatsverwendungsnachweis!$R$6,FALSE)*$AF$6*Ermittlung_Pauschale!$N115),"")</f>
        <v/>
      </c>
      <c r="V123" s="73" t="str">
        <f>IFERROR(IF($B123=String_o_Kofi,0,VLOOKUP(Monatsverwendungsnachweis!AM126,Status_Ausloesung,Monatsverwendungsnachweis!$R$6,FALSE)*$AF$6*Ermittlung_Pauschale!$N115),"")</f>
        <v/>
      </c>
      <c r="W123" s="73" t="str">
        <f>IFERROR(IF($B123=String_o_Kofi,0,VLOOKUP(Monatsverwendungsnachweis!AN126,Status_Ausloesung,Monatsverwendungsnachweis!$R$6,FALSE)*$AF$6*Ermittlung_Pauschale!$N115),"")</f>
        <v/>
      </c>
      <c r="X123" s="73" t="str">
        <f>IFERROR(IF($B123=String_o_Kofi,0,VLOOKUP(Monatsverwendungsnachweis!AO126,Status_Ausloesung,Monatsverwendungsnachweis!$R$6,FALSE)*$AF$6*Ermittlung_Pauschale!$N115),"")</f>
        <v/>
      </c>
      <c r="Y123" s="73" t="str">
        <f>IFERROR(IF($B123=String_o_Kofi,0,VLOOKUP(Monatsverwendungsnachweis!AP126,Status_Ausloesung,Monatsverwendungsnachweis!$R$6,FALSE)*$AF$6*Ermittlung_Pauschale!$N115),"")</f>
        <v/>
      </c>
      <c r="Z123" s="73" t="str">
        <f>IFERROR(IF($B123=String_o_Kofi,0,VLOOKUP(Monatsverwendungsnachweis!AQ126,Status_Ausloesung,Monatsverwendungsnachweis!$R$6,FALSE)*$AF$6*Ermittlung_Pauschale!$N115),"")</f>
        <v/>
      </c>
      <c r="AA123" s="73" t="str">
        <f>IFERROR(IF($B123=String_o_Kofi,0,VLOOKUP(Monatsverwendungsnachweis!AR126,Status_Ausloesung,Monatsverwendungsnachweis!$R$6,FALSE)*$AF$6*Ermittlung_Pauschale!$N115),"")</f>
        <v/>
      </c>
      <c r="AB123" s="73" t="str">
        <f>IFERROR(IF($B123=String_o_Kofi,0,VLOOKUP(Monatsverwendungsnachweis!AS126,Status_Ausloesung,Monatsverwendungsnachweis!$R$6,FALSE)*$AF$6*Ermittlung_Pauschale!$N115),"")</f>
        <v/>
      </c>
      <c r="AC123" s="73" t="str">
        <f>IFERROR(IF($B123=String_o_Kofi,0,VLOOKUP(Monatsverwendungsnachweis!AT126,Status_Ausloesung,Monatsverwendungsnachweis!$R$6,FALSE)*$AF$6*Ermittlung_Pauschale!$N115),"")</f>
        <v/>
      </c>
      <c r="AD123" s="73" t="str">
        <f>IFERROR(IF($B123=String_o_Kofi,0,VLOOKUP(Monatsverwendungsnachweis!AU126,Status_Ausloesung,Monatsverwendungsnachweis!$R$6,FALSE)*$AF$6*Ermittlung_Pauschale!$N115),"")</f>
        <v/>
      </c>
      <c r="AE123" s="73" t="str">
        <f>IFERROR(IF($B123=String_o_Kofi,0,VLOOKUP(Monatsverwendungsnachweis!AV126,Status_Ausloesung,Monatsverwendungsnachweis!$R$6,FALSE)*$AF$6*Ermittlung_Pauschale!$N115),"")</f>
        <v/>
      </c>
      <c r="AF123" s="73" t="str">
        <f>IFERROR(IF($B123=String_o_Kofi,0,VLOOKUP(Monatsverwendungsnachweis!AW126,Status_Ausloesung,Monatsverwendungsnachweis!$R$6,FALSE)*$AF$6*Ermittlung_Pauschale!$N115),"")</f>
        <v/>
      </c>
      <c r="AG123" s="73" t="str">
        <f>IFERROR(IF($B123=String_o_Kofi,0,VLOOKUP(Monatsverwendungsnachweis!AX126,Status_Ausloesung,Monatsverwendungsnachweis!$R$6,FALSE)*$AF$6*Ermittlung_Pauschale!$N115),"")</f>
        <v/>
      </c>
      <c r="AH123" s="73" t="str">
        <f>IFERROR(IF($B123=String_o_Kofi,0,VLOOKUP(Monatsverwendungsnachweis!AY126,Status_Ausloesung,Monatsverwendungsnachweis!$R$6,FALSE)*$AF$6*Ermittlung_Pauschale!$N115),"")</f>
        <v/>
      </c>
      <c r="AI123" s="73" t="str">
        <f>IFERROR(IF($B123=String_o_Kofi,0,VLOOKUP(Monatsverwendungsnachweis!AZ126,Status_Ausloesung,Monatsverwendungsnachweis!$R$6,FALSE)*$AF$6*Ermittlung_Pauschale!$N115),"")</f>
        <v/>
      </c>
      <c r="AJ123" s="73" t="str">
        <f>IFERROR(IF($B123=String_o_Kofi,0,VLOOKUP(Monatsverwendungsnachweis!BA126,Status_Ausloesung,Monatsverwendungsnachweis!$R$6,FALSE)*$AF$6*Ermittlung_Pauschale!$N115),"")</f>
        <v/>
      </c>
      <c r="AK123" s="73" t="str">
        <f>IFERROR(IF($B123=String_o_Kofi,0,VLOOKUP(Monatsverwendungsnachweis!BB126,Status_Ausloesung,Monatsverwendungsnachweis!$R$6,FALSE)*$AF$6*Ermittlung_Pauschale!$N115),"")</f>
        <v/>
      </c>
      <c r="AL123" s="73" t="str">
        <f>IFERROR(IF($B123=String_o_Kofi,0,VLOOKUP(Monatsverwendungsnachweis!BC126,Status_Ausloesung,Monatsverwendungsnachweis!$R$6,FALSE)*$AF$6*Ermittlung_Pauschale!$N115),"")</f>
        <v/>
      </c>
      <c r="AM123" s="74">
        <f>IF(E123='Drop Down'!$L$2,SUM(H123:AL123),0)</f>
        <v>0</v>
      </c>
      <c r="AN123" s="74">
        <f>IF(E123='Drop Down'!$L$3,SUM(H123:AL123),0)</f>
        <v>0</v>
      </c>
      <c r="AO123" s="625"/>
      <c r="AP123" s="625"/>
    </row>
    <row r="124" spans="1:42" s="41" customFormat="1" ht="11.85" customHeight="1" x14ac:dyDescent="0.2">
      <c r="A124" s="83" t="str">
        <f>Monatsverwendungsnachweis!A127</f>
        <v/>
      </c>
      <c r="B124" s="84" t="str">
        <f>IF(Monatsverwendungsnachweis!B127&lt;&gt;"",Monatsverwendungsnachweis!B127,"")</f>
        <v/>
      </c>
      <c r="C124" s="84" t="str">
        <f>IF(Monatsverwendungsnachweis!D127&lt;&gt;"",Monatsverwendungsnachweis!D127,"")</f>
        <v/>
      </c>
      <c r="D124" s="124" t="str">
        <f>IF(Monatsverwendungsnachweis!F127="","",Monatsverwendungsnachweis!F127)</f>
        <v/>
      </c>
      <c r="E124" s="128" t="str">
        <f>IF(Monatsverwendungsnachweis!G127="","",Monatsverwendungsnachweis!G127)</f>
        <v/>
      </c>
      <c r="F124" s="124" t="str">
        <f>IF(Monatsverwendungsnachweis!H127="","",Monatsverwendungsnachweis!H127)</f>
        <v/>
      </c>
      <c r="G124" s="124" t="str">
        <f>IF(C124="","",IF(Ermittlung_Pauschale!N116=0,"nein","ja"))</f>
        <v/>
      </c>
      <c r="H124" s="73" t="str">
        <f>IFERROR(IF($B124=String_o_Kofi,0,VLOOKUP(Monatsverwendungsnachweis!Y127,Status_Ausloesung,Monatsverwendungsnachweis!$R$6,FALSE)*$AF$6*Ermittlung_Pauschale!$N116),"")</f>
        <v/>
      </c>
      <c r="I124" s="73" t="str">
        <f>IFERROR(IF($B124=String_o_Kofi,0,VLOOKUP(Monatsverwendungsnachweis!Z127,Status_Ausloesung,Monatsverwendungsnachweis!$R$6,FALSE)*$AF$6*Ermittlung_Pauschale!$N116),"")</f>
        <v/>
      </c>
      <c r="J124" s="73" t="str">
        <f>IFERROR(IF($B124=String_o_Kofi,0,VLOOKUP(Monatsverwendungsnachweis!AA127,Status_Ausloesung,Monatsverwendungsnachweis!$R$6,FALSE)*$AF$6*Ermittlung_Pauschale!$N116),"")</f>
        <v/>
      </c>
      <c r="K124" s="73" t="str">
        <f>IFERROR(IF($B124=String_o_Kofi,0,VLOOKUP(Monatsverwendungsnachweis!AB127,Status_Ausloesung,Monatsverwendungsnachweis!$R$6,FALSE)*$AF$6*Ermittlung_Pauschale!$N116),"")</f>
        <v/>
      </c>
      <c r="L124" s="73" t="str">
        <f>IFERROR(IF($B124=String_o_Kofi,0,VLOOKUP(Monatsverwendungsnachweis!AC127,Status_Ausloesung,Monatsverwendungsnachweis!$R$6,FALSE)*$AF$6*Ermittlung_Pauschale!$N116),"")</f>
        <v/>
      </c>
      <c r="M124" s="73" t="str">
        <f>IFERROR(IF($B124=String_o_Kofi,0,VLOOKUP(Monatsverwendungsnachweis!AD127,Status_Ausloesung,Monatsverwendungsnachweis!$R$6,FALSE)*$AF$6*Ermittlung_Pauschale!$N116),"")</f>
        <v/>
      </c>
      <c r="N124" s="73" t="str">
        <f>IFERROR(IF($B124=String_o_Kofi,0,VLOOKUP(Monatsverwendungsnachweis!AE127,Status_Ausloesung,Monatsverwendungsnachweis!$R$6,FALSE)*$AF$6*Ermittlung_Pauschale!$N116),"")</f>
        <v/>
      </c>
      <c r="O124" s="73" t="str">
        <f>IFERROR(IF($B124=String_o_Kofi,0,VLOOKUP(Monatsverwendungsnachweis!AF127,Status_Ausloesung,Monatsverwendungsnachweis!$R$6,FALSE)*$AF$6*Ermittlung_Pauschale!$N116),"")</f>
        <v/>
      </c>
      <c r="P124" s="73" t="str">
        <f>IFERROR(IF($B124=String_o_Kofi,0,VLOOKUP(Monatsverwendungsnachweis!AG127,Status_Ausloesung,Monatsverwendungsnachweis!$R$6,FALSE)*$AF$6*Ermittlung_Pauschale!$N116),"")</f>
        <v/>
      </c>
      <c r="Q124" s="73" t="str">
        <f>IFERROR(IF($B124=String_o_Kofi,0,VLOOKUP(Monatsverwendungsnachweis!AH127,Status_Ausloesung,Monatsverwendungsnachweis!$R$6,FALSE)*$AF$6*Ermittlung_Pauschale!$N116),"")</f>
        <v/>
      </c>
      <c r="R124" s="73" t="str">
        <f>IFERROR(IF($B124=String_o_Kofi,0,VLOOKUP(Monatsverwendungsnachweis!AI127,Status_Ausloesung,Monatsverwendungsnachweis!$R$6,FALSE)*$AF$6*Ermittlung_Pauschale!$N116),"")</f>
        <v/>
      </c>
      <c r="S124" s="73" t="str">
        <f>IFERROR(IF($B124=String_o_Kofi,0,VLOOKUP(Monatsverwendungsnachweis!AJ127,Status_Ausloesung,Monatsverwendungsnachweis!$R$6,FALSE)*$AF$6*Ermittlung_Pauschale!$N116),"")</f>
        <v/>
      </c>
      <c r="T124" s="73" t="str">
        <f>IFERROR(IF($B124=String_o_Kofi,0,VLOOKUP(Monatsverwendungsnachweis!AK127,Status_Ausloesung,Monatsverwendungsnachweis!$R$6,FALSE)*$AF$6*Ermittlung_Pauschale!$N116),"")</f>
        <v/>
      </c>
      <c r="U124" s="73" t="str">
        <f>IFERROR(IF($B124=String_o_Kofi,0,VLOOKUP(Monatsverwendungsnachweis!AL127,Status_Ausloesung,Monatsverwendungsnachweis!$R$6,FALSE)*$AF$6*Ermittlung_Pauschale!$N116),"")</f>
        <v/>
      </c>
      <c r="V124" s="73" t="str">
        <f>IFERROR(IF($B124=String_o_Kofi,0,VLOOKUP(Monatsverwendungsnachweis!AM127,Status_Ausloesung,Monatsverwendungsnachweis!$R$6,FALSE)*$AF$6*Ermittlung_Pauschale!$N116),"")</f>
        <v/>
      </c>
      <c r="W124" s="73" t="str">
        <f>IFERROR(IF($B124=String_o_Kofi,0,VLOOKUP(Monatsverwendungsnachweis!AN127,Status_Ausloesung,Monatsverwendungsnachweis!$R$6,FALSE)*$AF$6*Ermittlung_Pauschale!$N116),"")</f>
        <v/>
      </c>
      <c r="X124" s="73" t="str">
        <f>IFERROR(IF($B124=String_o_Kofi,0,VLOOKUP(Monatsverwendungsnachweis!AO127,Status_Ausloesung,Monatsverwendungsnachweis!$R$6,FALSE)*$AF$6*Ermittlung_Pauschale!$N116),"")</f>
        <v/>
      </c>
      <c r="Y124" s="73" t="str">
        <f>IFERROR(IF($B124=String_o_Kofi,0,VLOOKUP(Monatsverwendungsnachweis!AP127,Status_Ausloesung,Monatsverwendungsnachweis!$R$6,FALSE)*$AF$6*Ermittlung_Pauschale!$N116),"")</f>
        <v/>
      </c>
      <c r="Z124" s="73" t="str">
        <f>IFERROR(IF($B124=String_o_Kofi,0,VLOOKUP(Monatsverwendungsnachweis!AQ127,Status_Ausloesung,Monatsverwendungsnachweis!$R$6,FALSE)*$AF$6*Ermittlung_Pauschale!$N116),"")</f>
        <v/>
      </c>
      <c r="AA124" s="73" t="str">
        <f>IFERROR(IF($B124=String_o_Kofi,0,VLOOKUP(Monatsverwendungsnachweis!AR127,Status_Ausloesung,Monatsverwendungsnachweis!$R$6,FALSE)*$AF$6*Ermittlung_Pauschale!$N116),"")</f>
        <v/>
      </c>
      <c r="AB124" s="73" t="str">
        <f>IFERROR(IF($B124=String_o_Kofi,0,VLOOKUP(Monatsverwendungsnachweis!AS127,Status_Ausloesung,Monatsverwendungsnachweis!$R$6,FALSE)*$AF$6*Ermittlung_Pauschale!$N116),"")</f>
        <v/>
      </c>
      <c r="AC124" s="73" t="str">
        <f>IFERROR(IF($B124=String_o_Kofi,0,VLOOKUP(Monatsverwendungsnachweis!AT127,Status_Ausloesung,Monatsverwendungsnachweis!$R$6,FALSE)*$AF$6*Ermittlung_Pauschale!$N116),"")</f>
        <v/>
      </c>
      <c r="AD124" s="73" t="str">
        <f>IFERROR(IF($B124=String_o_Kofi,0,VLOOKUP(Monatsverwendungsnachweis!AU127,Status_Ausloesung,Monatsverwendungsnachweis!$R$6,FALSE)*$AF$6*Ermittlung_Pauschale!$N116),"")</f>
        <v/>
      </c>
      <c r="AE124" s="73" t="str">
        <f>IFERROR(IF($B124=String_o_Kofi,0,VLOOKUP(Monatsverwendungsnachweis!AV127,Status_Ausloesung,Monatsverwendungsnachweis!$R$6,FALSE)*$AF$6*Ermittlung_Pauschale!$N116),"")</f>
        <v/>
      </c>
      <c r="AF124" s="73" t="str">
        <f>IFERROR(IF($B124=String_o_Kofi,0,VLOOKUP(Monatsverwendungsnachweis!AW127,Status_Ausloesung,Monatsverwendungsnachweis!$R$6,FALSE)*$AF$6*Ermittlung_Pauschale!$N116),"")</f>
        <v/>
      </c>
      <c r="AG124" s="73" t="str">
        <f>IFERROR(IF($B124=String_o_Kofi,0,VLOOKUP(Monatsverwendungsnachweis!AX127,Status_Ausloesung,Monatsverwendungsnachweis!$R$6,FALSE)*$AF$6*Ermittlung_Pauschale!$N116),"")</f>
        <v/>
      </c>
      <c r="AH124" s="73" t="str">
        <f>IFERROR(IF($B124=String_o_Kofi,0,VLOOKUP(Monatsverwendungsnachweis!AY127,Status_Ausloesung,Monatsverwendungsnachweis!$R$6,FALSE)*$AF$6*Ermittlung_Pauschale!$N116),"")</f>
        <v/>
      </c>
      <c r="AI124" s="73" t="str">
        <f>IFERROR(IF($B124=String_o_Kofi,0,VLOOKUP(Monatsverwendungsnachweis!AZ127,Status_Ausloesung,Monatsverwendungsnachweis!$R$6,FALSE)*$AF$6*Ermittlung_Pauschale!$N116),"")</f>
        <v/>
      </c>
      <c r="AJ124" s="73" t="str">
        <f>IFERROR(IF($B124=String_o_Kofi,0,VLOOKUP(Monatsverwendungsnachweis!BA127,Status_Ausloesung,Monatsverwendungsnachweis!$R$6,FALSE)*$AF$6*Ermittlung_Pauschale!$N116),"")</f>
        <v/>
      </c>
      <c r="AK124" s="73" t="str">
        <f>IFERROR(IF($B124=String_o_Kofi,0,VLOOKUP(Monatsverwendungsnachweis!BB127,Status_Ausloesung,Monatsverwendungsnachweis!$R$6,FALSE)*$AF$6*Ermittlung_Pauschale!$N116),"")</f>
        <v/>
      </c>
      <c r="AL124" s="73" t="str">
        <f>IFERROR(IF($B124=String_o_Kofi,0,VLOOKUP(Monatsverwendungsnachweis!BC127,Status_Ausloesung,Monatsverwendungsnachweis!$R$6,FALSE)*$AF$6*Ermittlung_Pauschale!$N116),"")</f>
        <v/>
      </c>
      <c r="AM124" s="74">
        <f>IF(E124='Drop Down'!$L$2,SUM(H124:AL124),0)</f>
        <v>0</v>
      </c>
      <c r="AN124" s="74">
        <f>IF(E124='Drop Down'!$L$3,SUM(H124:AL124),0)</f>
        <v>0</v>
      </c>
      <c r="AO124" s="625"/>
      <c r="AP124" s="625"/>
    </row>
    <row r="125" spans="1:42" s="41" customFormat="1" ht="11.85" customHeight="1" x14ac:dyDescent="0.2">
      <c r="A125" s="83" t="str">
        <f>Monatsverwendungsnachweis!A128</f>
        <v/>
      </c>
      <c r="B125" s="84" t="str">
        <f>IF(Monatsverwendungsnachweis!B128&lt;&gt;"",Monatsverwendungsnachweis!B128,"")</f>
        <v/>
      </c>
      <c r="C125" s="84" t="str">
        <f>IF(Monatsverwendungsnachweis!D128&lt;&gt;"",Monatsverwendungsnachweis!D128,"")</f>
        <v/>
      </c>
      <c r="D125" s="124" t="str">
        <f>IF(Monatsverwendungsnachweis!F128="","",Monatsverwendungsnachweis!F128)</f>
        <v/>
      </c>
      <c r="E125" s="128" t="str">
        <f>IF(Monatsverwendungsnachweis!G128="","",Monatsverwendungsnachweis!G128)</f>
        <v/>
      </c>
      <c r="F125" s="124" t="str">
        <f>IF(Monatsverwendungsnachweis!H128="","",Monatsverwendungsnachweis!H128)</f>
        <v/>
      </c>
      <c r="G125" s="124" t="str">
        <f>IF(C125="","",IF(Ermittlung_Pauschale!N117=0,"nein","ja"))</f>
        <v/>
      </c>
      <c r="H125" s="73" t="str">
        <f>IFERROR(IF($B125=String_o_Kofi,0,VLOOKUP(Monatsverwendungsnachweis!Y128,Status_Ausloesung,Monatsverwendungsnachweis!$R$6,FALSE)*$AF$6*Ermittlung_Pauschale!$N117),"")</f>
        <v/>
      </c>
      <c r="I125" s="73" t="str">
        <f>IFERROR(IF($B125=String_o_Kofi,0,VLOOKUP(Monatsverwendungsnachweis!Z128,Status_Ausloesung,Monatsverwendungsnachweis!$R$6,FALSE)*$AF$6*Ermittlung_Pauschale!$N117),"")</f>
        <v/>
      </c>
      <c r="J125" s="73" t="str">
        <f>IFERROR(IF($B125=String_o_Kofi,0,VLOOKUP(Monatsverwendungsnachweis!AA128,Status_Ausloesung,Monatsverwendungsnachweis!$R$6,FALSE)*$AF$6*Ermittlung_Pauschale!$N117),"")</f>
        <v/>
      </c>
      <c r="K125" s="73" t="str">
        <f>IFERROR(IF($B125=String_o_Kofi,0,VLOOKUP(Monatsverwendungsnachweis!AB128,Status_Ausloesung,Monatsverwendungsnachweis!$R$6,FALSE)*$AF$6*Ermittlung_Pauschale!$N117),"")</f>
        <v/>
      </c>
      <c r="L125" s="73" t="str">
        <f>IFERROR(IF($B125=String_o_Kofi,0,VLOOKUP(Monatsverwendungsnachweis!AC128,Status_Ausloesung,Monatsverwendungsnachweis!$R$6,FALSE)*$AF$6*Ermittlung_Pauschale!$N117),"")</f>
        <v/>
      </c>
      <c r="M125" s="73" t="str">
        <f>IFERROR(IF($B125=String_o_Kofi,0,VLOOKUP(Monatsverwendungsnachweis!AD128,Status_Ausloesung,Monatsverwendungsnachweis!$R$6,FALSE)*$AF$6*Ermittlung_Pauschale!$N117),"")</f>
        <v/>
      </c>
      <c r="N125" s="73" t="str">
        <f>IFERROR(IF($B125=String_o_Kofi,0,VLOOKUP(Monatsverwendungsnachweis!AE128,Status_Ausloesung,Monatsverwendungsnachweis!$R$6,FALSE)*$AF$6*Ermittlung_Pauschale!$N117),"")</f>
        <v/>
      </c>
      <c r="O125" s="73" t="str">
        <f>IFERROR(IF($B125=String_o_Kofi,0,VLOOKUP(Monatsverwendungsnachweis!AF128,Status_Ausloesung,Monatsverwendungsnachweis!$R$6,FALSE)*$AF$6*Ermittlung_Pauschale!$N117),"")</f>
        <v/>
      </c>
      <c r="P125" s="73" t="str">
        <f>IFERROR(IF($B125=String_o_Kofi,0,VLOOKUP(Monatsverwendungsnachweis!AG128,Status_Ausloesung,Monatsverwendungsnachweis!$R$6,FALSE)*$AF$6*Ermittlung_Pauschale!$N117),"")</f>
        <v/>
      </c>
      <c r="Q125" s="73" t="str">
        <f>IFERROR(IF($B125=String_o_Kofi,0,VLOOKUP(Monatsverwendungsnachweis!AH128,Status_Ausloesung,Monatsverwendungsnachweis!$R$6,FALSE)*$AF$6*Ermittlung_Pauschale!$N117),"")</f>
        <v/>
      </c>
      <c r="R125" s="73" t="str">
        <f>IFERROR(IF($B125=String_o_Kofi,0,VLOOKUP(Monatsverwendungsnachweis!AI128,Status_Ausloesung,Monatsverwendungsnachweis!$R$6,FALSE)*$AF$6*Ermittlung_Pauschale!$N117),"")</f>
        <v/>
      </c>
      <c r="S125" s="73" t="str">
        <f>IFERROR(IF($B125=String_o_Kofi,0,VLOOKUP(Monatsverwendungsnachweis!AJ128,Status_Ausloesung,Monatsverwendungsnachweis!$R$6,FALSE)*$AF$6*Ermittlung_Pauschale!$N117),"")</f>
        <v/>
      </c>
      <c r="T125" s="73" t="str">
        <f>IFERROR(IF($B125=String_o_Kofi,0,VLOOKUP(Monatsverwendungsnachweis!AK128,Status_Ausloesung,Monatsverwendungsnachweis!$R$6,FALSE)*$AF$6*Ermittlung_Pauschale!$N117),"")</f>
        <v/>
      </c>
      <c r="U125" s="73" t="str">
        <f>IFERROR(IF($B125=String_o_Kofi,0,VLOOKUP(Monatsverwendungsnachweis!AL128,Status_Ausloesung,Monatsverwendungsnachweis!$R$6,FALSE)*$AF$6*Ermittlung_Pauschale!$N117),"")</f>
        <v/>
      </c>
      <c r="V125" s="73" t="str">
        <f>IFERROR(IF($B125=String_o_Kofi,0,VLOOKUP(Monatsverwendungsnachweis!AM128,Status_Ausloesung,Monatsverwendungsnachweis!$R$6,FALSE)*$AF$6*Ermittlung_Pauschale!$N117),"")</f>
        <v/>
      </c>
      <c r="W125" s="73" t="str">
        <f>IFERROR(IF($B125=String_o_Kofi,0,VLOOKUP(Monatsverwendungsnachweis!AN128,Status_Ausloesung,Monatsverwendungsnachweis!$R$6,FALSE)*$AF$6*Ermittlung_Pauschale!$N117),"")</f>
        <v/>
      </c>
      <c r="X125" s="73" t="str">
        <f>IFERROR(IF($B125=String_o_Kofi,0,VLOOKUP(Monatsverwendungsnachweis!AO128,Status_Ausloesung,Monatsverwendungsnachweis!$R$6,FALSE)*$AF$6*Ermittlung_Pauschale!$N117),"")</f>
        <v/>
      </c>
      <c r="Y125" s="73" t="str">
        <f>IFERROR(IF($B125=String_o_Kofi,0,VLOOKUP(Monatsverwendungsnachweis!AP128,Status_Ausloesung,Monatsverwendungsnachweis!$R$6,FALSE)*$AF$6*Ermittlung_Pauschale!$N117),"")</f>
        <v/>
      </c>
      <c r="Z125" s="73" t="str">
        <f>IFERROR(IF($B125=String_o_Kofi,0,VLOOKUP(Monatsverwendungsnachweis!AQ128,Status_Ausloesung,Monatsverwendungsnachweis!$R$6,FALSE)*$AF$6*Ermittlung_Pauschale!$N117),"")</f>
        <v/>
      </c>
      <c r="AA125" s="73" t="str">
        <f>IFERROR(IF($B125=String_o_Kofi,0,VLOOKUP(Monatsverwendungsnachweis!AR128,Status_Ausloesung,Monatsverwendungsnachweis!$R$6,FALSE)*$AF$6*Ermittlung_Pauschale!$N117),"")</f>
        <v/>
      </c>
      <c r="AB125" s="73" t="str">
        <f>IFERROR(IF($B125=String_o_Kofi,0,VLOOKUP(Monatsverwendungsnachweis!AS128,Status_Ausloesung,Monatsverwendungsnachweis!$R$6,FALSE)*$AF$6*Ermittlung_Pauschale!$N117),"")</f>
        <v/>
      </c>
      <c r="AC125" s="73" t="str">
        <f>IFERROR(IF($B125=String_o_Kofi,0,VLOOKUP(Monatsverwendungsnachweis!AT128,Status_Ausloesung,Monatsverwendungsnachweis!$R$6,FALSE)*$AF$6*Ermittlung_Pauschale!$N117),"")</f>
        <v/>
      </c>
      <c r="AD125" s="73" t="str">
        <f>IFERROR(IF($B125=String_o_Kofi,0,VLOOKUP(Monatsverwendungsnachweis!AU128,Status_Ausloesung,Monatsverwendungsnachweis!$R$6,FALSE)*$AF$6*Ermittlung_Pauschale!$N117),"")</f>
        <v/>
      </c>
      <c r="AE125" s="73" t="str">
        <f>IFERROR(IF($B125=String_o_Kofi,0,VLOOKUP(Monatsverwendungsnachweis!AV128,Status_Ausloesung,Monatsverwendungsnachweis!$R$6,FALSE)*$AF$6*Ermittlung_Pauschale!$N117),"")</f>
        <v/>
      </c>
      <c r="AF125" s="73" t="str">
        <f>IFERROR(IF($B125=String_o_Kofi,0,VLOOKUP(Monatsverwendungsnachweis!AW128,Status_Ausloesung,Monatsverwendungsnachweis!$R$6,FALSE)*$AF$6*Ermittlung_Pauschale!$N117),"")</f>
        <v/>
      </c>
      <c r="AG125" s="73" t="str">
        <f>IFERROR(IF($B125=String_o_Kofi,0,VLOOKUP(Monatsverwendungsnachweis!AX128,Status_Ausloesung,Monatsverwendungsnachweis!$R$6,FALSE)*$AF$6*Ermittlung_Pauschale!$N117),"")</f>
        <v/>
      </c>
      <c r="AH125" s="73" t="str">
        <f>IFERROR(IF($B125=String_o_Kofi,0,VLOOKUP(Monatsverwendungsnachweis!AY128,Status_Ausloesung,Monatsverwendungsnachweis!$R$6,FALSE)*$AF$6*Ermittlung_Pauschale!$N117),"")</f>
        <v/>
      </c>
      <c r="AI125" s="73" t="str">
        <f>IFERROR(IF($B125=String_o_Kofi,0,VLOOKUP(Monatsverwendungsnachweis!AZ128,Status_Ausloesung,Monatsverwendungsnachweis!$R$6,FALSE)*$AF$6*Ermittlung_Pauschale!$N117),"")</f>
        <v/>
      </c>
      <c r="AJ125" s="73" t="str">
        <f>IFERROR(IF($B125=String_o_Kofi,0,VLOOKUP(Monatsverwendungsnachweis!BA128,Status_Ausloesung,Monatsverwendungsnachweis!$R$6,FALSE)*$AF$6*Ermittlung_Pauschale!$N117),"")</f>
        <v/>
      </c>
      <c r="AK125" s="73" t="str">
        <f>IFERROR(IF($B125=String_o_Kofi,0,VLOOKUP(Monatsverwendungsnachweis!BB128,Status_Ausloesung,Monatsverwendungsnachweis!$R$6,FALSE)*$AF$6*Ermittlung_Pauschale!$N117),"")</f>
        <v/>
      </c>
      <c r="AL125" s="73" t="str">
        <f>IFERROR(IF($B125=String_o_Kofi,0,VLOOKUP(Monatsverwendungsnachweis!BC128,Status_Ausloesung,Monatsverwendungsnachweis!$R$6,FALSE)*$AF$6*Ermittlung_Pauschale!$N117),"")</f>
        <v/>
      </c>
      <c r="AM125" s="74">
        <f>IF(E125='Drop Down'!$L$2,SUM(H125:AL125),0)</f>
        <v>0</v>
      </c>
      <c r="AN125" s="74">
        <f>IF(E125='Drop Down'!$L$3,SUM(H125:AL125),0)</f>
        <v>0</v>
      </c>
      <c r="AO125" s="625"/>
      <c r="AP125" s="625"/>
    </row>
    <row r="126" spans="1:42" s="41" customFormat="1" ht="11.85" customHeight="1" x14ac:dyDescent="0.2">
      <c r="A126" s="83" t="str">
        <f>Monatsverwendungsnachweis!A129</f>
        <v/>
      </c>
      <c r="B126" s="84" t="str">
        <f>IF(Monatsverwendungsnachweis!B129&lt;&gt;"",Monatsverwendungsnachweis!B129,"")</f>
        <v/>
      </c>
      <c r="C126" s="84" t="str">
        <f>IF(Monatsverwendungsnachweis!D129&lt;&gt;"",Monatsverwendungsnachweis!D129,"")</f>
        <v/>
      </c>
      <c r="D126" s="124" t="str">
        <f>IF(Monatsverwendungsnachweis!F129="","",Monatsverwendungsnachweis!F129)</f>
        <v/>
      </c>
      <c r="E126" s="128" t="str">
        <f>IF(Monatsverwendungsnachweis!G129="","",Monatsverwendungsnachweis!G129)</f>
        <v/>
      </c>
      <c r="F126" s="124" t="str">
        <f>IF(Monatsverwendungsnachweis!H129="","",Monatsverwendungsnachweis!H129)</f>
        <v/>
      </c>
      <c r="G126" s="124" t="str">
        <f>IF(C126="","",IF(Ermittlung_Pauschale!N118=0,"nein","ja"))</f>
        <v/>
      </c>
      <c r="H126" s="73" t="str">
        <f>IFERROR(IF($B126=String_o_Kofi,0,VLOOKUP(Monatsverwendungsnachweis!Y129,Status_Ausloesung,Monatsverwendungsnachweis!$R$6,FALSE)*$AF$6*Ermittlung_Pauschale!$N118),"")</f>
        <v/>
      </c>
      <c r="I126" s="73" t="str">
        <f>IFERROR(IF($B126=String_o_Kofi,0,VLOOKUP(Monatsverwendungsnachweis!Z129,Status_Ausloesung,Monatsverwendungsnachweis!$R$6,FALSE)*$AF$6*Ermittlung_Pauschale!$N118),"")</f>
        <v/>
      </c>
      <c r="J126" s="73" t="str">
        <f>IFERROR(IF($B126=String_o_Kofi,0,VLOOKUP(Monatsverwendungsnachweis!AA129,Status_Ausloesung,Monatsverwendungsnachweis!$R$6,FALSE)*$AF$6*Ermittlung_Pauschale!$N118),"")</f>
        <v/>
      </c>
      <c r="K126" s="73" t="str">
        <f>IFERROR(IF($B126=String_o_Kofi,0,VLOOKUP(Monatsverwendungsnachweis!AB129,Status_Ausloesung,Monatsverwendungsnachweis!$R$6,FALSE)*$AF$6*Ermittlung_Pauschale!$N118),"")</f>
        <v/>
      </c>
      <c r="L126" s="73" t="str">
        <f>IFERROR(IF($B126=String_o_Kofi,0,VLOOKUP(Monatsverwendungsnachweis!AC129,Status_Ausloesung,Monatsverwendungsnachweis!$R$6,FALSE)*$AF$6*Ermittlung_Pauschale!$N118),"")</f>
        <v/>
      </c>
      <c r="M126" s="73" t="str">
        <f>IFERROR(IF($B126=String_o_Kofi,0,VLOOKUP(Monatsverwendungsnachweis!AD129,Status_Ausloesung,Monatsverwendungsnachweis!$R$6,FALSE)*$AF$6*Ermittlung_Pauschale!$N118),"")</f>
        <v/>
      </c>
      <c r="N126" s="73" t="str">
        <f>IFERROR(IF($B126=String_o_Kofi,0,VLOOKUP(Monatsverwendungsnachweis!AE129,Status_Ausloesung,Monatsverwendungsnachweis!$R$6,FALSE)*$AF$6*Ermittlung_Pauschale!$N118),"")</f>
        <v/>
      </c>
      <c r="O126" s="73" t="str">
        <f>IFERROR(IF($B126=String_o_Kofi,0,VLOOKUP(Monatsverwendungsnachweis!AF129,Status_Ausloesung,Monatsverwendungsnachweis!$R$6,FALSE)*$AF$6*Ermittlung_Pauschale!$N118),"")</f>
        <v/>
      </c>
      <c r="P126" s="73" t="str">
        <f>IFERROR(IF($B126=String_o_Kofi,0,VLOOKUP(Monatsverwendungsnachweis!AG129,Status_Ausloesung,Monatsverwendungsnachweis!$R$6,FALSE)*$AF$6*Ermittlung_Pauschale!$N118),"")</f>
        <v/>
      </c>
      <c r="Q126" s="73" t="str">
        <f>IFERROR(IF($B126=String_o_Kofi,0,VLOOKUP(Monatsverwendungsnachweis!AH129,Status_Ausloesung,Monatsverwendungsnachweis!$R$6,FALSE)*$AF$6*Ermittlung_Pauschale!$N118),"")</f>
        <v/>
      </c>
      <c r="R126" s="73" t="str">
        <f>IFERROR(IF($B126=String_o_Kofi,0,VLOOKUP(Monatsverwendungsnachweis!AI129,Status_Ausloesung,Monatsverwendungsnachweis!$R$6,FALSE)*$AF$6*Ermittlung_Pauschale!$N118),"")</f>
        <v/>
      </c>
      <c r="S126" s="73" t="str">
        <f>IFERROR(IF($B126=String_o_Kofi,0,VLOOKUP(Monatsverwendungsnachweis!AJ129,Status_Ausloesung,Monatsverwendungsnachweis!$R$6,FALSE)*$AF$6*Ermittlung_Pauschale!$N118),"")</f>
        <v/>
      </c>
      <c r="T126" s="73" t="str">
        <f>IFERROR(IF($B126=String_o_Kofi,0,VLOOKUP(Monatsverwendungsnachweis!AK129,Status_Ausloesung,Monatsverwendungsnachweis!$R$6,FALSE)*$AF$6*Ermittlung_Pauschale!$N118),"")</f>
        <v/>
      </c>
      <c r="U126" s="73" t="str">
        <f>IFERROR(IF($B126=String_o_Kofi,0,VLOOKUP(Monatsverwendungsnachweis!AL129,Status_Ausloesung,Monatsverwendungsnachweis!$R$6,FALSE)*$AF$6*Ermittlung_Pauschale!$N118),"")</f>
        <v/>
      </c>
      <c r="V126" s="73" t="str">
        <f>IFERROR(IF($B126=String_o_Kofi,0,VLOOKUP(Monatsverwendungsnachweis!AM129,Status_Ausloesung,Monatsverwendungsnachweis!$R$6,FALSE)*$AF$6*Ermittlung_Pauschale!$N118),"")</f>
        <v/>
      </c>
      <c r="W126" s="73" t="str">
        <f>IFERROR(IF($B126=String_o_Kofi,0,VLOOKUP(Monatsverwendungsnachweis!AN129,Status_Ausloesung,Monatsverwendungsnachweis!$R$6,FALSE)*$AF$6*Ermittlung_Pauschale!$N118),"")</f>
        <v/>
      </c>
      <c r="X126" s="73" t="str">
        <f>IFERROR(IF($B126=String_o_Kofi,0,VLOOKUP(Monatsverwendungsnachweis!AO129,Status_Ausloesung,Monatsverwendungsnachweis!$R$6,FALSE)*$AF$6*Ermittlung_Pauschale!$N118),"")</f>
        <v/>
      </c>
      <c r="Y126" s="73" t="str">
        <f>IFERROR(IF($B126=String_o_Kofi,0,VLOOKUP(Monatsverwendungsnachweis!AP129,Status_Ausloesung,Monatsverwendungsnachweis!$R$6,FALSE)*$AF$6*Ermittlung_Pauschale!$N118),"")</f>
        <v/>
      </c>
      <c r="Z126" s="73" t="str">
        <f>IFERROR(IF($B126=String_o_Kofi,0,VLOOKUP(Monatsverwendungsnachweis!AQ129,Status_Ausloesung,Monatsverwendungsnachweis!$R$6,FALSE)*$AF$6*Ermittlung_Pauschale!$N118),"")</f>
        <v/>
      </c>
      <c r="AA126" s="73" t="str">
        <f>IFERROR(IF($B126=String_o_Kofi,0,VLOOKUP(Monatsverwendungsnachweis!AR129,Status_Ausloesung,Monatsverwendungsnachweis!$R$6,FALSE)*$AF$6*Ermittlung_Pauschale!$N118),"")</f>
        <v/>
      </c>
      <c r="AB126" s="73" t="str">
        <f>IFERROR(IF($B126=String_o_Kofi,0,VLOOKUP(Monatsverwendungsnachweis!AS129,Status_Ausloesung,Monatsverwendungsnachweis!$R$6,FALSE)*$AF$6*Ermittlung_Pauschale!$N118),"")</f>
        <v/>
      </c>
      <c r="AC126" s="73" t="str">
        <f>IFERROR(IF($B126=String_o_Kofi,0,VLOOKUP(Monatsverwendungsnachweis!AT129,Status_Ausloesung,Monatsverwendungsnachweis!$R$6,FALSE)*$AF$6*Ermittlung_Pauschale!$N118),"")</f>
        <v/>
      </c>
      <c r="AD126" s="73" t="str">
        <f>IFERROR(IF($B126=String_o_Kofi,0,VLOOKUP(Monatsverwendungsnachweis!AU129,Status_Ausloesung,Monatsverwendungsnachweis!$R$6,FALSE)*$AF$6*Ermittlung_Pauschale!$N118),"")</f>
        <v/>
      </c>
      <c r="AE126" s="73" t="str">
        <f>IFERROR(IF($B126=String_o_Kofi,0,VLOOKUP(Monatsverwendungsnachweis!AV129,Status_Ausloesung,Monatsverwendungsnachweis!$R$6,FALSE)*$AF$6*Ermittlung_Pauschale!$N118),"")</f>
        <v/>
      </c>
      <c r="AF126" s="73" t="str">
        <f>IFERROR(IF($B126=String_o_Kofi,0,VLOOKUP(Monatsverwendungsnachweis!AW129,Status_Ausloesung,Monatsverwendungsnachweis!$R$6,FALSE)*$AF$6*Ermittlung_Pauschale!$N118),"")</f>
        <v/>
      </c>
      <c r="AG126" s="73" t="str">
        <f>IFERROR(IF($B126=String_o_Kofi,0,VLOOKUP(Monatsverwendungsnachweis!AX129,Status_Ausloesung,Monatsverwendungsnachweis!$R$6,FALSE)*$AF$6*Ermittlung_Pauschale!$N118),"")</f>
        <v/>
      </c>
      <c r="AH126" s="73" t="str">
        <f>IFERROR(IF($B126=String_o_Kofi,0,VLOOKUP(Monatsverwendungsnachweis!AY129,Status_Ausloesung,Monatsverwendungsnachweis!$R$6,FALSE)*$AF$6*Ermittlung_Pauschale!$N118),"")</f>
        <v/>
      </c>
      <c r="AI126" s="73" t="str">
        <f>IFERROR(IF($B126=String_o_Kofi,0,VLOOKUP(Monatsverwendungsnachweis!AZ129,Status_Ausloesung,Monatsverwendungsnachweis!$R$6,FALSE)*$AF$6*Ermittlung_Pauschale!$N118),"")</f>
        <v/>
      </c>
      <c r="AJ126" s="73" t="str">
        <f>IFERROR(IF($B126=String_o_Kofi,0,VLOOKUP(Monatsverwendungsnachweis!BA129,Status_Ausloesung,Monatsverwendungsnachweis!$R$6,FALSE)*$AF$6*Ermittlung_Pauschale!$N118),"")</f>
        <v/>
      </c>
      <c r="AK126" s="73" t="str">
        <f>IFERROR(IF($B126=String_o_Kofi,0,VLOOKUP(Monatsverwendungsnachweis!BB129,Status_Ausloesung,Monatsverwendungsnachweis!$R$6,FALSE)*$AF$6*Ermittlung_Pauschale!$N118),"")</f>
        <v/>
      </c>
      <c r="AL126" s="73" t="str">
        <f>IFERROR(IF($B126=String_o_Kofi,0,VLOOKUP(Monatsverwendungsnachweis!BC129,Status_Ausloesung,Monatsverwendungsnachweis!$R$6,FALSE)*$AF$6*Ermittlung_Pauschale!$N118),"")</f>
        <v/>
      </c>
      <c r="AM126" s="74">
        <f>IF(E126='Drop Down'!$L$2,SUM(H126:AL126),0)</f>
        <v>0</v>
      </c>
      <c r="AN126" s="74">
        <f>IF(E126='Drop Down'!$L$3,SUM(H126:AL126),0)</f>
        <v>0</v>
      </c>
      <c r="AO126" s="625"/>
      <c r="AP126" s="625"/>
    </row>
    <row r="127" spans="1:42" s="41" customFormat="1" ht="11.85" customHeight="1" x14ac:dyDescent="0.2">
      <c r="A127" s="83" t="str">
        <f>Monatsverwendungsnachweis!A130</f>
        <v/>
      </c>
      <c r="B127" s="84" t="str">
        <f>IF(Monatsverwendungsnachweis!B130&lt;&gt;"",Monatsverwendungsnachweis!B130,"")</f>
        <v/>
      </c>
      <c r="C127" s="84" t="str">
        <f>IF(Monatsverwendungsnachweis!D130&lt;&gt;"",Monatsverwendungsnachweis!D130,"")</f>
        <v/>
      </c>
      <c r="D127" s="124" t="str">
        <f>IF(Monatsverwendungsnachweis!F130="","",Monatsverwendungsnachweis!F130)</f>
        <v/>
      </c>
      <c r="E127" s="128" t="str">
        <f>IF(Monatsverwendungsnachweis!G130="","",Monatsverwendungsnachweis!G130)</f>
        <v/>
      </c>
      <c r="F127" s="124" t="str">
        <f>IF(Monatsverwendungsnachweis!H130="","",Monatsverwendungsnachweis!H130)</f>
        <v/>
      </c>
      <c r="G127" s="124" t="str">
        <f>IF(C127="","",IF(Ermittlung_Pauschale!N119=0,"nein","ja"))</f>
        <v/>
      </c>
      <c r="H127" s="73" t="str">
        <f>IFERROR(IF($B127=String_o_Kofi,0,VLOOKUP(Monatsverwendungsnachweis!Y130,Status_Ausloesung,Monatsverwendungsnachweis!$R$6,FALSE)*$AF$6*Ermittlung_Pauschale!$N119),"")</f>
        <v/>
      </c>
      <c r="I127" s="73" t="str">
        <f>IFERROR(IF($B127=String_o_Kofi,0,VLOOKUP(Monatsverwendungsnachweis!Z130,Status_Ausloesung,Monatsverwendungsnachweis!$R$6,FALSE)*$AF$6*Ermittlung_Pauschale!$N119),"")</f>
        <v/>
      </c>
      <c r="J127" s="73" t="str">
        <f>IFERROR(IF($B127=String_o_Kofi,0,VLOOKUP(Monatsverwendungsnachweis!AA130,Status_Ausloesung,Monatsverwendungsnachweis!$R$6,FALSE)*$AF$6*Ermittlung_Pauschale!$N119),"")</f>
        <v/>
      </c>
      <c r="K127" s="73" t="str">
        <f>IFERROR(IF($B127=String_o_Kofi,0,VLOOKUP(Monatsverwendungsnachweis!AB130,Status_Ausloesung,Monatsverwendungsnachweis!$R$6,FALSE)*$AF$6*Ermittlung_Pauschale!$N119),"")</f>
        <v/>
      </c>
      <c r="L127" s="73" t="str">
        <f>IFERROR(IF($B127=String_o_Kofi,0,VLOOKUP(Monatsverwendungsnachweis!AC130,Status_Ausloesung,Monatsverwendungsnachweis!$R$6,FALSE)*$AF$6*Ermittlung_Pauschale!$N119),"")</f>
        <v/>
      </c>
      <c r="M127" s="73" t="str">
        <f>IFERROR(IF($B127=String_o_Kofi,0,VLOOKUP(Monatsverwendungsnachweis!AD130,Status_Ausloesung,Monatsverwendungsnachweis!$R$6,FALSE)*$AF$6*Ermittlung_Pauschale!$N119),"")</f>
        <v/>
      </c>
      <c r="N127" s="73" t="str">
        <f>IFERROR(IF($B127=String_o_Kofi,0,VLOOKUP(Monatsverwendungsnachweis!AE130,Status_Ausloesung,Monatsverwendungsnachweis!$R$6,FALSE)*$AF$6*Ermittlung_Pauschale!$N119),"")</f>
        <v/>
      </c>
      <c r="O127" s="73" t="str">
        <f>IFERROR(IF($B127=String_o_Kofi,0,VLOOKUP(Monatsverwendungsnachweis!AF130,Status_Ausloesung,Monatsverwendungsnachweis!$R$6,FALSE)*$AF$6*Ermittlung_Pauschale!$N119),"")</f>
        <v/>
      </c>
      <c r="P127" s="73" t="str">
        <f>IFERROR(IF($B127=String_o_Kofi,0,VLOOKUP(Monatsverwendungsnachweis!AG130,Status_Ausloesung,Monatsverwendungsnachweis!$R$6,FALSE)*$AF$6*Ermittlung_Pauschale!$N119),"")</f>
        <v/>
      </c>
      <c r="Q127" s="73" t="str">
        <f>IFERROR(IF($B127=String_o_Kofi,0,VLOOKUP(Monatsverwendungsnachweis!AH130,Status_Ausloesung,Monatsverwendungsnachweis!$R$6,FALSE)*$AF$6*Ermittlung_Pauschale!$N119),"")</f>
        <v/>
      </c>
      <c r="R127" s="73" t="str">
        <f>IFERROR(IF($B127=String_o_Kofi,0,VLOOKUP(Monatsverwendungsnachweis!AI130,Status_Ausloesung,Monatsverwendungsnachweis!$R$6,FALSE)*$AF$6*Ermittlung_Pauschale!$N119),"")</f>
        <v/>
      </c>
      <c r="S127" s="73" t="str">
        <f>IFERROR(IF($B127=String_o_Kofi,0,VLOOKUP(Monatsverwendungsnachweis!AJ130,Status_Ausloesung,Monatsverwendungsnachweis!$R$6,FALSE)*$AF$6*Ermittlung_Pauschale!$N119),"")</f>
        <v/>
      </c>
      <c r="T127" s="73" t="str">
        <f>IFERROR(IF($B127=String_o_Kofi,0,VLOOKUP(Monatsverwendungsnachweis!AK130,Status_Ausloesung,Monatsverwendungsnachweis!$R$6,FALSE)*$AF$6*Ermittlung_Pauschale!$N119),"")</f>
        <v/>
      </c>
      <c r="U127" s="73" t="str">
        <f>IFERROR(IF($B127=String_o_Kofi,0,VLOOKUP(Monatsverwendungsnachweis!AL130,Status_Ausloesung,Monatsverwendungsnachweis!$R$6,FALSE)*$AF$6*Ermittlung_Pauschale!$N119),"")</f>
        <v/>
      </c>
      <c r="V127" s="73" t="str">
        <f>IFERROR(IF($B127=String_o_Kofi,0,VLOOKUP(Monatsverwendungsnachweis!AM130,Status_Ausloesung,Monatsverwendungsnachweis!$R$6,FALSE)*$AF$6*Ermittlung_Pauschale!$N119),"")</f>
        <v/>
      </c>
      <c r="W127" s="73" t="str">
        <f>IFERROR(IF($B127=String_o_Kofi,0,VLOOKUP(Monatsverwendungsnachweis!AN130,Status_Ausloesung,Monatsverwendungsnachweis!$R$6,FALSE)*$AF$6*Ermittlung_Pauschale!$N119),"")</f>
        <v/>
      </c>
      <c r="X127" s="73" t="str">
        <f>IFERROR(IF($B127=String_o_Kofi,0,VLOOKUP(Monatsverwendungsnachweis!AO130,Status_Ausloesung,Monatsverwendungsnachweis!$R$6,FALSE)*$AF$6*Ermittlung_Pauschale!$N119),"")</f>
        <v/>
      </c>
      <c r="Y127" s="73" t="str">
        <f>IFERROR(IF($B127=String_o_Kofi,0,VLOOKUP(Monatsverwendungsnachweis!AP130,Status_Ausloesung,Monatsverwendungsnachweis!$R$6,FALSE)*$AF$6*Ermittlung_Pauschale!$N119),"")</f>
        <v/>
      </c>
      <c r="Z127" s="73" t="str">
        <f>IFERROR(IF($B127=String_o_Kofi,0,VLOOKUP(Monatsverwendungsnachweis!AQ130,Status_Ausloesung,Monatsverwendungsnachweis!$R$6,FALSE)*$AF$6*Ermittlung_Pauschale!$N119),"")</f>
        <v/>
      </c>
      <c r="AA127" s="73" t="str">
        <f>IFERROR(IF($B127=String_o_Kofi,0,VLOOKUP(Monatsverwendungsnachweis!AR130,Status_Ausloesung,Monatsverwendungsnachweis!$R$6,FALSE)*$AF$6*Ermittlung_Pauschale!$N119),"")</f>
        <v/>
      </c>
      <c r="AB127" s="73" t="str">
        <f>IFERROR(IF($B127=String_o_Kofi,0,VLOOKUP(Monatsverwendungsnachweis!AS130,Status_Ausloesung,Monatsverwendungsnachweis!$R$6,FALSE)*$AF$6*Ermittlung_Pauschale!$N119),"")</f>
        <v/>
      </c>
      <c r="AC127" s="73" t="str">
        <f>IFERROR(IF($B127=String_o_Kofi,0,VLOOKUP(Monatsverwendungsnachweis!AT130,Status_Ausloesung,Monatsverwendungsnachweis!$R$6,FALSE)*$AF$6*Ermittlung_Pauschale!$N119),"")</f>
        <v/>
      </c>
      <c r="AD127" s="73" t="str">
        <f>IFERROR(IF($B127=String_o_Kofi,0,VLOOKUP(Monatsverwendungsnachweis!AU130,Status_Ausloesung,Monatsverwendungsnachweis!$R$6,FALSE)*$AF$6*Ermittlung_Pauschale!$N119),"")</f>
        <v/>
      </c>
      <c r="AE127" s="73" t="str">
        <f>IFERROR(IF($B127=String_o_Kofi,0,VLOOKUP(Monatsverwendungsnachweis!AV130,Status_Ausloesung,Monatsverwendungsnachweis!$R$6,FALSE)*$AF$6*Ermittlung_Pauschale!$N119),"")</f>
        <v/>
      </c>
      <c r="AF127" s="73" t="str">
        <f>IFERROR(IF($B127=String_o_Kofi,0,VLOOKUP(Monatsverwendungsnachweis!AW130,Status_Ausloesung,Monatsverwendungsnachweis!$R$6,FALSE)*$AF$6*Ermittlung_Pauschale!$N119),"")</f>
        <v/>
      </c>
      <c r="AG127" s="73" t="str">
        <f>IFERROR(IF($B127=String_o_Kofi,0,VLOOKUP(Monatsverwendungsnachweis!AX130,Status_Ausloesung,Monatsverwendungsnachweis!$R$6,FALSE)*$AF$6*Ermittlung_Pauschale!$N119),"")</f>
        <v/>
      </c>
      <c r="AH127" s="73" t="str">
        <f>IFERROR(IF($B127=String_o_Kofi,0,VLOOKUP(Monatsverwendungsnachweis!AY130,Status_Ausloesung,Monatsverwendungsnachweis!$R$6,FALSE)*$AF$6*Ermittlung_Pauschale!$N119),"")</f>
        <v/>
      </c>
      <c r="AI127" s="73" t="str">
        <f>IFERROR(IF($B127=String_o_Kofi,0,VLOOKUP(Monatsverwendungsnachweis!AZ130,Status_Ausloesung,Monatsverwendungsnachweis!$R$6,FALSE)*$AF$6*Ermittlung_Pauschale!$N119),"")</f>
        <v/>
      </c>
      <c r="AJ127" s="73" t="str">
        <f>IFERROR(IF($B127=String_o_Kofi,0,VLOOKUP(Monatsverwendungsnachweis!BA130,Status_Ausloesung,Monatsverwendungsnachweis!$R$6,FALSE)*$AF$6*Ermittlung_Pauschale!$N119),"")</f>
        <v/>
      </c>
      <c r="AK127" s="73" t="str">
        <f>IFERROR(IF($B127=String_o_Kofi,0,VLOOKUP(Monatsverwendungsnachweis!BB130,Status_Ausloesung,Monatsverwendungsnachweis!$R$6,FALSE)*$AF$6*Ermittlung_Pauschale!$N119),"")</f>
        <v/>
      </c>
      <c r="AL127" s="73" t="str">
        <f>IFERROR(IF($B127=String_o_Kofi,0,VLOOKUP(Monatsverwendungsnachweis!BC130,Status_Ausloesung,Monatsverwendungsnachweis!$R$6,FALSE)*$AF$6*Ermittlung_Pauschale!$N119),"")</f>
        <v/>
      </c>
      <c r="AM127" s="74">
        <f>IF(E127='Drop Down'!$L$2,SUM(H127:AL127),0)</f>
        <v>0</v>
      </c>
      <c r="AN127" s="74">
        <f>IF(E127='Drop Down'!$L$3,SUM(H127:AL127),0)</f>
        <v>0</v>
      </c>
      <c r="AO127" s="625"/>
      <c r="AP127" s="625"/>
    </row>
    <row r="128" spans="1:42" s="41" customFormat="1" ht="11.85" customHeight="1" x14ac:dyDescent="0.2">
      <c r="A128" s="83" t="str">
        <f>Monatsverwendungsnachweis!A131</f>
        <v/>
      </c>
      <c r="B128" s="84" t="str">
        <f>IF(Monatsverwendungsnachweis!B131&lt;&gt;"",Monatsverwendungsnachweis!B131,"")</f>
        <v/>
      </c>
      <c r="C128" s="84" t="str">
        <f>IF(Monatsverwendungsnachweis!D131&lt;&gt;"",Monatsverwendungsnachweis!D131,"")</f>
        <v/>
      </c>
      <c r="D128" s="124" t="str">
        <f>IF(Monatsverwendungsnachweis!F131="","",Monatsverwendungsnachweis!F131)</f>
        <v/>
      </c>
      <c r="E128" s="128" t="str">
        <f>IF(Monatsverwendungsnachweis!G131="","",Monatsverwendungsnachweis!G131)</f>
        <v/>
      </c>
      <c r="F128" s="124" t="str">
        <f>IF(Monatsverwendungsnachweis!H131="","",Monatsverwendungsnachweis!H131)</f>
        <v/>
      </c>
      <c r="G128" s="124" t="str">
        <f>IF(C128="","",IF(Ermittlung_Pauschale!N120=0,"nein","ja"))</f>
        <v/>
      </c>
      <c r="H128" s="73" t="str">
        <f>IFERROR(IF($B128=String_o_Kofi,0,VLOOKUP(Monatsverwendungsnachweis!Y131,Status_Ausloesung,Monatsverwendungsnachweis!$R$6,FALSE)*$AF$6*Ermittlung_Pauschale!$N120),"")</f>
        <v/>
      </c>
      <c r="I128" s="73" t="str">
        <f>IFERROR(IF($B128=String_o_Kofi,0,VLOOKUP(Monatsverwendungsnachweis!Z131,Status_Ausloesung,Monatsverwendungsnachweis!$R$6,FALSE)*$AF$6*Ermittlung_Pauschale!$N120),"")</f>
        <v/>
      </c>
      <c r="J128" s="73" t="str">
        <f>IFERROR(IF($B128=String_o_Kofi,0,VLOOKUP(Monatsverwendungsnachweis!AA131,Status_Ausloesung,Monatsverwendungsnachweis!$R$6,FALSE)*$AF$6*Ermittlung_Pauschale!$N120),"")</f>
        <v/>
      </c>
      <c r="K128" s="73" t="str">
        <f>IFERROR(IF($B128=String_o_Kofi,0,VLOOKUP(Monatsverwendungsnachweis!AB131,Status_Ausloesung,Monatsverwendungsnachweis!$R$6,FALSE)*$AF$6*Ermittlung_Pauschale!$N120),"")</f>
        <v/>
      </c>
      <c r="L128" s="73" t="str">
        <f>IFERROR(IF($B128=String_o_Kofi,0,VLOOKUP(Monatsverwendungsnachweis!AC131,Status_Ausloesung,Monatsverwendungsnachweis!$R$6,FALSE)*$AF$6*Ermittlung_Pauschale!$N120),"")</f>
        <v/>
      </c>
      <c r="M128" s="73" t="str">
        <f>IFERROR(IF($B128=String_o_Kofi,0,VLOOKUP(Monatsverwendungsnachweis!AD131,Status_Ausloesung,Monatsverwendungsnachweis!$R$6,FALSE)*$AF$6*Ermittlung_Pauschale!$N120),"")</f>
        <v/>
      </c>
      <c r="N128" s="73" t="str">
        <f>IFERROR(IF($B128=String_o_Kofi,0,VLOOKUP(Monatsverwendungsnachweis!AE131,Status_Ausloesung,Monatsverwendungsnachweis!$R$6,FALSE)*$AF$6*Ermittlung_Pauschale!$N120),"")</f>
        <v/>
      </c>
      <c r="O128" s="73" t="str">
        <f>IFERROR(IF($B128=String_o_Kofi,0,VLOOKUP(Monatsverwendungsnachweis!AF131,Status_Ausloesung,Monatsverwendungsnachweis!$R$6,FALSE)*$AF$6*Ermittlung_Pauschale!$N120),"")</f>
        <v/>
      </c>
      <c r="P128" s="73" t="str">
        <f>IFERROR(IF($B128=String_o_Kofi,0,VLOOKUP(Monatsverwendungsnachweis!AG131,Status_Ausloesung,Monatsverwendungsnachweis!$R$6,FALSE)*$AF$6*Ermittlung_Pauschale!$N120),"")</f>
        <v/>
      </c>
      <c r="Q128" s="73" t="str">
        <f>IFERROR(IF($B128=String_o_Kofi,0,VLOOKUP(Monatsverwendungsnachweis!AH131,Status_Ausloesung,Monatsverwendungsnachweis!$R$6,FALSE)*$AF$6*Ermittlung_Pauschale!$N120),"")</f>
        <v/>
      </c>
      <c r="R128" s="73" t="str">
        <f>IFERROR(IF($B128=String_o_Kofi,0,VLOOKUP(Monatsverwendungsnachweis!AI131,Status_Ausloesung,Monatsverwendungsnachweis!$R$6,FALSE)*$AF$6*Ermittlung_Pauschale!$N120),"")</f>
        <v/>
      </c>
      <c r="S128" s="73" t="str">
        <f>IFERROR(IF($B128=String_o_Kofi,0,VLOOKUP(Monatsverwendungsnachweis!AJ131,Status_Ausloesung,Monatsverwendungsnachweis!$R$6,FALSE)*$AF$6*Ermittlung_Pauschale!$N120),"")</f>
        <v/>
      </c>
      <c r="T128" s="73" t="str">
        <f>IFERROR(IF($B128=String_o_Kofi,0,VLOOKUP(Monatsverwendungsnachweis!AK131,Status_Ausloesung,Monatsverwendungsnachweis!$R$6,FALSE)*$AF$6*Ermittlung_Pauschale!$N120),"")</f>
        <v/>
      </c>
      <c r="U128" s="73" t="str">
        <f>IFERROR(IF($B128=String_o_Kofi,0,VLOOKUP(Monatsverwendungsnachweis!AL131,Status_Ausloesung,Monatsverwendungsnachweis!$R$6,FALSE)*$AF$6*Ermittlung_Pauschale!$N120),"")</f>
        <v/>
      </c>
      <c r="V128" s="73" t="str">
        <f>IFERROR(IF($B128=String_o_Kofi,0,VLOOKUP(Monatsverwendungsnachweis!AM131,Status_Ausloesung,Monatsverwendungsnachweis!$R$6,FALSE)*$AF$6*Ermittlung_Pauschale!$N120),"")</f>
        <v/>
      </c>
      <c r="W128" s="73" t="str">
        <f>IFERROR(IF($B128=String_o_Kofi,0,VLOOKUP(Monatsverwendungsnachweis!AN131,Status_Ausloesung,Monatsverwendungsnachweis!$R$6,FALSE)*$AF$6*Ermittlung_Pauschale!$N120),"")</f>
        <v/>
      </c>
      <c r="X128" s="73" t="str">
        <f>IFERROR(IF($B128=String_o_Kofi,0,VLOOKUP(Monatsverwendungsnachweis!AO131,Status_Ausloesung,Monatsverwendungsnachweis!$R$6,FALSE)*$AF$6*Ermittlung_Pauschale!$N120),"")</f>
        <v/>
      </c>
      <c r="Y128" s="73" t="str">
        <f>IFERROR(IF($B128=String_o_Kofi,0,VLOOKUP(Monatsverwendungsnachweis!AP131,Status_Ausloesung,Monatsverwendungsnachweis!$R$6,FALSE)*$AF$6*Ermittlung_Pauschale!$N120),"")</f>
        <v/>
      </c>
      <c r="Z128" s="73" t="str">
        <f>IFERROR(IF($B128=String_o_Kofi,0,VLOOKUP(Monatsverwendungsnachweis!AQ131,Status_Ausloesung,Monatsverwendungsnachweis!$R$6,FALSE)*$AF$6*Ermittlung_Pauschale!$N120),"")</f>
        <v/>
      </c>
      <c r="AA128" s="73" t="str">
        <f>IFERROR(IF($B128=String_o_Kofi,0,VLOOKUP(Monatsverwendungsnachweis!AR131,Status_Ausloesung,Monatsverwendungsnachweis!$R$6,FALSE)*$AF$6*Ermittlung_Pauschale!$N120),"")</f>
        <v/>
      </c>
      <c r="AB128" s="73" t="str">
        <f>IFERROR(IF($B128=String_o_Kofi,0,VLOOKUP(Monatsverwendungsnachweis!AS131,Status_Ausloesung,Monatsverwendungsnachweis!$R$6,FALSE)*$AF$6*Ermittlung_Pauschale!$N120),"")</f>
        <v/>
      </c>
      <c r="AC128" s="73" t="str">
        <f>IFERROR(IF($B128=String_o_Kofi,0,VLOOKUP(Monatsverwendungsnachweis!AT131,Status_Ausloesung,Monatsverwendungsnachweis!$R$6,FALSE)*$AF$6*Ermittlung_Pauschale!$N120),"")</f>
        <v/>
      </c>
      <c r="AD128" s="73" t="str">
        <f>IFERROR(IF($B128=String_o_Kofi,0,VLOOKUP(Monatsverwendungsnachweis!AU131,Status_Ausloesung,Monatsverwendungsnachweis!$R$6,FALSE)*$AF$6*Ermittlung_Pauschale!$N120),"")</f>
        <v/>
      </c>
      <c r="AE128" s="73" t="str">
        <f>IFERROR(IF($B128=String_o_Kofi,0,VLOOKUP(Monatsverwendungsnachweis!AV131,Status_Ausloesung,Monatsverwendungsnachweis!$R$6,FALSE)*$AF$6*Ermittlung_Pauschale!$N120),"")</f>
        <v/>
      </c>
      <c r="AF128" s="73" t="str">
        <f>IFERROR(IF($B128=String_o_Kofi,0,VLOOKUP(Monatsverwendungsnachweis!AW131,Status_Ausloesung,Monatsverwendungsnachweis!$R$6,FALSE)*$AF$6*Ermittlung_Pauschale!$N120),"")</f>
        <v/>
      </c>
      <c r="AG128" s="73" t="str">
        <f>IFERROR(IF($B128=String_o_Kofi,0,VLOOKUP(Monatsverwendungsnachweis!AX131,Status_Ausloesung,Monatsverwendungsnachweis!$R$6,FALSE)*$AF$6*Ermittlung_Pauschale!$N120),"")</f>
        <v/>
      </c>
      <c r="AH128" s="73" t="str">
        <f>IFERROR(IF($B128=String_o_Kofi,0,VLOOKUP(Monatsverwendungsnachweis!AY131,Status_Ausloesung,Monatsverwendungsnachweis!$R$6,FALSE)*$AF$6*Ermittlung_Pauschale!$N120),"")</f>
        <v/>
      </c>
      <c r="AI128" s="73" t="str">
        <f>IFERROR(IF($B128=String_o_Kofi,0,VLOOKUP(Monatsverwendungsnachweis!AZ131,Status_Ausloesung,Monatsverwendungsnachweis!$R$6,FALSE)*$AF$6*Ermittlung_Pauschale!$N120),"")</f>
        <v/>
      </c>
      <c r="AJ128" s="73" t="str">
        <f>IFERROR(IF($B128=String_o_Kofi,0,VLOOKUP(Monatsverwendungsnachweis!BA131,Status_Ausloesung,Monatsverwendungsnachweis!$R$6,FALSE)*$AF$6*Ermittlung_Pauschale!$N120),"")</f>
        <v/>
      </c>
      <c r="AK128" s="73" t="str">
        <f>IFERROR(IF($B128=String_o_Kofi,0,VLOOKUP(Monatsverwendungsnachweis!BB131,Status_Ausloesung,Monatsverwendungsnachweis!$R$6,FALSE)*$AF$6*Ermittlung_Pauschale!$N120),"")</f>
        <v/>
      </c>
      <c r="AL128" s="73" t="str">
        <f>IFERROR(IF($B128=String_o_Kofi,0,VLOOKUP(Monatsverwendungsnachweis!BC131,Status_Ausloesung,Monatsverwendungsnachweis!$R$6,FALSE)*$AF$6*Ermittlung_Pauschale!$N120),"")</f>
        <v/>
      </c>
      <c r="AM128" s="74">
        <f>IF(E128='Drop Down'!$L$2,SUM(H128:AL128),0)</f>
        <v>0</v>
      </c>
      <c r="AN128" s="74">
        <f>IF(E128='Drop Down'!$L$3,SUM(H128:AL128),0)</f>
        <v>0</v>
      </c>
      <c r="AO128" s="625"/>
      <c r="AP128" s="625"/>
    </row>
    <row r="129" spans="1:42" s="41" customFormat="1" ht="11.85" customHeight="1" x14ac:dyDescent="0.2">
      <c r="A129" s="83" t="str">
        <f>Monatsverwendungsnachweis!A132</f>
        <v/>
      </c>
      <c r="B129" s="84" t="str">
        <f>IF(Monatsverwendungsnachweis!B132&lt;&gt;"",Monatsverwendungsnachweis!B132,"")</f>
        <v/>
      </c>
      <c r="C129" s="84" t="str">
        <f>IF(Monatsverwendungsnachweis!D132&lt;&gt;"",Monatsverwendungsnachweis!D132,"")</f>
        <v/>
      </c>
      <c r="D129" s="124" t="str">
        <f>IF(Monatsverwendungsnachweis!F132="","",Monatsverwendungsnachweis!F132)</f>
        <v/>
      </c>
      <c r="E129" s="128" t="str">
        <f>IF(Monatsverwendungsnachweis!G132="","",Monatsverwendungsnachweis!G132)</f>
        <v/>
      </c>
      <c r="F129" s="124" t="str">
        <f>IF(Monatsverwendungsnachweis!H132="","",Monatsverwendungsnachweis!H132)</f>
        <v/>
      </c>
      <c r="G129" s="124" t="str">
        <f>IF(C129="","",IF(Ermittlung_Pauschale!N121=0,"nein","ja"))</f>
        <v/>
      </c>
      <c r="H129" s="73" t="str">
        <f>IFERROR(IF($B129=String_o_Kofi,0,VLOOKUP(Monatsverwendungsnachweis!Y132,Status_Ausloesung,Monatsverwendungsnachweis!$R$6,FALSE)*$AF$6*Ermittlung_Pauschale!$N121),"")</f>
        <v/>
      </c>
      <c r="I129" s="73" t="str">
        <f>IFERROR(IF($B129=String_o_Kofi,0,VLOOKUP(Monatsverwendungsnachweis!Z132,Status_Ausloesung,Monatsverwendungsnachweis!$R$6,FALSE)*$AF$6*Ermittlung_Pauschale!$N121),"")</f>
        <v/>
      </c>
      <c r="J129" s="73" t="str">
        <f>IFERROR(IF($B129=String_o_Kofi,0,VLOOKUP(Monatsverwendungsnachweis!AA132,Status_Ausloesung,Monatsverwendungsnachweis!$R$6,FALSE)*$AF$6*Ermittlung_Pauschale!$N121),"")</f>
        <v/>
      </c>
      <c r="K129" s="73" t="str">
        <f>IFERROR(IF($B129=String_o_Kofi,0,VLOOKUP(Monatsverwendungsnachweis!AB132,Status_Ausloesung,Monatsverwendungsnachweis!$R$6,FALSE)*$AF$6*Ermittlung_Pauschale!$N121),"")</f>
        <v/>
      </c>
      <c r="L129" s="73" t="str">
        <f>IFERROR(IF($B129=String_o_Kofi,0,VLOOKUP(Monatsverwendungsnachweis!AC132,Status_Ausloesung,Monatsverwendungsnachweis!$R$6,FALSE)*$AF$6*Ermittlung_Pauschale!$N121),"")</f>
        <v/>
      </c>
      <c r="M129" s="73" t="str">
        <f>IFERROR(IF($B129=String_o_Kofi,0,VLOOKUP(Monatsverwendungsnachweis!AD132,Status_Ausloesung,Monatsverwendungsnachweis!$R$6,FALSE)*$AF$6*Ermittlung_Pauschale!$N121),"")</f>
        <v/>
      </c>
      <c r="N129" s="73" t="str">
        <f>IFERROR(IF($B129=String_o_Kofi,0,VLOOKUP(Monatsverwendungsnachweis!AE132,Status_Ausloesung,Monatsverwendungsnachweis!$R$6,FALSE)*$AF$6*Ermittlung_Pauschale!$N121),"")</f>
        <v/>
      </c>
      <c r="O129" s="73" t="str">
        <f>IFERROR(IF($B129=String_o_Kofi,0,VLOOKUP(Monatsverwendungsnachweis!AF132,Status_Ausloesung,Monatsverwendungsnachweis!$R$6,FALSE)*$AF$6*Ermittlung_Pauschale!$N121),"")</f>
        <v/>
      </c>
      <c r="P129" s="73" t="str">
        <f>IFERROR(IF($B129=String_o_Kofi,0,VLOOKUP(Monatsverwendungsnachweis!AG132,Status_Ausloesung,Monatsverwendungsnachweis!$R$6,FALSE)*$AF$6*Ermittlung_Pauschale!$N121),"")</f>
        <v/>
      </c>
      <c r="Q129" s="73" t="str">
        <f>IFERROR(IF($B129=String_o_Kofi,0,VLOOKUP(Monatsverwendungsnachweis!AH132,Status_Ausloesung,Monatsverwendungsnachweis!$R$6,FALSE)*$AF$6*Ermittlung_Pauschale!$N121),"")</f>
        <v/>
      </c>
      <c r="R129" s="73" t="str">
        <f>IFERROR(IF($B129=String_o_Kofi,0,VLOOKUP(Monatsverwendungsnachweis!AI132,Status_Ausloesung,Monatsverwendungsnachweis!$R$6,FALSE)*$AF$6*Ermittlung_Pauschale!$N121),"")</f>
        <v/>
      </c>
      <c r="S129" s="73" t="str">
        <f>IFERROR(IF($B129=String_o_Kofi,0,VLOOKUP(Monatsverwendungsnachweis!AJ132,Status_Ausloesung,Monatsverwendungsnachweis!$R$6,FALSE)*$AF$6*Ermittlung_Pauschale!$N121),"")</f>
        <v/>
      </c>
      <c r="T129" s="73" t="str">
        <f>IFERROR(IF($B129=String_o_Kofi,0,VLOOKUP(Monatsverwendungsnachweis!AK132,Status_Ausloesung,Monatsverwendungsnachweis!$R$6,FALSE)*$AF$6*Ermittlung_Pauschale!$N121),"")</f>
        <v/>
      </c>
      <c r="U129" s="73" t="str">
        <f>IFERROR(IF($B129=String_o_Kofi,0,VLOOKUP(Monatsverwendungsnachweis!AL132,Status_Ausloesung,Monatsverwendungsnachweis!$R$6,FALSE)*$AF$6*Ermittlung_Pauschale!$N121),"")</f>
        <v/>
      </c>
      <c r="V129" s="73" t="str">
        <f>IFERROR(IF($B129=String_o_Kofi,0,VLOOKUP(Monatsverwendungsnachweis!AM132,Status_Ausloesung,Monatsverwendungsnachweis!$R$6,FALSE)*$AF$6*Ermittlung_Pauschale!$N121),"")</f>
        <v/>
      </c>
      <c r="W129" s="73" t="str">
        <f>IFERROR(IF($B129=String_o_Kofi,0,VLOOKUP(Monatsverwendungsnachweis!AN132,Status_Ausloesung,Monatsverwendungsnachweis!$R$6,FALSE)*$AF$6*Ermittlung_Pauschale!$N121),"")</f>
        <v/>
      </c>
      <c r="X129" s="73" t="str">
        <f>IFERROR(IF($B129=String_o_Kofi,0,VLOOKUP(Monatsverwendungsnachweis!AO132,Status_Ausloesung,Monatsverwendungsnachweis!$R$6,FALSE)*$AF$6*Ermittlung_Pauschale!$N121),"")</f>
        <v/>
      </c>
      <c r="Y129" s="73" t="str">
        <f>IFERROR(IF($B129=String_o_Kofi,0,VLOOKUP(Monatsverwendungsnachweis!AP132,Status_Ausloesung,Monatsverwendungsnachweis!$R$6,FALSE)*$AF$6*Ermittlung_Pauschale!$N121),"")</f>
        <v/>
      </c>
      <c r="Z129" s="73" t="str">
        <f>IFERROR(IF($B129=String_o_Kofi,0,VLOOKUP(Monatsverwendungsnachweis!AQ132,Status_Ausloesung,Monatsverwendungsnachweis!$R$6,FALSE)*$AF$6*Ermittlung_Pauschale!$N121),"")</f>
        <v/>
      </c>
      <c r="AA129" s="73" t="str">
        <f>IFERROR(IF($B129=String_o_Kofi,0,VLOOKUP(Monatsverwendungsnachweis!AR132,Status_Ausloesung,Monatsverwendungsnachweis!$R$6,FALSE)*$AF$6*Ermittlung_Pauschale!$N121),"")</f>
        <v/>
      </c>
      <c r="AB129" s="73" t="str">
        <f>IFERROR(IF($B129=String_o_Kofi,0,VLOOKUP(Monatsverwendungsnachweis!AS132,Status_Ausloesung,Monatsverwendungsnachweis!$R$6,FALSE)*$AF$6*Ermittlung_Pauschale!$N121),"")</f>
        <v/>
      </c>
      <c r="AC129" s="73" t="str">
        <f>IFERROR(IF($B129=String_o_Kofi,0,VLOOKUP(Monatsverwendungsnachweis!AT132,Status_Ausloesung,Monatsverwendungsnachweis!$R$6,FALSE)*$AF$6*Ermittlung_Pauschale!$N121),"")</f>
        <v/>
      </c>
      <c r="AD129" s="73" t="str">
        <f>IFERROR(IF($B129=String_o_Kofi,0,VLOOKUP(Monatsverwendungsnachweis!AU132,Status_Ausloesung,Monatsverwendungsnachweis!$R$6,FALSE)*$AF$6*Ermittlung_Pauschale!$N121),"")</f>
        <v/>
      </c>
      <c r="AE129" s="73" t="str">
        <f>IFERROR(IF($B129=String_o_Kofi,0,VLOOKUP(Monatsverwendungsnachweis!AV132,Status_Ausloesung,Monatsverwendungsnachweis!$R$6,FALSE)*$AF$6*Ermittlung_Pauschale!$N121),"")</f>
        <v/>
      </c>
      <c r="AF129" s="73" t="str">
        <f>IFERROR(IF($B129=String_o_Kofi,0,VLOOKUP(Monatsverwendungsnachweis!AW132,Status_Ausloesung,Monatsverwendungsnachweis!$R$6,FALSE)*$AF$6*Ermittlung_Pauschale!$N121),"")</f>
        <v/>
      </c>
      <c r="AG129" s="73" t="str">
        <f>IFERROR(IF($B129=String_o_Kofi,0,VLOOKUP(Monatsverwendungsnachweis!AX132,Status_Ausloesung,Monatsverwendungsnachweis!$R$6,FALSE)*$AF$6*Ermittlung_Pauschale!$N121),"")</f>
        <v/>
      </c>
      <c r="AH129" s="73" t="str">
        <f>IFERROR(IF($B129=String_o_Kofi,0,VLOOKUP(Monatsverwendungsnachweis!AY132,Status_Ausloesung,Monatsverwendungsnachweis!$R$6,FALSE)*$AF$6*Ermittlung_Pauschale!$N121),"")</f>
        <v/>
      </c>
      <c r="AI129" s="73" t="str">
        <f>IFERROR(IF($B129=String_o_Kofi,0,VLOOKUP(Monatsverwendungsnachweis!AZ132,Status_Ausloesung,Monatsverwendungsnachweis!$R$6,FALSE)*$AF$6*Ermittlung_Pauschale!$N121),"")</f>
        <v/>
      </c>
      <c r="AJ129" s="73" t="str">
        <f>IFERROR(IF($B129=String_o_Kofi,0,VLOOKUP(Monatsverwendungsnachweis!BA132,Status_Ausloesung,Monatsverwendungsnachweis!$R$6,FALSE)*$AF$6*Ermittlung_Pauschale!$N121),"")</f>
        <v/>
      </c>
      <c r="AK129" s="73" t="str">
        <f>IFERROR(IF($B129=String_o_Kofi,0,VLOOKUP(Monatsverwendungsnachweis!BB132,Status_Ausloesung,Monatsverwendungsnachweis!$R$6,FALSE)*$AF$6*Ermittlung_Pauschale!$N121),"")</f>
        <v/>
      </c>
      <c r="AL129" s="73" t="str">
        <f>IFERROR(IF($B129=String_o_Kofi,0,VLOOKUP(Monatsverwendungsnachweis!BC132,Status_Ausloesung,Monatsverwendungsnachweis!$R$6,FALSE)*$AF$6*Ermittlung_Pauschale!$N121),"")</f>
        <v/>
      </c>
      <c r="AM129" s="74">
        <f>IF(E129='Drop Down'!$L$2,SUM(H129:AL129),0)</f>
        <v>0</v>
      </c>
      <c r="AN129" s="74">
        <f>IF(E129='Drop Down'!$L$3,SUM(H129:AL129),0)</f>
        <v>0</v>
      </c>
      <c r="AO129" s="625"/>
      <c r="AP129" s="625"/>
    </row>
    <row r="130" spans="1:42" s="41" customFormat="1" ht="11.85" customHeight="1" x14ac:dyDescent="0.2">
      <c r="A130" s="83" t="str">
        <f>Monatsverwendungsnachweis!A133</f>
        <v/>
      </c>
      <c r="B130" s="84" t="str">
        <f>IF(Monatsverwendungsnachweis!B133&lt;&gt;"",Monatsverwendungsnachweis!B133,"")</f>
        <v/>
      </c>
      <c r="C130" s="84" t="str">
        <f>IF(Monatsverwendungsnachweis!D133&lt;&gt;"",Monatsverwendungsnachweis!D133,"")</f>
        <v/>
      </c>
      <c r="D130" s="124" t="str">
        <f>IF(Monatsverwendungsnachweis!F133="","",Monatsverwendungsnachweis!F133)</f>
        <v/>
      </c>
      <c r="E130" s="128" t="str">
        <f>IF(Monatsverwendungsnachweis!G133="","",Monatsverwendungsnachweis!G133)</f>
        <v/>
      </c>
      <c r="F130" s="124" t="str">
        <f>IF(Monatsverwendungsnachweis!H133="","",Monatsverwendungsnachweis!H133)</f>
        <v/>
      </c>
      <c r="G130" s="124" t="str">
        <f>IF(C130="","",IF(Ermittlung_Pauschale!N122=0,"nein","ja"))</f>
        <v/>
      </c>
      <c r="H130" s="73" t="str">
        <f>IFERROR(IF($B130=String_o_Kofi,0,VLOOKUP(Monatsverwendungsnachweis!Y133,Status_Ausloesung,Monatsverwendungsnachweis!$R$6,FALSE)*$AF$6*Ermittlung_Pauschale!$N122),"")</f>
        <v/>
      </c>
      <c r="I130" s="73" t="str">
        <f>IFERROR(IF($B130=String_o_Kofi,0,VLOOKUP(Monatsverwendungsnachweis!Z133,Status_Ausloesung,Monatsverwendungsnachweis!$R$6,FALSE)*$AF$6*Ermittlung_Pauschale!$N122),"")</f>
        <v/>
      </c>
      <c r="J130" s="73" t="str">
        <f>IFERROR(IF($B130=String_o_Kofi,0,VLOOKUP(Monatsverwendungsnachweis!AA133,Status_Ausloesung,Monatsverwendungsnachweis!$R$6,FALSE)*$AF$6*Ermittlung_Pauschale!$N122),"")</f>
        <v/>
      </c>
      <c r="K130" s="73" t="str">
        <f>IFERROR(IF($B130=String_o_Kofi,0,VLOOKUP(Monatsverwendungsnachweis!AB133,Status_Ausloesung,Monatsverwendungsnachweis!$R$6,FALSE)*$AF$6*Ermittlung_Pauschale!$N122),"")</f>
        <v/>
      </c>
      <c r="L130" s="73" t="str">
        <f>IFERROR(IF($B130=String_o_Kofi,0,VLOOKUP(Monatsverwendungsnachweis!AC133,Status_Ausloesung,Monatsverwendungsnachweis!$R$6,FALSE)*$AF$6*Ermittlung_Pauschale!$N122),"")</f>
        <v/>
      </c>
      <c r="M130" s="73" t="str">
        <f>IFERROR(IF($B130=String_o_Kofi,0,VLOOKUP(Monatsverwendungsnachweis!AD133,Status_Ausloesung,Monatsverwendungsnachweis!$R$6,FALSE)*$AF$6*Ermittlung_Pauschale!$N122),"")</f>
        <v/>
      </c>
      <c r="N130" s="73" t="str">
        <f>IFERROR(IF($B130=String_o_Kofi,0,VLOOKUP(Monatsverwendungsnachweis!AE133,Status_Ausloesung,Monatsverwendungsnachweis!$R$6,FALSE)*$AF$6*Ermittlung_Pauschale!$N122),"")</f>
        <v/>
      </c>
      <c r="O130" s="73" t="str">
        <f>IFERROR(IF($B130=String_o_Kofi,0,VLOOKUP(Monatsverwendungsnachweis!AF133,Status_Ausloesung,Monatsverwendungsnachweis!$R$6,FALSE)*$AF$6*Ermittlung_Pauschale!$N122),"")</f>
        <v/>
      </c>
      <c r="P130" s="73" t="str">
        <f>IFERROR(IF($B130=String_o_Kofi,0,VLOOKUP(Monatsverwendungsnachweis!AG133,Status_Ausloesung,Monatsverwendungsnachweis!$R$6,FALSE)*$AF$6*Ermittlung_Pauschale!$N122),"")</f>
        <v/>
      </c>
      <c r="Q130" s="73" t="str">
        <f>IFERROR(IF($B130=String_o_Kofi,0,VLOOKUP(Monatsverwendungsnachweis!AH133,Status_Ausloesung,Monatsverwendungsnachweis!$R$6,FALSE)*$AF$6*Ermittlung_Pauschale!$N122),"")</f>
        <v/>
      </c>
      <c r="R130" s="73" t="str">
        <f>IFERROR(IF($B130=String_o_Kofi,0,VLOOKUP(Monatsverwendungsnachweis!AI133,Status_Ausloesung,Monatsverwendungsnachweis!$R$6,FALSE)*$AF$6*Ermittlung_Pauschale!$N122),"")</f>
        <v/>
      </c>
      <c r="S130" s="73" t="str">
        <f>IFERROR(IF($B130=String_o_Kofi,0,VLOOKUP(Monatsverwendungsnachweis!AJ133,Status_Ausloesung,Monatsverwendungsnachweis!$R$6,FALSE)*$AF$6*Ermittlung_Pauschale!$N122),"")</f>
        <v/>
      </c>
      <c r="T130" s="73" t="str">
        <f>IFERROR(IF($B130=String_o_Kofi,0,VLOOKUP(Monatsverwendungsnachweis!AK133,Status_Ausloesung,Monatsverwendungsnachweis!$R$6,FALSE)*$AF$6*Ermittlung_Pauschale!$N122),"")</f>
        <v/>
      </c>
      <c r="U130" s="73" t="str">
        <f>IFERROR(IF($B130=String_o_Kofi,0,VLOOKUP(Monatsverwendungsnachweis!AL133,Status_Ausloesung,Monatsverwendungsnachweis!$R$6,FALSE)*$AF$6*Ermittlung_Pauschale!$N122),"")</f>
        <v/>
      </c>
      <c r="V130" s="73" t="str">
        <f>IFERROR(IF($B130=String_o_Kofi,0,VLOOKUP(Monatsverwendungsnachweis!AM133,Status_Ausloesung,Monatsverwendungsnachweis!$R$6,FALSE)*$AF$6*Ermittlung_Pauschale!$N122),"")</f>
        <v/>
      </c>
      <c r="W130" s="73" t="str">
        <f>IFERROR(IF($B130=String_o_Kofi,0,VLOOKUP(Monatsverwendungsnachweis!AN133,Status_Ausloesung,Monatsverwendungsnachweis!$R$6,FALSE)*$AF$6*Ermittlung_Pauschale!$N122),"")</f>
        <v/>
      </c>
      <c r="X130" s="73" t="str">
        <f>IFERROR(IF($B130=String_o_Kofi,0,VLOOKUP(Monatsverwendungsnachweis!AO133,Status_Ausloesung,Monatsverwendungsnachweis!$R$6,FALSE)*$AF$6*Ermittlung_Pauschale!$N122),"")</f>
        <v/>
      </c>
      <c r="Y130" s="73" t="str">
        <f>IFERROR(IF($B130=String_o_Kofi,0,VLOOKUP(Monatsverwendungsnachweis!AP133,Status_Ausloesung,Monatsverwendungsnachweis!$R$6,FALSE)*$AF$6*Ermittlung_Pauschale!$N122),"")</f>
        <v/>
      </c>
      <c r="Z130" s="73" t="str">
        <f>IFERROR(IF($B130=String_o_Kofi,0,VLOOKUP(Monatsverwendungsnachweis!AQ133,Status_Ausloesung,Monatsverwendungsnachweis!$R$6,FALSE)*$AF$6*Ermittlung_Pauschale!$N122),"")</f>
        <v/>
      </c>
      <c r="AA130" s="73" t="str">
        <f>IFERROR(IF($B130=String_o_Kofi,0,VLOOKUP(Monatsverwendungsnachweis!AR133,Status_Ausloesung,Monatsverwendungsnachweis!$R$6,FALSE)*$AF$6*Ermittlung_Pauschale!$N122),"")</f>
        <v/>
      </c>
      <c r="AB130" s="73" t="str">
        <f>IFERROR(IF($B130=String_o_Kofi,0,VLOOKUP(Monatsverwendungsnachweis!AS133,Status_Ausloesung,Monatsverwendungsnachweis!$R$6,FALSE)*$AF$6*Ermittlung_Pauschale!$N122),"")</f>
        <v/>
      </c>
      <c r="AC130" s="73" t="str">
        <f>IFERROR(IF($B130=String_o_Kofi,0,VLOOKUP(Monatsverwendungsnachweis!AT133,Status_Ausloesung,Monatsverwendungsnachweis!$R$6,FALSE)*$AF$6*Ermittlung_Pauschale!$N122),"")</f>
        <v/>
      </c>
      <c r="AD130" s="73" t="str">
        <f>IFERROR(IF($B130=String_o_Kofi,0,VLOOKUP(Monatsverwendungsnachweis!AU133,Status_Ausloesung,Monatsverwendungsnachweis!$R$6,FALSE)*$AF$6*Ermittlung_Pauschale!$N122),"")</f>
        <v/>
      </c>
      <c r="AE130" s="73" t="str">
        <f>IFERROR(IF($B130=String_o_Kofi,0,VLOOKUP(Monatsverwendungsnachweis!AV133,Status_Ausloesung,Monatsverwendungsnachweis!$R$6,FALSE)*$AF$6*Ermittlung_Pauschale!$N122),"")</f>
        <v/>
      </c>
      <c r="AF130" s="73" t="str">
        <f>IFERROR(IF($B130=String_o_Kofi,0,VLOOKUP(Monatsverwendungsnachweis!AW133,Status_Ausloesung,Monatsverwendungsnachweis!$R$6,FALSE)*$AF$6*Ermittlung_Pauschale!$N122),"")</f>
        <v/>
      </c>
      <c r="AG130" s="73" t="str">
        <f>IFERROR(IF($B130=String_o_Kofi,0,VLOOKUP(Monatsverwendungsnachweis!AX133,Status_Ausloesung,Monatsverwendungsnachweis!$R$6,FALSE)*$AF$6*Ermittlung_Pauschale!$N122),"")</f>
        <v/>
      </c>
      <c r="AH130" s="73" t="str">
        <f>IFERROR(IF($B130=String_o_Kofi,0,VLOOKUP(Monatsverwendungsnachweis!AY133,Status_Ausloesung,Monatsverwendungsnachweis!$R$6,FALSE)*$AF$6*Ermittlung_Pauschale!$N122),"")</f>
        <v/>
      </c>
      <c r="AI130" s="73" t="str">
        <f>IFERROR(IF($B130=String_o_Kofi,0,VLOOKUP(Monatsverwendungsnachweis!AZ133,Status_Ausloesung,Monatsverwendungsnachweis!$R$6,FALSE)*$AF$6*Ermittlung_Pauschale!$N122),"")</f>
        <v/>
      </c>
      <c r="AJ130" s="73" t="str">
        <f>IFERROR(IF($B130=String_o_Kofi,0,VLOOKUP(Monatsverwendungsnachweis!BA133,Status_Ausloesung,Monatsverwendungsnachweis!$R$6,FALSE)*$AF$6*Ermittlung_Pauschale!$N122),"")</f>
        <v/>
      </c>
      <c r="AK130" s="73" t="str">
        <f>IFERROR(IF($B130=String_o_Kofi,0,VLOOKUP(Monatsverwendungsnachweis!BB133,Status_Ausloesung,Monatsverwendungsnachweis!$R$6,FALSE)*$AF$6*Ermittlung_Pauschale!$N122),"")</f>
        <v/>
      </c>
      <c r="AL130" s="73" t="str">
        <f>IFERROR(IF($B130=String_o_Kofi,0,VLOOKUP(Monatsverwendungsnachweis!BC133,Status_Ausloesung,Monatsverwendungsnachweis!$R$6,FALSE)*$AF$6*Ermittlung_Pauschale!$N122),"")</f>
        <v/>
      </c>
      <c r="AM130" s="74">
        <f>IF(E130='Drop Down'!$L$2,SUM(H130:AL130),0)</f>
        <v>0</v>
      </c>
      <c r="AN130" s="74">
        <f>IF(E130='Drop Down'!$L$3,SUM(H130:AL130),0)</f>
        <v>0</v>
      </c>
      <c r="AO130" s="625"/>
      <c r="AP130" s="625"/>
    </row>
    <row r="131" spans="1:42" s="41" customFormat="1" ht="11.85" customHeight="1" x14ac:dyDescent="0.2">
      <c r="A131" s="83" t="str">
        <f>Monatsverwendungsnachweis!A134</f>
        <v/>
      </c>
      <c r="B131" s="84" t="str">
        <f>IF(Monatsverwendungsnachweis!B134&lt;&gt;"",Monatsverwendungsnachweis!B134,"")</f>
        <v/>
      </c>
      <c r="C131" s="84" t="str">
        <f>IF(Monatsverwendungsnachweis!D134&lt;&gt;"",Monatsverwendungsnachweis!D134,"")</f>
        <v/>
      </c>
      <c r="D131" s="124" t="str">
        <f>IF(Monatsverwendungsnachweis!F134="","",Monatsverwendungsnachweis!F134)</f>
        <v/>
      </c>
      <c r="E131" s="128" t="str">
        <f>IF(Monatsverwendungsnachweis!G134="","",Monatsverwendungsnachweis!G134)</f>
        <v/>
      </c>
      <c r="F131" s="124" t="str">
        <f>IF(Monatsverwendungsnachweis!H134="","",Monatsverwendungsnachweis!H134)</f>
        <v/>
      </c>
      <c r="G131" s="124" t="str">
        <f>IF(C131="","",IF(Ermittlung_Pauschale!N123=0,"nein","ja"))</f>
        <v/>
      </c>
      <c r="H131" s="73" t="str">
        <f>IFERROR(IF($B131=String_o_Kofi,0,VLOOKUP(Monatsverwendungsnachweis!Y134,Status_Ausloesung,Monatsverwendungsnachweis!$R$6,FALSE)*$AF$6*Ermittlung_Pauschale!$N123),"")</f>
        <v/>
      </c>
      <c r="I131" s="73" t="str">
        <f>IFERROR(IF($B131=String_o_Kofi,0,VLOOKUP(Monatsverwendungsnachweis!Z134,Status_Ausloesung,Monatsverwendungsnachweis!$R$6,FALSE)*$AF$6*Ermittlung_Pauschale!$N123),"")</f>
        <v/>
      </c>
      <c r="J131" s="73" t="str">
        <f>IFERROR(IF($B131=String_o_Kofi,0,VLOOKUP(Monatsverwendungsnachweis!AA134,Status_Ausloesung,Monatsverwendungsnachweis!$R$6,FALSE)*$AF$6*Ermittlung_Pauschale!$N123),"")</f>
        <v/>
      </c>
      <c r="K131" s="73" t="str">
        <f>IFERROR(IF($B131=String_o_Kofi,0,VLOOKUP(Monatsverwendungsnachweis!AB134,Status_Ausloesung,Monatsverwendungsnachweis!$R$6,FALSE)*$AF$6*Ermittlung_Pauschale!$N123),"")</f>
        <v/>
      </c>
      <c r="L131" s="73" t="str">
        <f>IFERROR(IF($B131=String_o_Kofi,0,VLOOKUP(Monatsverwendungsnachweis!AC134,Status_Ausloesung,Monatsverwendungsnachweis!$R$6,FALSE)*$AF$6*Ermittlung_Pauschale!$N123),"")</f>
        <v/>
      </c>
      <c r="M131" s="73" t="str">
        <f>IFERROR(IF($B131=String_o_Kofi,0,VLOOKUP(Monatsverwendungsnachweis!AD134,Status_Ausloesung,Monatsverwendungsnachweis!$R$6,FALSE)*$AF$6*Ermittlung_Pauschale!$N123),"")</f>
        <v/>
      </c>
      <c r="N131" s="73" t="str">
        <f>IFERROR(IF($B131=String_o_Kofi,0,VLOOKUP(Monatsverwendungsnachweis!AE134,Status_Ausloesung,Monatsverwendungsnachweis!$R$6,FALSE)*$AF$6*Ermittlung_Pauschale!$N123),"")</f>
        <v/>
      </c>
      <c r="O131" s="73" t="str">
        <f>IFERROR(IF($B131=String_o_Kofi,0,VLOOKUP(Monatsverwendungsnachweis!AF134,Status_Ausloesung,Monatsverwendungsnachweis!$R$6,FALSE)*$AF$6*Ermittlung_Pauschale!$N123),"")</f>
        <v/>
      </c>
      <c r="P131" s="73" t="str">
        <f>IFERROR(IF($B131=String_o_Kofi,0,VLOOKUP(Monatsverwendungsnachweis!AG134,Status_Ausloesung,Monatsverwendungsnachweis!$R$6,FALSE)*$AF$6*Ermittlung_Pauschale!$N123),"")</f>
        <v/>
      </c>
      <c r="Q131" s="73" t="str">
        <f>IFERROR(IF($B131=String_o_Kofi,0,VLOOKUP(Monatsverwendungsnachweis!AH134,Status_Ausloesung,Monatsverwendungsnachweis!$R$6,FALSE)*$AF$6*Ermittlung_Pauschale!$N123),"")</f>
        <v/>
      </c>
      <c r="R131" s="73" t="str">
        <f>IFERROR(IF($B131=String_o_Kofi,0,VLOOKUP(Monatsverwendungsnachweis!AI134,Status_Ausloesung,Monatsverwendungsnachweis!$R$6,FALSE)*$AF$6*Ermittlung_Pauschale!$N123),"")</f>
        <v/>
      </c>
      <c r="S131" s="73" t="str">
        <f>IFERROR(IF($B131=String_o_Kofi,0,VLOOKUP(Monatsverwendungsnachweis!AJ134,Status_Ausloesung,Monatsverwendungsnachweis!$R$6,FALSE)*$AF$6*Ermittlung_Pauschale!$N123),"")</f>
        <v/>
      </c>
      <c r="T131" s="73" t="str">
        <f>IFERROR(IF($B131=String_o_Kofi,0,VLOOKUP(Monatsverwendungsnachweis!AK134,Status_Ausloesung,Monatsverwendungsnachweis!$R$6,FALSE)*$AF$6*Ermittlung_Pauschale!$N123),"")</f>
        <v/>
      </c>
      <c r="U131" s="73" t="str">
        <f>IFERROR(IF($B131=String_o_Kofi,0,VLOOKUP(Monatsverwendungsnachweis!AL134,Status_Ausloesung,Monatsverwendungsnachweis!$R$6,FALSE)*$AF$6*Ermittlung_Pauschale!$N123),"")</f>
        <v/>
      </c>
      <c r="V131" s="73" t="str">
        <f>IFERROR(IF($B131=String_o_Kofi,0,VLOOKUP(Monatsverwendungsnachweis!AM134,Status_Ausloesung,Monatsverwendungsnachweis!$R$6,FALSE)*$AF$6*Ermittlung_Pauschale!$N123),"")</f>
        <v/>
      </c>
      <c r="W131" s="73" t="str">
        <f>IFERROR(IF($B131=String_o_Kofi,0,VLOOKUP(Monatsverwendungsnachweis!AN134,Status_Ausloesung,Monatsverwendungsnachweis!$R$6,FALSE)*$AF$6*Ermittlung_Pauschale!$N123),"")</f>
        <v/>
      </c>
      <c r="X131" s="73" t="str">
        <f>IFERROR(IF($B131=String_o_Kofi,0,VLOOKUP(Monatsverwendungsnachweis!AO134,Status_Ausloesung,Monatsverwendungsnachweis!$R$6,FALSE)*$AF$6*Ermittlung_Pauschale!$N123),"")</f>
        <v/>
      </c>
      <c r="Y131" s="73" t="str">
        <f>IFERROR(IF($B131=String_o_Kofi,0,VLOOKUP(Monatsverwendungsnachweis!AP134,Status_Ausloesung,Monatsverwendungsnachweis!$R$6,FALSE)*$AF$6*Ermittlung_Pauschale!$N123),"")</f>
        <v/>
      </c>
      <c r="Z131" s="73" t="str">
        <f>IFERROR(IF($B131=String_o_Kofi,0,VLOOKUP(Monatsverwendungsnachweis!AQ134,Status_Ausloesung,Monatsverwendungsnachweis!$R$6,FALSE)*$AF$6*Ermittlung_Pauschale!$N123),"")</f>
        <v/>
      </c>
      <c r="AA131" s="73" t="str">
        <f>IFERROR(IF($B131=String_o_Kofi,0,VLOOKUP(Monatsverwendungsnachweis!AR134,Status_Ausloesung,Monatsverwendungsnachweis!$R$6,FALSE)*$AF$6*Ermittlung_Pauschale!$N123),"")</f>
        <v/>
      </c>
      <c r="AB131" s="73" t="str">
        <f>IFERROR(IF($B131=String_o_Kofi,0,VLOOKUP(Monatsverwendungsnachweis!AS134,Status_Ausloesung,Monatsverwendungsnachweis!$R$6,FALSE)*$AF$6*Ermittlung_Pauschale!$N123),"")</f>
        <v/>
      </c>
      <c r="AC131" s="73" t="str">
        <f>IFERROR(IF($B131=String_o_Kofi,0,VLOOKUP(Monatsverwendungsnachweis!AT134,Status_Ausloesung,Monatsverwendungsnachweis!$R$6,FALSE)*$AF$6*Ermittlung_Pauschale!$N123),"")</f>
        <v/>
      </c>
      <c r="AD131" s="73" t="str">
        <f>IFERROR(IF($B131=String_o_Kofi,0,VLOOKUP(Monatsverwendungsnachweis!AU134,Status_Ausloesung,Monatsverwendungsnachweis!$R$6,FALSE)*$AF$6*Ermittlung_Pauschale!$N123),"")</f>
        <v/>
      </c>
      <c r="AE131" s="73" t="str">
        <f>IFERROR(IF($B131=String_o_Kofi,0,VLOOKUP(Monatsverwendungsnachweis!AV134,Status_Ausloesung,Monatsverwendungsnachweis!$R$6,FALSE)*$AF$6*Ermittlung_Pauschale!$N123),"")</f>
        <v/>
      </c>
      <c r="AF131" s="73" t="str">
        <f>IFERROR(IF($B131=String_o_Kofi,0,VLOOKUP(Monatsverwendungsnachweis!AW134,Status_Ausloesung,Monatsverwendungsnachweis!$R$6,FALSE)*$AF$6*Ermittlung_Pauschale!$N123),"")</f>
        <v/>
      </c>
      <c r="AG131" s="73" t="str">
        <f>IFERROR(IF($B131=String_o_Kofi,0,VLOOKUP(Monatsverwendungsnachweis!AX134,Status_Ausloesung,Monatsverwendungsnachweis!$R$6,FALSE)*$AF$6*Ermittlung_Pauschale!$N123),"")</f>
        <v/>
      </c>
      <c r="AH131" s="73" t="str">
        <f>IFERROR(IF($B131=String_o_Kofi,0,VLOOKUP(Monatsverwendungsnachweis!AY134,Status_Ausloesung,Monatsverwendungsnachweis!$R$6,FALSE)*$AF$6*Ermittlung_Pauschale!$N123),"")</f>
        <v/>
      </c>
      <c r="AI131" s="73" t="str">
        <f>IFERROR(IF($B131=String_o_Kofi,0,VLOOKUP(Monatsverwendungsnachweis!AZ134,Status_Ausloesung,Monatsverwendungsnachweis!$R$6,FALSE)*$AF$6*Ermittlung_Pauschale!$N123),"")</f>
        <v/>
      </c>
      <c r="AJ131" s="73" t="str">
        <f>IFERROR(IF($B131=String_o_Kofi,0,VLOOKUP(Monatsverwendungsnachweis!BA134,Status_Ausloesung,Monatsverwendungsnachweis!$R$6,FALSE)*$AF$6*Ermittlung_Pauschale!$N123),"")</f>
        <v/>
      </c>
      <c r="AK131" s="73" t="str">
        <f>IFERROR(IF($B131=String_o_Kofi,0,VLOOKUP(Monatsverwendungsnachweis!BB134,Status_Ausloesung,Monatsverwendungsnachweis!$R$6,FALSE)*$AF$6*Ermittlung_Pauschale!$N123),"")</f>
        <v/>
      </c>
      <c r="AL131" s="73" t="str">
        <f>IFERROR(IF($B131=String_o_Kofi,0,VLOOKUP(Monatsverwendungsnachweis!BC134,Status_Ausloesung,Monatsverwendungsnachweis!$R$6,FALSE)*$AF$6*Ermittlung_Pauschale!$N123),"")</f>
        <v/>
      </c>
      <c r="AM131" s="74">
        <f>IF(E131='Drop Down'!$L$2,SUM(H131:AL131),0)</f>
        <v>0</v>
      </c>
      <c r="AN131" s="74">
        <f>IF(E131='Drop Down'!$L$3,SUM(H131:AL131),0)</f>
        <v>0</v>
      </c>
      <c r="AO131" s="625"/>
      <c r="AP131" s="625"/>
    </row>
    <row r="132" spans="1:42" s="41" customFormat="1" ht="11.85" customHeight="1" x14ac:dyDescent="0.2">
      <c r="A132" s="83" t="str">
        <f>Monatsverwendungsnachweis!A135</f>
        <v/>
      </c>
      <c r="B132" s="84" t="str">
        <f>IF(Monatsverwendungsnachweis!B135&lt;&gt;"",Monatsverwendungsnachweis!B135,"")</f>
        <v/>
      </c>
      <c r="C132" s="84" t="str">
        <f>IF(Monatsverwendungsnachweis!D135&lt;&gt;"",Monatsverwendungsnachweis!D135,"")</f>
        <v/>
      </c>
      <c r="D132" s="124" t="str">
        <f>IF(Monatsverwendungsnachweis!F135="","",Monatsverwendungsnachweis!F135)</f>
        <v/>
      </c>
      <c r="E132" s="128" t="str">
        <f>IF(Monatsverwendungsnachweis!G135="","",Monatsverwendungsnachweis!G135)</f>
        <v/>
      </c>
      <c r="F132" s="124" t="str">
        <f>IF(Monatsverwendungsnachweis!H135="","",Monatsverwendungsnachweis!H135)</f>
        <v/>
      </c>
      <c r="G132" s="124" t="str">
        <f>IF(C132="","",IF(Ermittlung_Pauschale!N124=0,"nein","ja"))</f>
        <v/>
      </c>
      <c r="H132" s="73" t="str">
        <f>IFERROR(IF($B132=String_o_Kofi,0,VLOOKUP(Monatsverwendungsnachweis!Y135,Status_Ausloesung,Monatsverwendungsnachweis!$R$6,FALSE)*$AF$6*Ermittlung_Pauschale!$N124),"")</f>
        <v/>
      </c>
      <c r="I132" s="73" t="str">
        <f>IFERROR(IF($B132=String_o_Kofi,0,VLOOKUP(Monatsverwendungsnachweis!Z135,Status_Ausloesung,Monatsverwendungsnachweis!$R$6,FALSE)*$AF$6*Ermittlung_Pauschale!$N124),"")</f>
        <v/>
      </c>
      <c r="J132" s="73" t="str">
        <f>IFERROR(IF($B132=String_o_Kofi,0,VLOOKUP(Monatsverwendungsnachweis!AA135,Status_Ausloesung,Monatsverwendungsnachweis!$R$6,FALSE)*$AF$6*Ermittlung_Pauschale!$N124),"")</f>
        <v/>
      </c>
      <c r="K132" s="73" t="str">
        <f>IFERROR(IF($B132=String_o_Kofi,0,VLOOKUP(Monatsverwendungsnachweis!AB135,Status_Ausloesung,Monatsverwendungsnachweis!$R$6,FALSE)*$AF$6*Ermittlung_Pauschale!$N124),"")</f>
        <v/>
      </c>
      <c r="L132" s="73" t="str">
        <f>IFERROR(IF($B132=String_o_Kofi,0,VLOOKUP(Monatsverwendungsnachweis!AC135,Status_Ausloesung,Monatsverwendungsnachweis!$R$6,FALSE)*$AF$6*Ermittlung_Pauschale!$N124),"")</f>
        <v/>
      </c>
      <c r="M132" s="73" t="str">
        <f>IFERROR(IF($B132=String_o_Kofi,0,VLOOKUP(Monatsverwendungsnachweis!AD135,Status_Ausloesung,Monatsverwendungsnachweis!$R$6,FALSE)*$AF$6*Ermittlung_Pauschale!$N124),"")</f>
        <v/>
      </c>
      <c r="N132" s="73" t="str">
        <f>IFERROR(IF($B132=String_o_Kofi,0,VLOOKUP(Monatsverwendungsnachweis!AE135,Status_Ausloesung,Monatsverwendungsnachweis!$R$6,FALSE)*$AF$6*Ermittlung_Pauschale!$N124),"")</f>
        <v/>
      </c>
      <c r="O132" s="73" t="str">
        <f>IFERROR(IF($B132=String_o_Kofi,0,VLOOKUP(Monatsverwendungsnachweis!AF135,Status_Ausloesung,Monatsverwendungsnachweis!$R$6,FALSE)*$AF$6*Ermittlung_Pauschale!$N124),"")</f>
        <v/>
      </c>
      <c r="P132" s="73" t="str">
        <f>IFERROR(IF($B132=String_o_Kofi,0,VLOOKUP(Monatsverwendungsnachweis!AG135,Status_Ausloesung,Monatsverwendungsnachweis!$R$6,FALSE)*$AF$6*Ermittlung_Pauschale!$N124),"")</f>
        <v/>
      </c>
      <c r="Q132" s="73" t="str">
        <f>IFERROR(IF($B132=String_o_Kofi,0,VLOOKUP(Monatsverwendungsnachweis!AH135,Status_Ausloesung,Monatsverwendungsnachweis!$R$6,FALSE)*$AF$6*Ermittlung_Pauschale!$N124),"")</f>
        <v/>
      </c>
      <c r="R132" s="73" t="str">
        <f>IFERROR(IF($B132=String_o_Kofi,0,VLOOKUP(Monatsverwendungsnachweis!AI135,Status_Ausloesung,Monatsverwendungsnachweis!$R$6,FALSE)*$AF$6*Ermittlung_Pauschale!$N124),"")</f>
        <v/>
      </c>
      <c r="S132" s="73" t="str">
        <f>IFERROR(IF($B132=String_o_Kofi,0,VLOOKUP(Monatsverwendungsnachweis!AJ135,Status_Ausloesung,Monatsverwendungsnachweis!$R$6,FALSE)*$AF$6*Ermittlung_Pauschale!$N124),"")</f>
        <v/>
      </c>
      <c r="T132" s="73" t="str">
        <f>IFERROR(IF($B132=String_o_Kofi,0,VLOOKUP(Monatsverwendungsnachweis!AK135,Status_Ausloesung,Monatsverwendungsnachweis!$R$6,FALSE)*$AF$6*Ermittlung_Pauschale!$N124),"")</f>
        <v/>
      </c>
      <c r="U132" s="73" t="str">
        <f>IFERROR(IF($B132=String_o_Kofi,0,VLOOKUP(Monatsverwendungsnachweis!AL135,Status_Ausloesung,Monatsverwendungsnachweis!$R$6,FALSE)*$AF$6*Ermittlung_Pauschale!$N124),"")</f>
        <v/>
      </c>
      <c r="V132" s="73" t="str">
        <f>IFERROR(IF($B132=String_o_Kofi,0,VLOOKUP(Monatsverwendungsnachweis!AM135,Status_Ausloesung,Monatsverwendungsnachweis!$R$6,FALSE)*$AF$6*Ermittlung_Pauschale!$N124),"")</f>
        <v/>
      </c>
      <c r="W132" s="73" t="str">
        <f>IFERROR(IF($B132=String_o_Kofi,0,VLOOKUP(Monatsverwendungsnachweis!AN135,Status_Ausloesung,Monatsverwendungsnachweis!$R$6,FALSE)*$AF$6*Ermittlung_Pauschale!$N124),"")</f>
        <v/>
      </c>
      <c r="X132" s="73" t="str">
        <f>IFERROR(IF($B132=String_o_Kofi,0,VLOOKUP(Monatsverwendungsnachweis!AO135,Status_Ausloesung,Monatsverwendungsnachweis!$R$6,FALSE)*$AF$6*Ermittlung_Pauschale!$N124),"")</f>
        <v/>
      </c>
      <c r="Y132" s="73" t="str">
        <f>IFERROR(IF($B132=String_o_Kofi,0,VLOOKUP(Monatsverwendungsnachweis!AP135,Status_Ausloesung,Monatsverwendungsnachweis!$R$6,FALSE)*$AF$6*Ermittlung_Pauschale!$N124),"")</f>
        <v/>
      </c>
      <c r="Z132" s="73" t="str">
        <f>IFERROR(IF($B132=String_o_Kofi,0,VLOOKUP(Monatsverwendungsnachweis!AQ135,Status_Ausloesung,Monatsverwendungsnachweis!$R$6,FALSE)*$AF$6*Ermittlung_Pauschale!$N124),"")</f>
        <v/>
      </c>
      <c r="AA132" s="73" t="str">
        <f>IFERROR(IF($B132=String_o_Kofi,0,VLOOKUP(Monatsverwendungsnachweis!AR135,Status_Ausloesung,Monatsverwendungsnachweis!$R$6,FALSE)*$AF$6*Ermittlung_Pauschale!$N124),"")</f>
        <v/>
      </c>
      <c r="AB132" s="73" t="str">
        <f>IFERROR(IF($B132=String_o_Kofi,0,VLOOKUP(Monatsverwendungsnachweis!AS135,Status_Ausloesung,Monatsverwendungsnachweis!$R$6,FALSE)*$AF$6*Ermittlung_Pauschale!$N124),"")</f>
        <v/>
      </c>
      <c r="AC132" s="73" t="str">
        <f>IFERROR(IF($B132=String_o_Kofi,0,VLOOKUP(Monatsverwendungsnachweis!AT135,Status_Ausloesung,Monatsverwendungsnachweis!$R$6,FALSE)*$AF$6*Ermittlung_Pauschale!$N124),"")</f>
        <v/>
      </c>
      <c r="AD132" s="73" t="str">
        <f>IFERROR(IF($B132=String_o_Kofi,0,VLOOKUP(Monatsverwendungsnachweis!AU135,Status_Ausloesung,Monatsverwendungsnachweis!$R$6,FALSE)*$AF$6*Ermittlung_Pauschale!$N124),"")</f>
        <v/>
      </c>
      <c r="AE132" s="73" t="str">
        <f>IFERROR(IF($B132=String_o_Kofi,0,VLOOKUP(Monatsverwendungsnachweis!AV135,Status_Ausloesung,Monatsverwendungsnachweis!$R$6,FALSE)*$AF$6*Ermittlung_Pauschale!$N124),"")</f>
        <v/>
      </c>
      <c r="AF132" s="73" t="str">
        <f>IFERROR(IF($B132=String_o_Kofi,0,VLOOKUP(Monatsverwendungsnachweis!AW135,Status_Ausloesung,Monatsverwendungsnachweis!$R$6,FALSE)*$AF$6*Ermittlung_Pauschale!$N124),"")</f>
        <v/>
      </c>
      <c r="AG132" s="73" t="str">
        <f>IFERROR(IF($B132=String_o_Kofi,0,VLOOKUP(Monatsverwendungsnachweis!AX135,Status_Ausloesung,Monatsverwendungsnachweis!$R$6,FALSE)*$AF$6*Ermittlung_Pauschale!$N124),"")</f>
        <v/>
      </c>
      <c r="AH132" s="73" t="str">
        <f>IFERROR(IF($B132=String_o_Kofi,0,VLOOKUP(Monatsverwendungsnachweis!AY135,Status_Ausloesung,Monatsverwendungsnachweis!$R$6,FALSE)*$AF$6*Ermittlung_Pauschale!$N124),"")</f>
        <v/>
      </c>
      <c r="AI132" s="73" t="str">
        <f>IFERROR(IF($B132=String_o_Kofi,0,VLOOKUP(Monatsverwendungsnachweis!AZ135,Status_Ausloesung,Monatsverwendungsnachweis!$R$6,FALSE)*$AF$6*Ermittlung_Pauschale!$N124),"")</f>
        <v/>
      </c>
      <c r="AJ132" s="73" t="str">
        <f>IFERROR(IF($B132=String_o_Kofi,0,VLOOKUP(Monatsverwendungsnachweis!BA135,Status_Ausloesung,Monatsverwendungsnachweis!$R$6,FALSE)*$AF$6*Ermittlung_Pauschale!$N124),"")</f>
        <v/>
      </c>
      <c r="AK132" s="73" t="str">
        <f>IFERROR(IF($B132=String_o_Kofi,0,VLOOKUP(Monatsverwendungsnachweis!BB135,Status_Ausloesung,Monatsverwendungsnachweis!$R$6,FALSE)*$AF$6*Ermittlung_Pauschale!$N124),"")</f>
        <v/>
      </c>
      <c r="AL132" s="73" t="str">
        <f>IFERROR(IF($B132=String_o_Kofi,0,VLOOKUP(Monatsverwendungsnachweis!BC135,Status_Ausloesung,Monatsverwendungsnachweis!$R$6,FALSE)*$AF$6*Ermittlung_Pauschale!$N124),"")</f>
        <v/>
      </c>
      <c r="AM132" s="74">
        <f>IF(E132='Drop Down'!$L$2,SUM(H132:AL132),0)</f>
        <v>0</v>
      </c>
      <c r="AN132" s="74">
        <f>IF(E132='Drop Down'!$L$3,SUM(H132:AL132),0)</f>
        <v>0</v>
      </c>
      <c r="AO132" s="625"/>
      <c r="AP132" s="625"/>
    </row>
    <row r="133" spans="1:42" s="41" customFormat="1" ht="11.85" customHeight="1" x14ac:dyDescent="0.2">
      <c r="A133" s="83" t="str">
        <f>Monatsverwendungsnachweis!A136</f>
        <v/>
      </c>
      <c r="B133" s="84" t="str">
        <f>IF(Monatsverwendungsnachweis!B136&lt;&gt;"",Monatsverwendungsnachweis!B136,"")</f>
        <v/>
      </c>
      <c r="C133" s="84" t="str">
        <f>IF(Monatsverwendungsnachweis!D136&lt;&gt;"",Monatsverwendungsnachweis!D136,"")</f>
        <v/>
      </c>
      <c r="D133" s="124" t="str">
        <f>IF(Monatsverwendungsnachweis!F136="","",Monatsverwendungsnachweis!F136)</f>
        <v/>
      </c>
      <c r="E133" s="128" t="str">
        <f>IF(Monatsverwendungsnachweis!G136="","",Monatsverwendungsnachweis!G136)</f>
        <v/>
      </c>
      <c r="F133" s="124" t="str">
        <f>IF(Monatsverwendungsnachweis!H136="","",Monatsverwendungsnachweis!H136)</f>
        <v/>
      </c>
      <c r="G133" s="124" t="str">
        <f>IF(C133="","",IF(Ermittlung_Pauschale!N125=0,"nein","ja"))</f>
        <v/>
      </c>
      <c r="H133" s="73" t="str">
        <f>IFERROR(IF($B133=String_o_Kofi,0,VLOOKUP(Monatsverwendungsnachweis!Y136,Status_Ausloesung,Monatsverwendungsnachweis!$R$6,FALSE)*$AF$6*Ermittlung_Pauschale!$N125),"")</f>
        <v/>
      </c>
      <c r="I133" s="73" t="str">
        <f>IFERROR(IF($B133=String_o_Kofi,0,VLOOKUP(Monatsverwendungsnachweis!Z136,Status_Ausloesung,Monatsverwendungsnachweis!$R$6,FALSE)*$AF$6*Ermittlung_Pauschale!$N125),"")</f>
        <v/>
      </c>
      <c r="J133" s="73" t="str">
        <f>IFERROR(IF($B133=String_o_Kofi,0,VLOOKUP(Monatsverwendungsnachweis!AA136,Status_Ausloesung,Monatsverwendungsnachweis!$R$6,FALSE)*$AF$6*Ermittlung_Pauschale!$N125),"")</f>
        <v/>
      </c>
      <c r="K133" s="73" t="str">
        <f>IFERROR(IF($B133=String_o_Kofi,0,VLOOKUP(Monatsverwendungsnachweis!AB136,Status_Ausloesung,Monatsverwendungsnachweis!$R$6,FALSE)*$AF$6*Ermittlung_Pauschale!$N125),"")</f>
        <v/>
      </c>
      <c r="L133" s="73" t="str">
        <f>IFERROR(IF($B133=String_o_Kofi,0,VLOOKUP(Monatsverwendungsnachweis!AC136,Status_Ausloesung,Monatsverwendungsnachweis!$R$6,FALSE)*$AF$6*Ermittlung_Pauschale!$N125),"")</f>
        <v/>
      </c>
      <c r="M133" s="73" t="str">
        <f>IFERROR(IF($B133=String_o_Kofi,0,VLOOKUP(Monatsverwendungsnachweis!AD136,Status_Ausloesung,Monatsverwendungsnachweis!$R$6,FALSE)*$AF$6*Ermittlung_Pauschale!$N125),"")</f>
        <v/>
      </c>
      <c r="N133" s="73" t="str">
        <f>IFERROR(IF($B133=String_o_Kofi,0,VLOOKUP(Monatsverwendungsnachweis!AE136,Status_Ausloesung,Monatsverwendungsnachweis!$R$6,FALSE)*$AF$6*Ermittlung_Pauschale!$N125),"")</f>
        <v/>
      </c>
      <c r="O133" s="73" t="str">
        <f>IFERROR(IF($B133=String_o_Kofi,0,VLOOKUP(Monatsverwendungsnachweis!AF136,Status_Ausloesung,Monatsverwendungsnachweis!$R$6,FALSE)*$AF$6*Ermittlung_Pauschale!$N125),"")</f>
        <v/>
      </c>
      <c r="P133" s="73" t="str">
        <f>IFERROR(IF($B133=String_o_Kofi,0,VLOOKUP(Monatsverwendungsnachweis!AG136,Status_Ausloesung,Monatsverwendungsnachweis!$R$6,FALSE)*$AF$6*Ermittlung_Pauschale!$N125),"")</f>
        <v/>
      </c>
      <c r="Q133" s="73" t="str">
        <f>IFERROR(IF($B133=String_o_Kofi,0,VLOOKUP(Monatsverwendungsnachweis!AH136,Status_Ausloesung,Monatsverwendungsnachweis!$R$6,FALSE)*$AF$6*Ermittlung_Pauschale!$N125),"")</f>
        <v/>
      </c>
      <c r="R133" s="73" t="str">
        <f>IFERROR(IF($B133=String_o_Kofi,0,VLOOKUP(Monatsverwendungsnachweis!AI136,Status_Ausloesung,Monatsverwendungsnachweis!$R$6,FALSE)*$AF$6*Ermittlung_Pauschale!$N125),"")</f>
        <v/>
      </c>
      <c r="S133" s="73" t="str">
        <f>IFERROR(IF($B133=String_o_Kofi,0,VLOOKUP(Monatsverwendungsnachweis!AJ136,Status_Ausloesung,Monatsverwendungsnachweis!$R$6,FALSE)*$AF$6*Ermittlung_Pauschale!$N125),"")</f>
        <v/>
      </c>
      <c r="T133" s="73" t="str">
        <f>IFERROR(IF($B133=String_o_Kofi,0,VLOOKUP(Monatsverwendungsnachweis!AK136,Status_Ausloesung,Monatsverwendungsnachweis!$R$6,FALSE)*$AF$6*Ermittlung_Pauschale!$N125),"")</f>
        <v/>
      </c>
      <c r="U133" s="73" t="str">
        <f>IFERROR(IF($B133=String_o_Kofi,0,VLOOKUP(Monatsverwendungsnachweis!AL136,Status_Ausloesung,Monatsverwendungsnachweis!$R$6,FALSE)*$AF$6*Ermittlung_Pauschale!$N125),"")</f>
        <v/>
      </c>
      <c r="V133" s="73" t="str">
        <f>IFERROR(IF($B133=String_o_Kofi,0,VLOOKUP(Monatsverwendungsnachweis!AM136,Status_Ausloesung,Monatsverwendungsnachweis!$R$6,FALSE)*$AF$6*Ermittlung_Pauschale!$N125),"")</f>
        <v/>
      </c>
      <c r="W133" s="73" t="str">
        <f>IFERROR(IF($B133=String_o_Kofi,0,VLOOKUP(Monatsverwendungsnachweis!AN136,Status_Ausloesung,Monatsverwendungsnachweis!$R$6,FALSE)*$AF$6*Ermittlung_Pauschale!$N125),"")</f>
        <v/>
      </c>
      <c r="X133" s="73" t="str">
        <f>IFERROR(IF($B133=String_o_Kofi,0,VLOOKUP(Monatsverwendungsnachweis!AO136,Status_Ausloesung,Monatsverwendungsnachweis!$R$6,FALSE)*$AF$6*Ermittlung_Pauschale!$N125),"")</f>
        <v/>
      </c>
      <c r="Y133" s="73" t="str">
        <f>IFERROR(IF($B133=String_o_Kofi,0,VLOOKUP(Monatsverwendungsnachweis!AP136,Status_Ausloesung,Monatsverwendungsnachweis!$R$6,FALSE)*$AF$6*Ermittlung_Pauschale!$N125),"")</f>
        <v/>
      </c>
      <c r="Z133" s="73" t="str">
        <f>IFERROR(IF($B133=String_o_Kofi,0,VLOOKUP(Monatsverwendungsnachweis!AQ136,Status_Ausloesung,Monatsverwendungsnachweis!$R$6,FALSE)*$AF$6*Ermittlung_Pauschale!$N125),"")</f>
        <v/>
      </c>
      <c r="AA133" s="73" t="str">
        <f>IFERROR(IF($B133=String_o_Kofi,0,VLOOKUP(Monatsverwendungsnachweis!AR136,Status_Ausloesung,Monatsverwendungsnachweis!$R$6,FALSE)*$AF$6*Ermittlung_Pauschale!$N125),"")</f>
        <v/>
      </c>
      <c r="AB133" s="73" t="str">
        <f>IFERROR(IF($B133=String_o_Kofi,0,VLOOKUP(Monatsverwendungsnachweis!AS136,Status_Ausloesung,Monatsverwendungsnachweis!$R$6,FALSE)*$AF$6*Ermittlung_Pauschale!$N125),"")</f>
        <v/>
      </c>
      <c r="AC133" s="73" t="str">
        <f>IFERROR(IF($B133=String_o_Kofi,0,VLOOKUP(Monatsverwendungsnachweis!AT136,Status_Ausloesung,Monatsverwendungsnachweis!$R$6,FALSE)*$AF$6*Ermittlung_Pauschale!$N125),"")</f>
        <v/>
      </c>
      <c r="AD133" s="73" t="str">
        <f>IFERROR(IF($B133=String_o_Kofi,0,VLOOKUP(Monatsverwendungsnachweis!AU136,Status_Ausloesung,Monatsverwendungsnachweis!$R$6,FALSE)*$AF$6*Ermittlung_Pauschale!$N125),"")</f>
        <v/>
      </c>
      <c r="AE133" s="73" t="str">
        <f>IFERROR(IF($B133=String_o_Kofi,0,VLOOKUP(Monatsverwendungsnachweis!AV136,Status_Ausloesung,Monatsverwendungsnachweis!$R$6,FALSE)*$AF$6*Ermittlung_Pauschale!$N125),"")</f>
        <v/>
      </c>
      <c r="AF133" s="73" t="str">
        <f>IFERROR(IF($B133=String_o_Kofi,0,VLOOKUP(Monatsverwendungsnachweis!AW136,Status_Ausloesung,Monatsverwendungsnachweis!$R$6,FALSE)*$AF$6*Ermittlung_Pauschale!$N125),"")</f>
        <v/>
      </c>
      <c r="AG133" s="73" t="str">
        <f>IFERROR(IF($B133=String_o_Kofi,0,VLOOKUP(Monatsverwendungsnachweis!AX136,Status_Ausloesung,Monatsverwendungsnachweis!$R$6,FALSE)*$AF$6*Ermittlung_Pauschale!$N125),"")</f>
        <v/>
      </c>
      <c r="AH133" s="73" t="str">
        <f>IFERROR(IF($B133=String_o_Kofi,0,VLOOKUP(Monatsverwendungsnachweis!AY136,Status_Ausloesung,Monatsverwendungsnachweis!$R$6,FALSE)*$AF$6*Ermittlung_Pauschale!$N125),"")</f>
        <v/>
      </c>
      <c r="AI133" s="73" t="str">
        <f>IFERROR(IF($B133=String_o_Kofi,0,VLOOKUP(Monatsverwendungsnachweis!AZ136,Status_Ausloesung,Monatsverwendungsnachweis!$R$6,FALSE)*$AF$6*Ermittlung_Pauschale!$N125),"")</f>
        <v/>
      </c>
      <c r="AJ133" s="73" t="str">
        <f>IFERROR(IF($B133=String_o_Kofi,0,VLOOKUP(Monatsverwendungsnachweis!BA136,Status_Ausloesung,Monatsverwendungsnachweis!$R$6,FALSE)*$AF$6*Ermittlung_Pauschale!$N125),"")</f>
        <v/>
      </c>
      <c r="AK133" s="73" t="str">
        <f>IFERROR(IF($B133=String_o_Kofi,0,VLOOKUP(Monatsverwendungsnachweis!BB136,Status_Ausloesung,Monatsverwendungsnachweis!$R$6,FALSE)*$AF$6*Ermittlung_Pauschale!$N125),"")</f>
        <v/>
      </c>
      <c r="AL133" s="73" t="str">
        <f>IFERROR(IF($B133=String_o_Kofi,0,VLOOKUP(Monatsverwendungsnachweis!BC136,Status_Ausloesung,Monatsverwendungsnachweis!$R$6,FALSE)*$AF$6*Ermittlung_Pauschale!$N125),"")</f>
        <v/>
      </c>
      <c r="AM133" s="74">
        <f>IF(E133='Drop Down'!$L$2,SUM(H133:AL133),0)</f>
        <v>0</v>
      </c>
      <c r="AN133" s="74">
        <f>IF(E133='Drop Down'!$L$3,SUM(H133:AL133),0)</f>
        <v>0</v>
      </c>
      <c r="AO133" s="625"/>
      <c r="AP133" s="625"/>
    </row>
    <row r="134" spans="1:42" s="41" customFormat="1" ht="11.85" customHeight="1" x14ac:dyDescent="0.2">
      <c r="A134" s="83" t="str">
        <f>Monatsverwendungsnachweis!A137</f>
        <v/>
      </c>
      <c r="B134" s="84" t="str">
        <f>IF(Monatsverwendungsnachweis!B137&lt;&gt;"",Monatsverwendungsnachweis!B137,"")</f>
        <v/>
      </c>
      <c r="C134" s="84" t="str">
        <f>IF(Monatsverwendungsnachweis!D137&lt;&gt;"",Monatsverwendungsnachweis!D137,"")</f>
        <v/>
      </c>
      <c r="D134" s="124" t="str">
        <f>IF(Monatsverwendungsnachweis!F137="","",Monatsverwendungsnachweis!F137)</f>
        <v/>
      </c>
      <c r="E134" s="128" t="str">
        <f>IF(Monatsverwendungsnachweis!G137="","",Monatsverwendungsnachweis!G137)</f>
        <v/>
      </c>
      <c r="F134" s="124" t="str">
        <f>IF(Monatsverwendungsnachweis!H137="","",Monatsverwendungsnachweis!H137)</f>
        <v/>
      </c>
      <c r="G134" s="124" t="str">
        <f>IF(C134="","",IF(Ermittlung_Pauschale!N126=0,"nein","ja"))</f>
        <v/>
      </c>
      <c r="H134" s="73" t="str">
        <f>IFERROR(IF($B134=String_o_Kofi,0,VLOOKUP(Monatsverwendungsnachweis!Y137,Status_Ausloesung,Monatsverwendungsnachweis!$R$6,FALSE)*$AF$6*Ermittlung_Pauschale!$N126),"")</f>
        <v/>
      </c>
      <c r="I134" s="73" t="str">
        <f>IFERROR(IF($B134=String_o_Kofi,0,VLOOKUP(Monatsverwendungsnachweis!Z137,Status_Ausloesung,Monatsverwendungsnachweis!$R$6,FALSE)*$AF$6*Ermittlung_Pauschale!$N126),"")</f>
        <v/>
      </c>
      <c r="J134" s="73" t="str">
        <f>IFERROR(IF($B134=String_o_Kofi,0,VLOOKUP(Monatsverwendungsnachweis!AA137,Status_Ausloesung,Monatsverwendungsnachweis!$R$6,FALSE)*$AF$6*Ermittlung_Pauschale!$N126),"")</f>
        <v/>
      </c>
      <c r="K134" s="73" t="str">
        <f>IFERROR(IF($B134=String_o_Kofi,0,VLOOKUP(Monatsverwendungsnachweis!AB137,Status_Ausloesung,Monatsverwendungsnachweis!$R$6,FALSE)*$AF$6*Ermittlung_Pauschale!$N126),"")</f>
        <v/>
      </c>
      <c r="L134" s="73" t="str">
        <f>IFERROR(IF($B134=String_o_Kofi,0,VLOOKUP(Monatsverwendungsnachweis!AC137,Status_Ausloesung,Monatsverwendungsnachweis!$R$6,FALSE)*$AF$6*Ermittlung_Pauschale!$N126),"")</f>
        <v/>
      </c>
      <c r="M134" s="73" t="str">
        <f>IFERROR(IF($B134=String_o_Kofi,0,VLOOKUP(Monatsverwendungsnachweis!AD137,Status_Ausloesung,Monatsverwendungsnachweis!$R$6,FALSE)*$AF$6*Ermittlung_Pauschale!$N126),"")</f>
        <v/>
      </c>
      <c r="N134" s="73" t="str">
        <f>IFERROR(IF($B134=String_o_Kofi,0,VLOOKUP(Monatsverwendungsnachweis!AE137,Status_Ausloesung,Monatsverwendungsnachweis!$R$6,FALSE)*$AF$6*Ermittlung_Pauschale!$N126),"")</f>
        <v/>
      </c>
      <c r="O134" s="73" t="str">
        <f>IFERROR(IF($B134=String_o_Kofi,0,VLOOKUP(Monatsverwendungsnachweis!AF137,Status_Ausloesung,Monatsverwendungsnachweis!$R$6,FALSE)*$AF$6*Ermittlung_Pauschale!$N126),"")</f>
        <v/>
      </c>
      <c r="P134" s="73" t="str">
        <f>IFERROR(IF($B134=String_o_Kofi,0,VLOOKUP(Monatsverwendungsnachweis!AG137,Status_Ausloesung,Monatsverwendungsnachweis!$R$6,FALSE)*$AF$6*Ermittlung_Pauschale!$N126),"")</f>
        <v/>
      </c>
      <c r="Q134" s="73" t="str">
        <f>IFERROR(IF($B134=String_o_Kofi,0,VLOOKUP(Monatsverwendungsnachweis!AH137,Status_Ausloesung,Monatsverwendungsnachweis!$R$6,FALSE)*$AF$6*Ermittlung_Pauschale!$N126),"")</f>
        <v/>
      </c>
      <c r="R134" s="73" t="str">
        <f>IFERROR(IF($B134=String_o_Kofi,0,VLOOKUP(Monatsverwendungsnachweis!AI137,Status_Ausloesung,Monatsverwendungsnachweis!$R$6,FALSE)*$AF$6*Ermittlung_Pauschale!$N126),"")</f>
        <v/>
      </c>
      <c r="S134" s="73" t="str">
        <f>IFERROR(IF($B134=String_o_Kofi,0,VLOOKUP(Monatsverwendungsnachweis!AJ137,Status_Ausloesung,Monatsverwendungsnachweis!$R$6,FALSE)*$AF$6*Ermittlung_Pauschale!$N126),"")</f>
        <v/>
      </c>
      <c r="T134" s="73" t="str">
        <f>IFERROR(IF($B134=String_o_Kofi,0,VLOOKUP(Monatsverwendungsnachweis!AK137,Status_Ausloesung,Monatsverwendungsnachweis!$R$6,FALSE)*$AF$6*Ermittlung_Pauschale!$N126),"")</f>
        <v/>
      </c>
      <c r="U134" s="73" t="str">
        <f>IFERROR(IF($B134=String_o_Kofi,0,VLOOKUP(Monatsverwendungsnachweis!AL137,Status_Ausloesung,Monatsverwendungsnachweis!$R$6,FALSE)*$AF$6*Ermittlung_Pauschale!$N126),"")</f>
        <v/>
      </c>
      <c r="V134" s="73" t="str">
        <f>IFERROR(IF($B134=String_o_Kofi,0,VLOOKUP(Monatsverwendungsnachweis!AM137,Status_Ausloesung,Monatsverwendungsnachweis!$R$6,FALSE)*$AF$6*Ermittlung_Pauschale!$N126),"")</f>
        <v/>
      </c>
      <c r="W134" s="73" t="str">
        <f>IFERROR(IF($B134=String_o_Kofi,0,VLOOKUP(Monatsverwendungsnachweis!AN137,Status_Ausloesung,Monatsverwendungsnachweis!$R$6,FALSE)*$AF$6*Ermittlung_Pauschale!$N126),"")</f>
        <v/>
      </c>
      <c r="X134" s="73" t="str">
        <f>IFERROR(IF($B134=String_o_Kofi,0,VLOOKUP(Monatsverwendungsnachweis!AO137,Status_Ausloesung,Monatsverwendungsnachweis!$R$6,FALSE)*$AF$6*Ermittlung_Pauschale!$N126),"")</f>
        <v/>
      </c>
      <c r="Y134" s="73" t="str">
        <f>IFERROR(IF($B134=String_o_Kofi,0,VLOOKUP(Monatsverwendungsnachweis!AP137,Status_Ausloesung,Monatsverwendungsnachweis!$R$6,FALSE)*$AF$6*Ermittlung_Pauschale!$N126),"")</f>
        <v/>
      </c>
      <c r="Z134" s="73" t="str">
        <f>IFERROR(IF($B134=String_o_Kofi,0,VLOOKUP(Monatsverwendungsnachweis!AQ137,Status_Ausloesung,Monatsverwendungsnachweis!$R$6,FALSE)*$AF$6*Ermittlung_Pauschale!$N126),"")</f>
        <v/>
      </c>
      <c r="AA134" s="73" t="str">
        <f>IFERROR(IF($B134=String_o_Kofi,0,VLOOKUP(Monatsverwendungsnachweis!AR137,Status_Ausloesung,Monatsverwendungsnachweis!$R$6,FALSE)*$AF$6*Ermittlung_Pauschale!$N126),"")</f>
        <v/>
      </c>
      <c r="AB134" s="73" t="str">
        <f>IFERROR(IF($B134=String_o_Kofi,0,VLOOKUP(Monatsverwendungsnachweis!AS137,Status_Ausloesung,Monatsverwendungsnachweis!$R$6,FALSE)*$AF$6*Ermittlung_Pauschale!$N126),"")</f>
        <v/>
      </c>
      <c r="AC134" s="73" t="str">
        <f>IFERROR(IF($B134=String_o_Kofi,0,VLOOKUP(Monatsverwendungsnachweis!AT137,Status_Ausloesung,Monatsverwendungsnachweis!$R$6,FALSE)*$AF$6*Ermittlung_Pauschale!$N126),"")</f>
        <v/>
      </c>
      <c r="AD134" s="73" t="str">
        <f>IFERROR(IF($B134=String_o_Kofi,0,VLOOKUP(Monatsverwendungsnachweis!AU137,Status_Ausloesung,Monatsverwendungsnachweis!$R$6,FALSE)*$AF$6*Ermittlung_Pauschale!$N126),"")</f>
        <v/>
      </c>
      <c r="AE134" s="73" t="str">
        <f>IFERROR(IF($B134=String_o_Kofi,0,VLOOKUP(Monatsverwendungsnachweis!AV137,Status_Ausloesung,Monatsverwendungsnachweis!$R$6,FALSE)*$AF$6*Ermittlung_Pauschale!$N126),"")</f>
        <v/>
      </c>
      <c r="AF134" s="73" t="str">
        <f>IFERROR(IF($B134=String_o_Kofi,0,VLOOKUP(Monatsverwendungsnachweis!AW137,Status_Ausloesung,Monatsverwendungsnachweis!$R$6,FALSE)*$AF$6*Ermittlung_Pauschale!$N126),"")</f>
        <v/>
      </c>
      <c r="AG134" s="73" t="str">
        <f>IFERROR(IF($B134=String_o_Kofi,0,VLOOKUP(Monatsverwendungsnachweis!AX137,Status_Ausloesung,Monatsverwendungsnachweis!$R$6,FALSE)*$AF$6*Ermittlung_Pauschale!$N126),"")</f>
        <v/>
      </c>
      <c r="AH134" s="73" t="str">
        <f>IFERROR(IF($B134=String_o_Kofi,0,VLOOKUP(Monatsverwendungsnachweis!AY137,Status_Ausloesung,Monatsverwendungsnachweis!$R$6,FALSE)*$AF$6*Ermittlung_Pauschale!$N126),"")</f>
        <v/>
      </c>
      <c r="AI134" s="73" t="str">
        <f>IFERROR(IF($B134=String_o_Kofi,0,VLOOKUP(Monatsverwendungsnachweis!AZ137,Status_Ausloesung,Monatsverwendungsnachweis!$R$6,FALSE)*$AF$6*Ermittlung_Pauschale!$N126),"")</f>
        <v/>
      </c>
      <c r="AJ134" s="73" t="str">
        <f>IFERROR(IF($B134=String_o_Kofi,0,VLOOKUP(Monatsverwendungsnachweis!BA137,Status_Ausloesung,Monatsverwendungsnachweis!$R$6,FALSE)*$AF$6*Ermittlung_Pauschale!$N126),"")</f>
        <v/>
      </c>
      <c r="AK134" s="73" t="str">
        <f>IFERROR(IF($B134=String_o_Kofi,0,VLOOKUP(Monatsverwendungsnachweis!BB137,Status_Ausloesung,Monatsverwendungsnachweis!$R$6,FALSE)*$AF$6*Ermittlung_Pauschale!$N126),"")</f>
        <v/>
      </c>
      <c r="AL134" s="73" t="str">
        <f>IFERROR(IF($B134=String_o_Kofi,0,VLOOKUP(Monatsverwendungsnachweis!BC137,Status_Ausloesung,Monatsverwendungsnachweis!$R$6,FALSE)*$AF$6*Ermittlung_Pauschale!$N126),"")</f>
        <v/>
      </c>
      <c r="AM134" s="74">
        <f>IF(E134='Drop Down'!$L$2,SUM(H134:AL134),0)</f>
        <v>0</v>
      </c>
      <c r="AN134" s="74">
        <f>IF(E134='Drop Down'!$L$3,SUM(H134:AL134),0)</f>
        <v>0</v>
      </c>
      <c r="AO134" s="625"/>
      <c r="AP134" s="625"/>
    </row>
    <row r="135" spans="1:42" s="41" customFormat="1" ht="11.85" customHeight="1" x14ac:dyDescent="0.2">
      <c r="A135" s="83" t="str">
        <f>Monatsverwendungsnachweis!A138</f>
        <v/>
      </c>
      <c r="B135" s="84" t="str">
        <f>IF(Monatsverwendungsnachweis!B138&lt;&gt;"",Monatsverwendungsnachweis!B138,"")</f>
        <v/>
      </c>
      <c r="C135" s="84" t="str">
        <f>IF(Monatsverwendungsnachweis!D138&lt;&gt;"",Monatsverwendungsnachweis!D138,"")</f>
        <v/>
      </c>
      <c r="D135" s="124" t="str">
        <f>IF(Monatsverwendungsnachweis!F138="","",Monatsverwendungsnachweis!F138)</f>
        <v/>
      </c>
      <c r="E135" s="128" t="str">
        <f>IF(Monatsverwendungsnachweis!G138="","",Monatsverwendungsnachweis!G138)</f>
        <v/>
      </c>
      <c r="F135" s="124" t="str">
        <f>IF(Monatsverwendungsnachweis!H138="","",Monatsverwendungsnachweis!H138)</f>
        <v/>
      </c>
      <c r="G135" s="124" t="str">
        <f>IF(C135="","",IF(Ermittlung_Pauschale!N127=0,"nein","ja"))</f>
        <v/>
      </c>
      <c r="H135" s="73" t="str">
        <f>IFERROR(IF($B135=String_o_Kofi,0,VLOOKUP(Monatsverwendungsnachweis!Y138,Status_Ausloesung,Monatsverwendungsnachweis!$R$6,FALSE)*$AF$6*Ermittlung_Pauschale!$N127),"")</f>
        <v/>
      </c>
      <c r="I135" s="73" t="str">
        <f>IFERROR(IF($B135=String_o_Kofi,0,VLOOKUP(Monatsverwendungsnachweis!Z138,Status_Ausloesung,Monatsverwendungsnachweis!$R$6,FALSE)*$AF$6*Ermittlung_Pauschale!$N127),"")</f>
        <v/>
      </c>
      <c r="J135" s="73" t="str">
        <f>IFERROR(IF($B135=String_o_Kofi,0,VLOOKUP(Monatsverwendungsnachweis!AA138,Status_Ausloesung,Monatsverwendungsnachweis!$R$6,FALSE)*$AF$6*Ermittlung_Pauschale!$N127),"")</f>
        <v/>
      </c>
      <c r="K135" s="73" t="str">
        <f>IFERROR(IF($B135=String_o_Kofi,0,VLOOKUP(Monatsverwendungsnachweis!AB138,Status_Ausloesung,Monatsverwendungsnachweis!$R$6,FALSE)*$AF$6*Ermittlung_Pauschale!$N127),"")</f>
        <v/>
      </c>
      <c r="L135" s="73" t="str">
        <f>IFERROR(IF($B135=String_o_Kofi,0,VLOOKUP(Monatsverwendungsnachweis!AC138,Status_Ausloesung,Monatsverwendungsnachweis!$R$6,FALSE)*$AF$6*Ermittlung_Pauschale!$N127),"")</f>
        <v/>
      </c>
      <c r="M135" s="73" t="str">
        <f>IFERROR(IF($B135=String_o_Kofi,0,VLOOKUP(Monatsverwendungsnachweis!AD138,Status_Ausloesung,Monatsverwendungsnachweis!$R$6,FALSE)*$AF$6*Ermittlung_Pauschale!$N127),"")</f>
        <v/>
      </c>
      <c r="N135" s="73" t="str">
        <f>IFERROR(IF($B135=String_o_Kofi,0,VLOOKUP(Monatsverwendungsnachweis!AE138,Status_Ausloesung,Monatsverwendungsnachweis!$R$6,FALSE)*$AF$6*Ermittlung_Pauschale!$N127),"")</f>
        <v/>
      </c>
      <c r="O135" s="73" t="str">
        <f>IFERROR(IF($B135=String_o_Kofi,0,VLOOKUP(Monatsverwendungsnachweis!AF138,Status_Ausloesung,Monatsverwendungsnachweis!$R$6,FALSE)*$AF$6*Ermittlung_Pauschale!$N127),"")</f>
        <v/>
      </c>
      <c r="P135" s="73" t="str">
        <f>IFERROR(IF($B135=String_o_Kofi,0,VLOOKUP(Monatsverwendungsnachweis!AG138,Status_Ausloesung,Monatsverwendungsnachweis!$R$6,FALSE)*$AF$6*Ermittlung_Pauschale!$N127),"")</f>
        <v/>
      </c>
      <c r="Q135" s="73" t="str">
        <f>IFERROR(IF($B135=String_o_Kofi,0,VLOOKUP(Monatsverwendungsnachweis!AH138,Status_Ausloesung,Monatsverwendungsnachweis!$R$6,FALSE)*$AF$6*Ermittlung_Pauschale!$N127),"")</f>
        <v/>
      </c>
      <c r="R135" s="73" t="str">
        <f>IFERROR(IF($B135=String_o_Kofi,0,VLOOKUP(Monatsverwendungsnachweis!AI138,Status_Ausloesung,Monatsverwendungsnachweis!$R$6,FALSE)*$AF$6*Ermittlung_Pauschale!$N127),"")</f>
        <v/>
      </c>
      <c r="S135" s="73" t="str">
        <f>IFERROR(IF($B135=String_o_Kofi,0,VLOOKUP(Monatsverwendungsnachweis!AJ138,Status_Ausloesung,Monatsverwendungsnachweis!$R$6,FALSE)*$AF$6*Ermittlung_Pauschale!$N127),"")</f>
        <v/>
      </c>
      <c r="T135" s="73" t="str">
        <f>IFERROR(IF($B135=String_o_Kofi,0,VLOOKUP(Monatsverwendungsnachweis!AK138,Status_Ausloesung,Monatsverwendungsnachweis!$R$6,FALSE)*$AF$6*Ermittlung_Pauschale!$N127),"")</f>
        <v/>
      </c>
      <c r="U135" s="73" t="str">
        <f>IFERROR(IF($B135=String_o_Kofi,0,VLOOKUP(Monatsverwendungsnachweis!AL138,Status_Ausloesung,Monatsverwendungsnachweis!$R$6,FALSE)*$AF$6*Ermittlung_Pauschale!$N127),"")</f>
        <v/>
      </c>
      <c r="V135" s="73" t="str">
        <f>IFERROR(IF($B135=String_o_Kofi,0,VLOOKUP(Monatsverwendungsnachweis!AM138,Status_Ausloesung,Monatsverwendungsnachweis!$R$6,FALSE)*$AF$6*Ermittlung_Pauschale!$N127),"")</f>
        <v/>
      </c>
      <c r="W135" s="73" t="str">
        <f>IFERROR(IF($B135=String_o_Kofi,0,VLOOKUP(Monatsverwendungsnachweis!AN138,Status_Ausloesung,Monatsverwendungsnachweis!$R$6,FALSE)*$AF$6*Ermittlung_Pauschale!$N127),"")</f>
        <v/>
      </c>
      <c r="X135" s="73" t="str">
        <f>IFERROR(IF($B135=String_o_Kofi,0,VLOOKUP(Monatsverwendungsnachweis!AO138,Status_Ausloesung,Monatsverwendungsnachweis!$R$6,FALSE)*$AF$6*Ermittlung_Pauschale!$N127),"")</f>
        <v/>
      </c>
      <c r="Y135" s="73" t="str">
        <f>IFERROR(IF($B135=String_o_Kofi,0,VLOOKUP(Monatsverwendungsnachweis!AP138,Status_Ausloesung,Monatsverwendungsnachweis!$R$6,FALSE)*$AF$6*Ermittlung_Pauschale!$N127),"")</f>
        <v/>
      </c>
      <c r="Z135" s="73" t="str">
        <f>IFERROR(IF($B135=String_o_Kofi,0,VLOOKUP(Monatsverwendungsnachweis!AQ138,Status_Ausloesung,Monatsverwendungsnachweis!$R$6,FALSE)*$AF$6*Ermittlung_Pauschale!$N127),"")</f>
        <v/>
      </c>
      <c r="AA135" s="73" t="str">
        <f>IFERROR(IF($B135=String_o_Kofi,0,VLOOKUP(Monatsverwendungsnachweis!AR138,Status_Ausloesung,Monatsverwendungsnachweis!$R$6,FALSE)*$AF$6*Ermittlung_Pauschale!$N127),"")</f>
        <v/>
      </c>
      <c r="AB135" s="73" t="str">
        <f>IFERROR(IF($B135=String_o_Kofi,0,VLOOKUP(Monatsverwendungsnachweis!AS138,Status_Ausloesung,Monatsverwendungsnachweis!$R$6,FALSE)*$AF$6*Ermittlung_Pauschale!$N127),"")</f>
        <v/>
      </c>
      <c r="AC135" s="73" t="str">
        <f>IFERROR(IF($B135=String_o_Kofi,0,VLOOKUP(Monatsverwendungsnachweis!AT138,Status_Ausloesung,Monatsverwendungsnachweis!$R$6,FALSE)*$AF$6*Ermittlung_Pauschale!$N127),"")</f>
        <v/>
      </c>
      <c r="AD135" s="73" t="str">
        <f>IFERROR(IF($B135=String_o_Kofi,0,VLOOKUP(Monatsverwendungsnachweis!AU138,Status_Ausloesung,Monatsverwendungsnachweis!$R$6,FALSE)*$AF$6*Ermittlung_Pauschale!$N127),"")</f>
        <v/>
      </c>
      <c r="AE135" s="73" t="str">
        <f>IFERROR(IF($B135=String_o_Kofi,0,VLOOKUP(Monatsverwendungsnachweis!AV138,Status_Ausloesung,Monatsverwendungsnachweis!$R$6,FALSE)*$AF$6*Ermittlung_Pauschale!$N127),"")</f>
        <v/>
      </c>
      <c r="AF135" s="73" t="str">
        <f>IFERROR(IF($B135=String_o_Kofi,0,VLOOKUP(Monatsverwendungsnachweis!AW138,Status_Ausloesung,Monatsverwendungsnachweis!$R$6,FALSE)*$AF$6*Ermittlung_Pauschale!$N127),"")</f>
        <v/>
      </c>
      <c r="AG135" s="73" t="str">
        <f>IFERROR(IF($B135=String_o_Kofi,0,VLOOKUP(Monatsverwendungsnachweis!AX138,Status_Ausloesung,Monatsverwendungsnachweis!$R$6,FALSE)*$AF$6*Ermittlung_Pauschale!$N127),"")</f>
        <v/>
      </c>
      <c r="AH135" s="73" t="str">
        <f>IFERROR(IF($B135=String_o_Kofi,0,VLOOKUP(Monatsverwendungsnachweis!AY138,Status_Ausloesung,Monatsverwendungsnachweis!$R$6,FALSE)*$AF$6*Ermittlung_Pauschale!$N127),"")</f>
        <v/>
      </c>
      <c r="AI135" s="73" t="str">
        <f>IFERROR(IF($B135=String_o_Kofi,0,VLOOKUP(Monatsverwendungsnachweis!AZ138,Status_Ausloesung,Monatsverwendungsnachweis!$R$6,FALSE)*$AF$6*Ermittlung_Pauschale!$N127),"")</f>
        <v/>
      </c>
      <c r="AJ135" s="73" t="str">
        <f>IFERROR(IF($B135=String_o_Kofi,0,VLOOKUP(Monatsverwendungsnachweis!BA138,Status_Ausloesung,Monatsverwendungsnachweis!$R$6,FALSE)*$AF$6*Ermittlung_Pauschale!$N127),"")</f>
        <v/>
      </c>
      <c r="AK135" s="73" t="str">
        <f>IFERROR(IF($B135=String_o_Kofi,0,VLOOKUP(Monatsverwendungsnachweis!BB138,Status_Ausloesung,Monatsverwendungsnachweis!$R$6,FALSE)*$AF$6*Ermittlung_Pauschale!$N127),"")</f>
        <v/>
      </c>
      <c r="AL135" s="73" t="str">
        <f>IFERROR(IF($B135=String_o_Kofi,0,VLOOKUP(Monatsverwendungsnachweis!BC138,Status_Ausloesung,Monatsverwendungsnachweis!$R$6,FALSE)*$AF$6*Ermittlung_Pauschale!$N127),"")</f>
        <v/>
      </c>
      <c r="AM135" s="74">
        <f>IF(E135='Drop Down'!$L$2,SUM(H135:AL135),0)</f>
        <v>0</v>
      </c>
      <c r="AN135" s="74">
        <f>IF(E135='Drop Down'!$L$3,SUM(H135:AL135),0)</f>
        <v>0</v>
      </c>
      <c r="AO135" s="625"/>
      <c r="AP135" s="625"/>
    </row>
    <row r="136" spans="1:42" s="41" customFormat="1" ht="11.85" customHeight="1" x14ac:dyDescent="0.2">
      <c r="A136" s="83" t="str">
        <f>Monatsverwendungsnachweis!A139</f>
        <v/>
      </c>
      <c r="B136" s="84" t="str">
        <f>IF(Monatsverwendungsnachweis!B139&lt;&gt;"",Monatsverwendungsnachweis!B139,"")</f>
        <v/>
      </c>
      <c r="C136" s="84" t="str">
        <f>IF(Monatsverwendungsnachweis!D139&lt;&gt;"",Monatsverwendungsnachweis!D139,"")</f>
        <v/>
      </c>
      <c r="D136" s="124" t="str">
        <f>IF(Monatsverwendungsnachweis!F139="","",Monatsverwendungsnachweis!F139)</f>
        <v/>
      </c>
      <c r="E136" s="128" t="str">
        <f>IF(Monatsverwendungsnachweis!G139="","",Monatsverwendungsnachweis!G139)</f>
        <v/>
      </c>
      <c r="F136" s="124" t="str">
        <f>IF(Monatsverwendungsnachweis!H139="","",Monatsverwendungsnachweis!H139)</f>
        <v/>
      </c>
      <c r="G136" s="124" t="str">
        <f>IF(C136="","",IF(Ermittlung_Pauschale!N128=0,"nein","ja"))</f>
        <v/>
      </c>
      <c r="H136" s="73" t="str">
        <f>IFERROR(IF($B136=String_o_Kofi,0,VLOOKUP(Monatsverwendungsnachweis!Y139,Status_Ausloesung,Monatsverwendungsnachweis!$R$6,FALSE)*$AF$6*Ermittlung_Pauschale!$N128),"")</f>
        <v/>
      </c>
      <c r="I136" s="73" t="str">
        <f>IFERROR(IF($B136=String_o_Kofi,0,VLOOKUP(Monatsverwendungsnachweis!Z139,Status_Ausloesung,Monatsverwendungsnachweis!$R$6,FALSE)*$AF$6*Ermittlung_Pauschale!$N128),"")</f>
        <v/>
      </c>
      <c r="J136" s="73" t="str">
        <f>IFERROR(IF($B136=String_o_Kofi,0,VLOOKUP(Monatsverwendungsnachweis!AA139,Status_Ausloesung,Monatsverwendungsnachweis!$R$6,FALSE)*$AF$6*Ermittlung_Pauschale!$N128),"")</f>
        <v/>
      </c>
      <c r="K136" s="73" t="str">
        <f>IFERROR(IF($B136=String_o_Kofi,0,VLOOKUP(Monatsverwendungsnachweis!AB139,Status_Ausloesung,Monatsverwendungsnachweis!$R$6,FALSE)*$AF$6*Ermittlung_Pauschale!$N128),"")</f>
        <v/>
      </c>
      <c r="L136" s="73" t="str">
        <f>IFERROR(IF($B136=String_o_Kofi,0,VLOOKUP(Monatsverwendungsnachweis!AC139,Status_Ausloesung,Monatsverwendungsnachweis!$R$6,FALSE)*$AF$6*Ermittlung_Pauschale!$N128),"")</f>
        <v/>
      </c>
      <c r="M136" s="73" t="str">
        <f>IFERROR(IF($B136=String_o_Kofi,0,VLOOKUP(Monatsverwendungsnachweis!AD139,Status_Ausloesung,Monatsverwendungsnachweis!$R$6,FALSE)*$AF$6*Ermittlung_Pauschale!$N128),"")</f>
        <v/>
      </c>
      <c r="N136" s="73" t="str">
        <f>IFERROR(IF($B136=String_o_Kofi,0,VLOOKUP(Monatsverwendungsnachweis!AE139,Status_Ausloesung,Monatsverwendungsnachweis!$R$6,FALSE)*$AF$6*Ermittlung_Pauschale!$N128),"")</f>
        <v/>
      </c>
      <c r="O136" s="73" t="str">
        <f>IFERROR(IF($B136=String_o_Kofi,0,VLOOKUP(Monatsverwendungsnachweis!AF139,Status_Ausloesung,Monatsverwendungsnachweis!$R$6,FALSE)*$AF$6*Ermittlung_Pauschale!$N128),"")</f>
        <v/>
      </c>
      <c r="P136" s="73" t="str">
        <f>IFERROR(IF($B136=String_o_Kofi,0,VLOOKUP(Monatsverwendungsnachweis!AG139,Status_Ausloesung,Monatsverwendungsnachweis!$R$6,FALSE)*$AF$6*Ermittlung_Pauschale!$N128),"")</f>
        <v/>
      </c>
      <c r="Q136" s="73" t="str">
        <f>IFERROR(IF($B136=String_o_Kofi,0,VLOOKUP(Monatsverwendungsnachweis!AH139,Status_Ausloesung,Monatsverwendungsnachweis!$R$6,FALSE)*$AF$6*Ermittlung_Pauschale!$N128),"")</f>
        <v/>
      </c>
      <c r="R136" s="73" t="str">
        <f>IFERROR(IF($B136=String_o_Kofi,0,VLOOKUP(Monatsverwendungsnachweis!AI139,Status_Ausloesung,Monatsverwendungsnachweis!$R$6,FALSE)*$AF$6*Ermittlung_Pauschale!$N128),"")</f>
        <v/>
      </c>
      <c r="S136" s="73" t="str">
        <f>IFERROR(IF($B136=String_o_Kofi,0,VLOOKUP(Monatsverwendungsnachweis!AJ139,Status_Ausloesung,Monatsverwendungsnachweis!$R$6,FALSE)*$AF$6*Ermittlung_Pauschale!$N128),"")</f>
        <v/>
      </c>
      <c r="T136" s="73" t="str">
        <f>IFERROR(IF($B136=String_o_Kofi,0,VLOOKUP(Monatsverwendungsnachweis!AK139,Status_Ausloesung,Monatsverwendungsnachweis!$R$6,FALSE)*$AF$6*Ermittlung_Pauschale!$N128),"")</f>
        <v/>
      </c>
      <c r="U136" s="73" t="str">
        <f>IFERROR(IF($B136=String_o_Kofi,0,VLOOKUP(Monatsverwendungsnachweis!AL139,Status_Ausloesung,Monatsverwendungsnachweis!$R$6,FALSE)*$AF$6*Ermittlung_Pauschale!$N128),"")</f>
        <v/>
      </c>
      <c r="V136" s="73" t="str">
        <f>IFERROR(IF($B136=String_o_Kofi,0,VLOOKUP(Monatsverwendungsnachweis!AM139,Status_Ausloesung,Monatsverwendungsnachweis!$R$6,FALSE)*$AF$6*Ermittlung_Pauschale!$N128),"")</f>
        <v/>
      </c>
      <c r="W136" s="73" t="str">
        <f>IFERROR(IF($B136=String_o_Kofi,0,VLOOKUP(Monatsverwendungsnachweis!AN139,Status_Ausloesung,Monatsverwendungsnachweis!$R$6,FALSE)*$AF$6*Ermittlung_Pauschale!$N128),"")</f>
        <v/>
      </c>
      <c r="X136" s="73" t="str">
        <f>IFERROR(IF($B136=String_o_Kofi,0,VLOOKUP(Monatsverwendungsnachweis!AO139,Status_Ausloesung,Monatsverwendungsnachweis!$R$6,FALSE)*$AF$6*Ermittlung_Pauschale!$N128),"")</f>
        <v/>
      </c>
      <c r="Y136" s="73" t="str">
        <f>IFERROR(IF($B136=String_o_Kofi,0,VLOOKUP(Monatsverwendungsnachweis!AP139,Status_Ausloesung,Monatsverwendungsnachweis!$R$6,FALSE)*$AF$6*Ermittlung_Pauschale!$N128),"")</f>
        <v/>
      </c>
      <c r="Z136" s="73" t="str">
        <f>IFERROR(IF($B136=String_o_Kofi,0,VLOOKUP(Monatsverwendungsnachweis!AQ139,Status_Ausloesung,Monatsverwendungsnachweis!$R$6,FALSE)*$AF$6*Ermittlung_Pauschale!$N128),"")</f>
        <v/>
      </c>
      <c r="AA136" s="73" t="str">
        <f>IFERROR(IF($B136=String_o_Kofi,0,VLOOKUP(Monatsverwendungsnachweis!AR139,Status_Ausloesung,Monatsverwendungsnachweis!$R$6,FALSE)*$AF$6*Ermittlung_Pauschale!$N128),"")</f>
        <v/>
      </c>
      <c r="AB136" s="73" t="str">
        <f>IFERROR(IF($B136=String_o_Kofi,0,VLOOKUP(Monatsverwendungsnachweis!AS139,Status_Ausloesung,Monatsverwendungsnachweis!$R$6,FALSE)*$AF$6*Ermittlung_Pauschale!$N128),"")</f>
        <v/>
      </c>
      <c r="AC136" s="73" t="str">
        <f>IFERROR(IF($B136=String_o_Kofi,0,VLOOKUP(Monatsverwendungsnachweis!AT139,Status_Ausloesung,Monatsverwendungsnachweis!$R$6,FALSE)*$AF$6*Ermittlung_Pauschale!$N128),"")</f>
        <v/>
      </c>
      <c r="AD136" s="73" t="str">
        <f>IFERROR(IF($B136=String_o_Kofi,0,VLOOKUP(Monatsverwendungsnachweis!AU139,Status_Ausloesung,Monatsverwendungsnachweis!$R$6,FALSE)*$AF$6*Ermittlung_Pauschale!$N128),"")</f>
        <v/>
      </c>
      <c r="AE136" s="73" t="str">
        <f>IFERROR(IF($B136=String_o_Kofi,0,VLOOKUP(Monatsverwendungsnachweis!AV139,Status_Ausloesung,Monatsverwendungsnachweis!$R$6,FALSE)*$AF$6*Ermittlung_Pauschale!$N128),"")</f>
        <v/>
      </c>
      <c r="AF136" s="73" t="str">
        <f>IFERROR(IF($B136=String_o_Kofi,0,VLOOKUP(Monatsverwendungsnachweis!AW139,Status_Ausloesung,Monatsverwendungsnachweis!$R$6,FALSE)*$AF$6*Ermittlung_Pauschale!$N128),"")</f>
        <v/>
      </c>
      <c r="AG136" s="73" t="str">
        <f>IFERROR(IF($B136=String_o_Kofi,0,VLOOKUP(Monatsverwendungsnachweis!AX139,Status_Ausloesung,Monatsverwendungsnachweis!$R$6,FALSE)*$AF$6*Ermittlung_Pauschale!$N128),"")</f>
        <v/>
      </c>
      <c r="AH136" s="73" t="str">
        <f>IFERROR(IF($B136=String_o_Kofi,0,VLOOKUP(Monatsverwendungsnachweis!AY139,Status_Ausloesung,Monatsverwendungsnachweis!$R$6,FALSE)*$AF$6*Ermittlung_Pauschale!$N128),"")</f>
        <v/>
      </c>
      <c r="AI136" s="73" t="str">
        <f>IFERROR(IF($B136=String_o_Kofi,0,VLOOKUP(Monatsverwendungsnachweis!AZ139,Status_Ausloesung,Monatsverwendungsnachweis!$R$6,FALSE)*$AF$6*Ermittlung_Pauschale!$N128),"")</f>
        <v/>
      </c>
      <c r="AJ136" s="73" t="str">
        <f>IFERROR(IF($B136=String_o_Kofi,0,VLOOKUP(Monatsverwendungsnachweis!BA139,Status_Ausloesung,Monatsverwendungsnachweis!$R$6,FALSE)*$AF$6*Ermittlung_Pauschale!$N128),"")</f>
        <v/>
      </c>
      <c r="AK136" s="73" t="str">
        <f>IFERROR(IF($B136=String_o_Kofi,0,VLOOKUP(Monatsverwendungsnachweis!BB139,Status_Ausloesung,Monatsverwendungsnachweis!$R$6,FALSE)*$AF$6*Ermittlung_Pauschale!$N128),"")</f>
        <v/>
      </c>
      <c r="AL136" s="73" t="str">
        <f>IFERROR(IF($B136=String_o_Kofi,0,VLOOKUP(Monatsverwendungsnachweis!BC139,Status_Ausloesung,Monatsverwendungsnachweis!$R$6,FALSE)*$AF$6*Ermittlung_Pauschale!$N128),"")</f>
        <v/>
      </c>
      <c r="AM136" s="74">
        <f>IF(E136='Drop Down'!$L$2,SUM(H136:AL136),0)</f>
        <v>0</v>
      </c>
      <c r="AN136" s="74">
        <f>IF(E136='Drop Down'!$L$3,SUM(H136:AL136),0)</f>
        <v>0</v>
      </c>
      <c r="AO136" s="625"/>
      <c r="AP136" s="625"/>
    </row>
    <row r="137" spans="1:42" s="41" customFormat="1" ht="11.85" customHeight="1" x14ac:dyDescent="0.2">
      <c r="A137" s="83" t="str">
        <f>Monatsverwendungsnachweis!A140</f>
        <v/>
      </c>
      <c r="B137" s="84" t="str">
        <f>IF(Monatsverwendungsnachweis!B140&lt;&gt;"",Monatsverwendungsnachweis!B140,"")</f>
        <v/>
      </c>
      <c r="C137" s="84" t="str">
        <f>IF(Monatsverwendungsnachweis!D140&lt;&gt;"",Monatsverwendungsnachweis!D140,"")</f>
        <v/>
      </c>
      <c r="D137" s="124" t="str">
        <f>IF(Monatsverwendungsnachweis!F140="","",Monatsverwendungsnachweis!F140)</f>
        <v/>
      </c>
      <c r="E137" s="128" t="str">
        <f>IF(Monatsverwendungsnachweis!G140="","",Monatsverwendungsnachweis!G140)</f>
        <v/>
      </c>
      <c r="F137" s="124" t="str">
        <f>IF(Monatsverwendungsnachweis!H140="","",Monatsverwendungsnachweis!H140)</f>
        <v/>
      </c>
      <c r="G137" s="124" t="str">
        <f>IF(C137="","",IF(Ermittlung_Pauschale!N129=0,"nein","ja"))</f>
        <v/>
      </c>
      <c r="H137" s="73" t="str">
        <f>IFERROR(IF($B137=String_o_Kofi,0,VLOOKUP(Monatsverwendungsnachweis!Y140,Status_Ausloesung,Monatsverwendungsnachweis!$R$6,FALSE)*$AF$6*Ermittlung_Pauschale!$N129),"")</f>
        <v/>
      </c>
      <c r="I137" s="73" t="str">
        <f>IFERROR(IF($B137=String_o_Kofi,0,VLOOKUP(Monatsverwendungsnachweis!Z140,Status_Ausloesung,Monatsverwendungsnachweis!$R$6,FALSE)*$AF$6*Ermittlung_Pauschale!$N129),"")</f>
        <v/>
      </c>
      <c r="J137" s="73" t="str">
        <f>IFERROR(IF($B137=String_o_Kofi,0,VLOOKUP(Monatsverwendungsnachweis!AA140,Status_Ausloesung,Monatsverwendungsnachweis!$R$6,FALSE)*$AF$6*Ermittlung_Pauschale!$N129),"")</f>
        <v/>
      </c>
      <c r="K137" s="73" t="str">
        <f>IFERROR(IF($B137=String_o_Kofi,0,VLOOKUP(Monatsverwendungsnachweis!AB140,Status_Ausloesung,Monatsverwendungsnachweis!$R$6,FALSE)*$AF$6*Ermittlung_Pauschale!$N129),"")</f>
        <v/>
      </c>
      <c r="L137" s="73" t="str">
        <f>IFERROR(IF($B137=String_o_Kofi,0,VLOOKUP(Monatsverwendungsnachweis!AC140,Status_Ausloesung,Monatsverwendungsnachweis!$R$6,FALSE)*$AF$6*Ermittlung_Pauschale!$N129),"")</f>
        <v/>
      </c>
      <c r="M137" s="73" t="str">
        <f>IFERROR(IF($B137=String_o_Kofi,0,VLOOKUP(Monatsverwendungsnachweis!AD140,Status_Ausloesung,Monatsverwendungsnachweis!$R$6,FALSE)*$AF$6*Ermittlung_Pauschale!$N129),"")</f>
        <v/>
      </c>
      <c r="N137" s="73" t="str">
        <f>IFERROR(IF($B137=String_o_Kofi,0,VLOOKUP(Monatsverwendungsnachweis!AE140,Status_Ausloesung,Monatsverwendungsnachweis!$R$6,FALSE)*$AF$6*Ermittlung_Pauschale!$N129),"")</f>
        <v/>
      </c>
      <c r="O137" s="73" t="str">
        <f>IFERROR(IF($B137=String_o_Kofi,0,VLOOKUP(Monatsverwendungsnachweis!AF140,Status_Ausloesung,Monatsverwendungsnachweis!$R$6,FALSE)*$AF$6*Ermittlung_Pauschale!$N129),"")</f>
        <v/>
      </c>
      <c r="P137" s="73" t="str">
        <f>IFERROR(IF($B137=String_o_Kofi,0,VLOOKUP(Monatsverwendungsnachweis!AG140,Status_Ausloesung,Monatsverwendungsnachweis!$R$6,FALSE)*$AF$6*Ermittlung_Pauschale!$N129),"")</f>
        <v/>
      </c>
      <c r="Q137" s="73" t="str">
        <f>IFERROR(IF($B137=String_o_Kofi,0,VLOOKUP(Monatsverwendungsnachweis!AH140,Status_Ausloesung,Monatsverwendungsnachweis!$R$6,FALSE)*$AF$6*Ermittlung_Pauschale!$N129),"")</f>
        <v/>
      </c>
      <c r="R137" s="73" t="str">
        <f>IFERROR(IF($B137=String_o_Kofi,0,VLOOKUP(Monatsverwendungsnachweis!AI140,Status_Ausloesung,Monatsverwendungsnachweis!$R$6,FALSE)*$AF$6*Ermittlung_Pauschale!$N129),"")</f>
        <v/>
      </c>
      <c r="S137" s="73" t="str">
        <f>IFERROR(IF($B137=String_o_Kofi,0,VLOOKUP(Monatsverwendungsnachweis!AJ140,Status_Ausloesung,Monatsverwendungsnachweis!$R$6,FALSE)*$AF$6*Ermittlung_Pauschale!$N129),"")</f>
        <v/>
      </c>
      <c r="T137" s="73" t="str">
        <f>IFERROR(IF($B137=String_o_Kofi,0,VLOOKUP(Monatsverwendungsnachweis!AK140,Status_Ausloesung,Monatsverwendungsnachweis!$R$6,FALSE)*$AF$6*Ermittlung_Pauschale!$N129),"")</f>
        <v/>
      </c>
      <c r="U137" s="73" t="str">
        <f>IFERROR(IF($B137=String_o_Kofi,0,VLOOKUP(Monatsverwendungsnachweis!AL140,Status_Ausloesung,Monatsverwendungsnachweis!$R$6,FALSE)*$AF$6*Ermittlung_Pauschale!$N129),"")</f>
        <v/>
      </c>
      <c r="V137" s="73" t="str">
        <f>IFERROR(IF($B137=String_o_Kofi,0,VLOOKUP(Monatsverwendungsnachweis!AM140,Status_Ausloesung,Monatsverwendungsnachweis!$R$6,FALSE)*$AF$6*Ermittlung_Pauschale!$N129),"")</f>
        <v/>
      </c>
      <c r="W137" s="73" t="str">
        <f>IFERROR(IF($B137=String_o_Kofi,0,VLOOKUP(Monatsverwendungsnachweis!AN140,Status_Ausloesung,Monatsverwendungsnachweis!$R$6,FALSE)*$AF$6*Ermittlung_Pauschale!$N129),"")</f>
        <v/>
      </c>
      <c r="X137" s="73" t="str">
        <f>IFERROR(IF($B137=String_o_Kofi,0,VLOOKUP(Monatsverwendungsnachweis!AO140,Status_Ausloesung,Monatsverwendungsnachweis!$R$6,FALSE)*$AF$6*Ermittlung_Pauschale!$N129),"")</f>
        <v/>
      </c>
      <c r="Y137" s="73" t="str">
        <f>IFERROR(IF($B137=String_o_Kofi,0,VLOOKUP(Monatsverwendungsnachweis!AP140,Status_Ausloesung,Monatsverwendungsnachweis!$R$6,FALSE)*$AF$6*Ermittlung_Pauschale!$N129),"")</f>
        <v/>
      </c>
      <c r="Z137" s="73" t="str">
        <f>IFERROR(IF($B137=String_o_Kofi,0,VLOOKUP(Monatsverwendungsnachweis!AQ140,Status_Ausloesung,Monatsverwendungsnachweis!$R$6,FALSE)*$AF$6*Ermittlung_Pauschale!$N129),"")</f>
        <v/>
      </c>
      <c r="AA137" s="73" t="str">
        <f>IFERROR(IF($B137=String_o_Kofi,0,VLOOKUP(Monatsverwendungsnachweis!AR140,Status_Ausloesung,Monatsverwendungsnachweis!$R$6,FALSE)*$AF$6*Ermittlung_Pauschale!$N129),"")</f>
        <v/>
      </c>
      <c r="AB137" s="73" t="str">
        <f>IFERROR(IF($B137=String_o_Kofi,0,VLOOKUP(Monatsverwendungsnachweis!AS140,Status_Ausloesung,Monatsverwendungsnachweis!$R$6,FALSE)*$AF$6*Ermittlung_Pauschale!$N129),"")</f>
        <v/>
      </c>
      <c r="AC137" s="73" t="str">
        <f>IFERROR(IF($B137=String_o_Kofi,0,VLOOKUP(Monatsverwendungsnachweis!AT140,Status_Ausloesung,Monatsverwendungsnachweis!$R$6,FALSE)*$AF$6*Ermittlung_Pauschale!$N129),"")</f>
        <v/>
      </c>
      <c r="AD137" s="73" t="str">
        <f>IFERROR(IF($B137=String_o_Kofi,0,VLOOKUP(Monatsverwendungsnachweis!AU140,Status_Ausloesung,Monatsverwendungsnachweis!$R$6,FALSE)*$AF$6*Ermittlung_Pauschale!$N129),"")</f>
        <v/>
      </c>
      <c r="AE137" s="73" t="str">
        <f>IFERROR(IF($B137=String_o_Kofi,0,VLOOKUP(Monatsverwendungsnachweis!AV140,Status_Ausloesung,Monatsverwendungsnachweis!$R$6,FALSE)*$AF$6*Ermittlung_Pauschale!$N129),"")</f>
        <v/>
      </c>
      <c r="AF137" s="73" t="str">
        <f>IFERROR(IF($B137=String_o_Kofi,0,VLOOKUP(Monatsverwendungsnachweis!AW140,Status_Ausloesung,Monatsverwendungsnachweis!$R$6,FALSE)*$AF$6*Ermittlung_Pauschale!$N129),"")</f>
        <v/>
      </c>
      <c r="AG137" s="73" t="str">
        <f>IFERROR(IF($B137=String_o_Kofi,0,VLOOKUP(Monatsverwendungsnachweis!AX140,Status_Ausloesung,Monatsverwendungsnachweis!$R$6,FALSE)*$AF$6*Ermittlung_Pauschale!$N129),"")</f>
        <v/>
      </c>
      <c r="AH137" s="73" t="str">
        <f>IFERROR(IF($B137=String_o_Kofi,0,VLOOKUP(Monatsverwendungsnachweis!AY140,Status_Ausloesung,Monatsverwendungsnachweis!$R$6,FALSE)*$AF$6*Ermittlung_Pauschale!$N129),"")</f>
        <v/>
      </c>
      <c r="AI137" s="73" t="str">
        <f>IFERROR(IF($B137=String_o_Kofi,0,VLOOKUP(Monatsverwendungsnachweis!AZ140,Status_Ausloesung,Monatsverwendungsnachweis!$R$6,FALSE)*$AF$6*Ermittlung_Pauschale!$N129),"")</f>
        <v/>
      </c>
      <c r="AJ137" s="73" t="str">
        <f>IFERROR(IF($B137=String_o_Kofi,0,VLOOKUP(Monatsverwendungsnachweis!BA140,Status_Ausloesung,Monatsverwendungsnachweis!$R$6,FALSE)*$AF$6*Ermittlung_Pauschale!$N129),"")</f>
        <v/>
      </c>
      <c r="AK137" s="73" t="str">
        <f>IFERROR(IF($B137=String_o_Kofi,0,VLOOKUP(Monatsverwendungsnachweis!BB140,Status_Ausloesung,Monatsverwendungsnachweis!$R$6,FALSE)*$AF$6*Ermittlung_Pauschale!$N129),"")</f>
        <v/>
      </c>
      <c r="AL137" s="73" t="str">
        <f>IFERROR(IF($B137=String_o_Kofi,0,VLOOKUP(Monatsverwendungsnachweis!BC140,Status_Ausloesung,Monatsverwendungsnachweis!$R$6,FALSE)*$AF$6*Ermittlung_Pauschale!$N129),"")</f>
        <v/>
      </c>
      <c r="AM137" s="74">
        <f>IF(E137='Drop Down'!$L$2,SUM(H137:AL137),0)</f>
        <v>0</v>
      </c>
      <c r="AN137" s="74">
        <f>IF(E137='Drop Down'!$L$3,SUM(H137:AL137),0)</f>
        <v>0</v>
      </c>
      <c r="AO137" s="625"/>
      <c r="AP137" s="625"/>
    </row>
    <row r="138" spans="1:42" s="41" customFormat="1" ht="11.85" customHeight="1" x14ac:dyDescent="0.2">
      <c r="A138" s="83" t="str">
        <f>Monatsverwendungsnachweis!A141</f>
        <v/>
      </c>
      <c r="B138" s="84" t="str">
        <f>IF(Monatsverwendungsnachweis!B141&lt;&gt;"",Monatsverwendungsnachweis!B141,"")</f>
        <v/>
      </c>
      <c r="C138" s="84" t="str">
        <f>IF(Monatsverwendungsnachweis!D141&lt;&gt;"",Monatsverwendungsnachweis!D141,"")</f>
        <v/>
      </c>
      <c r="D138" s="124" t="str">
        <f>IF(Monatsverwendungsnachweis!F141="","",Monatsverwendungsnachweis!F141)</f>
        <v/>
      </c>
      <c r="E138" s="128" t="str">
        <f>IF(Monatsverwendungsnachweis!G141="","",Monatsverwendungsnachweis!G141)</f>
        <v/>
      </c>
      <c r="F138" s="124" t="str">
        <f>IF(Monatsverwendungsnachweis!H141="","",Monatsverwendungsnachweis!H141)</f>
        <v/>
      </c>
      <c r="G138" s="124" t="str">
        <f>IF(C138="","",IF(Ermittlung_Pauschale!N130=0,"nein","ja"))</f>
        <v/>
      </c>
      <c r="H138" s="73" t="str">
        <f>IFERROR(IF($B138=String_o_Kofi,0,VLOOKUP(Monatsverwendungsnachweis!Y141,Status_Ausloesung,Monatsverwendungsnachweis!$R$6,FALSE)*$AF$6*Ermittlung_Pauschale!$N130),"")</f>
        <v/>
      </c>
      <c r="I138" s="73" t="str">
        <f>IFERROR(IF($B138=String_o_Kofi,0,VLOOKUP(Monatsverwendungsnachweis!Z141,Status_Ausloesung,Monatsverwendungsnachweis!$R$6,FALSE)*$AF$6*Ermittlung_Pauschale!$N130),"")</f>
        <v/>
      </c>
      <c r="J138" s="73" t="str">
        <f>IFERROR(IF($B138=String_o_Kofi,0,VLOOKUP(Monatsverwendungsnachweis!AA141,Status_Ausloesung,Monatsverwendungsnachweis!$R$6,FALSE)*$AF$6*Ermittlung_Pauschale!$N130),"")</f>
        <v/>
      </c>
      <c r="K138" s="73" t="str">
        <f>IFERROR(IF($B138=String_o_Kofi,0,VLOOKUP(Monatsverwendungsnachweis!AB141,Status_Ausloesung,Monatsverwendungsnachweis!$R$6,FALSE)*$AF$6*Ermittlung_Pauschale!$N130),"")</f>
        <v/>
      </c>
      <c r="L138" s="73" t="str">
        <f>IFERROR(IF($B138=String_o_Kofi,0,VLOOKUP(Monatsverwendungsnachweis!AC141,Status_Ausloesung,Monatsverwendungsnachweis!$R$6,FALSE)*$AF$6*Ermittlung_Pauschale!$N130),"")</f>
        <v/>
      </c>
      <c r="M138" s="73" t="str">
        <f>IFERROR(IF($B138=String_o_Kofi,0,VLOOKUP(Monatsverwendungsnachweis!AD141,Status_Ausloesung,Monatsverwendungsnachweis!$R$6,FALSE)*$AF$6*Ermittlung_Pauschale!$N130),"")</f>
        <v/>
      </c>
      <c r="N138" s="73" t="str">
        <f>IFERROR(IF($B138=String_o_Kofi,0,VLOOKUP(Monatsverwendungsnachweis!AE141,Status_Ausloesung,Monatsverwendungsnachweis!$R$6,FALSE)*$AF$6*Ermittlung_Pauschale!$N130),"")</f>
        <v/>
      </c>
      <c r="O138" s="73" t="str">
        <f>IFERROR(IF($B138=String_o_Kofi,0,VLOOKUP(Monatsverwendungsnachweis!AF141,Status_Ausloesung,Monatsverwendungsnachweis!$R$6,FALSE)*$AF$6*Ermittlung_Pauschale!$N130),"")</f>
        <v/>
      </c>
      <c r="P138" s="73" t="str">
        <f>IFERROR(IF($B138=String_o_Kofi,0,VLOOKUP(Monatsverwendungsnachweis!AG141,Status_Ausloesung,Monatsverwendungsnachweis!$R$6,FALSE)*$AF$6*Ermittlung_Pauschale!$N130),"")</f>
        <v/>
      </c>
      <c r="Q138" s="73" t="str">
        <f>IFERROR(IF($B138=String_o_Kofi,0,VLOOKUP(Monatsverwendungsnachweis!AH141,Status_Ausloesung,Monatsverwendungsnachweis!$R$6,FALSE)*$AF$6*Ermittlung_Pauschale!$N130),"")</f>
        <v/>
      </c>
      <c r="R138" s="73" t="str">
        <f>IFERROR(IF($B138=String_o_Kofi,0,VLOOKUP(Monatsverwendungsnachweis!AI141,Status_Ausloesung,Monatsverwendungsnachweis!$R$6,FALSE)*$AF$6*Ermittlung_Pauschale!$N130),"")</f>
        <v/>
      </c>
      <c r="S138" s="73" t="str">
        <f>IFERROR(IF($B138=String_o_Kofi,0,VLOOKUP(Monatsverwendungsnachweis!AJ141,Status_Ausloesung,Monatsverwendungsnachweis!$R$6,FALSE)*$AF$6*Ermittlung_Pauschale!$N130),"")</f>
        <v/>
      </c>
      <c r="T138" s="73" t="str">
        <f>IFERROR(IF($B138=String_o_Kofi,0,VLOOKUP(Monatsverwendungsnachweis!AK141,Status_Ausloesung,Monatsverwendungsnachweis!$R$6,FALSE)*$AF$6*Ermittlung_Pauschale!$N130),"")</f>
        <v/>
      </c>
      <c r="U138" s="73" t="str">
        <f>IFERROR(IF($B138=String_o_Kofi,0,VLOOKUP(Monatsverwendungsnachweis!AL141,Status_Ausloesung,Monatsverwendungsnachweis!$R$6,FALSE)*$AF$6*Ermittlung_Pauschale!$N130),"")</f>
        <v/>
      </c>
      <c r="V138" s="73" t="str">
        <f>IFERROR(IF($B138=String_o_Kofi,0,VLOOKUP(Monatsverwendungsnachweis!AM141,Status_Ausloesung,Monatsverwendungsnachweis!$R$6,FALSE)*$AF$6*Ermittlung_Pauschale!$N130),"")</f>
        <v/>
      </c>
      <c r="W138" s="73" t="str">
        <f>IFERROR(IF($B138=String_o_Kofi,0,VLOOKUP(Monatsverwendungsnachweis!AN141,Status_Ausloesung,Monatsverwendungsnachweis!$R$6,FALSE)*$AF$6*Ermittlung_Pauschale!$N130),"")</f>
        <v/>
      </c>
      <c r="X138" s="73" t="str">
        <f>IFERROR(IF($B138=String_o_Kofi,0,VLOOKUP(Monatsverwendungsnachweis!AO141,Status_Ausloesung,Monatsverwendungsnachweis!$R$6,FALSE)*$AF$6*Ermittlung_Pauschale!$N130),"")</f>
        <v/>
      </c>
      <c r="Y138" s="73" t="str">
        <f>IFERROR(IF($B138=String_o_Kofi,0,VLOOKUP(Monatsverwendungsnachweis!AP141,Status_Ausloesung,Monatsverwendungsnachweis!$R$6,FALSE)*$AF$6*Ermittlung_Pauschale!$N130),"")</f>
        <v/>
      </c>
      <c r="Z138" s="73" t="str">
        <f>IFERROR(IF($B138=String_o_Kofi,0,VLOOKUP(Monatsverwendungsnachweis!AQ141,Status_Ausloesung,Monatsverwendungsnachweis!$R$6,FALSE)*$AF$6*Ermittlung_Pauschale!$N130),"")</f>
        <v/>
      </c>
      <c r="AA138" s="73" t="str">
        <f>IFERROR(IF($B138=String_o_Kofi,0,VLOOKUP(Monatsverwendungsnachweis!AR141,Status_Ausloesung,Monatsverwendungsnachweis!$R$6,FALSE)*$AF$6*Ermittlung_Pauschale!$N130),"")</f>
        <v/>
      </c>
      <c r="AB138" s="73" t="str">
        <f>IFERROR(IF($B138=String_o_Kofi,0,VLOOKUP(Monatsverwendungsnachweis!AS141,Status_Ausloesung,Monatsverwendungsnachweis!$R$6,FALSE)*$AF$6*Ermittlung_Pauschale!$N130),"")</f>
        <v/>
      </c>
      <c r="AC138" s="73" t="str">
        <f>IFERROR(IF($B138=String_o_Kofi,0,VLOOKUP(Monatsverwendungsnachweis!AT141,Status_Ausloesung,Monatsverwendungsnachweis!$R$6,FALSE)*$AF$6*Ermittlung_Pauschale!$N130),"")</f>
        <v/>
      </c>
      <c r="AD138" s="73" t="str">
        <f>IFERROR(IF($B138=String_o_Kofi,0,VLOOKUP(Monatsverwendungsnachweis!AU141,Status_Ausloesung,Monatsverwendungsnachweis!$R$6,FALSE)*$AF$6*Ermittlung_Pauschale!$N130),"")</f>
        <v/>
      </c>
      <c r="AE138" s="73" t="str">
        <f>IFERROR(IF($B138=String_o_Kofi,0,VLOOKUP(Monatsverwendungsnachweis!AV141,Status_Ausloesung,Monatsverwendungsnachweis!$R$6,FALSE)*$AF$6*Ermittlung_Pauschale!$N130),"")</f>
        <v/>
      </c>
      <c r="AF138" s="73" t="str">
        <f>IFERROR(IF($B138=String_o_Kofi,0,VLOOKUP(Monatsverwendungsnachweis!AW141,Status_Ausloesung,Monatsverwendungsnachweis!$R$6,FALSE)*$AF$6*Ermittlung_Pauschale!$N130),"")</f>
        <v/>
      </c>
      <c r="AG138" s="73" t="str">
        <f>IFERROR(IF($B138=String_o_Kofi,0,VLOOKUP(Monatsverwendungsnachweis!AX141,Status_Ausloesung,Monatsverwendungsnachweis!$R$6,FALSE)*$AF$6*Ermittlung_Pauschale!$N130),"")</f>
        <v/>
      </c>
      <c r="AH138" s="73" t="str">
        <f>IFERROR(IF($B138=String_o_Kofi,0,VLOOKUP(Monatsverwendungsnachweis!AY141,Status_Ausloesung,Monatsverwendungsnachweis!$R$6,FALSE)*$AF$6*Ermittlung_Pauschale!$N130),"")</f>
        <v/>
      </c>
      <c r="AI138" s="73" t="str">
        <f>IFERROR(IF($B138=String_o_Kofi,0,VLOOKUP(Monatsverwendungsnachweis!AZ141,Status_Ausloesung,Monatsverwendungsnachweis!$R$6,FALSE)*$AF$6*Ermittlung_Pauschale!$N130),"")</f>
        <v/>
      </c>
      <c r="AJ138" s="73" t="str">
        <f>IFERROR(IF($B138=String_o_Kofi,0,VLOOKUP(Monatsverwendungsnachweis!BA141,Status_Ausloesung,Monatsverwendungsnachweis!$R$6,FALSE)*$AF$6*Ermittlung_Pauschale!$N130),"")</f>
        <v/>
      </c>
      <c r="AK138" s="73" t="str">
        <f>IFERROR(IF($B138=String_o_Kofi,0,VLOOKUP(Monatsverwendungsnachweis!BB141,Status_Ausloesung,Monatsverwendungsnachweis!$R$6,FALSE)*$AF$6*Ermittlung_Pauschale!$N130),"")</f>
        <v/>
      </c>
      <c r="AL138" s="73" t="str">
        <f>IFERROR(IF($B138=String_o_Kofi,0,VLOOKUP(Monatsverwendungsnachweis!BC141,Status_Ausloesung,Monatsverwendungsnachweis!$R$6,FALSE)*$AF$6*Ermittlung_Pauschale!$N130),"")</f>
        <v/>
      </c>
      <c r="AM138" s="74">
        <f>IF(E138='Drop Down'!$L$2,SUM(H138:AL138),0)</f>
        <v>0</v>
      </c>
      <c r="AN138" s="74">
        <f>IF(E138='Drop Down'!$L$3,SUM(H138:AL138),0)</f>
        <v>0</v>
      </c>
      <c r="AO138" s="625"/>
      <c r="AP138" s="625"/>
    </row>
    <row r="139" spans="1:42" s="41" customFormat="1" ht="11.85" customHeight="1" x14ac:dyDescent="0.2">
      <c r="A139" s="83" t="str">
        <f>Monatsverwendungsnachweis!A142</f>
        <v/>
      </c>
      <c r="B139" s="84" t="str">
        <f>IF(Monatsverwendungsnachweis!B142&lt;&gt;"",Monatsverwendungsnachweis!B142,"")</f>
        <v/>
      </c>
      <c r="C139" s="84" t="str">
        <f>IF(Monatsverwendungsnachweis!D142&lt;&gt;"",Monatsverwendungsnachweis!D142,"")</f>
        <v/>
      </c>
      <c r="D139" s="124" t="str">
        <f>IF(Monatsverwendungsnachweis!F142="","",Monatsverwendungsnachweis!F142)</f>
        <v/>
      </c>
      <c r="E139" s="128" t="str">
        <f>IF(Monatsverwendungsnachweis!G142="","",Monatsverwendungsnachweis!G142)</f>
        <v/>
      </c>
      <c r="F139" s="124" t="str">
        <f>IF(Monatsverwendungsnachweis!H142="","",Monatsverwendungsnachweis!H142)</f>
        <v/>
      </c>
      <c r="G139" s="124" t="str">
        <f>IF(C139="","",IF(Ermittlung_Pauschale!N131=0,"nein","ja"))</f>
        <v/>
      </c>
      <c r="H139" s="73" t="str">
        <f>IFERROR(IF($B139=String_o_Kofi,0,VLOOKUP(Monatsverwendungsnachweis!Y142,Status_Ausloesung,Monatsverwendungsnachweis!$R$6,FALSE)*$AF$6*Ermittlung_Pauschale!$N131),"")</f>
        <v/>
      </c>
      <c r="I139" s="73" t="str">
        <f>IFERROR(IF($B139=String_o_Kofi,0,VLOOKUP(Monatsverwendungsnachweis!Z142,Status_Ausloesung,Monatsverwendungsnachweis!$R$6,FALSE)*$AF$6*Ermittlung_Pauschale!$N131),"")</f>
        <v/>
      </c>
      <c r="J139" s="73" t="str">
        <f>IFERROR(IF($B139=String_o_Kofi,0,VLOOKUP(Monatsverwendungsnachweis!AA142,Status_Ausloesung,Monatsverwendungsnachweis!$R$6,FALSE)*$AF$6*Ermittlung_Pauschale!$N131),"")</f>
        <v/>
      </c>
      <c r="K139" s="73" t="str">
        <f>IFERROR(IF($B139=String_o_Kofi,0,VLOOKUP(Monatsverwendungsnachweis!AB142,Status_Ausloesung,Monatsverwendungsnachweis!$R$6,FALSE)*$AF$6*Ermittlung_Pauschale!$N131),"")</f>
        <v/>
      </c>
      <c r="L139" s="73" t="str">
        <f>IFERROR(IF($B139=String_o_Kofi,0,VLOOKUP(Monatsverwendungsnachweis!AC142,Status_Ausloesung,Monatsverwendungsnachweis!$R$6,FALSE)*$AF$6*Ermittlung_Pauschale!$N131),"")</f>
        <v/>
      </c>
      <c r="M139" s="73" t="str">
        <f>IFERROR(IF($B139=String_o_Kofi,0,VLOOKUP(Monatsverwendungsnachweis!AD142,Status_Ausloesung,Monatsverwendungsnachweis!$R$6,FALSE)*$AF$6*Ermittlung_Pauschale!$N131),"")</f>
        <v/>
      </c>
      <c r="N139" s="73" t="str">
        <f>IFERROR(IF($B139=String_o_Kofi,0,VLOOKUP(Monatsverwendungsnachweis!AE142,Status_Ausloesung,Monatsverwendungsnachweis!$R$6,FALSE)*$AF$6*Ermittlung_Pauschale!$N131),"")</f>
        <v/>
      </c>
      <c r="O139" s="73" t="str">
        <f>IFERROR(IF($B139=String_o_Kofi,0,VLOOKUP(Monatsverwendungsnachweis!AF142,Status_Ausloesung,Monatsverwendungsnachweis!$R$6,FALSE)*$AF$6*Ermittlung_Pauschale!$N131),"")</f>
        <v/>
      </c>
      <c r="P139" s="73" t="str">
        <f>IFERROR(IF($B139=String_o_Kofi,0,VLOOKUP(Monatsverwendungsnachweis!AG142,Status_Ausloesung,Monatsverwendungsnachweis!$R$6,FALSE)*$AF$6*Ermittlung_Pauschale!$N131),"")</f>
        <v/>
      </c>
      <c r="Q139" s="73" t="str">
        <f>IFERROR(IF($B139=String_o_Kofi,0,VLOOKUP(Monatsverwendungsnachweis!AH142,Status_Ausloesung,Monatsverwendungsnachweis!$R$6,FALSE)*$AF$6*Ermittlung_Pauschale!$N131),"")</f>
        <v/>
      </c>
      <c r="R139" s="73" t="str">
        <f>IFERROR(IF($B139=String_o_Kofi,0,VLOOKUP(Monatsverwendungsnachweis!AI142,Status_Ausloesung,Monatsverwendungsnachweis!$R$6,FALSE)*$AF$6*Ermittlung_Pauschale!$N131),"")</f>
        <v/>
      </c>
      <c r="S139" s="73" t="str">
        <f>IFERROR(IF($B139=String_o_Kofi,0,VLOOKUP(Monatsverwendungsnachweis!AJ142,Status_Ausloesung,Monatsverwendungsnachweis!$R$6,FALSE)*$AF$6*Ermittlung_Pauschale!$N131),"")</f>
        <v/>
      </c>
      <c r="T139" s="73" t="str">
        <f>IFERROR(IF($B139=String_o_Kofi,0,VLOOKUP(Monatsverwendungsnachweis!AK142,Status_Ausloesung,Monatsverwendungsnachweis!$R$6,FALSE)*$AF$6*Ermittlung_Pauschale!$N131),"")</f>
        <v/>
      </c>
      <c r="U139" s="73" t="str">
        <f>IFERROR(IF($B139=String_o_Kofi,0,VLOOKUP(Monatsverwendungsnachweis!AL142,Status_Ausloesung,Monatsverwendungsnachweis!$R$6,FALSE)*$AF$6*Ermittlung_Pauschale!$N131),"")</f>
        <v/>
      </c>
      <c r="V139" s="73" t="str">
        <f>IFERROR(IF($B139=String_o_Kofi,0,VLOOKUP(Monatsverwendungsnachweis!AM142,Status_Ausloesung,Monatsverwendungsnachweis!$R$6,FALSE)*$AF$6*Ermittlung_Pauschale!$N131),"")</f>
        <v/>
      </c>
      <c r="W139" s="73" t="str">
        <f>IFERROR(IF($B139=String_o_Kofi,0,VLOOKUP(Monatsverwendungsnachweis!AN142,Status_Ausloesung,Monatsverwendungsnachweis!$R$6,FALSE)*$AF$6*Ermittlung_Pauschale!$N131),"")</f>
        <v/>
      </c>
      <c r="X139" s="73" t="str">
        <f>IFERROR(IF($B139=String_o_Kofi,0,VLOOKUP(Monatsverwendungsnachweis!AO142,Status_Ausloesung,Monatsverwendungsnachweis!$R$6,FALSE)*$AF$6*Ermittlung_Pauschale!$N131),"")</f>
        <v/>
      </c>
      <c r="Y139" s="73" t="str">
        <f>IFERROR(IF($B139=String_o_Kofi,0,VLOOKUP(Monatsverwendungsnachweis!AP142,Status_Ausloesung,Monatsverwendungsnachweis!$R$6,FALSE)*$AF$6*Ermittlung_Pauschale!$N131),"")</f>
        <v/>
      </c>
      <c r="Z139" s="73" t="str">
        <f>IFERROR(IF($B139=String_o_Kofi,0,VLOOKUP(Monatsverwendungsnachweis!AQ142,Status_Ausloesung,Monatsverwendungsnachweis!$R$6,FALSE)*$AF$6*Ermittlung_Pauschale!$N131),"")</f>
        <v/>
      </c>
      <c r="AA139" s="73" t="str">
        <f>IFERROR(IF($B139=String_o_Kofi,0,VLOOKUP(Monatsverwendungsnachweis!AR142,Status_Ausloesung,Monatsverwendungsnachweis!$R$6,FALSE)*$AF$6*Ermittlung_Pauschale!$N131),"")</f>
        <v/>
      </c>
      <c r="AB139" s="73" t="str">
        <f>IFERROR(IF($B139=String_o_Kofi,0,VLOOKUP(Monatsverwendungsnachweis!AS142,Status_Ausloesung,Monatsverwendungsnachweis!$R$6,FALSE)*$AF$6*Ermittlung_Pauschale!$N131),"")</f>
        <v/>
      </c>
      <c r="AC139" s="73" t="str">
        <f>IFERROR(IF($B139=String_o_Kofi,0,VLOOKUP(Monatsverwendungsnachweis!AT142,Status_Ausloesung,Monatsverwendungsnachweis!$R$6,FALSE)*$AF$6*Ermittlung_Pauschale!$N131),"")</f>
        <v/>
      </c>
      <c r="AD139" s="73" t="str">
        <f>IFERROR(IF($B139=String_o_Kofi,0,VLOOKUP(Monatsverwendungsnachweis!AU142,Status_Ausloesung,Monatsverwendungsnachweis!$R$6,FALSE)*$AF$6*Ermittlung_Pauschale!$N131),"")</f>
        <v/>
      </c>
      <c r="AE139" s="73" t="str">
        <f>IFERROR(IF($B139=String_o_Kofi,0,VLOOKUP(Monatsverwendungsnachweis!AV142,Status_Ausloesung,Monatsverwendungsnachweis!$R$6,FALSE)*$AF$6*Ermittlung_Pauschale!$N131),"")</f>
        <v/>
      </c>
      <c r="AF139" s="73" t="str">
        <f>IFERROR(IF($B139=String_o_Kofi,0,VLOOKUP(Monatsverwendungsnachweis!AW142,Status_Ausloesung,Monatsverwendungsnachweis!$R$6,FALSE)*$AF$6*Ermittlung_Pauschale!$N131),"")</f>
        <v/>
      </c>
      <c r="AG139" s="73" t="str">
        <f>IFERROR(IF($B139=String_o_Kofi,0,VLOOKUP(Monatsverwendungsnachweis!AX142,Status_Ausloesung,Monatsverwendungsnachweis!$R$6,FALSE)*$AF$6*Ermittlung_Pauschale!$N131),"")</f>
        <v/>
      </c>
      <c r="AH139" s="73" t="str">
        <f>IFERROR(IF($B139=String_o_Kofi,0,VLOOKUP(Monatsverwendungsnachweis!AY142,Status_Ausloesung,Monatsverwendungsnachweis!$R$6,FALSE)*$AF$6*Ermittlung_Pauschale!$N131),"")</f>
        <v/>
      </c>
      <c r="AI139" s="73" t="str">
        <f>IFERROR(IF($B139=String_o_Kofi,0,VLOOKUP(Monatsverwendungsnachweis!AZ142,Status_Ausloesung,Monatsverwendungsnachweis!$R$6,FALSE)*$AF$6*Ermittlung_Pauschale!$N131),"")</f>
        <v/>
      </c>
      <c r="AJ139" s="73" t="str">
        <f>IFERROR(IF($B139=String_o_Kofi,0,VLOOKUP(Monatsverwendungsnachweis!BA142,Status_Ausloesung,Monatsverwendungsnachweis!$R$6,FALSE)*$AF$6*Ermittlung_Pauschale!$N131),"")</f>
        <v/>
      </c>
      <c r="AK139" s="73" t="str">
        <f>IFERROR(IF($B139=String_o_Kofi,0,VLOOKUP(Monatsverwendungsnachweis!BB142,Status_Ausloesung,Monatsverwendungsnachweis!$R$6,FALSE)*$AF$6*Ermittlung_Pauschale!$N131),"")</f>
        <v/>
      </c>
      <c r="AL139" s="73" t="str">
        <f>IFERROR(IF($B139=String_o_Kofi,0,VLOOKUP(Monatsverwendungsnachweis!BC142,Status_Ausloesung,Monatsverwendungsnachweis!$R$6,FALSE)*$AF$6*Ermittlung_Pauschale!$N131),"")</f>
        <v/>
      </c>
      <c r="AM139" s="74">
        <f>IF(E139='Drop Down'!$L$2,SUM(H139:AL139),0)</f>
        <v>0</v>
      </c>
      <c r="AN139" s="74">
        <f>IF(E139='Drop Down'!$L$3,SUM(H139:AL139),0)</f>
        <v>0</v>
      </c>
      <c r="AO139" s="625"/>
      <c r="AP139" s="625"/>
    </row>
    <row r="140" spans="1:42" s="41" customFormat="1" ht="11.85" customHeight="1" x14ac:dyDescent="0.2">
      <c r="A140" s="83" t="str">
        <f>Monatsverwendungsnachweis!A143</f>
        <v/>
      </c>
      <c r="B140" s="84" t="str">
        <f>IF(Monatsverwendungsnachweis!B143&lt;&gt;"",Monatsverwendungsnachweis!B143,"")</f>
        <v/>
      </c>
      <c r="C140" s="84" t="str">
        <f>IF(Monatsverwendungsnachweis!D143&lt;&gt;"",Monatsverwendungsnachweis!D143,"")</f>
        <v/>
      </c>
      <c r="D140" s="124" t="str">
        <f>IF(Monatsverwendungsnachweis!F143="","",Monatsverwendungsnachweis!F143)</f>
        <v/>
      </c>
      <c r="E140" s="128" t="str">
        <f>IF(Monatsverwendungsnachweis!G143="","",Monatsverwendungsnachweis!G143)</f>
        <v/>
      </c>
      <c r="F140" s="124" t="str">
        <f>IF(Monatsverwendungsnachweis!H143="","",Monatsverwendungsnachweis!H143)</f>
        <v/>
      </c>
      <c r="G140" s="124" t="str">
        <f>IF(C140="","",IF(Ermittlung_Pauschale!N132=0,"nein","ja"))</f>
        <v/>
      </c>
      <c r="H140" s="73" t="str">
        <f>IFERROR(IF($B140=String_o_Kofi,0,VLOOKUP(Monatsverwendungsnachweis!Y143,Status_Ausloesung,Monatsverwendungsnachweis!$R$6,FALSE)*$AF$6*Ermittlung_Pauschale!$N132),"")</f>
        <v/>
      </c>
      <c r="I140" s="73" t="str">
        <f>IFERROR(IF($B140=String_o_Kofi,0,VLOOKUP(Monatsverwendungsnachweis!Z143,Status_Ausloesung,Monatsverwendungsnachweis!$R$6,FALSE)*$AF$6*Ermittlung_Pauschale!$N132),"")</f>
        <v/>
      </c>
      <c r="J140" s="73" t="str">
        <f>IFERROR(IF($B140=String_o_Kofi,0,VLOOKUP(Monatsverwendungsnachweis!AA143,Status_Ausloesung,Monatsverwendungsnachweis!$R$6,FALSE)*$AF$6*Ermittlung_Pauschale!$N132),"")</f>
        <v/>
      </c>
      <c r="K140" s="73" t="str">
        <f>IFERROR(IF($B140=String_o_Kofi,0,VLOOKUP(Monatsverwendungsnachweis!AB143,Status_Ausloesung,Monatsverwendungsnachweis!$R$6,FALSE)*$AF$6*Ermittlung_Pauschale!$N132),"")</f>
        <v/>
      </c>
      <c r="L140" s="73" t="str">
        <f>IFERROR(IF($B140=String_o_Kofi,0,VLOOKUP(Monatsverwendungsnachweis!AC143,Status_Ausloesung,Monatsverwendungsnachweis!$R$6,FALSE)*$AF$6*Ermittlung_Pauschale!$N132),"")</f>
        <v/>
      </c>
      <c r="M140" s="73" t="str">
        <f>IFERROR(IF($B140=String_o_Kofi,0,VLOOKUP(Monatsverwendungsnachweis!AD143,Status_Ausloesung,Monatsverwendungsnachweis!$R$6,FALSE)*$AF$6*Ermittlung_Pauschale!$N132),"")</f>
        <v/>
      </c>
      <c r="N140" s="73" t="str">
        <f>IFERROR(IF($B140=String_o_Kofi,0,VLOOKUP(Monatsverwendungsnachweis!AE143,Status_Ausloesung,Monatsverwendungsnachweis!$R$6,FALSE)*$AF$6*Ermittlung_Pauschale!$N132),"")</f>
        <v/>
      </c>
      <c r="O140" s="73" t="str">
        <f>IFERROR(IF($B140=String_o_Kofi,0,VLOOKUP(Monatsverwendungsnachweis!AF143,Status_Ausloesung,Monatsverwendungsnachweis!$R$6,FALSE)*$AF$6*Ermittlung_Pauschale!$N132),"")</f>
        <v/>
      </c>
      <c r="P140" s="73" t="str">
        <f>IFERROR(IF($B140=String_o_Kofi,0,VLOOKUP(Monatsverwendungsnachweis!AG143,Status_Ausloesung,Monatsverwendungsnachweis!$R$6,FALSE)*$AF$6*Ermittlung_Pauschale!$N132),"")</f>
        <v/>
      </c>
      <c r="Q140" s="73" t="str">
        <f>IFERROR(IF($B140=String_o_Kofi,0,VLOOKUP(Monatsverwendungsnachweis!AH143,Status_Ausloesung,Monatsverwendungsnachweis!$R$6,FALSE)*$AF$6*Ermittlung_Pauschale!$N132),"")</f>
        <v/>
      </c>
      <c r="R140" s="73" t="str">
        <f>IFERROR(IF($B140=String_o_Kofi,0,VLOOKUP(Monatsverwendungsnachweis!AI143,Status_Ausloesung,Monatsverwendungsnachweis!$R$6,FALSE)*$AF$6*Ermittlung_Pauschale!$N132),"")</f>
        <v/>
      </c>
      <c r="S140" s="73" t="str">
        <f>IFERROR(IF($B140=String_o_Kofi,0,VLOOKUP(Monatsverwendungsnachweis!AJ143,Status_Ausloesung,Monatsverwendungsnachweis!$R$6,FALSE)*$AF$6*Ermittlung_Pauschale!$N132),"")</f>
        <v/>
      </c>
      <c r="T140" s="73" t="str">
        <f>IFERROR(IF($B140=String_o_Kofi,0,VLOOKUP(Monatsverwendungsnachweis!AK143,Status_Ausloesung,Monatsverwendungsnachweis!$R$6,FALSE)*$AF$6*Ermittlung_Pauschale!$N132),"")</f>
        <v/>
      </c>
      <c r="U140" s="73" t="str">
        <f>IFERROR(IF($B140=String_o_Kofi,0,VLOOKUP(Monatsverwendungsnachweis!AL143,Status_Ausloesung,Monatsverwendungsnachweis!$R$6,FALSE)*$AF$6*Ermittlung_Pauschale!$N132),"")</f>
        <v/>
      </c>
      <c r="V140" s="73" t="str">
        <f>IFERROR(IF($B140=String_o_Kofi,0,VLOOKUP(Monatsverwendungsnachweis!AM143,Status_Ausloesung,Monatsverwendungsnachweis!$R$6,FALSE)*$AF$6*Ermittlung_Pauschale!$N132),"")</f>
        <v/>
      </c>
      <c r="W140" s="73" t="str">
        <f>IFERROR(IF($B140=String_o_Kofi,0,VLOOKUP(Monatsverwendungsnachweis!AN143,Status_Ausloesung,Monatsverwendungsnachweis!$R$6,FALSE)*$AF$6*Ermittlung_Pauschale!$N132),"")</f>
        <v/>
      </c>
      <c r="X140" s="73" t="str">
        <f>IFERROR(IF($B140=String_o_Kofi,0,VLOOKUP(Monatsverwendungsnachweis!AO143,Status_Ausloesung,Monatsverwendungsnachweis!$R$6,FALSE)*$AF$6*Ermittlung_Pauschale!$N132),"")</f>
        <v/>
      </c>
      <c r="Y140" s="73" t="str">
        <f>IFERROR(IF($B140=String_o_Kofi,0,VLOOKUP(Monatsverwendungsnachweis!AP143,Status_Ausloesung,Monatsverwendungsnachweis!$R$6,FALSE)*$AF$6*Ermittlung_Pauschale!$N132),"")</f>
        <v/>
      </c>
      <c r="Z140" s="73" t="str">
        <f>IFERROR(IF($B140=String_o_Kofi,0,VLOOKUP(Monatsverwendungsnachweis!AQ143,Status_Ausloesung,Monatsverwendungsnachweis!$R$6,FALSE)*$AF$6*Ermittlung_Pauschale!$N132),"")</f>
        <v/>
      </c>
      <c r="AA140" s="73" t="str">
        <f>IFERROR(IF($B140=String_o_Kofi,0,VLOOKUP(Monatsverwendungsnachweis!AR143,Status_Ausloesung,Monatsverwendungsnachweis!$R$6,FALSE)*$AF$6*Ermittlung_Pauschale!$N132),"")</f>
        <v/>
      </c>
      <c r="AB140" s="73" t="str">
        <f>IFERROR(IF($B140=String_o_Kofi,0,VLOOKUP(Monatsverwendungsnachweis!AS143,Status_Ausloesung,Monatsverwendungsnachweis!$R$6,FALSE)*$AF$6*Ermittlung_Pauschale!$N132),"")</f>
        <v/>
      </c>
      <c r="AC140" s="73" t="str">
        <f>IFERROR(IF($B140=String_o_Kofi,0,VLOOKUP(Monatsverwendungsnachweis!AT143,Status_Ausloesung,Monatsverwendungsnachweis!$R$6,FALSE)*$AF$6*Ermittlung_Pauschale!$N132),"")</f>
        <v/>
      </c>
      <c r="AD140" s="73" t="str">
        <f>IFERROR(IF($B140=String_o_Kofi,0,VLOOKUP(Monatsverwendungsnachweis!AU143,Status_Ausloesung,Monatsverwendungsnachweis!$R$6,FALSE)*$AF$6*Ermittlung_Pauschale!$N132),"")</f>
        <v/>
      </c>
      <c r="AE140" s="73" t="str">
        <f>IFERROR(IF($B140=String_o_Kofi,0,VLOOKUP(Monatsverwendungsnachweis!AV143,Status_Ausloesung,Monatsverwendungsnachweis!$R$6,FALSE)*$AF$6*Ermittlung_Pauschale!$N132),"")</f>
        <v/>
      </c>
      <c r="AF140" s="73" t="str">
        <f>IFERROR(IF($B140=String_o_Kofi,0,VLOOKUP(Monatsverwendungsnachweis!AW143,Status_Ausloesung,Monatsverwendungsnachweis!$R$6,FALSE)*$AF$6*Ermittlung_Pauschale!$N132),"")</f>
        <v/>
      </c>
      <c r="AG140" s="73" t="str">
        <f>IFERROR(IF($B140=String_o_Kofi,0,VLOOKUP(Monatsverwendungsnachweis!AX143,Status_Ausloesung,Monatsverwendungsnachweis!$R$6,FALSE)*$AF$6*Ermittlung_Pauschale!$N132),"")</f>
        <v/>
      </c>
      <c r="AH140" s="73" t="str">
        <f>IFERROR(IF($B140=String_o_Kofi,0,VLOOKUP(Monatsverwendungsnachweis!AY143,Status_Ausloesung,Monatsverwendungsnachweis!$R$6,FALSE)*$AF$6*Ermittlung_Pauschale!$N132),"")</f>
        <v/>
      </c>
      <c r="AI140" s="73" t="str">
        <f>IFERROR(IF($B140=String_o_Kofi,0,VLOOKUP(Monatsverwendungsnachweis!AZ143,Status_Ausloesung,Monatsverwendungsnachweis!$R$6,FALSE)*$AF$6*Ermittlung_Pauschale!$N132),"")</f>
        <v/>
      </c>
      <c r="AJ140" s="73" t="str">
        <f>IFERROR(IF($B140=String_o_Kofi,0,VLOOKUP(Monatsverwendungsnachweis!BA143,Status_Ausloesung,Monatsverwendungsnachweis!$R$6,FALSE)*$AF$6*Ermittlung_Pauschale!$N132),"")</f>
        <v/>
      </c>
      <c r="AK140" s="73" t="str">
        <f>IFERROR(IF($B140=String_o_Kofi,0,VLOOKUP(Monatsverwendungsnachweis!BB143,Status_Ausloesung,Monatsverwendungsnachweis!$R$6,FALSE)*$AF$6*Ermittlung_Pauschale!$N132),"")</f>
        <v/>
      </c>
      <c r="AL140" s="73" t="str">
        <f>IFERROR(IF($B140=String_o_Kofi,0,VLOOKUP(Monatsverwendungsnachweis!BC143,Status_Ausloesung,Monatsverwendungsnachweis!$R$6,FALSE)*$AF$6*Ermittlung_Pauschale!$N132),"")</f>
        <v/>
      </c>
      <c r="AM140" s="74">
        <f>IF(E140='Drop Down'!$L$2,SUM(H140:AL140),0)</f>
        <v>0</v>
      </c>
      <c r="AN140" s="74">
        <f>IF(E140='Drop Down'!$L$3,SUM(H140:AL140),0)</f>
        <v>0</v>
      </c>
      <c r="AO140" s="625"/>
      <c r="AP140" s="625"/>
    </row>
    <row r="141" spans="1:42" s="41" customFormat="1" ht="11.85" customHeight="1" x14ac:dyDescent="0.2">
      <c r="A141" s="83" t="str">
        <f>Monatsverwendungsnachweis!A144</f>
        <v/>
      </c>
      <c r="B141" s="84" t="str">
        <f>IF(Monatsverwendungsnachweis!B144&lt;&gt;"",Monatsverwendungsnachweis!B144,"")</f>
        <v/>
      </c>
      <c r="C141" s="84" t="str">
        <f>IF(Monatsverwendungsnachweis!D144&lt;&gt;"",Monatsverwendungsnachweis!D144,"")</f>
        <v/>
      </c>
      <c r="D141" s="124" t="str">
        <f>IF(Monatsverwendungsnachweis!F144="","",Monatsverwendungsnachweis!F144)</f>
        <v/>
      </c>
      <c r="E141" s="128" t="str">
        <f>IF(Monatsverwendungsnachweis!G144="","",Monatsverwendungsnachweis!G144)</f>
        <v/>
      </c>
      <c r="F141" s="124" t="str">
        <f>IF(Monatsverwendungsnachweis!H144="","",Monatsverwendungsnachweis!H144)</f>
        <v/>
      </c>
      <c r="G141" s="124" t="str">
        <f>IF(C141="","",IF(Ermittlung_Pauschale!N133=0,"nein","ja"))</f>
        <v/>
      </c>
      <c r="H141" s="73" t="str">
        <f>IFERROR(IF($B141=String_o_Kofi,0,VLOOKUP(Monatsverwendungsnachweis!Y144,Status_Ausloesung,Monatsverwendungsnachweis!$R$6,FALSE)*$AF$6*Ermittlung_Pauschale!$N133),"")</f>
        <v/>
      </c>
      <c r="I141" s="73" t="str">
        <f>IFERROR(IF($B141=String_o_Kofi,0,VLOOKUP(Monatsverwendungsnachweis!Z144,Status_Ausloesung,Monatsverwendungsnachweis!$R$6,FALSE)*$AF$6*Ermittlung_Pauschale!$N133),"")</f>
        <v/>
      </c>
      <c r="J141" s="73" t="str">
        <f>IFERROR(IF($B141=String_o_Kofi,0,VLOOKUP(Monatsverwendungsnachweis!AA144,Status_Ausloesung,Monatsverwendungsnachweis!$R$6,FALSE)*$AF$6*Ermittlung_Pauschale!$N133),"")</f>
        <v/>
      </c>
      <c r="K141" s="73" t="str">
        <f>IFERROR(IF($B141=String_o_Kofi,0,VLOOKUP(Monatsverwendungsnachweis!AB144,Status_Ausloesung,Monatsverwendungsnachweis!$R$6,FALSE)*$AF$6*Ermittlung_Pauschale!$N133),"")</f>
        <v/>
      </c>
      <c r="L141" s="73" t="str">
        <f>IFERROR(IF($B141=String_o_Kofi,0,VLOOKUP(Monatsverwendungsnachweis!AC144,Status_Ausloesung,Monatsverwendungsnachweis!$R$6,FALSE)*$AF$6*Ermittlung_Pauschale!$N133),"")</f>
        <v/>
      </c>
      <c r="M141" s="73" t="str">
        <f>IFERROR(IF($B141=String_o_Kofi,0,VLOOKUP(Monatsverwendungsnachweis!AD144,Status_Ausloesung,Monatsverwendungsnachweis!$R$6,FALSE)*$AF$6*Ermittlung_Pauschale!$N133),"")</f>
        <v/>
      </c>
      <c r="N141" s="73" t="str">
        <f>IFERROR(IF($B141=String_o_Kofi,0,VLOOKUP(Monatsverwendungsnachweis!AE144,Status_Ausloesung,Monatsverwendungsnachweis!$R$6,FALSE)*$AF$6*Ermittlung_Pauschale!$N133),"")</f>
        <v/>
      </c>
      <c r="O141" s="73" t="str">
        <f>IFERROR(IF($B141=String_o_Kofi,0,VLOOKUP(Monatsverwendungsnachweis!AF144,Status_Ausloesung,Monatsverwendungsnachweis!$R$6,FALSE)*$AF$6*Ermittlung_Pauschale!$N133),"")</f>
        <v/>
      </c>
      <c r="P141" s="73" t="str">
        <f>IFERROR(IF($B141=String_o_Kofi,0,VLOOKUP(Monatsverwendungsnachweis!AG144,Status_Ausloesung,Monatsverwendungsnachweis!$R$6,FALSE)*$AF$6*Ermittlung_Pauschale!$N133),"")</f>
        <v/>
      </c>
      <c r="Q141" s="73" t="str">
        <f>IFERROR(IF($B141=String_o_Kofi,0,VLOOKUP(Monatsverwendungsnachweis!AH144,Status_Ausloesung,Monatsverwendungsnachweis!$R$6,FALSE)*$AF$6*Ermittlung_Pauschale!$N133),"")</f>
        <v/>
      </c>
      <c r="R141" s="73" t="str">
        <f>IFERROR(IF($B141=String_o_Kofi,0,VLOOKUP(Monatsverwendungsnachweis!AI144,Status_Ausloesung,Monatsverwendungsnachweis!$R$6,FALSE)*$AF$6*Ermittlung_Pauschale!$N133),"")</f>
        <v/>
      </c>
      <c r="S141" s="73" t="str">
        <f>IFERROR(IF($B141=String_o_Kofi,0,VLOOKUP(Monatsverwendungsnachweis!AJ144,Status_Ausloesung,Monatsverwendungsnachweis!$R$6,FALSE)*$AF$6*Ermittlung_Pauschale!$N133),"")</f>
        <v/>
      </c>
      <c r="T141" s="73" t="str">
        <f>IFERROR(IF($B141=String_o_Kofi,0,VLOOKUP(Monatsverwendungsnachweis!AK144,Status_Ausloesung,Monatsverwendungsnachweis!$R$6,FALSE)*$AF$6*Ermittlung_Pauschale!$N133),"")</f>
        <v/>
      </c>
      <c r="U141" s="73" t="str">
        <f>IFERROR(IF($B141=String_o_Kofi,0,VLOOKUP(Monatsverwendungsnachweis!AL144,Status_Ausloesung,Monatsverwendungsnachweis!$R$6,FALSE)*$AF$6*Ermittlung_Pauschale!$N133),"")</f>
        <v/>
      </c>
      <c r="V141" s="73" t="str">
        <f>IFERROR(IF($B141=String_o_Kofi,0,VLOOKUP(Monatsverwendungsnachweis!AM144,Status_Ausloesung,Monatsverwendungsnachweis!$R$6,FALSE)*$AF$6*Ermittlung_Pauschale!$N133),"")</f>
        <v/>
      </c>
      <c r="W141" s="73" t="str">
        <f>IFERROR(IF($B141=String_o_Kofi,0,VLOOKUP(Monatsverwendungsnachweis!AN144,Status_Ausloesung,Monatsverwendungsnachweis!$R$6,FALSE)*$AF$6*Ermittlung_Pauschale!$N133),"")</f>
        <v/>
      </c>
      <c r="X141" s="73" t="str">
        <f>IFERROR(IF($B141=String_o_Kofi,0,VLOOKUP(Monatsverwendungsnachweis!AO144,Status_Ausloesung,Monatsverwendungsnachweis!$R$6,FALSE)*$AF$6*Ermittlung_Pauschale!$N133),"")</f>
        <v/>
      </c>
      <c r="Y141" s="73" t="str">
        <f>IFERROR(IF($B141=String_o_Kofi,0,VLOOKUP(Monatsverwendungsnachweis!AP144,Status_Ausloesung,Monatsverwendungsnachweis!$R$6,FALSE)*$AF$6*Ermittlung_Pauschale!$N133),"")</f>
        <v/>
      </c>
      <c r="Z141" s="73" t="str">
        <f>IFERROR(IF($B141=String_o_Kofi,0,VLOOKUP(Monatsverwendungsnachweis!AQ144,Status_Ausloesung,Monatsverwendungsnachweis!$R$6,FALSE)*$AF$6*Ermittlung_Pauschale!$N133),"")</f>
        <v/>
      </c>
      <c r="AA141" s="73" t="str">
        <f>IFERROR(IF($B141=String_o_Kofi,0,VLOOKUP(Monatsverwendungsnachweis!AR144,Status_Ausloesung,Monatsverwendungsnachweis!$R$6,FALSE)*$AF$6*Ermittlung_Pauschale!$N133),"")</f>
        <v/>
      </c>
      <c r="AB141" s="73" t="str">
        <f>IFERROR(IF($B141=String_o_Kofi,0,VLOOKUP(Monatsverwendungsnachweis!AS144,Status_Ausloesung,Monatsverwendungsnachweis!$R$6,FALSE)*$AF$6*Ermittlung_Pauschale!$N133),"")</f>
        <v/>
      </c>
      <c r="AC141" s="73" t="str">
        <f>IFERROR(IF($B141=String_o_Kofi,0,VLOOKUP(Monatsverwendungsnachweis!AT144,Status_Ausloesung,Monatsverwendungsnachweis!$R$6,FALSE)*$AF$6*Ermittlung_Pauschale!$N133),"")</f>
        <v/>
      </c>
      <c r="AD141" s="73" t="str">
        <f>IFERROR(IF($B141=String_o_Kofi,0,VLOOKUP(Monatsverwendungsnachweis!AU144,Status_Ausloesung,Monatsverwendungsnachweis!$R$6,FALSE)*$AF$6*Ermittlung_Pauschale!$N133),"")</f>
        <v/>
      </c>
      <c r="AE141" s="73" t="str">
        <f>IFERROR(IF($B141=String_o_Kofi,0,VLOOKUP(Monatsverwendungsnachweis!AV144,Status_Ausloesung,Monatsverwendungsnachweis!$R$6,FALSE)*$AF$6*Ermittlung_Pauschale!$N133),"")</f>
        <v/>
      </c>
      <c r="AF141" s="73" t="str">
        <f>IFERROR(IF($B141=String_o_Kofi,0,VLOOKUP(Monatsverwendungsnachweis!AW144,Status_Ausloesung,Monatsverwendungsnachweis!$R$6,FALSE)*$AF$6*Ermittlung_Pauschale!$N133),"")</f>
        <v/>
      </c>
      <c r="AG141" s="73" t="str">
        <f>IFERROR(IF($B141=String_o_Kofi,0,VLOOKUP(Monatsverwendungsnachweis!AX144,Status_Ausloesung,Monatsverwendungsnachweis!$R$6,FALSE)*$AF$6*Ermittlung_Pauschale!$N133),"")</f>
        <v/>
      </c>
      <c r="AH141" s="73" t="str">
        <f>IFERROR(IF($B141=String_o_Kofi,0,VLOOKUP(Monatsverwendungsnachweis!AY144,Status_Ausloesung,Monatsverwendungsnachweis!$R$6,FALSE)*$AF$6*Ermittlung_Pauschale!$N133),"")</f>
        <v/>
      </c>
      <c r="AI141" s="73" t="str">
        <f>IFERROR(IF($B141=String_o_Kofi,0,VLOOKUP(Monatsverwendungsnachweis!AZ144,Status_Ausloesung,Monatsverwendungsnachweis!$R$6,FALSE)*$AF$6*Ermittlung_Pauschale!$N133),"")</f>
        <v/>
      </c>
      <c r="AJ141" s="73" t="str">
        <f>IFERROR(IF($B141=String_o_Kofi,0,VLOOKUP(Monatsverwendungsnachweis!BA144,Status_Ausloesung,Monatsverwendungsnachweis!$R$6,FALSE)*$AF$6*Ermittlung_Pauschale!$N133),"")</f>
        <v/>
      </c>
      <c r="AK141" s="73" t="str">
        <f>IFERROR(IF($B141=String_o_Kofi,0,VLOOKUP(Monatsverwendungsnachweis!BB144,Status_Ausloesung,Monatsverwendungsnachweis!$R$6,FALSE)*$AF$6*Ermittlung_Pauschale!$N133),"")</f>
        <v/>
      </c>
      <c r="AL141" s="73" t="str">
        <f>IFERROR(IF($B141=String_o_Kofi,0,VLOOKUP(Monatsverwendungsnachweis!BC144,Status_Ausloesung,Monatsverwendungsnachweis!$R$6,FALSE)*$AF$6*Ermittlung_Pauschale!$N133),"")</f>
        <v/>
      </c>
      <c r="AM141" s="74">
        <f>IF(E141='Drop Down'!$L$2,SUM(H141:AL141),0)</f>
        <v>0</v>
      </c>
      <c r="AN141" s="74">
        <f>IF(E141='Drop Down'!$L$3,SUM(H141:AL141),0)</f>
        <v>0</v>
      </c>
      <c r="AO141" s="625"/>
      <c r="AP141" s="625"/>
    </row>
    <row r="142" spans="1:42" s="41" customFormat="1" ht="11.85" customHeight="1" x14ac:dyDescent="0.2">
      <c r="A142" s="83" t="str">
        <f>Monatsverwendungsnachweis!A145</f>
        <v/>
      </c>
      <c r="B142" s="84" t="str">
        <f>IF(Monatsverwendungsnachweis!B145&lt;&gt;"",Monatsverwendungsnachweis!B145,"")</f>
        <v/>
      </c>
      <c r="C142" s="84" t="str">
        <f>IF(Monatsverwendungsnachweis!D145&lt;&gt;"",Monatsverwendungsnachweis!D145,"")</f>
        <v/>
      </c>
      <c r="D142" s="124" t="str">
        <f>IF(Monatsverwendungsnachweis!F145="","",Monatsverwendungsnachweis!F145)</f>
        <v/>
      </c>
      <c r="E142" s="128" t="str">
        <f>IF(Monatsverwendungsnachweis!G145="","",Monatsverwendungsnachweis!G145)</f>
        <v/>
      </c>
      <c r="F142" s="124" t="str">
        <f>IF(Monatsverwendungsnachweis!H145="","",Monatsverwendungsnachweis!H145)</f>
        <v/>
      </c>
      <c r="G142" s="124" t="str">
        <f>IF(C142="","",IF(Ermittlung_Pauschale!N134=0,"nein","ja"))</f>
        <v/>
      </c>
      <c r="H142" s="73" t="str">
        <f>IFERROR(IF($B142=String_o_Kofi,0,VLOOKUP(Monatsverwendungsnachweis!Y145,Status_Ausloesung,Monatsverwendungsnachweis!$R$6,FALSE)*$AF$6*Ermittlung_Pauschale!$N134),"")</f>
        <v/>
      </c>
      <c r="I142" s="73" t="str">
        <f>IFERROR(IF($B142=String_o_Kofi,0,VLOOKUP(Monatsverwendungsnachweis!Z145,Status_Ausloesung,Monatsverwendungsnachweis!$R$6,FALSE)*$AF$6*Ermittlung_Pauschale!$N134),"")</f>
        <v/>
      </c>
      <c r="J142" s="73" t="str">
        <f>IFERROR(IF($B142=String_o_Kofi,0,VLOOKUP(Monatsverwendungsnachweis!AA145,Status_Ausloesung,Monatsverwendungsnachweis!$R$6,FALSE)*$AF$6*Ermittlung_Pauschale!$N134),"")</f>
        <v/>
      </c>
      <c r="K142" s="73" t="str">
        <f>IFERROR(IF($B142=String_o_Kofi,0,VLOOKUP(Monatsverwendungsnachweis!AB145,Status_Ausloesung,Monatsverwendungsnachweis!$R$6,FALSE)*$AF$6*Ermittlung_Pauschale!$N134),"")</f>
        <v/>
      </c>
      <c r="L142" s="73" t="str">
        <f>IFERROR(IF($B142=String_o_Kofi,0,VLOOKUP(Monatsverwendungsnachweis!AC145,Status_Ausloesung,Monatsverwendungsnachweis!$R$6,FALSE)*$AF$6*Ermittlung_Pauschale!$N134),"")</f>
        <v/>
      </c>
      <c r="M142" s="73" t="str">
        <f>IFERROR(IF($B142=String_o_Kofi,0,VLOOKUP(Monatsverwendungsnachweis!AD145,Status_Ausloesung,Monatsverwendungsnachweis!$R$6,FALSE)*$AF$6*Ermittlung_Pauschale!$N134),"")</f>
        <v/>
      </c>
      <c r="N142" s="73" t="str">
        <f>IFERROR(IF($B142=String_o_Kofi,0,VLOOKUP(Monatsverwendungsnachweis!AE145,Status_Ausloesung,Monatsverwendungsnachweis!$R$6,FALSE)*$AF$6*Ermittlung_Pauschale!$N134),"")</f>
        <v/>
      </c>
      <c r="O142" s="73" t="str">
        <f>IFERROR(IF($B142=String_o_Kofi,0,VLOOKUP(Monatsverwendungsnachweis!AF145,Status_Ausloesung,Monatsverwendungsnachweis!$R$6,FALSE)*$AF$6*Ermittlung_Pauschale!$N134),"")</f>
        <v/>
      </c>
      <c r="P142" s="73" t="str">
        <f>IFERROR(IF($B142=String_o_Kofi,0,VLOOKUP(Monatsverwendungsnachweis!AG145,Status_Ausloesung,Monatsverwendungsnachweis!$R$6,FALSE)*$AF$6*Ermittlung_Pauschale!$N134),"")</f>
        <v/>
      </c>
      <c r="Q142" s="73" t="str">
        <f>IFERROR(IF($B142=String_o_Kofi,0,VLOOKUP(Monatsverwendungsnachweis!AH145,Status_Ausloesung,Monatsverwendungsnachweis!$R$6,FALSE)*$AF$6*Ermittlung_Pauschale!$N134),"")</f>
        <v/>
      </c>
      <c r="R142" s="73" t="str">
        <f>IFERROR(IF($B142=String_o_Kofi,0,VLOOKUP(Monatsverwendungsnachweis!AI145,Status_Ausloesung,Monatsverwendungsnachweis!$R$6,FALSE)*$AF$6*Ermittlung_Pauschale!$N134),"")</f>
        <v/>
      </c>
      <c r="S142" s="73" t="str">
        <f>IFERROR(IF($B142=String_o_Kofi,0,VLOOKUP(Monatsverwendungsnachweis!AJ145,Status_Ausloesung,Monatsverwendungsnachweis!$R$6,FALSE)*$AF$6*Ermittlung_Pauschale!$N134),"")</f>
        <v/>
      </c>
      <c r="T142" s="73" t="str">
        <f>IFERROR(IF($B142=String_o_Kofi,0,VLOOKUP(Monatsverwendungsnachweis!AK145,Status_Ausloesung,Monatsverwendungsnachweis!$R$6,FALSE)*$AF$6*Ermittlung_Pauschale!$N134),"")</f>
        <v/>
      </c>
      <c r="U142" s="73" t="str">
        <f>IFERROR(IF($B142=String_o_Kofi,0,VLOOKUP(Monatsverwendungsnachweis!AL145,Status_Ausloesung,Monatsverwendungsnachweis!$R$6,FALSE)*$AF$6*Ermittlung_Pauschale!$N134),"")</f>
        <v/>
      </c>
      <c r="V142" s="73" t="str">
        <f>IFERROR(IF($B142=String_o_Kofi,0,VLOOKUP(Monatsverwendungsnachweis!AM145,Status_Ausloesung,Monatsverwendungsnachweis!$R$6,FALSE)*$AF$6*Ermittlung_Pauschale!$N134),"")</f>
        <v/>
      </c>
      <c r="W142" s="73" t="str">
        <f>IFERROR(IF($B142=String_o_Kofi,0,VLOOKUP(Monatsverwendungsnachweis!AN145,Status_Ausloesung,Monatsverwendungsnachweis!$R$6,FALSE)*$AF$6*Ermittlung_Pauschale!$N134),"")</f>
        <v/>
      </c>
      <c r="X142" s="73" t="str">
        <f>IFERROR(IF($B142=String_o_Kofi,0,VLOOKUP(Monatsverwendungsnachweis!AO145,Status_Ausloesung,Monatsverwendungsnachweis!$R$6,FALSE)*$AF$6*Ermittlung_Pauschale!$N134),"")</f>
        <v/>
      </c>
      <c r="Y142" s="73" t="str">
        <f>IFERROR(IF($B142=String_o_Kofi,0,VLOOKUP(Monatsverwendungsnachweis!AP145,Status_Ausloesung,Monatsverwendungsnachweis!$R$6,FALSE)*$AF$6*Ermittlung_Pauschale!$N134),"")</f>
        <v/>
      </c>
      <c r="Z142" s="73" t="str">
        <f>IFERROR(IF($B142=String_o_Kofi,0,VLOOKUP(Monatsverwendungsnachweis!AQ145,Status_Ausloesung,Monatsverwendungsnachweis!$R$6,FALSE)*$AF$6*Ermittlung_Pauschale!$N134),"")</f>
        <v/>
      </c>
      <c r="AA142" s="73" t="str">
        <f>IFERROR(IF($B142=String_o_Kofi,0,VLOOKUP(Monatsverwendungsnachweis!AR145,Status_Ausloesung,Monatsverwendungsnachweis!$R$6,FALSE)*$AF$6*Ermittlung_Pauschale!$N134),"")</f>
        <v/>
      </c>
      <c r="AB142" s="73" t="str">
        <f>IFERROR(IF($B142=String_o_Kofi,0,VLOOKUP(Monatsverwendungsnachweis!AS145,Status_Ausloesung,Monatsverwendungsnachweis!$R$6,FALSE)*$AF$6*Ermittlung_Pauschale!$N134),"")</f>
        <v/>
      </c>
      <c r="AC142" s="73" t="str">
        <f>IFERROR(IF($B142=String_o_Kofi,0,VLOOKUP(Monatsverwendungsnachweis!AT145,Status_Ausloesung,Monatsverwendungsnachweis!$R$6,FALSE)*$AF$6*Ermittlung_Pauschale!$N134),"")</f>
        <v/>
      </c>
      <c r="AD142" s="73" t="str">
        <f>IFERROR(IF($B142=String_o_Kofi,0,VLOOKUP(Monatsverwendungsnachweis!AU145,Status_Ausloesung,Monatsverwendungsnachweis!$R$6,FALSE)*$AF$6*Ermittlung_Pauschale!$N134),"")</f>
        <v/>
      </c>
      <c r="AE142" s="73" t="str">
        <f>IFERROR(IF($B142=String_o_Kofi,0,VLOOKUP(Monatsverwendungsnachweis!AV145,Status_Ausloesung,Monatsverwendungsnachweis!$R$6,FALSE)*$AF$6*Ermittlung_Pauschale!$N134),"")</f>
        <v/>
      </c>
      <c r="AF142" s="73" t="str">
        <f>IFERROR(IF($B142=String_o_Kofi,0,VLOOKUP(Monatsverwendungsnachweis!AW145,Status_Ausloesung,Monatsverwendungsnachweis!$R$6,FALSE)*$AF$6*Ermittlung_Pauschale!$N134),"")</f>
        <v/>
      </c>
      <c r="AG142" s="73" t="str">
        <f>IFERROR(IF($B142=String_o_Kofi,0,VLOOKUP(Monatsverwendungsnachweis!AX145,Status_Ausloesung,Monatsverwendungsnachweis!$R$6,FALSE)*$AF$6*Ermittlung_Pauschale!$N134),"")</f>
        <v/>
      </c>
      <c r="AH142" s="73" t="str">
        <f>IFERROR(IF($B142=String_o_Kofi,0,VLOOKUP(Monatsverwendungsnachweis!AY145,Status_Ausloesung,Monatsverwendungsnachweis!$R$6,FALSE)*$AF$6*Ermittlung_Pauschale!$N134),"")</f>
        <v/>
      </c>
      <c r="AI142" s="73" t="str">
        <f>IFERROR(IF($B142=String_o_Kofi,0,VLOOKUP(Monatsverwendungsnachweis!AZ145,Status_Ausloesung,Monatsverwendungsnachweis!$R$6,FALSE)*$AF$6*Ermittlung_Pauschale!$N134),"")</f>
        <v/>
      </c>
      <c r="AJ142" s="73" t="str">
        <f>IFERROR(IF($B142=String_o_Kofi,0,VLOOKUP(Monatsverwendungsnachweis!BA145,Status_Ausloesung,Monatsverwendungsnachweis!$R$6,FALSE)*$AF$6*Ermittlung_Pauschale!$N134),"")</f>
        <v/>
      </c>
      <c r="AK142" s="73" t="str">
        <f>IFERROR(IF($B142=String_o_Kofi,0,VLOOKUP(Monatsverwendungsnachweis!BB145,Status_Ausloesung,Monatsverwendungsnachweis!$R$6,FALSE)*$AF$6*Ermittlung_Pauschale!$N134),"")</f>
        <v/>
      </c>
      <c r="AL142" s="73" t="str">
        <f>IFERROR(IF($B142=String_o_Kofi,0,VLOOKUP(Monatsverwendungsnachweis!BC145,Status_Ausloesung,Monatsverwendungsnachweis!$R$6,FALSE)*$AF$6*Ermittlung_Pauschale!$N134),"")</f>
        <v/>
      </c>
      <c r="AM142" s="74">
        <f>IF(E142='Drop Down'!$L$2,SUM(H142:AL142),0)</f>
        <v>0</v>
      </c>
      <c r="AN142" s="74">
        <f>IF(E142='Drop Down'!$L$3,SUM(H142:AL142),0)</f>
        <v>0</v>
      </c>
      <c r="AO142" s="625"/>
      <c r="AP142" s="625"/>
    </row>
    <row r="143" spans="1:42" s="41" customFormat="1" ht="11.85" customHeight="1" x14ac:dyDescent="0.2">
      <c r="A143" s="83" t="str">
        <f>Monatsverwendungsnachweis!A146</f>
        <v/>
      </c>
      <c r="B143" s="84" t="str">
        <f>IF(Monatsverwendungsnachweis!B146&lt;&gt;"",Monatsverwendungsnachweis!B146,"")</f>
        <v/>
      </c>
      <c r="C143" s="84" t="str">
        <f>IF(Monatsverwendungsnachweis!D146&lt;&gt;"",Monatsverwendungsnachweis!D146,"")</f>
        <v/>
      </c>
      <c r="D143" s="124" t="str">
        <f>IF(Monatsverwendungsnachweis!F146="","",Monatsverwendungsnachweis!F146)</f>
        <v/>
      </c>
      <c r="E143" s="128" t="str">
        <f>IF(Monatsverwendungsnachweis!G146="","",Monatsverwendungsnachweis!G146)</f>
        <v/>
      </c>
      <c r="F143" s="124" t="str">
        <f>IF(Monatsverwendungsnachweis!H146="","",Monatsverwendungsnachweis!H146)</f>
        <v/>
      </c>
      <c r="G143" s="124" t="str">
        <f>IF(C143="","",IF(Ermittlung_Pauschale!N135=0,"nein","ja"))</f>
        <v/>
      </c>
      <c r="H143" s="73" t="str">
        <f>IFERROR(IF($B143=String_o_Kofi,0,VLOOKUP(Monatsverwendungsnachweis!Y146,Status_Ausloesung,Monatsverwendungsnachweis!$R$6,FALSE)*$AF$6*Ermittlung_Pauschale!$N135),"")</f>
        <v/>
      </c>
      <c r="I143" s="73" t="str">
        <f>IFERROR(IF($B143=String_o_Kofi,0,VLOOKUP(Monatsverwendungsnachweis!Z146,Status_Ausloesung,Monatsverwendungsnachweis!$R$6,FALSE)*$AF$6*Ermittlung_Pauschale!$N135),"")</f>
        <v/>
      </c>
      <c r="J143" s="73" t="str">
        <f>IFERROR(IF($B143=String_o_Kofi,0,VLOOKUP(Monatsverwendungsnachweis!AA146,Status_Ausloesung,Monatsverwendungsnachweis!$R$6,FALSE)*$AF$6*Ermittlung_Pauschale!$N135),"")</f>
        <v/>
      </c>
      <c r="K143" s="73" t="str">
        <f>IFERROR(IF($B143=String_o_Kofi,0,VLOOKUP(Monatsverwendungsnachweis!AB146,Status_Ausloesung,Monatsverwendungsnachweis!$R$6,FALSE)*$AF$6*Ermittlung_Pauschale!$N135),"")</f>
        <v/>
      </c>
      <c r="L143" s="73" t="str">
        <f>IFERROR(IF($B143=String_o_Kofi,0,VLOOKUP(Monatsverwendungsnachweis!AC146,Status_Ausloesung,Monatsverwendungsnachweis!$R$6,FALSE)*$AF$6*Ermittlung_Pauschale!$N135),"")</f>
        <v/>
      </c>
      <c r="M143" s="73" t="str">
        <f>IFERROR(IF($B143=String_o_Kofi,0,VLOOKUP(Monatsverwendungsnachweis!AD146,Status_Ausloesung,Monatsverwendungsnachweis!$R$6,FALSE)*$AF$6*Ermittlung_Pauschale!$N135),"")</f>
        <v/>
      </c>
      <c r="N143" s="73" t="str">
        <f>IFERROR(IF($B143=String_o_Kofi,0,VLOOKUP(Monatsverwendungsnachweis!AE146,Status_Ausloesung,Monatsverwendungsnachweis!$R$6,FALSE)*$AF$6*Ermittlung_Pauschale!$N135),"")</f>
        <v/>
      </c>
      <c r="O143" s="73" t="str">
        <f>IFERROR(IF($B143=String_o_Kofi,0,VLOOKUP(Monatsverwendungsnachweis!AF146,Status_Ausloesung,Monatsverwendungsnachweis!$R$6,FALSE)*$AF$6*Ermittlung_Pauschale!$N135),"")</f>
        <v/>
      </c>
      <c r="P143" s="73" t="str">
        <f>IFERROR(IF($B143=String_o_Kofi,0,VLOOKUP(Monatsverwendungsnachweis!AG146,Status_Ausloesung,Monatsverwendungsnachweis!$R$6,FALSE)*$AF$6*Ermittlung_Pauschale!$N135),"")</f>
        <v/>
      </c>
      <c r="Q143" s="73" t="str">
        <f>IFERROR(IF($B143=String_o_Kofi,0,VLOOKUP(Monatsverwendungsnachweis!AH146,Status_Ausloesung,Monatsverwendungsnachweis!$R$6,FALSE)*$AF$6*Ermittlung_Pauschale!$N135),"")</f>
        <v/>
      </c>
      <c r="R143" s="73" t="str">
        <f>IFERROR(IF($B143=String_o_Kofi,0,VLOOKUP(Monatsverwendungsnachweis!AI146,Status_Ausloesung,Monatsverwendungsnachweis!$R$6,FALSE)*$AF$6*Ermittlung_Pauschale!$N135),"")</f>
        <v/>
      </c>
      <c r="S143" s="73" t="str">
        <f>IFERROR(IF($B143=String_o_Kofi,0,VLOOKUP(Monatsverwendungsnachweis!AJ146,Status_Ausloesung,Monatsverwendungsnachweis!$R$6,FALSE)*$AF$6*Ermittlung_Pauschale!$N135),"")</f>
        <v/>
      </c>
      <c r="T143" s="73" t="str">
        <f>IFERROR(IF($B143=String_o_Kofi,0,VLOOKUP(Monatsverwendungsnachweis!AK146,Status_Ausloesung,Monatsverwendungsnachweis!$R$6,FALSE)*$AF$6*Ermittlung_Pauschale!$N135),"")</f>
        <v/>
      </c>
      <c r="U143" s="73" t="str">
        <f>IFERROR(IF($B143=String_o_Kofi,0,VLOOKUP(Monatsverwendungsnachweis!AL146,Status_Ausloesung,Monatsverwendungsnachweis!$R$6,FALSE)*$AF$6*Ermittlung_Pauschale!$N135),"")</f>
        <v/>
      </c>
      <c r="V143" s="73" t="str">
        <f>IFERROR(IF($B143=String_o_Kofi,0,VLOOKUP(Monatsverwendungsnachweis!AM146,Status_Ausloesung,Monatsverwendungsnachweis!$R$6,FALSE)*$AF$6*Ermittlung_Pauschale!$N135),"")</f>
        <v/>
      </c>
      <c r="W143" s="73" t="str">
        <f>IFERROR(IF($B143=String_o_Kofi,0,VLOOKUP(Monatsverwendungsnachweis!AN146,Status_Ausloesung,Monatsverwendungsnachweis!$R$6,FALSE)*$AF$6*Ermittlung_Pauschale!$N135),"")</f>
        <v/>
      </c>
      <c r="X143" s="73" t="str">
        <f>IFERROR(IF($B143=String_o_Kofi,0,VLOOKUP(Monatsverwendungsnachweis!AO146,Status_Ausloesung,Monatsverwendungsnachweis!$R$6,FALSE)*$AF$6*Ermittlung_Pauschale!$N135),"")</f>
        <v/>
      </c>
      <c r="Y143" s="73" t="str">
        <f>IFERROR(IF($B143=String_o_Kofi,0,VLOOKUP(Monatsverwendungsnachweis!AP146,Status_Ausloesung,Monatsverwendungsnachweis!$R$6,FALSE)*$AF$6*Ermittlung_Pauschale!$N135),"")</f>
        <v/>
      </c>
      <c r="Z143" s="73" t="str">
        <f>IFERROR(IF($B143=String_o_Kofi,0,VLOOKUP(Monatsverwendungsnachweis!AQ146,Status_Ausloesung,Monatsverwendungsnachweis!$R$6,FALSE)*$AF$6*Ermittlung_Pauschale!$N135),"")</f>
        <v/>
      </c>
      <c r="AA143" s="73" t="str">
        <f>IFERROR(IF($B143=String_o_Kofi,0,VLOOKUP(Monatsverwendungsnachweis!AR146,Status_Ausloesung,Monatsverwendungsnachweis!$R$6,FALSE)*$AF$6*Ermittlung_Pauschale!$N135),"")</f>
        <v/>
      </c>
      <c r="AB143" s="73" t="str">
        <f>IFERROR(IF($B143=String_o_Kofi,0,VLOOKUP(Monatsverwendungsnachweis!AS146,Status_Ausloesung,Monatsverwendungsnachweis!$R$6,FALSE)*$AF$6*Ermittlung_Pauschale!$N135),"")</f>
        <v/>
      </c>
      <c r="AC143" s="73" t="str">
        <f>IFERROR(IF($B143=String_o_Kofi,0,VLOOKUP(Monatsverwendungsnachweis!AT146,Status_Ausloesung,Monatsverwendungsnachweis!$R$6,FALSE)*$AF$6*Ermittlung_Pauschale!$N135),"")</f>
        <v/>
      </c>
      <c r="AD143" s="73" t="str">
        <f>IFERROR(IF($B143=String_o_Kofi,0,VLOOKUP(Monatsverwendungsnachweis!AU146,Status_Ausloesung,Monatsverwendungsnachweis!$R$6,FALSE)*$AF$6*Ermittlung_Pauschale!$N135),"")</f>
        <v/>
      </c>
      <c r="AE143" s="73" t="str">
        <f>IFERROR(IF($B143=String_o_Kofi,0,VLOOKUP(Monatsverwendungsnachweis!AV146,Status_Ausloesung,Monatsverwendungsnachweis!$R$6,FALSE)*$AF$6*Ermittlung_Pauschale!$N135),"")</f>
        <v/>
      </c>
      <c r="AF143" s="73" t="str">
        <f>IFERROR(IF($B143=String_o_Kofi,0,VLOOKUP(Monatsverwendungsnachweis!AW146,Status_Ausloesung,Monatsverwendungsnachweis!$R$6,FALSE)*$AF$6*Ermittlung_Pauschale!$N135),"")</f>
        <v/>
      </c>
      <c r="AG143" s="73" t="str">
        <f>IFERROR(IF($B143=String_o_Kofi,0,VLOOKUP(Monatsverwendungsnachweis!AX146,Status_Ausloesung,Monatsverwendungsnachweis!$R$6,FALSE)*$AF$6*Ermittlung_Pauschale!$N135),"")</f>
        <v/>
      </c>
      <c r="AH143" s="73" t="str">
        <f>IFERROR(IF($B143=String_o_Kofi,0,VLOOKUP(Monatsverwendungsnachweis!AY146,Status_Ausloesung,Monatsverwendungsnachweis!$R$6,FALSE)*$AF$6*Ermittlung_Pauschale!$N135),"")</f>
        <v/>
      </c>
      <c r="AI143" s="73" t="str">
        <f>IFERROR(IF($B143=String_o_Kofi,0,VLOOKUP(Monatsverwendungsnachweis!AZ146,Status_Ausloesung,Monatsverwendungsnachweis!$R$6,FALSE)*$AF$6*Ermittlung_Pauschale!$N135),"")</f>
        <v/>
      </c>
      <c r="AJ143" s="73" t="str">
        <f>IFERROR(IF($B143=String_o_Kofi,0,VLOOKUP(Monatsverwendungsnachweis!BA146,Status_Ausloesung,Monatsverwendungsnachweis!$R$6,FALSE)*$AF$6*Ermittlung_Pauschale!$N135),"")</f>
        <v/>
      </c>
      <c r="AK143" s="73" t="str">
        <f>IFERROR(IF($B143=String_o_Kofi,0,VLOOKUP(Monatsverwendungsnachweis!BB146,Status_Ausloesung,Monatsverwendungsnachweis!$R$6,FALSE)*$AF$6*Ermittlung_Pauschale!$N135),"")</f>
        <v/>
      </c>
      <c r="AL143" s="73" t="str">
        <f>IFERROR(IF($B143=String_o_Kofi,0,VLOOKUP(Monatsverwendungsnachweis!BC146,Status_Ausloesung,Monatsverwendungsnachweis!$R$6,FALSE)*$AF$6*Ermittlung_Pauschale!$N135),"")</f>
        <v/>
      </c>
      <c r="AM143" s="74">
        <f>IF(E143='Drop Down'!$L$2,SUM(H143:AL143),0)</f>
        <v>0</v>
      </c>
      <c r="AN143" s="74">
        <f>IF(E143='Drop Down'!$L$3,SUM(H143:AL143),0)</f>
        <v>0</v>
      </c>
      <c r="AO143" s="625"/>
      <c r="AP143" s="625"/>
    </row>
    <row r="144" spans="1:42" s="41" customFormat="1" ht="11.85" customHeight="1" x14ac:dyDescent="0.2">
      <c r="A144" s="83" t="str">
        <f>Monatsverwendungsnachweis!A147</f>
        <v/>
      </c>
      <c r="B144" s="84" t="str">
        <f>IF(Monatsverwendungsnachweis!B147&lt;&gt;"",Monatsverwendungsnachweis!B147,"")</f>
        <v/>
      </c>
      <c r="C144" s="84" t="str">
        <f>IF(Monatsverwendungsnachweis!D147&lt;&gt;"",Monatsverwendungsnachweis!D147,"")</f>
        <v/>
      </c>
      <c r="D144" s="124" t="str">
        <f>IF(Monatsverwendungsnachweis!F147="","",Monatsverwendungsnachweis!F147)</f>
        <v/>
      </c>
      <c r="E144" s="128" t="str">
        <f>IF(Monatsverwendungsnachweis!G147="","",Monatsverwendungsnachweis!G147)</f>
        <v/>
      </c>
      <c r="F144" s="124" t="str">
        <f>IF(Monatsverwendungsnachweis!H147="","",Monatsverwendungsnachweis!H147)</f>
        <v/>
      </c>
      <c r="G144" s="124" t="str">
        <f>IF(C144="","",IF(Ermittlung_Pauschale!N136=0,"nein","ja"))</f>
        <v/>
      </c>
      <c r="H144" s="73" t="str">
        <f>IFERROR(IF($B144=String_o_Kofi,0,VLOOKUP(Monatsverwendungsnachweis!Y147,Status_Ausloesung,Monatsverwendungsnachweis!$R$6,FALSE)*$AF$6*Ermittlung_Pauschale!$N136),"")</f>
        <v/>
      </c>
      <c r="I144" s="73" t="str">
        <f>IFERROR(IF($B144=String_o_Kofi,0,VLOOKUP(Monatsverwendungsnachweis!Z147,Status_Ausloesung,Monatsverwendungsnachweis!$R$6,FALSE)*$AF$6*Ermittlung_Pauschale!$N136),"")</f>
        <v/>
      </c>
      <c r="J144" s="73" t="str">
        <f>IFERROR(IF($B144=String_o_Kofi,0,VLOOKUP(Monatsverwendungsnachweis!AA147,Status_Ausloesung,Monatsverwendungsnachweis!$R$6,FALSE)*$AF$6*Ermittlung_Pauschale!$N136),"")</f>
        <v/>
      </c>
      <c r="K144" s="73" t="str">
        <f>IFERROR(IF($B144=String_o_Kofi,0,VLOOKUP(Monatsverwendungsnachweis!AB147,Status_Ausloesung,Monatsverwendungsnachweis!$R$6,FALSE)*$AF$6*Ermittlung_Pauschale!$N136),"")</f>
        <v/>
      </c>
      <c r="L144" s="73" t="str">
        <f>IFERROR(IF($B144=String_o_Kofi,0,VLOOKUP(Monatsverwendungsnachweis!AC147,Status_Ausloesung,Monatsverwendungsnachweis!$R$6,FALSE)*$AF$6*Ermittlung_Pauschale!$N136),"")</f>
        <v/>
      </c>
      <c r="M144" s="73" t="str">
        <f>IFERROR(IF($B144=String_o_Kofi,0,VLOOKUP(Monatsverwendungsnachweis!AD147,Status_Ausloesung,Monatsverwendungsnachweis!$R$6,FALSE)*$AF$6*Ermittlung_Pauschale!$N136),"")</f>
        <v/>
      </c>
      <c r="N144" s="73" t="str">
        <f>IFERROR(IF($B144=String_o_Kofi,0,VLOOKUP(Monatsverwendungsnachweis!AE147,Status_Ausloesung,Monatsverwendungsnachweis!$R$6,FALSE)*$AF$6*Ermittlung_Pauschale!$N136),"")</f>
        <v/>
      </c>
      <c r="O144" s="73" t="str">
        <f>IFERROR(IF($B144=String_o_Kofi,0,VLOOKUP(Monatsverwendungsnachweis!AF147,Status_Ausloesung,Monatsverwendungsnachweis!$R$6,FALSE)*$AF$6*Ermittlung_Pauschale!$N136),"")</f>
        <v/>
      </c>
      <c r="P144" s="73" t="str">
        <f>IFERROR(IF($B144=String_o_Kofi,0,VLOOKUP(Monatsverwendungsnachweis!AG147,Status_Ausloesung,Monatsverwendungsnachweis!$R$6,FALSE)*$AF$6*Ermittlung_Pauschale!$N136),"")</f>
        <v/>
      </c>
      <c r="Q144" s="73" t="str">
        <f>IFERROR(IF($B144=String_o_Kofi,0,VLOOKUP(Monatsverwendungsnachweis!AH147,Status_Ausloesung,Monatsverwendungsnachweis!$R$6,FALSE)*$AF$6*Ermittlung_Pauschale!$N136),"")</f>
        <v/>
      </c>
      <c r="R144" s="73" t="str">
        <f>IFERROR(IF($B144=String_o_Kofi,0,VLOOKUP(Monatsverwendungsnachweis!AI147,Status_Ausloesung,Monatsverwendungsnachweis!$R$6,FALSE)*$AF$6*Ermittlung_Pauschale!$N136),"")</f>
        <v/>
      </c>
      <c r="S144" s="73" t="str">
        <f>IFERROR(IF($B144=String_o_Kofi,0,VLOOKUP(Monatsverwendungsnachweis!AJ147,Status_Ausloesung,Monatsverwendungsnachweis!$R$6,FALSE)*$AF$6*Ermittlung_Pauschale!$N136),"")</f>
        <v/>
      </c>
      <c r="T144" s="73" t="str">
        <f>IFERROR(IF($B144=String_o_Kofi,0,VLOOKUP(Monatsverwendungsnachweis!AK147,Status_Ausloesung,Monatsverwendungsnachweis!$R$6,FALSE)*$AF$6*Ermittlung_Pauschale!$N136),"")</f>
        <v/>
      </c>
      <c r="U144" s="73" t="str">
        <f>IFERROR(IF($B144=String_o_Kofi,0,VLOOKUP(Monatsverwendungsnachweis!AL147,Status_Ausloesung,Monatsverwendungsnachweis!$R$6,FALSE)*$AF$6*Ermittlung_Pauschale!$N136),"")</f>
        <v/>
      </c>
      <c r="V144" s="73" t="str">
        <f>IFERROR(IF($B144=String_o_Kofi,0,VLOOKUP(Monatsverwendungsnachweis!AM147,Status_Ausloesung,Monatsverwendungsnachweis!$R$6,FALSE)*$AF$6*Ermittlung_Pauschale!$N136),"")</f>
        <v/>
      </c>
      <c r="W144" s="73" t="str">
        <f>IFERROR(IF($B144=String_o_Kofi,0,VLOOKUP(Monatsverwendungsnachweis!AN147,Status_Ausloesung,Monatsverwendungsnachweis!$R$6,FALSE)*$AF$6*Ermittlung_Pauschale!$N136),"")</f>
        <v/>
      </c>
      <c r="X144" s="73" t="str">
        <f>IFERROR(IF($B144=String_o_Kofi,0,VLOOKUP(Monatsverwendungsnachweis!AO147,Status_Ausloesung,Monatsverwendungsnachweis!$R$6,FALSE)*$AF$6*Ermittlung_Pauschale!$N136),"")</f>
        <v/>
      </c>
      <c r="Y144" s="73" t="str">
        <f>IFERROR(IF($B144=String_o_Kofi,0,VLOOKUP(Monatsverwendungsnachweis!AP147,Status_Ausloesung,Monatsverwendungsnachweis!$R$6,FALSE)*$AF$6*Ermittlung_Pauschale!$N136),"")</f>
        <v/>
      </c>
      <c r="Z144" s="73" t="str">
        <f>IFERROR(IF($B144=String_o_Kofi,0,VLOOKUP(Monatsverwendungsnachweis!AQ147,Status_Ausloesung,Monatsverwendungsnachweis!$R$6,FALSE)*$AF$6*Ermittlung_Pauschale!$N136),"")</f>
        <v/>
      </c>
      <c r="AA144" s="73" t="str">
        <f>IFERROR(IF($B144=String_o_Kofi,0,VLOOKUP(Monatsverwendungsnachweis!AR147,Status_Ausloesung,Monatsverwendungsnachweis!$R$6,FALSE)*$AF$6*Ermittlung_Pauschale!$N136),"")</f>
        <v/>
      </c>
      <c r="AB144" s="73" t="str">
        <f>IFERROR(IF($B144=String_o_Kofi,0,VLOOKUP(Monatsverwendungsnachweis!AS147,Status_Ausloesung,Monatsverwendungsnachweis!$R$6,FALSE)*$AF$6*Ermittlung_Pauschale!$N136),"")</f>
        <v/>
      </c>
      <c r="AC144" s="73" t="str">
        <f>IFERROR(IF($B144=String_o_Kofi,0,VLOOKUP(Monatsverwendungsnachweis!AT147,Status_Ausloesung,Monatsverwendungsnachweis!$R$6,FALSE)*$AF$6*Ermittlung_Pauschale!$N136),"")</f>
        <v/>
      </c>
      <c r="AD144" s="73" t="str">
        <f>IFERROR(IF($B144=String_o_Kofi,0,VLOOKUP(Monatsverwendungsnachweis!AU147,Status_Ausloesung,Monatsverwendungsnachweis!$R$6,FALSE)*$AF$6*Ermittlung_Pauschale!$N136),"")</f>
        <v/>
      </c>
      <c r="AE144" s="73" t="str">
        <f>IFERROR(IF($B144=String_o_Kofi,0,VLOOKUP(Monatsverwendungsnachweis!AV147,Status_Ausloesung,Monatsverwendungsnachweis!$R$6,FALSE)*$AF$6*Ermittlung_Pauschale!$N136),"")</f>
        <v/>
      </c>
      <c r="AF144" s="73" t="str">
        <f>IFERROR(IF($B144=String_o_Kofi,0,VLOOKUP(Monatsverwendungsnachweis!AW147,Status_Ausloesung,Monatsverwendungsnachweis!$R$6,FALSE)*$AF$6*Ermittlung_Pauschale!$N136),"")</f>
        <v/>
      </c>
      <c r="AG144" s="73" t="str">
        <f>IFERROR(IF($B144=String_o_Kofi,0,VLOOKUP(Monatsverwendungsnachweis!AX147,Status_Ausloesung,Monatsverwendungsnachweis!$R$6,FALSE)*$AF$6*Ermittlung_Pauschale!$N136),"")</f>
        <v/>
      </c>
      <c r="AH144" s="73" t="str">
        <f>IFERROR(IF($B144=String_o_Kofi,0,VLOOKUP(Monatsverwendungsnachweis!AY147,Status_Ausloesung,Monatsverwendungsnachweis!$R$6,FALSE)*$AF$6*Ermittlung_Pauschale!$N136),"")</f>
        <v/>
      </c>
      <c r="AI144" s="73" t="str">
        <f>IFERROR(IF($B144=String_o_Kofi,0,VLOOKUP(Monatsverwendungsnachweis!AZ147,Status_Ausloesung,Monatsverwendungsnachweis!$R$6,FALSE)*$AF$6*Ermittlung_Pauschale!$N136),"")</f>
        <v/>
      </c>
      <c r="AJ144" s="73" t="str">
        <f>IFERROR(IF($B144=String_o_Kofi,0,VLOOKUP(Monatsverwendungsnachweis!BA147,Status_Ausloesung,Monatsverwendungsnachweis!$R$6,FALSE)*$AF$6*Ermittlung_Pauschale!$N136),"")</f>
        <v/>
      </c>
      <c r="AK144" s="73" t="str">
        <f>IFERROR(IF($B144=String_o_Kofi,0,VLOOKUP(Monatsverwendungsnachweis!BB147,Status_Ausloesung,Monatsverwendungsnachweis!$R$6,FALSE)*$AF$6*Ermittlung_Pauschale!$N136),"")</f>
        <v/>
      </c>
      <c r="AL144" s="73" t="str">
        <f>IFERROR(IF($B144=String_o_Kofi,0,VLOOKUP(Monatsverwendungsnachweis!BC147,Status_Ausloesung,Monatsverwendungsnachweis!$R$6,FALSE)*$AF$6*Ermittlung_Pauschale!$N136),"")</f>
        <v/>
      </c>
      <c r="AM144" s="74">
        <f>IF(E144='Drop Down'!$L$2,SUM(H144:AL144),0)</f>
        <v>0</v>
      </c>
      <c r="AN144" s="74">
        <f>IF(E144='Drop Down'!$L$3,SUM(H144:AL144),0)</f>
        <v>0</v>
      </c>
      <c r="AO144" s="625"/>
      <c r="AP144" s="625"/>
    </row>
    <row r="145" spans="1:42" s="41" customFormat="1" ht="11.85" customHeight="1" x14ac:dyDescent="0.2">
      <c r="A145" s="83" t="str">
        <f>Monatsverwendungsnachweis!A148</f>
        <v/>
      </c>
      <c r="B145" s="84" t="str">
        <f>IF(Monatsverwendungsnachweis!B148&lt;&gt;"",Monatsverwendungsnachweis!B148,"")</f>
        <v/>
      </c>
      <c r="C145" s="84" t="str">
        <f>IF(Monatsverwendungsnachweis!D148&lt;&gt;"",Monatsverwendungsnachweis!D148,"")</f>
        <v/>
      </c>
      <c r="D145" s="124" t="str">
        <f>IF(Monatsverwendungsnachweis!F148="","",Monatsverwendungsnachweis!F148)</f>
        <v/>
      </c>
      <c r="E145" s="128" t="str">
        <f>IF(Monatsverwendungsnachweis!G148="","",Monatsverwendungsnachweis!G148)</f>
        <v/>
      </c>
      <c r="F145" s="124" t="str">
        <f>IF(Monatsverwendungsnachweis!H148="","",Monatsverwendungsnachweis!H148)</f>
        <v/>
      </c>
      <c r="G145" s="124" t="str">
        <f>IF(C145="","",IF(Ermittlung_Pauschale!N137=0,"nein","ja"))</f>
        <v/>
      </c>
      <c r="H145" s="73" t="str">
        <f>IFERROR(IF($B145=String_o_Kofi,0,VLOOKUP(Monatsverwendungsnachweis!Y148,Status_Ausloesung,Monatsverwendungsnachweis!$R$6,FALSE)*$AF$6*Ermittlung_Pauschale!$N137),"")</f>
        <v/>
      </c>
      <c r="I145" s="73" t="str">
        <f>IFERROR(IF($B145=String_o_Kofi,0,VLOOKUP(Monatsverwendungsnachweis!Z148,Status_Ausloesung,Monatsverwendungsnachweis!$R$6,FALSE)*$AF$6*Ermittlung_Pauschale!$N137),"")</f>
        <v/>
      </c>
      <c r="J145" s="73" t="str">
        <f>IFERROR(IF($B145=String_o_Kofi,0,VLOOKUP(Monatsverwendungsnachweis!AA148,Status_Ausloesung,Monatsverwendungsnachweis!$R$6,FALSE)*$AF$6*Ermittlung_Pauschale!$N137),"")</f>
        <v/>
      </c>
      <c r="K145" s="73" t="str">
        <f>IFERROR(IF($B145=String_o_Kofi,0,VLOOKUP(Monatsverwendungsnachweis!AB148,Status_Ausloesung,Monatsverwendungsnachweis!$R$6,FALSE)*$AF$6*Ermittlung_Pauschale!$N137),"")</f>
        <v/>
      </c>
      <c r="L145" s="73" t="str">
        <f>IFERROR(IF($B145=String_o_Kofi,0,VLOOKUP(Monatsverwendungsnachweis!AC148,Status_Ausloesung,Monatsverwendungsnachweis!$R$6,FALSE)*$AF$6*Ermittlung_Pauschale!$N137),"")</f>
        <v/>
      </c>
      <c r="M145" s="73" t="str">
        <f>IFERROR(IF($B145=String_o_Kofi,0,VLOOKUP(Monatsverwendungsnachweis!AD148,Status_Ausloesung,Monatsverwendungsnachweis!$R$6,FALSE)*$AF$6*Ermittlung_Pauschale!$N137),"")</f>
        <v/>
      </c>
      <c r="N145" s="73" t="str">
        <f>IFERROR(IF($B145=String_o_Kofi,0,VLOOKUP(Monatsverwendungsnachweis!AE148,Status_Ausloesung,Monatsverwendungsnachweis!$R$6,FALSE)*$AF$6*Ermittlung_Pauschale!$N137),"")</f>
        <v/>
      </c>
      <c r="O145" s="73" t="str">
        <f>IFERROR(IF($B145=String_o_Kofi,0,VLOOKUP(Monatsverwendungsnachweis!AF148,Status_Ausloesung,Monatsverwendungsnachweis!$R$6,FALSE)*$AF$6*Ermittlung_Pauschale!$N137),"")</f>
        <v/>
      </c>
      <c r="P145" s="73" t="str">
        <f>IFERROR(IF($B145=String_o_Kofi,0,VLOOKUP(Monatsverwendungsnachweis!AG148,Status_Ausloesung,Monatsverwendungsnachweis!$R$6,FALSE)*$AF$6*Ermittlung_Pauschale!$N137),"")</f>
        <v/>
      </c>
      <c r="Q145" s="73" t="str">
        <f>IFERROR(IF($B145=String_o_Kofi,0,VLOOKUP(Monatsverwendungsnachweis!AH148,Status_Ausloesung,Monatsverwendungsnachweis!$R$6,FALSE)*$AF$6*Ermittlung_Pauschale!$N137),"")</f>
        <v/>
      </c>
      <c r="R145" s="73" t="str">
        <f>IFERROR(IF($B145=String_o_Kofi,0,VLOOKUP(Monatsverwendungsnachweis!AI148,Status_Ausloesung,Monatsverwendungsnachweis!$R$6,FALSE)*$AF$6*Ermittlung_Pauschale!$N137),"")</f>
        <v/>
      </c>
      <c r="S145" s="73" t="str">
        <f>IFERROR(IF($B145=String_o_Kofi,0,VLOOKUP(Monatsverwendungsnachweis!AJ148,Status_Ausloesung,Monatsverwendungsnachweis!$R$6,FALSE)*$AF$6*Ermittlung_Pauschale!$N137),"")</f>
        <v/>
      </c>
      <c r="T145" s="73" t="str">
        <f>IFERROR(IF($B145=String_o_Kofi,0,VLOOKUP(Monatsverwendungsnachweis!AK148,Status_Ausloesung,Monatsverwendungsnachweis!$R$6,FALSE)*$AF$6*Ermittlung_Pauschale!$N137),"")</f>
        <v/>
      </c>
      <c r="U145" s="73" t="str">
        <f>IFERROR(IF($B145=String_o_Kofi,0,VLOOKUP(Monatsverwendungsnachweis!AL148,Status_Ausloesung,Monatsverwendungsnachweis!$R$6,FALSE)*$AF$6*Ermittlung_Pauschale!$N137),"")</f>
        <v/>
      </c>
      <c r="V145" s="73" t="str">
        <f>IFERROR(IF($B145=String_o_Kofi,0,VLOOKUP(Monatsverwendungsnachweis!AM148,Status_Ausloesung,Monatsverwendungsnachweis!$R$6,FALSE)*$AF$6*Ermittlung_Pauschale!$N137),"")</f>
        <v/>
      </c>
      <c r="W145" s="73" t="str">
        <f>IFERROR(IF($B145=String_o_Kofi,0,VLOOKUP(Monatsverwendungsnachweis!AN148,Status_Ausloesung,Monatsverwendungsnachweis!$R$6,FALSE)*$AF$6*Ermittlung_Pauschale!$N137),"")</f>
        <v/>
      </c>
      <c r="X145" s="73" t="str">
        <f>IFERROR(IF($B145=String_o_Kofi,0,VLOOKUP(Monatsverwendungsnachweis!AO148,Status_Ausloesung,Monatsverwendungsnachweis!$R$6,FALSE)*$AF$6*Ermittlung_Pauschale!$N137),"")</f>
        <v/>
      </c>
      <c r="Y145" s="73" t="str">
        <f>IFERROR(IF($B145=String_o_Kofi,0,VLOOKUP(Monatsverwendungsnachweis!AP148,Status_Ausloesung,Monatsverwendungsnachweis!$R$6,FALSE)*$AF$6*Ermittlung_Pauschale!$N137),"")</f>
        <v/>
      </c>
      <c r="Z145" s="73" t="str">
        <f>IFERROR(IF($B145=String_o_Kofi,0,VLOOKUP(Monatsverwendungsnachweis!AQ148,Status_Ausloesung,Monatsverwendungsnachweis!$R$6,FALSE)*$AF$6*Ermittlung_Pauschale!$N137),"")</f>
        <v/>
      </c>
      <c r="AA145" s="73" t="str">
        <f>IFERROR(IF($B145=String_o_Kofi,0,VLOOKUP(Monatsverwendungsnachweis!AR148,Status_Ausloesung,Monatsverwendungsnachweis!$R$6,FALSE)*$AF$6*Ermittlung_Pauschale!$N137),"")</f>
        <v/>
      </c>
      <c r="AB145" s="73" t="str">
        <f>IFERROR(IF($B145=String_o_Kofi,0,VLOOKUP(Monatsverwendungsnachweis!AS148,Status_Ausloesung,Monatsverwendungsnachweis!$R$6,FALSE)*$AF$6*Ermittlung_Pauschale!$N137),"")</f>
        <v/>
      </c>
      <c r="AC145" s="73" t="str">
        <f>IFERROR(IF($B145=String_o_Kofi,0,VLOOKUP(Monatsverwendungsnachweis!AT148,Status_Ausloesung,Monatsverwendungsnachweis!$R$6,FALSE)*$AF$6*Ermittlung_Pauschale!$N137),"")</f>
        <v/>
      </c>
      <c r="AD145" s="73" t="str">
        <f>IFERROR(IF($B145=String_o_Kofi,0,VLOOKUP(Monatsverwendungsnachweis!AU148,Status_Ausloesung,Monatsverwendungsnachweis!$R$6,FALSE)*$AF$6*Ermittlung_Pauschale!$N137),"")</f>
        <v/>
      </c>
      <c r="AE145" s="73" t="str">
        <f>IFERROR(IF($B145=String_o_Kofi,0,VLOOKUP(Monatsverwendungsnachweis!AV148,Status_Ausloesung,Monatsverwendungsnachweis!$R$6,FALSE)*$AF$6*Ermittlung_Pauschale!$N137),"")</f>
        <v/>
      </c>
      <c r="AF145" s="73" t="str">
        <f>IFERROR(IF($B145=String_o_Kofi,0,VLOOKUP(Monatsverwendungsnachweis!AW148,Status_Ausloesung,Monatsverwendungsnachweis!$R$6,FALSE)*$AF$6*Ermittlung_Pauschale!$N137),"")</f>
        <v/>
      </c>
      <c r="AG145" s="73" t="str">
        <f>IFERROR(IF($B145=String_o_Kofi,0,VLOOKUP(Monatsverwendungsnachweis!AX148,Status_Ausloesung,Monatsverwendungsnachweis!$R$6,FALSE)*$AF$6*Ermittlung_Pauschale!$N137),"")</f>
        <v/>
      </c>
      <c r="AH145" s="73" t="str">
        <f>IFERROR(IF($B145=String_o_Kofi,0,VLOOKUP(Monatsverwendungsnachweis!AY148,Status_Ausloesung,Monatsverwendungsnachweis!$R$6,FALSE)*$AF$6*Ermittlung_Pauschale!$N137),"")</f>
        <v/>
      </c>
      <c r="AI145" s="73" t="str">
        <f>IFERROR(IF($B145=String_o_Kofi,0,VLOOKUP(Monatsverwendungsnachweis!AZ148,Status_Ausloesung,Monatsverwendungsnachweis!$R$6,FALSE)*$AF$6*Ermittlung_Pauschale!$N137),"")</f>
        <v/>
      </c>
      <c r="AJ145" s="73" t="str">
        <f>IFERROR(IF($B145=String_o_Kofi,0,VLOOKUP(Monatsverwendungsnachweis!BA148,Status_Ausloesung,Monatsverwendungsnachweis!$R$6,FALSE)*$AF$6*Ermittlung_Pauschale!$N137),"")</f>
        <v/>
      </c>
      <c r="AK145" s="73" t="str">
        <f>IFERROR(IF($B145=String_o_Kofi,0,VLOOKUP(Monatsverwendungsnachweis!BB148,Status_Ausloesung,Monatsverwendungsnachweis!$R$6,FALSE)*$AF$6*Ermittlung_Pauschale!$N137),"")</f>
        <v/>
      </c>
      <c r="AL145" s="73" t="str">
        <f>IFERROR(IF($B145=String_o_Kofi,0,VLOOKUP(Monatsverwendungsnachweis!BC148,Status_Ausloesung,Monatsverwendungsnachweis!$R$6,FALSE)*$AF$6*Ermittlung_Pauschale!$N137),"")</f>
        <v/>
      </c>
      <c r="AM145" s="74">
        <f>IF(E145='Drop Down'!$L$2,SUM(H145:AL145),0)</f>
        <v>0</v>
      </c>
      <c r="AN145" s="74">
        <f>IF(E145='Drop Down'!$L$3,SUM(H145:AL145),0)</f>
        <v>0</v>
      </c>
      <c r="AO145" s="625"/>
      <c r="AP145" s="625"/>
    </row>
    <row r="146" spans="1:42" s="41" customFormat="1" ht="11.85" customHeight="1" x14ac:dyDescent="0.2">
      <c r="A146" s="83" t="str">
        <f>Monatsverwendungsnachweis!A149</f>
        <v/>
      </c>
      <c r="B146" s="84" t="str">
        <f>IF(Monatsverwendungsnachweis!B149&lt;&gt;"",Monatsverwendungsnachweis!B149,"")</f>
        <v/>
      </c>
      <c r="C146" s="84" t="str">
        <f>IF(Monatsverwendungsnachweis!D149&lt;&gt;"",Monatsverwendungsnachweis!D149,"")</f>
        <v/>
      </c>
      <c r="D146" s="124" t="str">
        <f>IF(Monatsverwendungsnachweis!F149="","",Monatsverwendungsnachweis!F149)</f>
        <v/>
      </c>
      <c r="E146" s="128" t="str">
        <f>IF(Monatsverwendungsnachweis!G149="","",Monatsverwendungsnachweis!G149)</f>
        <v/>
      </c>
      <c r="F146" s="124" t="str">
        <f>IF(Monatsverwendungsnachweis!H149="","",Monatsverwendungsnachweis!H149)</f>
        <v/>
      </c>
      <c r="G146" s="124" t="str">
        <f>IF(C146="","",IF(Ermittlung_Pauschale!N138=0,"nein","ja"))</f>
        <v/>
      </c>
      <c r="H146" s="73" t="str">
        <f>IFERROR(IF($B146=String_o_Kofi,0,VLOOKUP(Monatsverwendungsnachweis!Y149,Status_Ausloesung,Monatsverwendungsnachweis!$R$6,FALSE)*$AF$6*Ermittlung_Pauschale!$N138),"")</f>
        <v/>
      </c>
      <c r="I146" s="73" t="str">
        <f>IFERROR(IF($B146=String_o_Kofi,0,VLOOKUP(Monatsverwendungsnachweis!Z149,Status_Ausloesung,Monatsverwendungsnachweis!$R$6,FALSE)*$AF$6*Ermittlung_Pauschale!$N138),"")</f>
        <v/>
      </c>
      <c r="J146" s="73" t="str">
        <f>IFERROR(IF($B146=String_o_Kofi,0,VLOOKUP(Monatsverwendungsnachweis!AA149,Status_Ausloesung,Monatsverwendungsnachweis!$R$6,FALSE)*$AF$6*Ermittlung_Pauschale!$N138),"")</f>
        <v/>
      </c>
      <c r="K146" s="73" t="str">
        <f>IFERROR(IF($B146=String_o_Kofi,0,VLOOKUP(Monatsverwendungsnachweis!AB149,Status_Ausloesung,Monatsverwendungsnachweis!$R$6,FALSE)*$AF$6*Ermittlung_Pauschale!$N138),"")</f>
        <v/>
      </c>
      <c r="L146" s="73" t="str">
        <f>IFERROR(IF($B146=String_o_Kofi,0,VLOOKUP(Monatsverwendungsnachweis!AC149,Status_Ausloesung,Monatsverwendungsnachweis!$R$6,FALSE)*$AF$6*Ermittlung_Pauschale!$N138),"")</f>
        <v/>
      </c>
      <c r="M146" s="73" t="str">
        <f>IFERROR(IF($B146=String_o_Kofi,0,VLOOKUP(Monatsverwendungsnachweis!AD149,Status_Ausloesung,Monatsverwendungsnachweis!$R$6,FALSE)*$AF$6*Ermittlung_Pauschale!$N138),"")</f>
        <v/>
      </c>
      <c r="N146" s="73" t="str">
        <f>IFERROR(IF($B146=String_o_Kofi,0,VLOOKUP(Monatsverwendungsnachweis!AE149,Status_Ausloesung,Monatsverwendungsnachweis!$R$6,FALSE)*$AF$6*Ermittlung_Pauschale!$N138),"")</f>
        <v/>
      </c>
      <c r="O146" s="73" t="str">
        <f>IFERROR(IF($B146=String_o_Kofi,0,VLOOKUP(Monatsverwendungsnachweis!AF149,Status_Ausloesung,Monatsverwendungsnachweis!$R$6,FALSE)*$AF$6*Ermittlung_Pauschale!$N138),"")</f>
        <v/>
      </c>
      <c r="P146" s="73" t="str">
        <f>IFERROR(IF($B146=String_o_Kofi,0,VLOOKUP(Monatsverwendungsnachweis!AG149,Status_Ausloesung,Monatsverwendungsnachweis!$R$6,FALSE)*$AF$6*Ermittlung_Pauschale!$N138),"")</f>
        <v/>
      </c>
      <c r="Q146" s="73" t="str">
        <f>IFERROR(IF($B146=String_o_Kofi,0,VLOOKUP(Monatsverwendungsnachweis!AH149,Status_Ausloesung,Monatsverwendungsnachweis!$R$6,FALSE)*$AF$6*Ermittlung_Pauschale!$N138),"")</f>
        <v/>
      </c>
      <c r="R146" s="73" t="str">
        <f>IFERROR(IF($B146=String_o_Kofi,0,VLOOKUP(Monatsverwendungsnachweis!AI149,Status_Ausloesung,Monatsverwendungsnachweis!$R$6,FALSE)*$AF$6*Ermittlung_Pauschale!$N138),"")</f>
        <v/>
      </c>
      <c r="S146" s="73" t="str">
        <f>IFERROR(IF($B146=String_o_Kofi,0,VLOOKUP(Monatsverwendungsnachweis!AJ149,Status_Ausloesung,Monatsverwendungsnachweis!$R$6,FALSE)*$AF$6*Ermittlung_Pauschale!$N138),"")</f>
        <v/>
      </c>
      <c r="T146" s="73" t="str">
        <f>IFERROR(IF($B146=String_o_Kofi,0,VLOOKUP(Monatsverwendungsnachweis!AK149,Status_Ausloesung,Monatsverwendungsnachweis!$R$6,FALSE)*$AF$6*Ermittlung_Pauschale!$N138),"")</f>
        <v/>
      </c>
      <c r="U146" s="73" t="str">
        <f>IFERROR(IF($B146=String_o_Kofi,0,VLOOKUP(Monatsverwendungsnachweis!AL149,Status_Ausloesung,Monatsverwendungsnachweis!$R$6,FALSE)*$AF$6*Ermittlung_Pauschale!$N138),"")</f>
        <v/>
      </c>
      <c r="V146" s="73" t="str">
        <f>IFERROR(IF($B146=String_o_Kofi,0,VLOOKUP(Monatsverwendungsnachweis!AM149,Status_Ausloesung,Monatsverwendungsnachweis!$R$6,FALSE)*$AF$6*Ermittlung_Pauschale!$N138),"")</f>
        <v/>
      </c>
      <c r="W146" s="73" t="str">
        <f>IFERROR(IF($B146=String_o_Kofi,0,VLOOKUP(Monatsverwendungsnachweis!AN149,Status_Ausloesung,Monatsverwendungsnachweis!$R$6,FALSE)*$AF$6*Ermittlung_Pauschale!$N138),"")</f>
        <v/>
      </c>
      <c r="X146" s="73" t="str">
        <f>IFERROR(IF($B146=String_o_Kofi,0,VLOOKUP(Monatsverwendungsnachweis!AO149,Status_Ausloesung,Monatsverwendungsnachweis!$R$6,FALSE)*$AF$6*Ermittlung_Pauschale!$N138),"")</f>
        <v/>
      </c>
      <c r="Y146" s="73" t="str">
        <f>IFERROR(IF($B146=String_o_Kofi,0,VLOOKUP(Monatsverwendungsnachweis!AP149,Status_Ausloesung,Monatsverwendungsnachweis!$R$6,FALSE)*$AF$6*Ermittlung_Pauschale!$N138),"")</f>
        <v/>
      </c>
      <c r="Z146" s="73" t="str">
        <f>IFERROR(IF($B146=String_o_Kofi,0,VLOOKUP(Monatsverwendungsnachweis!AQ149,Status_Ausloesung,Monatsverwendungsnachweis!$R$6,FALSE)*$AF$6*Ermittlung_Pauschale!$N138),"")</f>
        <v/>
      </c>
      <c r="AA146" s="73" t="str">
        <f>IFERROR(IF($B146=String_o_Kofi,0,VLOOKUP(Monatsverwendungsnachweis!AR149,Status_Ausloesung,Monatsverwendungsnachweis!$R$6,FALSE)*$AF$6*Ermittlung_Pauschale!$N138),"")</f>
        <v/>
      </c>
      <c r="AB146" s="73" t="str">
        <f>IFERROR(IF($B146=String_o_Kofi,0,VLOOKUP(Monatsverwendungsnachweis!AS149,Status_Ausloesung,Monatsverwendungsnachweis!$R$6,FALSE)*$AF$6*Ermittlung_Pauschale!$N138),"")</f>
        <v/>
      </c>
      <c r="AC146" s="73" t="str">
        <f>IFERROR(IF($B146=String_o_Kofi,0,VLOOKUP(Monatsverwendungsnachweis!AT149,Status_Ausloesung,Monatsverwendungsnachweis!$R$6,FALSE)*$AF$6*Ermittlung_Pauschale!$N138),"")</f>
        <v/>
      </c>
      <c r="AD146" s="73" t="str">
        <f>IFERROR(IF($B146=String_o_Kofi,0,VLOOKUP(Monatsverwendungsnachweis!AU149,Status_Ausloesung,Monatsverwendungsnachweis!$R$6,FALSE)*$AF$6*Ermittlung_Pauschale!$N138),"")</f>
        <v/>
      </c>
      <c r="AE146" s="73" t="str">
        <f>IFERROR(IF($B146=String_o_Kofi,0,VLOOKUP(Monatsverwendungsnachweis!AV149,Status_Ausloesung,Monatsverwendungsnachweis!$R$6,FALSE)*$AF$6*Ermittlung_Pauschale!$N138),"")</f>
        <v/>
      </c>
      <c r="AF146" s="73" t="str">
        <f>IFERROR(IF($B146=String_o_Kofi,0,VLOOKUP(Monatsverwendungsnachweis!AW149,Status_Ausloesung,Monatsverwendungsnachweis!$R$6,FALSE)*$AF$6*Ermittlung_Pauschale!$N138),"")</f>
        <v/>
      </c>
      <c r="AG146" s="73" t="str">
        <f>IFERROR(IF($B146=String_o_Kofi,0,VLOOKUP(Monatsverwendungsnachweis!AX149,Status_Ausloesung,Monatsverwendungsnachweis!$R$6,FALSE)*$AF$6*Ermittlung_Pauschale!$N138),"")</f>
        <v/>
      </c>
      <c r="AH146" s="73" t="str">
        <f>IFERROR(IF($B146=String_o_Kofi,0,VLOOKUP(Monatsverwendungsnachweis!AY149,Status_Ausloesung,Monatsverwendungsnachweis!$R$6,FALSE)*$AF$6*Ermittlung_Pauschale!$N138),"")</f>
        <v/>
      </c>
      <c r="AI146" s="73" t="str">
        <f>IFERROR(IF($B146=String_o_Kofi,0,VLOOKUP(Monatsverwendungsnachweis!AZ149,Status_Ausloesung,Monatsverwendungsnachweis!$R$6,FALSE)*$AF$6*Ermittlung_Pauschale!$N138),"")</f>
        <v/>
      </c>
      <c r="AJ146" s="73" t="str">
        <f>IFERROR(IF($B146=String_o_Kofi,0,VLOOKUP(Monatsverwendungsnachweis!BA149,Status_Ausloesung,Monatsverwendungsnachweis!$R$6,FALSE)*$AF$6*Ermittlung_Pauschale!$N138),"")</f>
        <v/>
      </c>
      <c r="AK146" s="73" t="str">
        <f>IFERROR(IF($B146=String_o_Kofi,0,VLOOKUP(Monatsverwendungsnachweis!BB149,Status_Ausloesung,Monatsverwendungsnachweis!$R$6,FALSE)*$AF$6*Ermittlung_Pauschale!$N138),"")</f>
        <v/>
      </c>
      <c r="AL146" s="73" t="str">
        <f>IFERROR(IF($B146=String_o_Kofi,0,VLOOKUP(Monatsverwendungsnachweis!BC149,Status_Ausloesung,Monatsverwendungsnachweis!$R$6,FALSE)*$AF$6*Ermittlung_Pauschale!$N138),"")</f>
        <v/>
      </c>
      <c r="AM146" s="74">
        <f>IF(E146='Drop Down'!$L$2,SUM(H146:AL146),0)</f>
        <v>0</v>
      </c>
      <c r="AN146" s="74">
        <f>IF(E146='Drop Down'!$L$3,SUM(H146:AL146),0)</f>
        <v>0</v>
      </c>
      <c r="AO146" s="625"/>
      <c r="AP146" s="625"/>
    </row>
    <row r="147" spans="1:42" s="41" customFormat="1" ht="11.85" customHeight="1" x14ac:dyDescent="0.2">
      <c r="A147" s="83" t="str">
        <f>Monatsverwendungsnachweis!A150</f>
        <v/>
      </c>
      <c r="B147" s="84" t="str">
        <f>IF(Monatsverwendungsnachweis!B150&lt;&gt;"",Monatsverwendungsnachweis!B150,"")</f>
        <v/>
      </c>
      <c r="C147" s="84" t="str">
        <f>IF(Monatsverwendungsnachweis!D150&lt;&gt;"",Monatsverwendungsnachweis!D150,"")</f>
        <v/>
      </c>
      <c r="D147" s="124" t="str">
        <f>IF(Monatsverwendungsnachweis!F150="","",Monatsverwendungsnachweis!F150)</f>
        <v/>
      </c>
      <c r="E147" s="128" t="str">
        <f>IF(Monatsverwendungsnachweis!G150="","",Monatsverwendungsnachweis!G150)</f>
        <v/>
      </c>
      <c r="F147" s="124" t="str">
        <f>IF(Monatsverwendungsnachweis!H150="","",Monatsverwendungsnachweis!H150)</f>
        <v/>
      </c>
      <c r="G147" s="124" t="str">
        <f>IF(C147="","",IF(Ermittlung_Pauschale!N139=0,"nein","ja"))</f>
        <v/>
      </c>
      <c r="H147" s="73" t="str">
        <f>IFERROR(IF($B147=String_o_Kofi,0,VLOOKUP(Monatsverwendungsnachweis!Y150,Status_Ausloesung,Monatsverwendungsnachweis!$R$6,FALSE)*$AF$6*Ermittlung_Pauschale!$N139),"")</f>
        <v/>
      </c>
      <c r="I147" s="73" t="str">
        <f>IFERROR(IF($B147=String_o_Kofi,0,VLOOKUP(Monatsverwendungsnachweis!Z150,Status_Ausloesung,Monatsverwendungsnachweis!$R$6,FALSE)*$AF$6*Ermittlung_Pauschale!$N139),"")</f>
        <v/>
      </c>
      <c r="J147" s="73" t="str">
        <f>IFERROR(IF($B147=String_o_Kofi,0,VLOOKUP(Monatsverwendungsnachweis!AA150,Status_Ausloesung,Monatsverwendungsnachweis!$R$6,FALSE)*$AF$6*Ermittlung_Pauschale!$N139),"")</f>
        <v/>
      </c>
      <c r="K147" s="73" t="str">
        <f>IFERROR(IF($B147=String_o_Kofi,0,VLOOKUP(Monatsverwendungsnachweis!AB150,Status_Ausloesung,Monatsverwendungsnachweis!$R$6,FALSE)*$AF$6*Ermittlung_Pauschale!$N139),"")</f>
        <v/>
      </c>
      <c r="L147" s="73" t="str">
        <f>IFERROR(IF($B147=String_o_Kofi,0,VLOOKUP(Monatsverwendungsnachweis!AC150,Status_Ausloesung,Monatsverwendungsnachweis!$R$6,FALSE)*$AF$6*Ermittlung_Pauschale!$N139),"")</f>
        <v/>
      </c>
      <c r="M147" s="73" t="str">
        <f>IFERROR(IF($B147=String_o_Kofi,0,VLOOKUP(Monatsverwendungsnachweis!AD150,Status_Ausloesung,Monatsverwendungsnachweis!$R$6,FALSE)*$AF$6*Ermittlung_Pauschale!$N139),"")</f>
        <v/>
      </c>
      <c r="N147" s="73" t="str">
        <f>IFERROR(IF($B147=String_o_Kofi,0,VLOOKUP(Monatsverwendungsnachweis!AE150,Status_Ausloesung,Monatsverwendungsnachweis!$R$6,FALSE)*$AF$6*Ermittlung_Pauschale!$N139),"")</f>
        <v/>
      </c>
      <c r="O147" s="73" t="str">
        <f>IFERROR(IF($B147=String_o_Kofi,0,VLOOKUP(Monatsverwendungsnachweis!AF150,Status_Ausloesung,Monatsverwendungsnachweis!$R$6,FALSE)*$AF$6*Ermittlung_Pauschale!$N139),"")</f>
        <v/>
      </c>
      <c r="P147" s="73" t="str">
        <f>IFERROR(IF($B147=String_o_Kofi,0,VLOOKUP(Monatsverwendungsnachweis!AG150,Status_Ausloesung,Monatsverwendungsnachweis!$R$6,FALSE)*$AF$6*Ermittlung_Pauschale!$N139),"")</f>
        <v/>
      </c>
      <c r="Q147" s="73" t="str">
        <f>IFERROR(IF($B147=String_o_Kofi,0,VLOOKUP(Monatsverwendungsnachweis!AH150,Status_Ausloesung,Monatsverwendungsnachweis!$R$6,FALSE)*$AF$6*Ermittlung_Pauschale!$N139),"")</f>
        <v/>
      </c>
      <c r="R147" s="73" t="str">
        <f>IFERROR(IF($B147=String_o_Kofi,0,VLOOKUP(Monatsverwendungsnachweis!AI150,Status_Ausloesung,Monatsverwendungsnachweis!$R$6,FALSE)*$AF$6*Ermittlung_Pauschale!$N139),"")</f>
        <v/>
      </c>
      <c r="S147" s="73" t="str">
        <f>IFERROR(IF($B147=String_o_Kofi,0,VLOOKUP(Monatsverwendungsnachweis!AJ150,Status_Ausloesung,Monatsverwendungsnachweis!$R$6,FALSE)*$AF$6*Ermittlung_Pauschale!$N139),"")</f>
        <v/>
      </c>
      <c r="T147" s="73" t="str">
        <f>IFERROR(IF($B147=String_o_Kofi,0,VLOOKUP(Monatsverwendungsnachweis!AK150,Status_Ausloesung,Monatsverwendungsnachweis!$R$6,FALSE)*$AF$6*Ermittlung_Pauschale!$N139),"")</f>
        <v/>
      </c>
      <c r="U147" s="73" t="str">
        <f>IFERROR(IF($B147=String_o_Kofi,0,VLOOKUP(Monatsverwendungsnachweis!AL150,Status_Ausloesung,Monatsverwendungsnachweis!$R$6,FALSE)*$AF$6*Ermittlung_Pauschale!$N139),"")</f>
        <v/>
      </c>
      <c r="V147" s="73" t="str">
        <f>IFERROR(IF($B147=String_o_Kofi,0,VLOOKUP(Monatsverwendungsnachweis!AM150,Status_Ausloesung,Monatsverwendungsnachweis!$R$6,FALSE)*$AF$6*Ermittlung_Pauschale!$N139),"")</f>
        <v/>
      </c>
      <c r="W147" s="73" t="str">
        <f>IFERROR(IF($B147=String_o_Kofi,0,VLOOKUP(Monatsverwendungsnachweis!AN150,Status_Ausloesung,Monatsverwendungsnachweis!$R$6,FALSE)*$AF$6*Ermittlung_Pauschale!$N139),"")</f>
        <v/>
      </c>
      <c r="X147" s="73" t="str">
        <f>IFERROR(IF($B147=String_o_Kofi,0,VLOOKUP(Monatsverwendungsnachweis!AO150,Status_Ausloesung,Monatsverwendungsnachweis!$R$6,FALSE)*$AF$6*Ermittlung_Pauschale!$N139),"")</f>
        <v/>
      </c>
      <c r="Y147" s="73" t="str">
        <f>IFERROR(IF($B147=String_o_Kofi,0,VLOOKUP(Monatsverwendungsnachweis!AP150,Status_Ausloesung,Monatsverwendungsnachweis!$R$6,FALSE)*$AF$6*Ermittlung_Pauschale!$N139),"")</f>
        <v/>
      </c>
      <c r="Z147" s="73" t="str">
        <f>IFERROR(IF($B147=String_o_Kofi,0,VLOOKUP(Monatsverwendungsnachweis!AQ150,Status_Ausloesung,Monatsverwendungsnachweis!$R$6,FALSE)*$AF$6*Ermittlung_Pauschale!$N139),"")</f>
        <v/>
      </c>
      <c r="AA147" s="73" t="str">
        <f>IFERROR(IF($B147=String_o_Kofi,0,VLOOKUP(Monatsverwendungsnachweis!AR150,Status_Ausloesung,Monatsverwendungsnachweis!$R$6,FALSE)*$AF$6*Ermittlung_Pauschale!$N139),"")</f>
        <v/>
      </c>
      <c r="AB147" s="73" t="str">
        <f>IFERROR(IF($B147=String_o_Kofi,0,VLOOKUP(Monatsverwendungsnachweis!AS150,Status_Ausloesung,Monatsverwendungsnachweis!$R$6,FALSE)*$AF$6*Ermittlung_Pauschale!$N139),"")</f>
        <v/>
      </c>
      <c r="AC147" s="73" t="str">
        <f>IFERROR(IF($B147=String_o_Kofi,0,VLOOKUP(Monatsverwendungsnachweis!AT150,Status_Ausloesung,Monatsverwendungsnachweis!$R$6,FALSE)*$AF$6*Ermittlung_Pauschale!$N139),"")</f>
        <v/>
      </c>
      <c r="AD147" s="73" t="str">
        <f>IFERROR(IF($B147=String_o_Kofi,0,VLOOKUP(Monatsverwendungsnachweis!AU150,Status_Ausloesung,Monatsverwendungsnachweis!$R$6,FALSE)*$AF$6*Ermittlung_Pauschale!$N139),"")</f>
        <v/>
      </c>
      <c r="AE147" s="73" t="str">
        <f>IFERROR(IF($B147=String_o_Kofi,0,VLOOKUP(Monatsverwendungsnachweis!AV150,Status_Ausloesung,Monatsverwendungsnachweis!$R$6,FALSE)*$AF$6*Ermittlung_Pauschale!$N139),"")</f>
        <v/>
      </c>
      <c r="AF147" s="73" t="str">
        <f>IFERROR(IF($B147=String_o_Kofi,0,VLOOKUP(Monatsverwendungsnachweis!AW150,Status_Ausloesung,Monatsverwendungsnachweis!$R$6,FALSE)*$AF$6*Ermittlung_Pauschale!$N139),"")</f>
        <v/>
      </c>
      <c r="AG147" s="73" t="str">
        <f>IFERROR(IF($B147=String_o_Kofi,0,VLOOKUP(Monatsverwendungsnachweis!AX150,Status_Ausloesung,Monatsverwendungsnachweis!$R$6,FALSE)*$AF$6*Ermittlung_Pauschale!$N139),"")</f>
        <v/>
      </c>
      <c r="AH147" s="73" t="str">
        <f>IFERROR(IF($B147=String_o_Kofi,0,VLOOKUP(Monatsverwendungsnachweis!AY150,Status_Ausloesung,Monatsverwendungsnachweis!$R$6,FALSE)*$AF$6*Ermittlung_Pauschale!$N139),"")</f>
        <v/>
      </c>
      <c r="AI147" s="73" t="str">
        <f>IFERROR(IF($B147=String_o_Kofi,0,VLOOKUP(Monatsverwendungsnachweis!AZ150,Status_Ausloesung,Monatsverwendungsnachweis!$R$6,FALSE)*$AF$6*Ermittlung_Pauschale!$N139),"")</f>
        <v/>
      </c>
      <c r="AJ147" s="73" t="str">
        <f>IFERROR(IF($B147=String_o_Kofi,0,VLOOKUP(Monatsverwendungsnachweis!BA150,Status_Ausloesung,Monatsverwendungsnachweis!$R$6,FALSE)*$AF$6*Ermittlung_Pauschale!$N139),"")</f>
        <v/>
      </c>
      <c r="AK147" s="73" t="str">
        <f>IFERROR(IF($B147=String_o_Kofi,0,VLOOKUP(Monatsverwendungsnachweis!BB150,Status_Ausloesung,Monatsverwendungsnachweis!$R$6,FALSE)*$AF$6*Ermittlung_Pauschale!$N139),"")</f>
        <v/>
      </c>
      <c r="AL147" s="73" t="str">
        <f>IFERROR(IF($B147=String_o_Kofi,0,VLOOKUP(Monatsverwendungsnachweis!BC150,Status_Ausloesung,Monatsverwendungsnachweis!$R$6,FALSE)*$AF$6*Ermittlung_Pauschale!$N139),"")</f>
        <v/>
      </c>
      <c r="AM147" s="74">
        <f>IF(E147='Drop Down'!$L$2,SUM(H147:AL147),0)</f>
        <v>0</v>
      </c>
      <c r="AN147" s="74">
        <f>IF(E147='Drop Down'!$L$3,SUM(H147:AL147),0)</f>
        <v>0</v>
      </c>
      <c r="AO147" s="625"/>
      <c r="AP147" s="625"/>
    </row>
    <row r="148" spans="1:42" s="41" customFormat="1" ht="11.85" customHeight="1" x14ac:dyDescent="0.2">
      <c r="A148" s="83" t="str">
        <f>Monatsverwendungsnachweis!A151</f>
        <v/>
      </c>
      <c r="B148" s="84" t="str">
        <f>IF(Monatsverwendungsnachweis!B151&lt;&gt;"",Monatsverwendungsnachweis!B151,"")</f>
        <v/>
      </c>
      <c r="C148" s="84" t="str">
        <f>IF(Monatsverwendungsnachweis!D151&lt;&gt;"",Monatsverwendungsnachweis!D151,"")</f>
        <v/>
      </c>
      <c r="D148" s="124" t="str">
        <f>IF(Monatsverwendungsnachweis!F151="","",Monatsverwendungsnachweis!F151)</f>
        <v/>
      </c>
      <c r="E148" s="128" t="str">
        <f>IF(Monatsverwendungsnachweis!G151="","",Monatsverwendungsnachweis!G151)</f>
        <v/>
      </c>
      <c r="F148" s="124" t="str">
        <f>IF(Monatsverwendungsnachweis!H151="","",Monatsverwendungsnachweis!H151)</f>
        <v/>
      </c>
      <c r="G148" s="124" t="str">
        <f>IF(C148="","",IF(Ermittlung_Pauschale!N140=0,"nein","ja"))</f>
        <v/>
      </c>
      <c r="H148" s="73" t="str">
        <f>IFERROR(IF($B148=String_o_Kofi,0,VLOOKUP(Monatsverwendungsnachweis!Y151,Status_Ausloesung,Monatsverwendungsnachweis!$R$6,FALSE)*$AF$6*Ermittlung_Pauschale!$N140),"")</f>
        <v/>
      </c>
      <c r="I148" s="73" t="str">
        <f>IFERROR(IF($B148=String_o_Kofi,0,VLOOKUP(Monatsverwendungsnachweis!Z151,Status_Ausloesung,Monatsverwendungsnachweis!$R$6,FALSE)*$AF$6*Ermittlung_Pauschale!$N140),"")</f>
        <v/>
      </c>
      <c r="J148" s="73" t="str">
        <f>IFERROR(IF($B148=String_o_Kofi,0,VLOOKUP(Monatsverwendungsnachweis!AA151,Status_Ausloesung,Monatsverwendungsnachweis!$R$6,FALSE)*$AF$6*Ermittlung_Pauschale!$N140),"")</f>
        <v/>
      </c>
      <c r="K148" s="73" t="str">
        <f>IFERROR(IF($B148=String_o_Kofi,0,VLOOKUP(Monatsverwendungsnachweis!AB151,Status_Ausloesung,Monatsverwendungsnachweis!$R$6,FALSE)*$AF$6*Ermittlung_Pauschale!$N140),"")</f>
        <v/>
      </c>
      <c r="L148" s="73" t="str">
        <f>IFERROR(IF($B148=String_o_Kofi,0,VLOOKUP(Monatsverwendungsnachweis!AC151,Status_Ausloesung,Monatsverwendungsnachweis!$R$6,FALSE)*$AF$6*Ermittlung_Pauschale!$N140),"")</f>
        <v/>
      </c>
      <c r="M148" s="73" t="str">
        <f>IFERROR(IF($B148=String_o_Kofi,0,VLOOKUP(Monatsverwendungsnachweis!AD151,Status_Ausloesung,Monatsverwendungsnachweis!$R$6,FALSE)*$AF$6*Ermittlung_Pauschale!$N140),"")</f>
        <v/>
      </c>
      <c r="N148" s="73" t="str">
        <f>IFERROR(IF($B148=String_o_Kofi,0,VLOOKUP(Monatsverwendungsnachweis!AE151,Status_Ausloesung,Monatsverwendungsnachweis!$R$6,FALSE)*$AF$6*Ermittlung_Pauschale!$N140),"")</f>
        <v/>
      </c>
      <c r="O148" s="73" t="str">
        <f>IFERROR(IF($B148=String_o_Kofi,0,VLOOKUP(Monatsverwendungsnachweis!AF151,Status_Ausloesung,Monatsverwendungsnachweis!$R$6,FALSE)*$AF$6*Ermittlung_Pauschale!$N140),"")</f>
        <v/>
      </c>
      <c r="P148" s="73" t="str">
        <f>IFERROR(IF($B148=String_o_Kofi,0,VLOOKUP(Monatsverwendungsnachweis!AG151,Status_Ausloesung,Monatsverwendungsnachweis!$R$6,FALSE)*$AF$6*Ermittlung_Pauschale!$N140),"")</f>
        <v/>
      </c>
      <c r="Q148" s="73" t="str">
        <f>IFERROR(IF($B148=String_o_Kofi,0,VLOOKUP(Monatsverwendungsnachweis!AH151,Status_Ausloesung,Monatsverwendungsnachweis!$R$6,FALSE)*$AF$6*Ermittlung_Pauschale!$N140),"")</f>
        <v/>
      </c>
      <c r="R148" s="73" t="str">
        <f>IFERROR(IF($B148=String_o_Kofi,0,VLOOKUP(Monatsverwendungsnachweis!AI151,Status_Ausloesung,Monatsverwendungsnachweis!$R$6,FALSE)*$AF$6*Ermittlung_Pauschale!$N140),"")</f>
        <v/>
      </c>
      <c r="S148" s="73" t="str">
        <f>IFERROR(IF($B148=String_o_Kofi,0,VLOOKUP(Monatsverwendungsnachweis!AJ151,Status_Ausloesung,Monatsverwendungsnachweis!$R$6,FALSE)*$AF$6*Ermittlung_Pauschale!$N140),"")</f>
        <v/>
      </c>
      <c r="T148" s="73" t="str">
        <f>IFERROR(IF($B148=String_o_Kofi,0,VLOOKUP(Monatsverwendungsnachweis!AK151,Status_Ausloesung,Monatsverwendungsnachweis!$R$6,FALSE)*$AF$6*Ermittlung_Pauschale!$N140),"")</f>
        <v/>
      </c>
      <c r="U148" s="73" t="str">
        <f>IFERROR(IF($B148=String_o_Kofi,0,VLOOKUP(Monatsverwendungsnachweis!AL151,Status_Ausloesung,Monatsverwendungsnachweis!$R$6,FALSE)*$AF$6*Ermittlung_Pauschale!$N140),"")</f>
        <v/>
      </c>
      <c r="V148" s="73" t="str">
        <f>IFERROR(IF($B148=String_o_Kofi,0,VLOOKUP(Monatsverwendungsnachweis!AM151,Status_Ausloesung,Monatsverwendungsnachweis!$R$6,FALSE)*$AF$6*Ermittlung_Pauschale!$N140),"")</f>
        <v/>
      </c>
      <c r="W148" s="73" t="str">
        <f>IFERROR(IF($B148=String_o_Kofi,0,VLOOKUP(Monatsverwendungsnachweis!AN151,Status_Ausloesung,Monatsverwendungsnachweis!$R$6,FALSE)*$AF$6*Ermittlung_Pauschale!$N140),"")</f>
        <v/>
      </c>
      <c r="X148" s="73" t="str">
        <f>IFERROR(IF($B148=String_o_Kofi,0,VLOOKUP(Monatsverwendungsnachweis!AO151,Status_Ausloesung,Monatsverwendungsnachweis!$R$6,FALSE)*$AF$6*Ermittlung_Pauschale!$N140),"")</f>
        <v/>
      </c>
      <c r="Y148" s="73" t="str">
        <f>IFERROR(IF($B148=String_o_Kofi,0,VLOOKUP(Monatsverwendungsnachweis!AP151,Status_Ausloesung,Monatsverwendungsnachweis!$R$6,FALSE)*$AF$6*Ermittlung_Pauschale!$N140),"")</f>
        <v/>
      </c>
      <c r="Z148" s="73" t="str">
        <f>IFERROR(IF($B148=String_o_Kofi,0,VLOOKUP(Monatsverwendungsnachweis!AQ151,Status_Ausloesung,Monatsverwendungsnachweis!$R$6,FALSE)*$AF$6*Ermittlung_Pauschale!$N140),"")</f>
        <v/>
      </c>
      <c r="AA148" s="73" t="str">
        <f>IFERROR(IF($B148=String_o_Kofi,0,VLOOKUP(Monatsverwendungsnachweis!AR151,Status_Ausloesung,Monatsverwendungsnachweis!$R$6,FALSE)*$AF$6*Ermittlung_Pauschale!$N140),"")</f>
        <v/>
      </c>
      <c r="AB148" s="73" t="str">
        <f>IFERROR(IF($B148=String_o_Kofi,0,VLOOKUP(Monatsverwendungsnachweis!AS151,Status_Ausloesung,Monatsverwendungsnachweis!$R$6,FALSE)*$AF$6*Ermittlung_Pauschale!$N140),"")</f>
        <v/>
      </c>
      <c r="AC148" s="73" t="str">
        <f>IFERROR(IF($B148=String_o_Kofi,0,VLOOKUP(Monatsverwendungsnachweis!AT151,Status_Ausloesung,Monatsverwendungsnachweis!$R$6,FALSE)*$AF$6*Ermittlung_Pauschale!$N140),"")</f>
        <v/>
      </c>
      <c r="AD148" s="73" t="str">
        <f>IFERROR(IF($B148=String_o_Kofi,0,VLOOKUP(Monatsverwendungsnachweis!AU151,Status_Ausloesung,Monatsverwendungsnachweis!$R$6,FALSE)*$AF$6*Ermittlung_Pauschale!$N140),"")</f>
        <v/>
      </c>
      <c r="AE148" s="73" t="str">
        <f>IFERROR(IF($B148=String_o_Kofi,0,VLOOKUP(Monatsverwendungsnachweis!AV151,Status_Ausloesung,Monatsverwendungsnachweis!$R$6,FALSE)*$AF$6*Ermittlung_Pauschale!$N140),"")</f>
        <v/>
      </c>
      <c r="AF148" s="73" t="str">
        <f>IFERROR(IF($B148=String_o_Kofi,0,VLOOKUP(Monatsverwendungsnachweis!AW151,Status_Ausloesung,Monatsverwendungsnachweis!$R$6,FALSE)*$AF$6*Ermittlung_Pauschale!$N140),"")</f>
        <v/>
      </c>
      <c r="AG148" s="73" t="str">
        <f>IFERROR(IF($B148=String_o_Kofi,0,VLOOKUP(Monatsverwendungsnachweis!AX151,Status_Ausloesung,Monatsverwendungsnachweis!$R$6,FALSE)*$AF$6*Ermittlung_Pauschale!$N140),"")</f>
        <v/>
      </c>
      <c r="AH148" s="73" t="str">
        <f>IFERROR(IF($B148=String_o_Kofi,0,VLOOKUP(Monatsverwendungsnachweis!AY151,Status_Ausloesung,Monatsverwendungsnachweis!$R$6,FALSE)*$AF$6*Ermittlung_Pauschale!$N140),"")</f>
        <v/>
      </c>
      <c r="AI148" s="73" t="str">
        <f>IFERROR(IF($B148=String_o_Kofi,0,VLOOKUP(Monatsverwendungsnachweis!AZ151,Status_Ausloesung,Monatsverwendungsnachweis!$R$6,FALSE)*$AF$6*Ermittlung_Pauschale!$N140),"")</f>
        <v/>
      </c>
      <c r="AJ148" s="73" t="str">
        <f>IFERROR(IF($B148=String_o_Kofi,0,VLOOKUP(Monatsverwendungsnachweis!BA151,Status_Ausloesung,Monatsverwendungsnachweis!$R$6,FALSE)*$AF$6*Ermittlung_Pauschale!$N140),"")</f>
        <v/>
      </c>
      <c r="AK148" s="73" t="str">
        <f>IFERROR(IF($B148=String_o_Kofi,0,VLOOKUP(Monatsverwendungsnachweis!BB151,Status_Ausloesung,Monatsverwendungsnachweis!$R$6,FALSE)*$AF$6*Ermittlung_Pauschale!$N140),"")</f>
        <v/>
      </c>
      <c r="AL148" s="73" t="str">
        <f>IFERROR(IF($B148=String_o_Kofi,0,VLOOKUP(Monatsverwendungsnachweis!BC151,Status_Ausloesung,Monatsverwendungsnachweis!$R$6,FALSE)*$AF$6*Ermittlung_Pauschale!$N140),"")</f>
        <v/>
      </c>
      <c r="AM148" s="74">
        <f>IF(E148='Drop Down'!$L$2,SUM(H148:AL148),0)</f>
        <v>0</v>
      </c>
      <c r="AN148" s="74">
        <f>IF(E148='Drop Down'!$L$3,SUM(H148:AL148),0)</f>
        <v>0</v>
      </c>
      <c r="AO148" s="625"/>
      <c r="AP148" s="625"/>
    </row>
    <row r="149" spans="1:42" s="41" customFormat="1" ht="11.85" customHeight="1" x14ac:dyDescent="0.2">
      <c r="A149" s="83" t="str">
        <f>Monatsverwendungsnachweis!A152</f>
        <v/>
      </c>
      <c r="B149" s="84" t="str">
        <f>IF(Monatsverwendungsnachweis!B152&lt;&gt;"",Monatsverwendungsnachweis!B152,"")</f>
        <v/>
      </c>
      <c r="C149" s="84" t="str">
        <f>IF(Monatsverwendungsnachweis!D152&lt;&gt;"",Monatsverwendungsnachweis!D152,"")</f>
        <v/>
      </c>
      <c r="D149" s="124" t="str">
        <f>IF(Monatsverwendungsnachweis!F152="","",Monatsverwendungsnachweis!F152)</f>
        <v/>
      </c>
      <c r="E149" s="128" t="str">
        <f>IF(Monatsverwendungsnachweis!G152="","",Monatsverwendungsnachweis!G152)</f>
        <v/>
      </c>
      <c r="F149" s="124" t="str">
        <f>IF(Monatsverwendungsnachweis!H152="","",Monatsverwendungsnachweis!H152)</f>
        <v/>
      </c>
      <c r="G149" s="124" t="str">
        <f>IF(C149="","",IF(Ermittlung_Pauschale!N141=0,"nein","ja"))</f>
        <v/>
      </c>
      <c r="H149" s="73" t="str">
        <f>IFERROR(IF($B149=String_o_Kofi,0,VLOOKUP(Monatsverwendungsnachweis!Y152,Status_Ausloesung,Monatsverwendungsnachweis!$R$6,FALSE)*$AF$6*Ermittlung_Pauschale!$N141),"")</f>
        <v/>
      </c>
      <c r="I149" s="73" t="str">
        <f>IFERROR(IF($B149=String_o_Kofi,0,VLOOKUP(Monatsverwendungsnachweis!Z152,Status_Ausloesung,Monatsverwendungsnachweis!$R$6,FALSE)*$AF$6*Ermittlung_Pauschale!$N141),"")</f>
        <v/>
      </c>
      <c r="J149" s="73" t="str">
        <f>IFERROR(IF($B149=String_o_Kofi,0,VLOOKUP(Monatsverwendungsnachweis!AA152,Status_Ausloesung,Monatsverwendungsnachweis!$R$6,FALSE)*$AF$6*Ermittlung_Pauschale!$N141),"")</f>
        <v/>
      </c>
      <c r="K149" s="73" t="str">
        <f>IFERROR(IF($B149=String_o_Kofi,0,VLOOKUP(Monatsverwendungsnachweis!AB152,Status_Ausloesung,Monatsverwendungsnachweis!$R$6,FALSE)*$AF$6*Ermittlung_Pauschale!$N141),"")</f>
        <v/>
      </c>
      <c r="L149" s="73" t="str">
        <f>IFERROR(IF($B149=String_o_Kofi,0,VLOOKUP(Monatsverwendungsnachweis!AC152,Status_Ausloesung,Monatsverwendungsnachweis!$R$6,FALSE)*$AF$6*Ermittlung_Pauschale!$N141),"")</f>
        <v/>
      </c>
      <c r="M149" s="73" t="str">
        <f>IFERROR(IF($B149=String_o_Kofi,0,VLOOKUP(Monatsverwendungsnachweis!AD152,Status_Ausloesung,Monatsverwendungsnachweis!$R$6,FALSE)*$AF$6*Ermittlung_Pauschale!$N141),"")</f>
        <v/>
      </c>
      <c r="N149" s="73" t="str">
        <f>IFERROR(IF($B149=String_o_Kofi,0,VLOOKUP(Monatsverwendungsnachweis!AE152,Status_Ausloesung,Monatsverwendungsnachweis!$R$6,FALSE)*$AF$6*Ermittlung_Pauschale!$N141),"")</f>
        <v/>
      </c>
      <c r="O149" s="73" t="str">
        <f>IFERROR(IF($B149=String_o_Kofi,0,VLOOKUP(Monatsverwendungsnachweis!AF152,Status_Ausloesung,Monatsverwendungsnachweis!$R$6,FALSE)*$AF$6*Ermittlung_Pauschale!$N141),"")</f>
        <v/>
      </c>
      <c r="P149" s="73" t="str">
        <f>IFERROR(IF($B149=String_o_Kofi,0,VLOOKUP(Monatsverwendungsnachweis!AG152,Status_Ausloesung,Monatsverwendungsnachweis!$R$6,FALSE)*$AF$6*Ermittlung_Pauschale!$N141),"")</f>
        <v/>
      </c>
      <c r="Q149" s="73" t="str">
        <f>IFERROR(IF($B149=String_o_Kofi,0,VLOOKUP(Monatsverwendungsnachweis!AH152,Status_Ausloesung,Monatsverwendungsnachweis!$R$6,FALSE)*$AF$6*Ermittlung_Pauschale!$N141),"")</f>
        <v/>
      </c>
      <c r="R149" s="73" t="str">
        <f>IFERROR(IF($B149=String_o_Kofi,0,VLOOKUP(Monatsverwendungsnachweis!AI152,Status_Ausloesung,Monatsverwendungsnachweis!$R$6,FALSE)*$AF$6*Ermittlung_Pauschale!$N141),"")</f>
        <v/>
      </c>
      <c r="S149" s="73" t="str">
        <f>IFERROR(IF($B149=String_o_Kofi,0,VLOOKUP(Monatsverwendungsnachweis!AJ152,Status_Ausloesung,Monatsverwendungsnachweis!$R$6,FALSE)*$AF$6*Ermittlung_Pauschale!$N141),"")</f>
        <v/>
      </c>
      <c r="T149" s="73" t="str">
        <f>IFERROR(IF($B149=String_o_Kofi,0,VLOOKUP(Monatsverwendungsnachweis!AK152,Status_Ausloesung,Monatsverwendungsnachweis!$R$6,FALSE)*$AF$6*Ermittlung_Pauschale!$N141),"")</f>
        <v/>
      </c>
      <c r="U149" s="73" t="str">
        <f>IFERROR(IF($B149=String_o_Kofi,0,VLOOKUP(Monatsverwendungsnachweis!AL152,Status_Ausloesung,Monatsverwendungsnachweis!$R$6,FALSE)*$AF$6*Ermittlung_Pauschale!$N141),"")</f>
        <v/>
      </c>
      <c r="V149" s="73" t="str">
        <f>IFERROR(IF($B149=String_o_Kofi,0,VLOOKUP(Monatsverwendungsnachweis!AM152,Status_Ausloesung,Monatsverwendungsnachweis!$R$6,FALSE)*$AF$6*Ermittlung_Pauschale!$N141),"")</f>
        <v/>
      </c>
      <c r="W149" s="73" t="str">
        <f>IFERROR(IF($B149=String_o_Kofi,0,VLOOKUP(Monatsverwendungsnachweis!AN152,Status_Ausloesung,Monatsverwendungsnachweis!$R$6,FALSE)*$AF$6*Ermittlung_Pauschale!$N141),"")</f>
        <v/>
      </c>
      <c r="X149" s="73" t="str">
        <f>IFERROR(IF($B149=String_o_Kofi,0,VLOOKUP(Monatsverwendungsnachweis!AO152,Status_Ausloesung,Monatsverwendungsnachweis!$R$6,FALSE)*$AF$6*Ermittlung_Pauschale!$N141),"")</f>
        <v/>
      </c>
      <c r="Y149" s="73" t="str">
        <f>IFERROR(IF($B149=String_o_Kofi,0,VLOOKUP(Monatsverwendungsnachweis!AP152,Status_Ausloesung,Monatsverwendungsnachweis!$R$6,FALSE)*$AF$6*Ermittlung_Pauschale!$N141),"")</f>
        <v/>
      </c>
      <c r="Z149" s="73" t="str">
        <f>IFERROR(IF($B149=String_o_Kofi,0,VLOOKUP(Monatsverwendungsnachweis!AQ152,Status_Ausloesung,Monatsverwendungsnachweis!$R$6,FALSE)*$AF$6*Ermittlung_Pauschale!$N141),"")</f>
        <v/>
      </c>
      <c r="AA149" s="73" t="str">
        <f>IFERROR(IF($B149=String_o_Kofi,0,VLOOKUP(Monatsverwendungsnachweis!AR152,Status_Ausloesung,Monatsverwendungsnachweis!$R$6,FALSE)*$AF$6*Ermittlung_Pauschale!$N141),"")</f>
        <v/>
      </c>
      <c r="AB149" s="73" t="str">
        <f>IFERROR(IF($B149=String_o_Kofi,0,VLOOKUP(Monatsverwendungsnachweis!AS152,Status_Ausloesung,Monatsverwendungsnachweis!$R$6,FALSE)*$AF$6*Ermittlung_Pauschale!$N141),"")</f>
        <v/>
      </c>
      <c r="AC149" s="73" t="str">
        <f>IFERROR(IF($B149=String_o_Kofi,0,VLOOKUP(Monatsverwendungsnachweis!AT152,Status_Ausloesung,Monatsverwendungsnachweis!$R$6,FALSE)*$AF$6*Ermittlung_Pauschale!$N141),"")</f>
        <v/>
      </c>
      <c r="AD149" s="73" t="str">
        <f>IFERROR(IF($B149=String_o_Kofi,0,VLOOKUP(Monatsverwendungsnachweis!AU152,Status_Ausloesung,Monatsverwendungsnachweis!$R$6,FALSE)*$AF$6*Ermittlung_Pauschale!$N141),"")</f>
        <v/>
      </c>
      <c r="AE149" s="73" t="str">
        <f>IFERROR(IF($B149=String_o_Kofi,0,VLOOKUP(Monatsverwendungsnachweis!AV152,Status_Ausloesung,Monatsverwendungsnachweis!$R$6,FALSE)*$AF$6*Ermittlung_Pauschale!$N141),"")</f>
        <v/>
      </c>
      <c r="AF149" s="73" t="str">
        <f>IFERROR(IF($B149=String_o_Kofi,0,VLOOKUP(Monatsverwendungsnachweis!AW152,Status_Ausloesung,Monatsverwendungsnachweis!$R$6,FALSE)*$AF$6*Ermittlung_Pauschale!$N141),"")</f>
        <v/>
      </c>
      <c r="AG149" s="73" t="str">
        <f>IFERROR(IF($B149=String_o_Kofi,0,VLOOKUP(Monatsverwendungsnachweis!AX152,Status_Ausloesung,Monatsverwendungsnachweis!$R$6,FALSE)*$AF$6*Ermittlung_Pauschale!$N141),"")</f>
        <v/>
      </c>
      <c r="AH149" s="73" t="str">
        <f>IFERROR(IF($B149=String_o_Kofi,0,VLOOKUP(Monatsverwendungsnachweis!AY152,Status_Ausloesung,Monatsverwendungsnachweis!$R$6,FALSE)*$AF$6*Ermittlung_Pauschale!$N141),"")</f>
        <v/>
      </c>
      <c r="AI149" s="73" t="str">
        <f>IFERROR(IF($B149=String_o_Kofi,0,VLOOKUP(Monatsverwendungsnachweis!AZ152,Status_Ausloesung,Monatsverwendungsnachweis!$R$6,FALSE)*$AF$6*Ermittlung_Pauschale!$N141),"")</f>
        <v/>
      </c>
      <c r="AJ149" s="73" t="str">
        <f>IFERROR(IF($B149=String_o_Kofi,0,VLOOKUP(Monatsverwendungsnachweis!BA152,Status_Ausloesung,Monatsverwendungsnachweis!$R$6,FALSE)*$AF$6*Ermittlung_Pauschale!$N141),"")</f>
        <v/>
      </c>
      <c r="AK149" s="73" t="str">
        <f>IFERROR(IF($B149=String_o_Kofi,0,VLOOKUP(Monatsverwendungsnachweis!BB152,Status_Ausloesung,Monatsverwendungsnachweis!$R$6,FALSE)*$AF$6*Ermittlung_Pauschale!$N141),"")</f>
        <v/>
      </c>
      <c r="AL149" s="73" t="str">
        <f>IFERROR(IF($B149=String_o_Kofi,0,VLOOKUP(Monatsverwendungsnachweis!BC152,Status_Ausloesung,Monatsverwendungsnachweis!$R$6,FALSE)*$AF$6*Ermittlung_Pauschale!$N141),"")</f>
        <v/>
      </c>
      <c r="AM149" s="74">
        <f>IF(E149='Drop Down'!$L$2,SUM(H149:AL149),0)</f>
        <v>0</v>
      </c>
      <c r="AN149" s="74">
        <f>IF(E149='Drop Down'!$L$3,SUM(H149:AL149),0)</f>
        <v>0</v>
      </c>
      <c r="AO149" s="625"/>
      <c r="AP149" s="625"/>
    </row>
    <row r="150" spans="1:42" s="41" customFormat="1" ht="11.85" customHeight="1" x14ac:dyDescent="0.2">
      <c r="A150" s="83" t="str">
        <f>Monatsverwendungsnachweis!A153</f>
        <v/>
      </c>
      <c r="B150" s="84" t="str">
        <f>IF(Monatsverwendungsnachweis!B153&lt;&gt;"",Monatsverwendungsnachweis!B153,"")</f>
        <v/>
      </c>
      <c r="C150" s="84" t="str">
        <f>IF(Monatsverwendungsnachweis!D153&lt;&gt;"",Monatsverwendungsnachweis!D153,"")</f>
        <v/>
      </c>
      <c r="D150" s="124" t="str">
        <f>IF(Monatsverwendungsnachweis!F153="","",Monatsverwendungsnachweis!F153)</f>
        <v/>
      </c>
      <c r="E150" s="128" t="str">
        <f>IF(Monatsverwendungsnachweis!G153="","",Monatsverwendungsnachweis!G153)</f>
        <v/>
      </c>
      <c r="F150" s="124" t="str">
        <f>IF(Monatsverwendungsnachweis!H153="","",Monatsverwendungsnachweis!H153)</f>
        <v/>
      </c>
      <c r="G150" s="124" t="str">
        <f>IF(C150="","",IF(Ermittlung_Pauschale!N142=0,"nein","ja"))</f>
        <v/>
      </c>
      <c r="H150" s="73" t="str">
        <f>IFERROR(IF($B150=String_o_Kofi,0,VLOOKUP(Monatsverwendungsnachweis!Y153,Status_Ausloesung,Monatsverwendungsnachweis!$R$6,FALSE)*$AF$6*Ermittlung_Pauschale!$N142),"")</f>
        <v/>
      </c>
      <c r="I150" s="73" t="str">
        <f>IFERROR(IF($B150=String_o_Kofi,0,VLOOKUP(Monatsverwendungsnachweis!Z153,Status_Ausloesung,Monatsverwendungsnachweis!$R$6,FALSE)*$AF$6*Ermittlung_Pauschale!$N142),"")</f>
        <v/>
      </c>
      <c r="J150" s="73" t="str">
        <f>IFERROR(IF($B150=String_o_Kofi,0,VLOOKUP(Monatsverwendungsnachweis!AA153,Status_Ausloesung,Monatsverwendungsnachweis!$R$6,FALSE)*$AF$6*Ermittlung_Pauschale!$N142),"")</f>
        <v/>
      </c>
      <c r="K150" s="73" t="str">
        <f>IFERROR(IF($B150=String_o_Kofi,0,VLOOKUP(Monatsverwendungsnachweis!AB153,Status_Ausloesung,Monatsverwendungsnachweis!$R$6,FALSE)*$AF$6*Ermittlung_Pauschale!$N142),"")</f>
        <v/>
      </c>
      <c r="L150" s="73" t="str">
        <f>IFERROR(IF($B150=String_o_Kofi,0,VLOOKUP(Monatsverwendungsnachweis!AC153,Status_Ausloesung,Monatsverwendungsnachweis!$R$6,FALSE)*$AF$6*Ermittlung_Pauschale!$N142),"")</f>
        <v/>
      </c>
      <c r="M150" s="73" t="str">
        <f>IFERROR(IF($B150=String_o_Kofi,0,VLOOKUP(Monatsverwendungsnachweis!AD153,Status_Ausloesung,Monatsverwendungsnachweis!$R$6,FALSE)*$AF$6*Ermittlung_Pauschale!$N142),"")</f>
        <v/>
      </c>
      <c r="N150" s="73" t="str">
        <f>IFERROR(IF($B150=String_o_Kofi,0,VLOOKUP(Monatsverwendungsnachweis!AE153,Status_Ausloesung,Monatsverwendungsnachweis!$R$6,FALSE)*$AF$6*Ermittlung_Pauschale!$N142),"")</f>
        <v/>
      </c>
      <c r="O150" s="73" t="str">
        <f>IFERROR(IF($B150=String_o_Kofi,0,VLOOKUP(Monatsverwendungsnachweis!AF153,Status_Ausloesung,Monatsverwendungsnachweis!$R$6,FALSE)*$AF$6*Ermittlung_Pauschale!$N142),"")</f>
        <v/>
      </c>
      <c r="P150" s="73" t="str">
        <f>IFERROR(IF($B150=String_o_Kofi,0,VLOOKUP(Monatsverwendungsnachweis!AG153,Status_Ausloesung,Monatsverwendungsnachweis!$R$6,FALSE)*$AF$6*Ermittlung_Pauschale!$N142),"")</f>
        <v/>
      </c>
      <c r="Q150" s="73" t="str">
        <f>IFERROR(IF($B150=String_o_Kofi,0,VLOOKUP(Monatsverwendungsnachweis!AH153,Status_Ausloesung,Monatsverwendungsnachweis!$R$6,FALSE)*$AF$6*Ermittlung_Pauschale!$N142),"")</f>
        <v/>
      </c>
      <c r="R150" s="73" t="str">
        <f>IFERROR(IF($B150=String_o_Kofi,0,VLOOKUP(Monatsverwendungsnachweis!AI153,Status_Ausloesung,Monatsverwendungsnachweis!$R$6,FALSE)*$AF$6*Ermittlung_Pauschale!$N142),"")</f>
        <v/>
      </c>
      <c r="S150" s="73" t="str">
        <f>IFERROR(IF($B150=String_o_Kofi,0,VLOOKUP(Monatsverwendungsnachweis!AJ153,Status_Ausloesung,Monatsverwendungsnachweis!$R$6,FALSE)*$AF$6*Ermittlung_Pauschale!$N142),"")</f>
        <v/>
      </c>
      <c r="T150" s="73" t="str">
        <f>IFERROR(IF($B150=String_o_Kofi,0,VLOOKUP(Monatsverwendungsnachweis!AK153,Status_Ausloesung,Monatsverwendungsnachweis!$R$6,FALSE)*$AF$6*Ermittlung_Pauschale!$N142),"")</f>
        <v/>
      </c>
      <c r="U150" s="73" t="str">
        <f>IFERROR(IF($B150=String_o_Kofi,0,VLOOKUP(Monatsverwendungsnachweis!AL153,Status_Ausloesung,Monatsverwendungsnachweis!$R$6,FALSE)*$AF$6*Ermittlung_Pauschale!$N142),"")</f>
        <v/>
      </c>
      <c r="V150" s="73" t="str">
        <f>IFERROR(IF($B150=String_o_Kofi,0,VLOOKUP(Monatsverwendungsnachweis!AM153,Status_Ausloesung,Monatsverwendungsnachweis!$R$6,FALSE)*$AF$6*Ermittlung_Pauschale!$N142),"")</f>
        <v/>
      </c>
      <c r="W150" s="73" t="str">
        <f>IFERROR(IF($B150=String_o_Kofi,0,VLOOKUP(Monatsverwendungsnachweis!AN153,Status_Ausloesung,Monatsverwendungsnachweis!$R$6,FALSE)*$AF$6*Ermittlung_Pauschale!$N142),"")</f>
        <v/>
      </c>
      <c r="X150" s="73" t="str">
        <f>IFERROR(IF($B150=String_o_Kofi,0,VLOOKUP(Monatsverwendungsnachweis!AO153,Status_Ausloesung,Monatsverwendungsnachweis!$R$6,FALSE)*$AF$6*Ermittlung_Pauschale!$N142),"")</f>
        <v/>
      </c>
      <c r="Y150" s="73" t="str">
        <f>IFERROR(IF($B150=String_o_Kofi,0,VLOOKUP(Monatsverwendungsnachweis!AP153,Status_Ausloesung,Monatsverwendungsnachweis!$R$6,FALSE)*$AF$6*Ermittlung_Pauschale!$N142),"")</f>
        <v/>
      </c>
      <c r="Z150" s="73" t="str">
        <f>IFERROR(IF($B150=String_o_Kofi,0,VLOOKUP(Monatsverwendungsnachweis!AQ153,Status_Ausloesung,Monatsverwendungsnachweis!$R$6,FALSE)*$AF$6*Ermittlung_Pauschale!$N142),"")</f>
        <v/>
      </c>
      <c r="AA150" s="73" t="str">
        <f>IFERROR(IF($B150=String_o_Kofi,0,VLOOKUP(Monatsverwendungsnachweis!AR153,Status_Ausloesung,Monatsverwendungsnachweis!$R$6,FALSE)*$AF$6*Ermittlung_Pauschale!$N142),"")</f>
        <v/>
      </c>
      <c r="AB150" s="73" t="str">
        <f>IFERROR(IF($B150=String_o_Kofi,0,VLOOKUP(Monatsverwendungsnachweis!AS153,Status_Ausloesung,Monatsverwendungsnachweis!$R$6,FALSE)*$AF$6*Ermittlung_Pauschale!$N142),"")</f>
        <v/>
      </c>
      <c r="AC150" s="73" t="str">
        <f>IFERROR(IF($B150=String_o_Kofi,0,VLOOKUP(Monatsverwendungsnachweis!AT153,Status_Ausloesung,Monatsverwendungsnachweis!$R$6,FALSE)*$AF$6*Ermittlung_Pauschale!$N142),"")</f>
        <v/>
      </c>
      <c r="AD150" s="73" t="str">
        <f>IFERROR(IF($B150=String_o_Kofi,0,VLOOKUP(Monatsverwendungsnachweis!AU153,Status_Ausloesung,Monatsverwendungsnachweis!$R$6,FALSE)*$AF$6*Ermittlung_Pauschale!$N142),"")</f>
        <v/>
      </c>
      <c r="AE150" s="73" t="str">
        <f>IFERROR(IF($B150=String_o_Kofi,0,VLOOKUP(Monatsverwendungsnachweis!AV153,Status_Ausloesung,Monatsverwendungsnachweis!$R$6,FALSE)*$AF$6*Ermittlung_Pauschale!$N142),"")</f>
        <v/>
      </c>
      <c r="AF150" s="73" t="str">
        <f>IFERROR(IF($B150=String_o_Kofi,0,VLOOKUP(Monatsverwendungsnachweis!AW153,Status_Ausloesung,Monatsverwendungsnachweis!$R$6,FALSE)*$AF$6*Ermittlung_Pauschale!$N142),"")</f>
        <v/>
      </c>
      <c r="AG150" s="73" t="str">
        <f>IFERROR(IF($B150=String_o_Kofi,0,VLOOKUP(Monatsverwendungsnachweis!AX153,Status_Ausloesung,Monatsverwendungsnachweis!$R$6,FALSE)*$AF$6*Ermittlung_Pauschale!$N142),"")</f>
        <v/>
      </c>
      <c r="AH150" s="73" t="str">
        <f>IFERROR(IF($B150=String_o_Kofi,0,VLOOKUP(Monatsverwendungsnachweis!AY153,Status_Ausloesung,Monatsverwendungsnachweis!$R$6,FALSE)*$AF$6*Ermittlung_Pauschale!$N142),"")</f>
        <v/>
      </c>
      <c r="AI150" s="73" t="str">
        <f>IFERROR(IF($B150=String_o_Kofi,0,VLOOKUP(Monatsverwendungsnachweis!AZ153,Status_Ausloesung,Monatsverwendungsnachweis!$R$6,FALSE)*$AF$6*Ermittlung_Pauschale!$N142),"")</f>
        <v/>
      </c>
      <c r="AJ150" s="73" t="str">
        <f>IFERROR(IF($B150=String_o_Kofi,0,VLOOKUP(Monatsverwendungsnachweis!BA153,Status_Ausloesung,Monatsverwendungsnachweis!$R$6,FALSE)*$AF$6*Ermittlung_Pauschale!$N142),"")</f>
        <v/>
      </c>
      <c r="AK150" s="73" t="str">
        <f>IFERROR(IF($B150=String_o_Kofi,0,VLOOKUP(Monatsverwendungsnachweis!BB153,Status_Ausloesung,Monatsverwendungsnachweis!$R$6,FALSE)*$AF$6*Ermittlung_Pauschale!$N142),"")</f>
        <v/>
      </c>
      <c r="AL150" s="73" t="str">
        <f>IFERROR(IF($B150=String_o_Kofi,0,VLOOKUP(Monatsverwendungsnachweis!BC153,Status_Ausloesung,Monatsverwendungsnachweis!$R$6,FALSE)*$AF$6*Ermittlung_Pauschale!$N142),"")</f>
        <v/>
      </c>
      <c r="AM150" s="74">
        <f>IF(E150='Drop Down'!$L$2,SUM(H150:AL150),0)</f>
        <v>0</v>
      </c>
      <c r="AN150" s="74">
        <f>IF(E150='Drop Down'!$L$3,SUM(H150:AL150),0)</f>
        <v>0</v>
      </c>
      <c r="AO150" s="625"/>
      <c r="AP150" s="625"/>
    </row>
    <row r="151" spans="1:42" s="41" customFormat="1" ht="11.85" customHeight="1" x14ac:dyDescent="0.2">
      <c r="A151" s="83" t="str">
        <f>Monatsverwendungsnachweis!A154</f>
        <v/>
      </c>
      <c r="B151" s="84" t="str">
        <f>IF(Monatsverwendungsnachweis!B154&lt;&gt;"",Monatsverwendungsnachweis!B154,"")</f>
        <v/>
      </c>
      <c r="C151" s="84" t="str">
        <f>IF(Monatsverwendungsnachweis!D154&lt;&gt;"",Monatsverwendungsnachweis!D154,"")</f>
        <v/>
      </c>
      <c r="D151" s="124" t="str">
        <f>IF(Monatsverwendungsnachweis!F154="","",Monatsverwendungsnachweis!F154)</f>
        <v/>
      </c>
      <c r="E151" s="128" t="str">
        <f>IF(Monatsverwendungsnachweis!G154="","",Monatsverwendungsnachweis!G154)</f>
        <v/>
      </c>
      <c r="F151" s="124" t="str">
        <f>IF(Monatsverwendungsnachweis!H154="","",Monatsverwendungsnachweis!H154)</f>
        <v/>
      </c>
      <c r="G151" s="124" t="str">
        <f>IF(C151="","",IF(Ermittlung_Pauschale!N143=0,"nein","ja"))</f>
        <v/>
      </c>
      <c r="H151" s="73" t="str">
        <f>IFERROR(IF($B151=String_o_Kofi,0,VLOOKUP(Monatsverwendungsnachweis!Y154,Status_Ausloesung,Monatsverwendungsnachweis!$R$6,FALSE)*$AF$6*Ermittlung_Pauschale!$N143),"")</f>
        <v/>
      </c>
      <c r="I151" s="73" t="str">
        <f>IFERROR(IF($B151=String_o_Kofi,0,VLOOKUP(Monatsverwendungsnachweis!Z154,Status_Ausloesung,Monatsverwendungsnachweis!$R$6,FALSE)*$AF$6*Ermittlung_Pauschale!$N143),"")</f>
        <v/>
      </c>
      <c r="J151" s="73" t="str">
        <f>IFERROR(IF($B151=String_o_Kofi,0,VLOOKUP(Monatsverwendungsnachweis!AA154,Status_Ausloesung,Monatsverwendungsnachweis!$R$6,FALSE)*$AF$6*Ermittlung_Pauschale!$N143),"")</f>
        <v/>
      </c>
      <c r="K151" s="73" t="str">
        <f>IFERROR(IF($B151=String_o_Kofi,0,VLOOKUP(Monatsverwendungsnachweis!AB154,Status_Ausloesung,Monatsverwendungsnachweis!$R$6,FALSE)*$AF$6*Ermittlung_Pauschale!$N143),"")</f>
        <v/>
      </c>
      <c r="L151" s="73" t="str">
        <f>IFERROR(IF($B151=String_o_Kofi,0,VLOOKUP(Monatsverwendungsnachweis!AC154,Status_Ausloesung,Monatsverwendungsnachweis!$R$6,FALSE)*$AF$6*Ermittlung_Pauschale!$N143),"")</f>
        <v/>
      </c>
      <c r="M151" s="73" t="str">
        <f>IFERROR(IF($B151=String_o_Kofi,0,VLOOKUP(Monatsverwendungsnachweis!AD154,Status_Ausloesung,Monatsverwendungsnachweis!$R$6,FALSE)*$AF$6*Ermittlung_Pauschale!$N143),"")</f>
        <v/>
      </c>
      <c r="N151" s="73" t="str">
        <f>IFERROR(IF($B151=String_o_Kofi,0,VLOOKUP(Monatsverwendungsnachweis!AE154,Status_Ausloesung,Monatsverwendungsnachweis!$R$6,FALSE)*$AF$6*Ermittlung_Pauschale!$N143),"")</f>
        <v/>
      </c>
      <c r="O151" s="73" t="str">
        <f>IFERROR(IF($B151=String_o_Kofi,0,VLOOKUP(Monatsverwendungsnachweis!AF154,Status_Ausloesung,Monatsverwendungsnachweis!$R$6,FALSE)*$AF$6*Ermittlung_Pauschale!$N143),"")</f>
        <v/>
      </c>
      <c r="P151" s="73" t="str">
        <f>IFERROR(IF($B151=String_o_Kofi,0,VLOOKUP(Monatsverwendungsnachweis!AG154,Status_Ausloesung,Monatsverwendungsnachweis!$R$6,FALSE)*$AF$6*Ermittlung_Pauschale!$N143),"")</f>
        <v/>
      </c>
      <c r="Q151" s="73" t="str">
        <f>IFERROR(IF($B151=String_o_Kofi,0,VLOOKUP(Monatsverwendungsnachweis!AH154,Status_Ausloesung,Monatsverwendungsnachweis!$R$6,FALSE)*$AF$6*Ermittlung_Pauschale!$N143),"")</f>
        <v/>
      </c>
      <c r="R151" s="73" t="str">
        <f>IFERROR(IF($B151=String_o_Kofi,0,VLOOKUP(Monatsverwendungsnachweis!AI154,Status_Ausloesung,Monatsverwendungsnachweis!$R$6,FALSE)*$AF$6*Ermittlung_Pauschale!$N143),"")</f>
        <v/>
      </c>
      <c r="S151" s="73" t="str">
        <f>IFERROR(IF($B151=String_o_Kofi,0,VLOOKUP(Monatsverwendungsnachweis!AJ154,Status_Ausloesung,Monatsverwendungsnachweis!$R$6,FALSE)*$AF$6*Ermittlung_Pauschale!$N143),"")</f>
        <v/>
      </c>
      <c r="T151" s="73" t="str">
        <f>IFERROR(IF($B151=String_o_Kofi,0,VLOOKUP(Monatsverwendungsnachweis!AK154,Status_Ausloesung,Monatsverwendungsnachweis!$R$6,FALSE)*$AF$6*Ermittlung_Pauschale!$N143),"")</f>
        <v/>
      </c>
      <c r="U151" s="73" t="str">
        <f>IFERROR(IF($B151=String_o_Kofi,0,VLOOKUP(Monatsverwendungsnachweis!AL154,Status_Ausloesung,Monatsverwendungsnachweis!$R$6,FALSE)*$AF$6*Ermittlung_Pauschale!$N143),"")</f>
        <v/>
      </c>
      <c r="V151" s="73" t="str">
        <f>IFERROR(IF($B151=String_o_Kofi,0,VLOOKUP(Monatsverwendungsnachweis!AM154,Status_Ausloesung,Monatsverwendungsnachweis!$R$6,FALSE)*$AF$6*Ermittlung_Pauschale!$N143),"")</f>
        <v/>
      </c>
      <c r="W151" s="73" t="str">
        <f>IFERROR(IF($B151=String_o_Kofi,0,VLOOKUP(Monatsverwendungsnachweis!AN154,Status_Ausloesung,Monatsverwendungsnachweis!$R$6,FALSE)*$AF$6*Ermittlung_Pauschale!$N143),"")</f>
        <v/>
      </c>
      <c r="X151" s="73" t="str">
        <f>IFERROR(IF($B151=String_o_Kofi,0,VLOOKUP(Monatsverwendungsnachweis!AO154,Status_Ausloesung,Monatsverwendungsnachweis!$R$6,FALSE)*$AF$6*Ermittlung_Pauschale!$N143),"")</f>
        <v/>
      </c>
      <c r="Y151" s="73" t="str">
        <f>IFERROR(IF($B151=String_o_Kofi,0,VLOOKUP(Monatsverwendungsnachweis!AP154,Status_Ausloesung,Monatsverwendungsnachweis!$R$6,FALSE)*$AF$6*Ermittlung_Pauschale!$N143),"")</f>
        <v/>
      </c>
      <c r="Z151" s="73" t="str">
        <f>IFERROR(IF($B151=String_o_Kofi,0,VLOOKUP(Monatsverwendungsnachweis!AQ154,Status_Ausloesung,Monatsverwendungsnachweis!$R$6,FALSE)*$AF$6*Ermittlung_Pauschale!$N143),"")</f>
        <v/>
      </c>
      <c r="AA151" s="73" t="str">
        <f>IFERROR(IF($B151=String_o_Kofi,0,VLOOKUP(Monatsverwendungsnachweis!AR154,Status_Ausloesung,Monatsverwendungsnachweis!$R$6,FALSE)*$AF$6*Ermittlung_Pauschale!$N143),"")</f>
        <v/>
      </c>
      <c r="AB151" s="73" t="str">
        <f>IFERROR(IF($B151=String_o_Kofi,0,VLOOKUP(Monatsverwendungsnachweis!AS154,Status_Ausloesung,Monatsverwendungsnachweis!$R$6,FALSE)*$AF$6*Ermittlung_Pauschale!$N143),"")</f>
        <v/>
      </c>
      <c r="AC151" s="73" t="str">
        <f>IFERROR(IF($B151=String_o_Kofi,0,VLOOKUP(Monatsverwendungsnachweis!AT154,Status_Ausloesung,Monatsverwendungsnachweis!$R$6,FALSE)*$AF$6*Ermittlung_Pauschale!$N143),"")</f>
        <v/>
      </c>
      <c r="AD151" s="73" t="str">
        <f>IFERROR(IF($B151=String_o_Kofi,0,VLOOKUP(Monatsverwendungsnachweis!AU154,Status_Ausloesung,Monatsverwendungsnachweis!$R$6,FALSE)*$AF$6*Ermittlung_Pauschale!$N143),"")</f>
        <v/>
      </c>
      <c r="AE151" s="73" t="str">
        <f>IFERROR(IF($B151=String_o_Kofi,0,VLOOKUP(Monatsverwendungsnachweis!AV154,Status_Ausloesung,Monatsverwendungsnachweis!$R$6,FALSE)*$AF$6*Ermittlung_Pauschale!$N143),"")</f>
        <v/>
      </c>
      <c r="AF151" s="73" t="str">
        <f>IFERROR(IF($B151=String_o_Kofi,0,VLOOKUP(Monatsverwendungsnachweis!AW154,Status_Ausloesung,Monatsverwendungsnachweis!$R$6,FALSE)*$AF$6*Ermittlung_Pauschale!$N143),"")</f>
        <v/>
      </c>
      <c r="AG151" s="73" t="str">
        <f>IFERROR(IF($B151=String_o_Kofi,0,VLOOKUP(Monatsverwendungsnachweis!AX154,Status_Ausloesung,Monatsverwendungsnachweis!$R$6,FALSE)*$AF$6*Ermittlung_Pauschale!$N143),"")</f>
        <v/>
      </c>
      <c r="AH151" s="73" t="str">
        <f>IFERROR(IF($B151=String_o_Kofi,0,VLOOKUP(Monatsverwendungsnachweis!AY154,Status_Ausloesung,Monatsverwendungsnachweis!$R$6,FALSE)*$AF$6*Ermittlung_Pauschale!$N143),"")</f>
        <v/>
      </c>
      <c r="AI151" s="73" t="str">
        <f>IFERROR(IF($B151=String_o_Kofi,0,VLOOKUP(Monatsverwendungsnachweis!AZ154,Status_Ausloesung,Monatsverwendungsnachweis!$R$6,FALSE)*$AF$6*Ermittlung_Pauschale!$N143),"")</f>
        <v/>
      </c>
      <c r="AJ151" s="73" t="str">
        <f>IFERROR(IF($B151=String_o_Kofi,0,VLOOKUP(Monatsverwendungsnachweis!BA154,Status_Ausloesung,Monatsverwendungsnachweis!$R$6,FALSE)*$AF$6*Ermittlung_Pauschale!$N143),"")</f>
        <v/>
      </c>
      <c r="AK151" s="73" t="str">
        <f>IFERROR(IF($B151=String_o_Kofi,0,VLOOKUP(Monatsverwendungsnachweis!BB154,Status_Ausloesung,Monatsverwendungsnachweis!$R$6,FALSE)*$AF$6*Ermittlung_Pauschale!$N143),"")</f>
        <v/>
      </c>
      <c r="AL151" s="73" t="str">
        <f>IFERROR(IF($B151=String_o_Kofi,0,VLOOKUP(Monatsverwendungsnachweis!BC154,Status_Ausloesung,Monatsverwendungsnachweis!$R$6,FALSE)*$AF$6*Ermittlung_Pauschale!$N143),"")</f>
        <v/>
      </c>
      <c r="AM151" s="74">
        <f>IF(E151='Drop Down'!$L$2,SUM(H151:AL151),0)</f>
        <v>0</v>
      </c>
      <c r="AN151" s="74">
        <f>IF(E151='Drop Down'!$L$3,SUM(H151:AL151),0)</f>
        <v>0</v>
      </c>
      <c r="AO151" s="625"/>
      <c r="AP151" s="625"/>
    </row>
    <row r="152" spans="1:42" s="41" customFormat="1" ht="11.85" customHeight="1" x14ac:dyDescent="0.2">
      <c r="A152" s="83" t="str">
        <f>Monatsverwendungsnachweis!A155</f>
        <v/>
      </c>
      <c r="B152" s="84" t="str">
        <f>IF(Monatsverwendungsnachweis!B155&lt;&gt;"",Monatsverwendungsnachweis!B155,"")</f>
        <v/>
      </c>
      <c r="C152" s="84" t="str">
        <f>IF(Monatsverwendungsnachweis!D155&lt;&gt;"",Monatsverwendungsnachweis!D155,"")</f>
        <v/>
      </c>
      <c r="D152" s="124" t="str">
        <f>IF(Monatsverwendungsnachweis!F155="","",Monatsverwendungsnachweis!F155)</f>
        <v/>
      </c>
      <c r="E152" s="128" t="str">
        <f>IF(Monatsverwendungsnachweis!G155="","",Monatsverwendungsnachweis!G155)</f>
        <v/>
      </c>
      <c r="F152" s="124" t="str">
        <f>IF(Monatsverwendungsnachweis!H155="","",Monatsverwendungsnachweis!H155)</f>
        <v/>
      </c>
      <c r="G152" s="124" t="str">
        <f>IF(C152="","",IF(Ermittlung_Pauschale!N144=0,"nein","ja"))</f>
        <v/>
      </c>
      <c r="H152" s="73" t="str">
        <f>IFERROR(IF($B152=String_o_Kofi,0,VLOOKUP(Monatsverwendungsnachweis!Y155,Status_Ausloesung,Monatsverwendungsnachweis!$R$6,FALSE)*$AF$6*Ermittlung_Pauschale!$N144),"")</f>
        <v/>
      </c>
      <c r="I152" s="73" t="str">
        <f>IFERROR(IF($B152=String_o_Kofi,0,VLOOKUP(Monatsverwendungsnachweis!Z155,Status_Ausloesung,Monatsverwendungsnachweis!$R$6,FALSE)*$AF$6*Ermittlung_Pauschale!$N144),"")</f>
        <v/>
      </c>
      <c r="J152" s="73" t="str">
        <f>IFERROR(IF($B152=String_o_Kofi,0,VLOOKUP(Monatsverwendungsnachweis!AA155,Status_Ausloesung,Monatsverwendungsnachweis!$R$6,FALSE)*$AF$6*Ermittlung_Pauschale!$N144),"")</f>
        <v/>
      </c>
      <c r="K152" s="73" t="str">
        <f>IFERROR(IF($B152=String_o_Kofi,0,VLOOKUP(Monatsverwendungsnachweis!AB155,Status_Ausloesung,Monatsverwendungsnachweis!$R$6,FALSE)*$AF$6*Ermittlung_Pauschale!$N144),"")</f>
        <v/>
      </c>
      <c r="L152" s="73" t="str">
        <f>IFERROR(IF($B152=String_o_Kofi,0,VLOOKUP(Monatsverwendungsnachweis!AC155,Status_Ausloesung,Monatsverwendungsnachweis!$R$6,FALSE)*$AF$6*Ermittlung_Pauschale!$N144),"")</f>
        <v/>
      </c>
      <c r="M152" s="73" t="str">
        <f>IFERROR(IF($B152=String_o_Kofi,0,VLOOKUP(Monatsverwendungsnachweis!AD155,Status_Ausloesung,Monatsverwendungsnachweis!$R$6,FALSE)*$AF$6*Ermittlung_Pauschale!$N144),"")</f>
        <v/>
      </c>
      <c r="N152" s="73" t="str">
        <f>IFERROR(IF($B152=String_o_Kofi,0,VLOOKUP(Monatsverwendungsnachweis!AE155,Status_Ausloesung,Monatsverwendungsnachweis!$R$6,FALSE)*$AF$6*Ermittlung_Pauschale!$N144),"")</f>
        <v/>
      </c>
      <c r="O152" s="73" t="str">
        <f>IFERROR(IF($B152=String_o_Kofi,0,VLOOKUP(Monatsverwendungsnachweis!AF155,Status_Ausloesung,Monatsverwendungsnachweis!$R$6,FALSE)*$AF$6*Ermittlung_Pauschale!$N144),"")</f>
        <v/>
      </c>
      <c r="P152" s="73" t="str">
        <f>IFERROR(IF($B152=String_o_Kofi,0,VLOOKUP(Monatsverwendungsnachweis!AG155,Status_Ausloesung,Monatsverwendungsnachweis!$R$6,FALSE)*$AF$6*Ermittlung_Pauschale!$N144),"")</f>
        <v/>
      </c>
      <c r="Q152" s="73" t="str">
        <f>IFERROR(IF($B152=String_o_Kofi,0,VLOOKUP(Monatsverwendungsnachweis!AH155,Status_Ausloesung,Monatsverwendungsnachweis!$R$6,FALSE)*$AF$6*Ermittlung_Pauschale!$N144),"")</f>
        <v/>
      </c>
      <c r="R152" s="73" t="str">
        <f>IFERROR(IF($B152=String_o_Kofi,0,VLOOKUP(Monatsverwendungsnachweis!AI155,Status_Ausloesung,Monatsverwendungsnachweis!$R$6,FALSE)*$AF$6*Ermittlung_Pauschale!$N144),"")</f>
        <v/>
      </c>
      <c r="S152" s="73" t="str">
        <f>IFERROR(IF($B152=String_o_Kofi,0,VLOOKUP(Monatsverwendungsnachweis!AJ155,Status_Ausloesung,Monatsverwendungsnachweis!$R$6,FALSE)*$AF$6*Ermittlung_Pauschale!$N144),"")</f>
        <v/>
      </c>
      <c r="T152" s="73" t="str">
        <f>IFERROR(IF($B152=String_o_Kofi,0,VLOOKUP(Monatsverwendungsnachweis!AK155,Status_Ausloesung,Monatsverwendungsnachweis!$R$6,FALSE)*$AF$6*Ermittlung_Pauschale!$N144),"")</f>
        <v/>
      </c>
      <c r="U152" s="73" t="str">
        <f>IFERROR(IF($B152=String_o_Kofi,0,VLOOKUP(Monatsverwendungsnachweis!AL155,Status_Ausloesung,Monatsverwendungsnachweis!$R$6,FALSE)*$AF$6*Ermittlung_Pauschale!$N144),"")</f>
        <v/>
      </c>
      <c r="V152" s="73" t="str">
        <f>IFERROR(IF($B152=String_o_Kofi,0,VLOOKUP(Monatsverwendungsnachweis!AM155,Status_Ausloesung,Monatsverwendungsnachweis!$R$6,FALSE)*$AF$6*Ermittlung_Pauschale!$N144),"")</f>
        <v/>
      </c>
      <c r="W152" s="73" t="str">
        <f>IFERROR(IF($B152=String_o_Kofi,0,VLOOKUP(Monatsverwendungsnachweis!AN155,Status_Ausloesung,Monatsverwendungsnachweis!$R$6,FALSE)*$AF$6*Ermittlung_Pauschale!$N144),"")</f>
        <v/>
      </c>
      <c r="X152" s="73" t="str">
        <f>IFERROR(IF($B152=String_o_Kofi,0,VLOOKUP(Monatsverwendungsnachweis!AO155,Status_Ausloesung,Monatsverwendungsnachweis!$R$6,FALSE)*$AF$6*Ermittlung_Pauschale!$N144),"")</f>
        <v/>
      </c>
      <c r="Y152" s="73" t="str">
        <f>IFERROR(IF($B152=String_o_Kofi,0,VLOOKUP(Monatsverwendungsnachweis!AP155,Status_Ausloesung,Monatsverwendungsnachweis!$R$6,FALSE)*$AF$6*Ermittlung_Pauschale!$N144),"")</f>
        <v/>
      </c>
      <c r="Z152" s="73" t="str">
        <f>IFERROR(IF($B152=String_o_Kofi,0,VLOOKUP(Monatsverwendungsnachweis!AQ155,Status_Ausloesung,Monatsverwendungsnachweis!$R$6,FALSE)*$AF$6*Ermittlung_Pauschale!$N144),"")</f>
        <v/>
      </c>
      <c r="AA152" s="73" t="str">
        <f>IFERROR(IF($B152=String_o_Kofi,0,VLOOKUP(Monatsverwendungsnachweis!AR155,Status_Ausloesung,Monatsverwendungsnachweis!$R$6,FALSE)*$AF$6*Ermittlung_Pauschale!$N144),"")</f>
        <v/>
      </c>
      <c r="AB152" s="73" t="str">
        <f>IFERROR(IF($B152=String_o_Kofi,0,VLOOKUP(Monatsverwendungsnachweis!AS155,Status_Ausloesung,Monatsverwendungsnachweis!$R$6,FALSE)*$AF$6*Ermittlung_Pauschale!$N144),"")</f>
        <v/>
      </c>
      <c r="AC152" s="73" t="str">
        <f>IFERROR(IF($B152=String_o_Kofi,0,VLOOKUP(Monatsverwendungsnachweis!AT155,Status_Ausloesung,Monatsverwendungsnachweis!$R$6,FALSE)*$AF$6*Ermittlung_Pauschale!$N144),"")</f>
        <v/>
      </c>
      <c r="AD152" s="73" t="str">
        <f>IFERROR(IF($B152=String_o_Kofi,0,VLOOKUP(Monatsverwendungsnachweis!AU155,Status_Ausloesung,Monatsverwendungsnachweis!$R$6,FALSE)*$AF$6*Ermittlung_Pauschale!$N144),"")</f>
        <v/>
      </c>
      <c r="AE152" s="73" t="str">
        <f>IFERROR(IF($B152=String_o_Kofi,0,VLOOKUP(Monatsverwendungsnachweis!AV155,Status_Ausloesung,Monatsverwendungsnachweis!$R$6,FALSE)*$AF$6*Ermittlung_Pauschale!$N144),"")</f>
        <v/>
      </c>
      <c r="AF152" s="73" t="str">
        <f>IFERROR(IF($B152=String_o_Kofi,0,VLOOKUP(Monatsverwendungsnachweis!AW155,Status_Ausloesung,Monatsverwendungsnachweis!$R$6,FALSE)*$AF$6*Ermittlung_Pauschale!$N144),"")</f>
        <v/>
      </c>
      <c r="AG152" s="73" t="str">
        <f>IFERROR(IF($B152=String_o_Kofi,0,VLOOKUP(Monatsverwendungsnachweis!AX155,Status_Ausloesung,Monatsverwendungsnachweis!$R$6,FALSE)*$AF$6*Ermittlung_Pauschale!$N144),"")</f>
        <v/>
      </c>
      <c r="AH152" s="73" t="str">
        <f>IFERROR(IF($B152=String_o_Kofi,0,VLOOKUP(Monatsverwendungsnachweis!AY155,Status_Ausloesung,Monatsverwendungsnachweis!$R$6,FALSE)*$AF$6*Ermittlung_Pauschale!$N144),"")</f>
        <v/>
      </c>
      <c r="AI152" s="73" t="str">
        <f>IFERROR(IF($B152=String_o_Kofi,0,VLOOKUP(Monatsverwendungsnachweis!AZ155,Status_Ausloesung,Monatsverwendungsnachweis!$R$6,FALSE)*$AF$6*Ermittlung_Pauschale!$N144),"")</f>
        <v/>
      </c>
      <c r="AJ152" s="73" t="str">
        <f>IFERROR(IF($B152=String_o_Kofi,0,VLOOKUP(Monatsverwendungsnachweis!BA155,Status_Ausloesung,Monatsverwendungsnachweis!$R$6,FALSE)*$AF$6*Ermittlung_Pauschale!$N144),"")</f>
        <v/>
      </c>
      <c r="AK152" s="73" t="str">
        <f>IFERROR(IF($B152=String_o_Kofi,0,VLOOKUP(Monatsverwendungsnachweis!BB155,Status_Ausloesung,Monatsverwendungsnachweis!$R$6,FALSE)*$AF$6*Ermittlung_Pauschale!$N144),"")</f>
        <v/>
      </c>
      <c r="AL152" s="73" t="str">
        <f>IFERROR(IF($B152=String_o_Kofi,0,VLOOKUP(Monatsverwendungsnachweis!BC155,Status_Ausloesung,Monatsverwendungsnachweis!$R$6,FALSE)*$AF$6*Ermittlung_Pauschale!$N144),"")</f>
        <v/>
      </c>
      <c r="AM152" s="74">
        <f>IF(E152='Drop Down'!$L$2,SUM(H152:AL152),0)</f>
        <v>0</v>
      </c>
      <c r="AN152" s="74">
        <f>IF(E152='Drop Down'!$L$3,SUM(H152:AL152),0)</f>
        <v>0</v>
      </c>
      <c r="AO152" s="625"/>
      <c r="AP152" s="625"/>
    </row>
    <row r="153" spans="1:42" s="41" customFormat="1" ht="11.85" customHeight="1" x14ac:dyDescent="0.2">
      <c r="A153" s="83" t="str">
        <f>Monatsverwendungsnachweis!A156</f>
        <v/>
      </c>
      <c r="B153" s="84" t="str">
        <f>IF(Monatsverwendungsnachweis!B156&lt;&gt;"",Monatsverwendungsnachweis!B156,"")</f>
        <v/>
      </c>
      <c r="C153" s="84" t="str">
        <f>IF(Monatsverwendungsnachweis!D156&lt;&gt;"",Monatsverwendungsnachweis!D156,"")</f>
        <v/>
      </c>
      <c r="D153" s="124" t="str">
        <f>IF(Monatsverwendungsnachweis!F156="","",Monatsverwendungsnachweis!F156)</f>
        <v/>
      </c>
      <c r="E153" s="128" t="str">
        <f>IF(Monatsverwendungsnachweis!G156="","",Monatsverwendungsnachweis!G156)</f>
        <v/>
      </c>
      <c r="F153" s="124" t="str">
        <f>IF(Monatsverwendungsnachweis!H156="","",Monatsverwendungsnachweis!H156)</f>
        <v/>
      </c>
      <c r="G153" s="124" t="str">
        <f>IF(C153="","",IF(Ermittlung_Pauschale!N145=0,"nein","ja"))</f>
        <v/>
      </c>
      <c r="H153" s="73" t="str">
        <f>IFERROR(IF($B153=String_o_Kofi,0,VLOOKUP(Monatsverwendungsnachweis!Y156,Status_Ausloesung,Monatsverwendungsnachweis!$R$6,FALSE)*$AF$6*Ermittlung_Pauschale!$N145),"")</f>
        <v/>
      </c>
      <c r="I153" s="73" t="str">
        <f>IFERROR(IF($B153=String_o_Kofi,0,VLOOKUP(Monatsverwendungsnachweis!Z156,Status_Ausloesung,Monatsverwendungsnachweis!$R$6,FALSE)*$AF$6*Ermittlung_Pauschale!$N145),"")</f>
        <v/>
      </c>
      <c r="J153" s="73" t="str">
        <f>IFERROR(IF($B153=String_o_Kofi,0,VLOOKUP(Monatsverwendungsnachweis!AA156,Status_Ausloesung,Monatsverwendungsnachweis!$R$6,FALSE)*$AF$6*Ermittlung_Pauschale!$N145),"")</f>
        <v/>
      </c>
      <c r="K153" s="73" t="str">
        <f>IFERROR(IF($B153=String_o_Kofi,0,VLOOKUP(Monatsverwendungsnachweis!AB156,Status_Ausloesung,Monatsverwendungsnachweis!$R$6,FALSE)*$AF$6*Ermittlung_Pauschale!$N145),"")</f>
        <v/>
      </c>
      <c r="L153" s="73" t="str">
        <f>IFERROR(IF($B153=String_o_Kofi,0,VLOOKUP(Monatsverwendungsnachweis!AC156,Status_Ausloesung,Monatsverwendungsnachweis!$R$6,FALSE)*$AF$6*Ermittlung_Pauschale!$N145),"")</f>
        <v/>
      </c>
      <c r="M153" s="73" t="str">
        <f>IFERROR(IF($B153=String_o_Kofi,0,VLOOKUP(Monatsverwendungsnachweis!AD156,Status_Ausloesung,Monatsverwendungsnachweis!$R$6,FALSE)*$AF$6*Ermittlung_Pauschale!$N145),"")</f>
        <v/>
      </c>
      <c r="N153" s="73" t="str">
        <f>IFERROR(IF($B153=String_o_Kofi,0,VLOOKUP(Monatsverwendungsnachweis!AE156,Status_Ausloesung,Monatsverwendungsnachweis!$R$6,FALSE)*$AF$6*Ermittlung_Pauschale!$N145),"")</f>
        <v/>
      </c>
      <c r="O153" s="73" t="str">
        <f>IFERROR(IF($B153=String_o_Kofi,0,VLOOKUP(Monatsverwendungsnachweis!AF156,Status_Ausloesung,Monatsverwendungsnachweis!$R$6,FALSE)*$AF$6*Ermittlung_Pauschale!$N145),"")</f>
        <v/>
      </c>
      <c r="P153" s="73" t="str">
        <f>IFERROR(IF($B153=String_o_Kofi,0,VLOOKUP(Monatsverwendungsnachweis!AG156,Status_Ausloesung,Monatsverwendungsnachweis!$R$6,FALSE)*$AF$6*Ermittlung_Pauschale!$N145),"")</f>
        <v/>
      </c>
      <c r="Q153" s="73" t="str">
        <f>IFERROR(IF($B153=String_o_Kofi,0,VLOOKUP(Monatsverwendungsnachweis!AH156,Status_Ausloesung,Monatsverwendungsnachweis!$R$6,FALSE)*$AF$6*Ermittlung_Pauschale!$N145),"")</f>
        <v/>
      </c>
      <c r="R153" s="73" t="str">
        <f>IFERROR(IF($B153=String_o_Kofi,0,VLOOKUP(Monatsverwendungsnachweis!AI156,Status_Ausloesung,Monatsverwendungsnachweis!$R$6,FALSE)*$AF$6*Ermittlung_Pauschale!$N145),"")</f>
        <v/>
      </c>
      <c r="S153" s="73" t="str">
        <f>IFERROR(IF($B153=String_o_Kofi,0,VLOOKUP(Monatsverwendungsnachweis!AJ156,Status_Ausloesung,Monatsverwendungsnachweis!$R$6,FALSE)*$AF$6*Ermittlung_Pauschale!$N145),"")</f>
        <v/>
      </c>
      <c r="T153" s="73" t="str">
        <f>IFERROR(IF($B153=String_o_Kofi,0,VLOOKUP(Monatsverwendungsnachweis!AK156,Status_Ausloesung,Monatsverwendungsnachweis!$R$6,FALSE)*$AF$6*Ermittlung_Pauschale!$N145),"")</f>
        <v/>
      </c>
      <c r="U153" s="73" t="str">
        <f>IFERROR(IF($B153=String_o_Kofi,0,VLOOKUP(Monatsverwendungsnachweis!AL156,Status_Ausloesung,Monatsverwendungsnachweis!$R$6,FALSE)*$AF$6*Ermittlung_Pauschale!$N145),"")</f>
        <v/>
      </c>
      <c r="V153" s="73" t="str">
        <f>IFERROR(IF($B153=String_o_Kofi,0,VLOOKUP(Monatsverwendungsnachweis!AM156,Status_Ausloesung,Monatsverwendungsnachweis!$R$6,FALSE)*$AF$6*Ermittlung_Pauschale!$N145),"")</f>
        <v/>
      </c>
      <c r="W153" s="73" t="str">
        <f>IFERROR(IF($B153=String_o_Kofi,0,VLOOKUP(Monatsverwendungsnachweis!AN156,Status_Ausloesung,Monatsverwendungsnachweis!$R$6,FALSE)*$AF$6*Ermittlung_Pauschale!$N145),"")</f>
        <v/>
      </c>
      <c r="X153" s="73" t="str">
        <f>IFERROR(IF($B153=String_o_Kofi,0,VLOOKUP(Monatsverwendungsnachweis!AO156,Status_Ausloesung,Monatsverwendungsnachweis!$R$6,FALSE)*$AF$6*Ermittlung_Pauschale!$N145),"")</f>
        <v/>
      </c>
      <c r="Y153" s="73" t="str">
        <f>IFERROR(IF($B153=String_o_Kofi,0,VLOOKUP(Monatsverwendungsnachweis!AP156,Status_Ausloesung,Monatsverwendungsnachweis!$R$6,FALSE)*$AF$6*Ermittlung_Pauschale!$N145),"")</f>
        <v/>
      </c>
      <c r="Z153" s="73" t="str">
        <f>IFERROR(IF($B153=String_o_Kofi,0,VLOOKUP(Monatsverwendungsnachweis!AQ156,Status_Ausloesung,Monatsverwendungsnachweis!$R$6,FALSE)*$AF$6*Ermittlung_Pauschale!$N145),"")</f>
        <v/>
      </c>
      <c r="AA153" s="73" t="str">
        <f>IFERROR(IF($B153=String_o_Kofi,0,VLOOKUP(Monatsverwendungsnachweis!AR156,Status_Ausloesung,Monatsverwendungsnachweis!$R$6,FALSE)*$AF$6*Ermittlung_Pauschale!$N145),"")</f>
        <v/>
      </c>
      <c r="AB153" s="73" t="str">
        <f>IFERROR(IF($B153=String_o_Kofi,0,VLOOKUP(Monatsverwendungsnachweis!AS156,Status_Ausloesung,Monatsverwendungsnachweis!$R$6,FALSE)*$AF$6*Ermittlung_Pauschale!$N145),"")</f>
        <v/>
      </c>
      <c r="AC153" s="73" t="str">
        <f>IFERROR(IF($B153=String_o_Kofi,0,VLOOKUP(Monatsverwendungsnachweis!AT156,Status_Ausloesung,Monatsverwendungsnachweis!$R$6,FALSE)*$AF$6*Ermittlung_Pauschale!$N145),"")</f>
        <v/>
      </c>
      <c r="AD153" s="73" t="str">
        <f>IFERROR(IF($B153=String_o_Kofi,0,VLOOKUP(Monatsverwendungsnachweis!AU156,Status_Ausloesung,Monatsverwendungsnachweis!$R$6,FALSE)*$AF$6*Ermittlung_Pauschale!$N145),"")</f>
        <v/>
      </c>
      <c r="AE153" s="73" t="str">
        <f>IFERROR(IF($B153=String_o_Kofi,0,VLOOKUP(Monatsverwendungsnachweis!AV156,Status_Ausloesung,Monatsverwendungsnachweis!$R$6,FALSE)*$AF$6*Ermittlung_Pauschale!$N145),"")</f>
        <v/>
      </c>
      <c r="AF153" s="73" t="str">
        <f>IFERROR(IF($B153=String_o_Kofi,0,VLOOKUP(Monatsverwendungsnachweis!AW156,Status_Ausloesung,Monatsverwendungsnachweis!$R$6,FALSE)*$AF$6*Ermittlung_Pauschale!$N145),"")</f>
        <v/>
      </c>
      <c r="AG153" s="73" t="str">
        <f>IFERROR(IF($B153=String_o_Kofi,0,VLOOKUP(Monatsverwendungsnachweis!AX156,Status_Ausloesung,Monatsverwendungsnachweis!$R$6,FALSE)*$AF$6*Ermittlung_Pauschale!$N145),"")</f>
        <v/>
      </c>
      <c r="AH153" s="73" t="str">
        <f>IFERROR(IF($B153=String_o_Kofi,0,VLOOKUP(Monatsverwendungsnachweis!AY156,Status_Ausloesung,Monatsverwendungsnachweis!$R$6,FALSE)*$AF$6*Ermittlung_Pauschale!$N145),"")</f>
        <v/>
      </c>
      <c r="AI153" s="73" t="str">
        <f>IFERROR(IF($B153=String_o_Kofi,0,VLOOKUP(Monatsverwendungsnachweis!AZ156,Status_Ausloesung,Monatsverwendungsnachweis!$R$6,FALSE)*$AF$6*Ermittlung_Pauschale!$N145),"")</f>
        <v/>
      </c>
      <c r="AJ153" s="73" t="str">
        <f>IFERROR(IF($B153=String_o_Kofi,0,VLOOKUP(Monatsverwendungsnachweis!BA156,Status_Ausloesung,Monatsverwendungsnachweis!$R$6,FALSE)*$AF$6*Ermittlung_Pauschale!$N145),"")</f>
        <v/>
      </c>
      <c r="AK153" s="73" t="str">
        <f>IFERROR(IF($B153=String_o_Kofi,0,VLOOKUP(Monatsverwendungsnachweis!BB156,Status_Ausloesung,Monatsverwendungsnachweis!$R$6,FALSE)*$AF$6*Ermittlung_Pauschale!$N145),"")</f>
        <v/>
      </c>
      <c r="AL153" s="73" t="str">
        <f>IFERROR(IF($B153=String_o_Kofi,0,VLOOKUP(Monatsverwendungsnachweis!BC156,Status_Ausloesung,Monatsverwendungsnachweis!$R$6,FALSE)*$AF$6*Ermittlung_Pauschale!$N145),"")</f>
        <v/>
      </c>
      <c r="AM153" s="74">
        <f>IF(E153='Drop Down'!$L$2,SUM(H153:AL153),0)</f>
        <v>0</v>
      </c>
      <c r="AN153" s="74">
        <f>IF(E153='Drop Down'!$L$3,SUM(H153:AL153),0)</f>
        <v>0</v>
      </c>
      <c r="AO153" s="625"/>
      <c r="AP153" s="625"/>
    </row>
    <row r="154" spans="1:42" s="41" customFormat="1" ht="11.85" customHeight="1" x14ac:dyDescent="0.2">
      <c r="A154" s="83" t="str">
        <f>Monatsverwendungsnachweis!A157</f>
        <v/>
      </c>
      <c r="B154" s="84" t="str">
        <f>IF(Monatsverwendungsnachweis!B157&lt;&gt;"",Monatsverwendungsnachweis!B157,"")</f>
        <v/>
      </c>
      <c r="C154" s="84" t="str">
        <f>IF(Monatsverwendungsnachweis!D157&lt;&gt;"",Monatsverwendungsnachweis!D157,"")</f>
        <v/>
      </c>
      <c r="D154" s="124" t="str">
        <f>IF(Monatsverwendungsnachweis!F157="","",Monatsverwendungsnachweis!F157)</f>
        <v/>
      </c>
      <c r="E154" s="128" t="str">
        <f>IF(Monatsverwendungsnachweis!G157="","",Monatsverwendungsnachweis!G157)</f>
        <v/>
      </c>
      <c r="F154" s="124" t="str">
        <f>IF(Monatsverwendungsnachweis!H157="","",Monatsverwendungsnachweis!H157)</f>
        <v/>
      </c>
      <c r="G154" s="124" t="str">
        <f>IF(C154="","",IF(Ermittlung_Pauschale!N146=0,"nein","ja"))</f>
        <v/>
      </c>
      <c r="H154" s="73" t="str">
        <f>IFERROR(IF($B154=String_o_Kofi,0,VLOOKUP(Monatsverwendungsnachweis!Y157,Status_Ausloesung,Monatsverwendungsnachweis!$R$6,FALSE)*$AF$6*Ermittlung_Pauschale!$N146),"")</f>
        <v/>
      </c>
      <c r="I154" s="73" t="str">
        <f>IFERROR(IF($B154=String_o_Kofi,0,VLOOKUP(Monatsverwendungsnachweis!Z157,Status_Ausloesung,Monatsverwendungsnachweis!$R$6,FALSE)*$AF$6*Ermittlung_Pauschale!$N146),"")</f>
        <v/>
      </c>
      <c r="J154" s="73" t="str">
        <f>IFERROR(IF($B154=String_o_Kofi,0,VLOOKUP(Monatsverwendungsnachweis!AA157,Status_Ausloesung,Monatsverwendungsnachweis!$R$6,FALSE)*$AF$6*Ermittlung_Pauschale!$N146),"")</f>
        <v/>
      </c>
      <c r="K154" s="73" t="str">
        <f>IFERROR(IF($B154=String_o_Kofi,0,VLOOKUP(Monatsverwendungsnachweis!AB157,Status_Ausloesung,Monatsverwendungsnachweis!$R$6,FALSE)*$AF$6*Ermittlung_Pauschale!$N146),"")</f>
        <v/>
      </c>
      <c r="L154" s="73" t="str">
        <f>IFERROR(IF($B154=String_o_Kofi,0,VLOOKUP(Monatsverwendungsnachweis!AC157,Status_Ausloesung,Monatsverwendungsnachweis!$R$6,FALSE)*$AF$6*Ermittlung_Pauschale!$N146),"")</f>
        <v/>
      </c>
      <c r="M154" s="73" t="str">
        <f>IFERROR(IF($B154=String_o_Kofi,0,VLOOKUP(Monatsverwendungsnachweis!AD157,Status_Ausloesung,Monatsverwendungsnachweis!$R$6,FALSE)*$AF$6*Ermittlung_Pauschale!$N146),"")</f>
        <v/>
      </c>
      <c r="N154" s="73" t="str">
        <f>IFERROR(IF($B154=String_o_Kofi,0,VLOOKUP(Monatsverwendungsnachweis!AE157,Status_Ausloesung,Monatsverwendungsnachweis!$R$6,FALSE)*$AF$6*Ermittlung_Pauschale!$N146),"")</f>
        <v/>
      </c>
      <c r="O154" s="73" t="str">
        <f>IFERROR(IF($B154=String_o_Kofi,0,VLOOKUP(Monatsverwendungsnachweis!AF157,Status_Ausloesung,Monatsverwendungsnachweis!$R$6,FALSE)*$AF$6*Ermittlung_Pauschale!$N146),"")</f>
        <v/>
      </c>
      <c r="P154" s="73" t="str">
        <f>IFERROR(IF($B154=String_o_Kofi,0,VLOOKUP(Monatsverwendungsnachweis!AG157,Status_Ausloesung,Monatsverwendungsnachweis!$R$6,FALSE)*$AF$6*Ermittlung_Pauschale!$N146),"")</f>
        <v/>
      </c>
      <c r="Q154" s="73" t="str">
        <f>IFERROR(IF($B154=String_o_Kofi,0,VLOOKUP(Monatsverwendungsnachweis!AH157,Status_Ausloesung,Monatsverwendungsnachweis!$R$6,FALSE)*$AF$6*Ermittlung_Pauschale!$N146),"")</f>
        <v/>
      </c>
      <c r="R154" s="73" t="str">
        <f>IFERROR(IF($B154=String_o_Kofi,0,VLOOKUP(Monatsverwendungsnachweis!AI157,Status_Ausloesung,Monatsverwendungsnachweis!$R$6,FALSE)*$AF$6*Ermittlung_Pauschale!$N146),"")</f>
        <v/>
      </c>
      <c r="S154" s="73" t="str">
        <f>IFERROR(IF($B154=String_o_Kofi,0,VLOOKUP(Monatsverwendungsnachweis!AJ157,Status_Ausloesung,Monatsverwendungsnachweis!$R$6,FALSE)*$AF$6*Ermittlung_Pauschale!$N146),"")</f>
        <v/>
      </c>
      <c r="T154" s="73" t="str">
        <f>IFERROR(IF($B154=String_o_Kofi,0,VLOOKUP(Monatsverwendungsnachweis!AK157,Status_Ausloesung,Monatsverwendungsnachweis!$R$6,FALSE)*$AF$6*Ermittlung_Pauschale!$N146),"")</f>
        <v/>
      </c>
      <c r="U154" s="73" t="str">
        <f>IFERROR(IF($B154=String_o_Kofi,0,VLOOKUP(Monatsverwendungsnachweis!AL157,Status_Ausloesung,Monatsverwendungsnachweis!$R$6,FALSE)*$AF$6*Ermittlung_Pauschale!$N146),"")</f>
        <v/>
      </c>
      <c r="V154" s="73" t="str">
        <f>IFERROR(IF($B154=String_o_Kofi,0,VLOOKUP(Monatsverwendungsnachweis!AM157,Status_Ausloesung,Monatsverwendungsnachweis!$R$6,FALSE)*$AF$6*Ermittlung_Pauschale!$N146),"")</f>
        <v/>
      </c>
      <c r="W154" s="73" t="str">
        <f>IFERROR(IF($B154=String_o_Kofi,0,VLOOKUP(Monatsverwendungsnachweis!AN157,Status_Ausloesung,Monatsverwendungsnachweis!$R$6,FALSE)*$AF$6*Ermittlung_Pauschale!$N146),"")</f>
        <v/>
      </c>
      <c r="X154" s="73" t="str">
        <f>IFERROR(IF($B154=String_o_Kofi,0,VLOOKUP(Monatsverwendungsnachweis!AO157,Status_Ausloesung,Monatsverwendungsnachweis!$R$6,FALSE)*$AF$6*Ermittlung_Pauschale!$N146),"")</f>
        <v/>
      </c>
      <c r="Y154" s="73" t="str">
        <f>IFERROR(IF($B154=String_o_Kofi,0,VLOOKUP(Monatsverwendungsnachweis!AP157,Status_Ausloesung,Monatsverwendungsnachweis!$R$6,FALSE)*$AF$6*Ermittlung_Pauschale!$N146),"")</f>
        <v/>
      </c>
      <c r="Z154" s="73" t="str">
        <f>IFERROR(IF($B154=String_o_Kofi,0,VLOOKUP(Monatsverwendungsnachweis!AQ157,Status_Ausloesung,Monatsverwendungsnachweis!$R$6,FALSE)*$AF$6*Ermittlung_Pauschale!$N146),"")</f>
        <v/>
      </c>
      <c r="AA154" s="73" t="str">
        <f>IFERROR(IF($B154=String_o_Kofi,0,VLOOKUP(Monatsverwendungsnachweis!AR157,Status_Ausloesung,Monatsverwendungsnachweis!$R$6,FALSE)*$AF$6*Ermittlung_Pauschale!$N146),"")</f>
        <v/>
      </c>
      <c r="AB154" s="73" t="str">
        <f>IFERROR(IF($B154=String_o_Kofi,0,VLOOKUP(Monatsverwendungsnachweis!AS157,Status_Ausloesung,Monatsverwendungsnachweis!$R$6,FALSE)*$AF$6*Ermittlung_Pauschale!$N146),"")</f>
        <v/>
      </c>
      <c r="AC154" s="73" t="str">
        <f>IFERROR(IF($B154=String_o_Kofi,0,VLOOKUP(Monatsverwendungsnachweis!AT157,Status_Ausloesung,Monatsverwendungsnachweis!$R$6,FALSE)*$AF$6*Ermittlung_Pauschale!$N146),"")</f>
        <v/>
      </c>
      <c r="AD154" s="73" t="str">
        <f>IFERROR(IF($B154=String_o_Kofi,0,VLOOKUP(Monatsverwendungsnachweis!AU157,Status_Ausloesung,Monatsverwendungsnachweis!$R$6,FALSE)*$AF$6*Ermittlung_Pauschale!$N146),"")</f>
        <v/>
      </c>
      <c r="AE154" s="73" t="str">
        <f>IFERROR(IF($B154=String_o_Kofi,0,VLOOKUP(Monatsverwendungsnachweis!AV157,Status_Ausloesung,Monatsverwendungsnachweis!$R$6,FALSE)*$AF$6*Ermittlung_Pauschale!$N146),"")</f>
        <v/>
      </c>
      <c r="AF154" s="73" t="str">
        <f>IFERROR(IF($B154=String_o_Kofi,0,VLOOKUP(Monatsverwendungsnachweis!AW157,Status_Ausloesung,Monatsverwendungsnachweis!$R$6,FALSE)*$AF$6*Ermittlung_Pauschale!$N146),"")</f>
        <v/>
      </c>
      <c r="AG154" s="73" t="str">
        <f>IFERROR(IF($B154=String_o_Kofi,0,VLOOKUP(Monatsverwendungsnachweis!AX157,Status_Ausloesung,Monatsverwendungsnachweis!$R$6,FALSE)*$AF$6*Ermittlung_Pauschale!$N146),"")</f>
        <v/>
      </c>
      <c r="AH154" s="73" t="str">
        <f>IFERROR(IF($B154=String_o_Kofi,0,VLOOKUP(Monatsverwendungsnachweis!AY157,Status_Ausloesung,Monatsverwendungsnachweis!$R$6,FALSE)*$AF$6*Ermittlung_Pauschale!$N146),"")</f>
        <v/>
      </c>
      <c r="AI154" s="73" t="str">
        <f>IFERROR(IF($B154=String_o_Kofi,0,VLOOKUP(Monatsverwendungsnachweis!AZ157,Status_Ausloesung,Monatsverwendungsnachweis!$R$6,FALSE)*$AF$6*Ermittlung_Pauschale!$N146),"")</f>
        <v/>
      </c>
      <c r="AJ154" s="73" t="str">
        <f>IFERROR(IF($B154=String_o_Kofi,0,VLOOKUP(Monatsverwendungsnachweis!BA157,Status_Ausloesung,Monatsverwendungsnachweis!$R$6,FALSE)*$AF$6*Ermittlung_Pauschale!$N146),"")</f>
        <v/>
      </c>
      <c r="AK154" s="73" t="str">
        <f>IFERROR(IF($B154=String_o_Kofi,0,VLOOKUP(Monatsverwendungsnachweis!BB157,Status_Ausloesung,Monatsverwendungsnachweis!$R$6,FALSE)*$AF$6*Ermittlung_Pauschale!$N146),"")</f>
        <v/>
      </c>
      <c r="AL154" s="73" t="str">
        <f>IFERROR(IF($B154=String_o_Kofi,0,VLOOKUP(Monatsverwendungsnachweis!BC157,Status_Ausloesung,Monatsverwendungsnachweis!$R$6,FALSE)*$AF$6*Ermittlung_Pauschale!$N146),"")</f>
        <v/>
      </c>
      <c r="AM154" s="74">
        <f>IF(E154='Drop Down'!$L$2,SUM(H154:AL154),0)</f>
        <v>0</v>
      </c>
      <c r="AN154" s="74">
        <f>IF(E154='Drop Down'!$L$3,SUM(H154:AL154),0)</f>
        <v>0</v>
      </c>
      <c r="AO154" s="625"/>
      <c r="AP154" s="625"/>
    </row>
    <row r="155" spans="1:42" s="41" customFormat="1" ht="11.85" customHeight="1" x14ac:dyDescent="0.2">
      <c r="A155" s="83" t="str">
        <f>Monatsverwendungsnachweis!A158</f>
        <v/>
      </c>
      <c r="B155" s="84" t="str">
        <f>IF(Monatsverwendungsnachweis!B158&lt;&gt;"",Monatsverwendungsnachweis!B158,"")</f>
        <v/>
      </c>
      <c r="C155" s="84" t="str">
        <f>IF(Monatsverwendungsnachweis!D158&lt;&gt;"",Monatsverwendungsnachweis!D158,"")</f>
        <v/>
      </c>
      <c r="D155" s="124" t="str">
        <f>IF(Monatsverwendungsnachweis!F158="","",Monatsverwendungsnachweis!F158)</f>
        <v/>
      </c>
      <c r="E155" s="128" t="str">
        <f>IF(Monatsverwendungsnachweis!G158="","",Monatsverwendungsnachweis!G158)</f>
        <v/>
      </c>
      <c r="F155" s="124" t="str">
        <f>IF(Monatsverwendungsnachweis!H158="","",Monatsverwendungsnachweis!H158)</f>
        <v/>
      </c>
      <c r="G155" s="124" t="str">
        <f>IF(C155="","",IF(Ermittlung_Pauschale!N147=0,"nein","ja"))</f>
        <v/>
      </c>
      <c r="H155" s="73" t="str">
        <f>IFERROR(IF($B155=String_o_Kofi,0,VLOOKUP(Monatsverwendungsnachweis!Y158,Status_Ausloesung,Monatsverwendungsnachweis!$R$6,FALSE)*$AF$6*Ermittlung_Pauschale!$N147),"")</f>
        <v/>
      </c>
      <c r="I155" s="73" t="str">
        <f>IFERROR(IF($B155=String_o_Kofi,0,VLOOKUP(Monatsverwendungsnachweis!Z158,Status_Ausloesung,Monatsverwendungsnachweis!$R$6,FALSE)*$AF$6*Ermittlung_Pauschale!$N147),"")</f>
        <v/>
      </c>
      <c r="J155" s="73" t="str">
        <f>IFERROR(IF($B155=String_o_Kofi,0,VLOOKUP(Monatsverwendungsnachweis!AA158,Status_Ausloesung,Monatsverwendungsnachweis!$R$6,FALSE)*$AF$6*Ermittlung_Pauschale!$N147),"")</f>
        <v/>
      </c>
      <c r="K155" s="73" t="str">
        <f>IFERROR(IF($B155=String_o_Kofi,0,VLOOKUP(Monatsverwendungsnachweis!AB158,Status_Ausloesung,Monatsverwendungsnachweis!$R$6,FALSE)*$AF$6*Ermittlung_Pauschale!$N147),"")</f>
        <v/>
      </c>
      <c r="L155" s="73" t="str">
        <f>IFERROR(IF($B155=String_o_Kofi,0,VLOOKUP(Monatsverwendungsnachweis!AC158,Status_Ausloesung,Monatsverwendungsnachweis!$R$6,FALSE)*$AF$6*Ermittlung_Pauschale!$N147),"")</f>
        <v/>
      </c>
      <c r="M155" s="73" t="str">
        <f>IFERROR(IF($B155=String_o_Kofi,0,VLOOKUP(Monatsverwendungsnachweis!AD158,Status_Ausloesung,Monatsverwendungsnachweis!$R$6,FALSE)*$AF$6*Ermittlung_Pauschale!$N147),"")</f>
        <v/>
      </c>
      <c r="N155" s="73" t="str">
        <f>IFERROR(IF($B155=String_o_Kofi,0,VLOOKUP(Monatsverwendungsnachweis!AE158,Status_Ausloesung,Monatsverwendungsnachweis!$R$6,FALSE)*$AF$6*Ermittlung_Pauschale!$N147),"")</f>
        <v/>
      </c>
      <c r="O155" s="73" t="str">
        <f>IFERROR(IF($B155=String_o_Kofi,0,VLOOKUP(Monatsverwendungsnachweis!AF158,Status_Ausloesung,Monatsverwendungsnachweis!$R$6,FALSE)*$AF$6*Ermittlung_Pauschale!$N147),"")</f>
        <v/>
      </c>
      <c r="P155" s="73" t="str">
        <f>IFERROR(IF($B155=String_o_Kofi,0,VLOOKUP(Monatsverwendungsnachweis!AG158,Status_Ausloesung,Monatsverwendungsnachweis!$R$6,FALSE)*$AF$6*Ermittlung_Pauschale!$N147),"")</f>
        <v/>
      </c>
      <c r="Q155" s="73" t="str">
        <f>IFERROR(IF($B155=String_o_Kofi,0,VLOOKUP(Monatsverwendungsnachweis!AH158,Status_Ausloesung,Monatsverwendungsnachweis!$R$6,FALSE)*$AF$6*Ermittlung_Pauschale!$N147),"")</f>
        <v/>
      </c>
      <c r="R155" s="73" t="str">
        <f>IFERROR(IF($B155=String_o_Kofi,0,VLOOKUP(Monatsverwendungsnachweis!AI158,Status_Ausloesung,Monatsverwendungsnachweis!$R$6,FALSE)*$AF$6*Ermittlung_Pauschale!$N147),"")</f>
        <v/>
      </c>
      <c r="S155" s="73" t="str">
        <f>IFERROR(IF($B155=String_o_Kofi,0,VLOOKUP(Monatsverwendungsnachweis!AJ158,Status_Ausloesung,Monatsverwendungsnachweis!$R$6,FALSE)*$AF$6*Ermittlung_Pauschale!$N147),"")</f>
        <v/>
      </c>
      <c r="T155" s="73" t="str">
        <f>IFERROR(IF($B155=String_o_Kofi,0,VLOOKUP(Monatsverwendungsnachweis!AK158,Status_Ausloesung,Monatsverwendungsnachweis!$R$6,FALSE)*$AF$6*Ermittlung_Pauschale!$N147),"")</f>
        <v/>
      </c>
      <c r="U155" s="73" t="str">
        <f>IFERROR(IF($B155=String_o_Kofi,0,VLOOKUP(Monatsverwendungsnachweis!AL158,Status_Ausloesung,Monatsverwendungsnachweis!$R$6,FALSE)*$AF$6*Ermittlung_Pauschale!$N147),"")</f>
        <v/>
      </c>
      <c r="V155" s="73" t="str">
        <f>IFERROR(IF($B155=String_o_Kofi,0,VLOOKUP(Monatsverwendungsnachweis!AM158,Status_Ausloesung,Monatsverwendungsnachweis!$R$6,FALSE)*$AF$6*Ermittlung_Pauschale!$N147),"")</f>
        <v/>
      </c>
      <c r="W155" s="73" t="str">
        <f>IFERROR(IF($B155=String_o_Kofi,0,VLOOKUP(Monatsverwendungsnachweis!AN158,Status_Ausloesung,Monatsverwendungsnachweis!$R$6,FALSE)*$AF$6*Ermittlung_Pauschale!$N147),"")</f>
        <v/>
      </c>
      <c r="X155" s="73" t="str">
        <f>IFERROR(IF($B155=String_o_Kofi,0,VLOOKUP(Monatsverwendungsnachweis!AO158,Status_Ausloesung,Monatsverwendungsnachweis!$R$6,FALSE)*$AF$6*Ermittlung_Pauschale!$N147),"")</f>
        <v/>
      </c>
      <c r="Y155" s="73" t="str">
        <f>IFERROR(IF($B155=String_o_Kofi,0,VLOOKUP(Monatsverwendungsnachweis!AP158,Status_Ausloesung,Monatsverwendungsnachweis!$R$6,FALSE)*$AF$6*Ermittlung_Pauschale!$N147),"")</f>
        <v/>
      </c>
      <c r="Z155" s="73" t="str">
        <f>IFERROR(IF($B155=String_o_Kofi,0,VLOOKUP(Monatsverwendungsnachweis!AQ158,Status_Ausloesung,Monatsverwendungsnachweis!$R$6,FALSE)*$AF$6*Ermittlung_Pauschale!$N147),"")</f>
        <v/>
      </c>
      <c r="AA155" s="73" t="str">
        <f>IFERROR(IF($B155=String_o_Kofi,0,VLOOKUP(Monatsverwendungsnachweis!AR158,Status_Ausloesung,Monatsverwendungsnachweis!$R$6,FALSE)*$AF$6*Ermittlung_Pauschale!$N147),"")</f>
        <v/>
      </c>
      <c r="AB155" s="73" t="str">
        <f>IFERROR(IF($B155=String_o_Kofi,0,VLOOKUP(Monatsverwendungsnachweis!AS158,Status_Ausloesung,Monatsverwendungsnachweis!$R$6,FALSE)*$AF$6*Ermittlung_Pauschale!$N147),"")</f>
        <v/>
      </c>
      <c r="AC155" s="73" t="str">
        <f>IFERROR(IF($B155=String_o_Kofi,0,VLOOKUP(Monatsverwendungsnachweis!AT158,Status_Ausloesung,Monatsverwendungsnachweis!$R$6,FALSE)*$AF$6*Ermittlung_Pauschale!$N147),"")</f>
        <v/>
      </c>
      <c r="AD155" s="73" t="str">
        <f>IFERROR(IF($B155=String_o_Kofi,0,VLOOKUP(Monatsverwendungsnachweis!AU158,Status_Ausloesung,Monatsverwendungsnachweis!$R$6,FALSE)*$AF$6*Ermittlung_Pauschale!$N147),"")</f>
        <v/>
      </c>
      <c r="AE155" s="73" t="str">
        <f>IFERROR(IF($B155=String_o_Kofi,0,VLOOKUP(Monatsverwendungsnachweis!AV158,Status_Ausloesung,Monatsverwendungsnachweis!$R$6,FALSE)*$AF$6*Ermittlung_Pauschale!$N147),"")</f>
        <v/>
      </c>
      <c r="AF155" s="73" t="str">
        <f>IFERROR(IF($B155=String_o_Kofi,0,VLOOKUP(Monatsverwendungsnachweis!AW158,Status_Ausloesung,Monatsverwendungsnachweis!$R$6,FALSE)*$AF$6*Ermittlung_Pauschale!$N147),"")</f>
        <v/>
      </c>
      <c r="AG155" s="73" t="str">
        <f>IFERROR(IF($B155=String_o_Kofi,0,VLOOKUP(Monatsverwendungsnachweis!AX158,Status_Ausloesung,Monatsverwendungsnachweis!$R$6,FALSE)*$AF$6*Ermittlung_Pauschale!$N147),"")</f>
        <v/>
      </c>
      <c r="AH155" s="73" t="str">
        <f>IFERROR(IF($B155=String_o_Kofi,0,VLOOKUP(Monatsverwendungsnachweis!AY158,Status_Ausloesung,Monatsverwendungsnachweis!$R$6,FALSE)*$AF$6*Ermittlung_Pauschale!$N147),"")</f>
        <v/>
      </c>
      <c r="AI155" s="73" t="str">
        <f>IFERROR(IF($B155=String_o_Kofi,0,VLOOKUP(Monatsverwendungsnachweis!AZ158,Status_Ausloesung,Monatsverwendungsnachweis!$R$6,FALSE)*$AF$6*Ermittlung_Pauschale!$N147),"")</f>
        <v/>
      </c>
      <c r="AJ155" s="73" t="str">
        <f>IFERROR(IF($B155=String_o_Kofi,0,VLOOKUP(Monatsverwendungsnachweis!BA158,Status_Ausloesung,Monatsverwendungsnachweis!$R$6,FALSE)*$AF$6*Ermittlung_Pauschale!$N147),"")</f>
        <v/>
      </c>
      <c r="AK155" s="73" t="str">
        <f>IFERROR(IF($B155=String_o_Kofi,0,VLOOKUP(Monatsverwendungsnachweis!BB158,Status_Ausloesung,Monatsverwendungsnachweis!$R$6,FALSE)*$AF$6*Ermittlung_Pauschale!$N147),"")</f>
        <v/>
      </c>
      <c r="AL155" s="73" t="str">
        <f>IFERROR(IF($B155=String_o_Kofi,0,VLOOKUP(Monatsverwendungsnachweis!BC158,Status_Ausloesung,Monatsverwendungsnachweis!$R$6,FALSE)*$AF$6*Ermittlung_Pauschale!$N147),"")</f>
        <v/>
      </c>
      <c r="AM155" s="74">
        <f>IF(E155='Drop Down'!$L$2,SUM(H155:AL155),0)</f>
        <v>0</v>
      </c>
      <c r="AN155" s="74">
        <f>IF(E155='Drop Down'!$L$3,SUM(H155:AL155),0)</f>
        <v>0</v>
      </c>
      <c r="AO155" s="625"/>
      <c r="AP155" s="625"/>
    </row>
    <row r="156" spans="1:42" s="41" customFormat="1" ht="11.85" customHeight="1" x14ac:dyDescent="0.2">
      <c r="A156" s="83" t="str">
        <f>Monatsverwendungsnachweis!A159</f>
        <v/>
      </c>
      <c r="B156" s="84" t="str">
        <f>IF(Monatsverwendungsnachweis!B159&lt;&gt;"",Monatsverwendungsnachweis!B159,"")</f>
        <v/>
      </c>
      <c r="C156" s="84" t="str">
        <f>IF(Monatsverwendungsnachweis!D159&lt;&gt;"",Monatsverwendungsnachweis!D159,"")</f>
        <v/>
      </c>
      <c r="D156" s="124" t="str">
        <f>IF(Monatsverwendungsnachweis!F159="","",Monatsverwendungsnachweis!F159)</f>
        <v/>
      </c>
      <c r="E156" s="128" t="str">
        <f>IF(Monatsverwendungsnachweis!G159="","",Monatsverwendungsnachweis!G159)</f>
        <v/>
      </c>
      <c r="F156" s="124" t="str">
        <f>IF(Monatsverwendungsnachweis!H159="","",Monatsverwendungsnachweis!H159)</f>
        <v/>
      </c>
      <c r="G156" s="124" t="str">
        <f>IF(C156="","",IF(Ermittlung_Pauschale!N148=0,"nein","ja"))</f>
        <v/>
      </c>
      <c r="H156" s="73" t="str">
        <f>IFERROR(IF($B156=String_o_Kofi,0,VLOOKUP(Monatsverwendungsnachweis!Y159,Status_Ausloesung,Monatsverwendungsnachweis!$R$6,FALSE)*$AF$6*Ermittlung_Pauschale!$N148),"")</f>
        <v/>
      </c>
      <c r="I156" s="73" t="str">
        <f>IFERROR(IF($B156=String_o_Kofi,0,VLOOKUP(Monatsverwendungsnachweis!Z159,Status_Ausloesung,Monatsverwendungsnachweis!$R$6,FALSE)*$AF$6*Ermittlung_Pauschale!$N148),"")</f>
        <v/>
      </c>
      <c r="J156" s="73" t="str">
        <f>IFERROR(IF($B156=String_o_Kofi,0,VLOOKUP(Monatsverwendungsnachweis!AA159,Status_Ausloesung,Monatsverwendungsnachweis!$R$6,FALSE)*$AF$6*Ermittlung_Pauschale!$N148),"")</f>
        <v/>
      </c>
      <c r="K156" s="73" t="str">
        <f>IFERROR(IF($B156=String_o_Kofi,0,VLOOKUP(Monatsverwendungsnachweis!AB159,Status_Ausloesung,Monatsverwendungsnachweis!$R$6,FALSE)*$AF$6*Ermittlung_Pauschale!$N148),"")</f>
        <v/>
      </c>
      <c r="L156" s="73" t="str">
        <f>IFERROR(IF($B156=String_o_Kofi,0,VLOOKUP(Monatsverwendungsnachweis!AC159,Status_Ausloesung,Monatsverwendungsnachweis!$R$6,FALSE)*$AF$6*Ermittlung_Pauschale!$N148),"")</f>
        <v/>
      </c>
      <c r="M156" s="73" t="str">
        <f>IFERROR(IF($B156=String_o_Kofi,0,VLOOKUP(Monatsverwendungsnachweis!AD159,Status_Ausloesung,Monatsverwendungsnachweis!$R$6,FALSE)*$AF$6*Ermittlung_Pauschale!$N148),"")</f>
        <v/>
      </c>
      <c r="N156" s="73" t="str">
        <f>IFERROR(IF($B156=String_o_Kofi,0,VLOOKUP(Monatsverwendungsnachweis!AE159,Status_Ausloesung,Monatsverwendungsnachweis!$R$6,FALSE)*$AF$6*Ermittlung_Pauschale!$N148),"")</f>
        <v/>
      </c>
      <c r="O156" s="73" t="str">
        <f>IFERROR(IF($B156=String_o_Kofi,0,VLOOKUP(Monatsverwendungsnachweis!AF159,Status_Ausloesung,Monatsverwendungsnachweis!$R$6,FALSE)*$AF$6*Ermittlung_Pauschale!$N148),"")</f>
        <v/>
      </c>
      <c r="P156" s="73" t="str">
        <f>IFERROR(IF($B156=String_o_Kofi,0,VLOOKUP(Monatsverwendungsnachweis!AG159,Status_Ausloesung,Monatsverwendungsnachweis!$R$6,FALSE)*$AF$6*Ermittlung_Pauschale!$N148),"")</f>
        <v/>
      </c>
      <c r="Q156" s="73" t="str">
        <f>IFERROR(IF($B156=String_o_Kofi,0,VLOOKUP(Monatsverwendungsnachweis!AH159,Status_Ausloesung,Monatsverwendungsnachweis!$R$6,FALSE)*$AF$6*Ermittlung_Pauschale!$N148),"")</f>
        <v/>
      </c>
      <c r="R156" s="73" t="str">
        <f>IFERROR(IF($B156=String_o_Kofi,0,VLOOKUP(Monatsverwendungsnachweis!AI159,Status_Ausloesung,Monatsverwendungsnachweis!$R$6,FALSE)*$AF$6*Ermittlung_Pauschale!$N148),"")</f>
        <v/>
      </c>
      <c r="S156" s="73" t="str">
        <f>IFERROR(IF($B156=String_o_Kofi,0,VLOOKUP(Monatsverwendungsnachweis!AJ159,Status_Ausloesung,Monatsverwendungsnachweis!$R$6,FALSE)*$AF$6*Ermittlung_Pauschale!$N148),"")</f>
        <v/>
      </c>
      <c r="T156" s="73" t="str">
        <f>IFERROR(IF($B156=String_o_Kofi,0,VLOOKUP(Monatsverwendungsnachweis!AK159,Status_Ausloesung,Monatsverwendungsnachweis!$R$6,FALSE)*$AF$6*Ermittlung_Pauschale!$N148),"")</f>
        <v/>
      </c>
      <c r="U156" s="73" t="str">
        <f>IFERROR(IF($B156=String_o_Kofi,0,VLOOKUP(Monatsverwendungsnachweis!AL159,Status_Ausloesung,Monatsverwendungsnachweis!$R$6,FALSE)*$AF$6*Ermittlung_Pauschale!$N148),"")</f>
        <v/>
      </c>
      <c r="V156" s="73" t="str">
        <f>IFERROR(IF($B156=String_o_Kofi,0,VLOOKUP(Monatsverwendungsnachweis!AM159,Status_Ausloesung,Monatsverwendungsnachweis!$R$6,FALSE)*$AF$6*Ermittlung_Pauschale!$N148),"")</f>
        <v/>
      </c>
      <c r="W156" s="73" t="str">
        <f>IFERROR(IF($B156=String_o_Kofi,0,VLOOKUP(Monatsverwendungsnachweis!AN159,Status_Ausloesung,Monatsverwendungsnachweis!$R$6,FALSE)*$AF$6*Ermittlung_Pauschale!$N148),"")</f>
        <v/>
      </c>
      <c r="X156" s="73" t="str">
        <f>IFERROR(IF($B156=String_o_Kofi,0,VLOOKUP(Monatsverwendungsnachweis!AO159,Status_Ausloesung,Monatsverwendungsnachweis!$R$6,FALSE)*$AF$6*Ermittlung_Pauschale!$N148),"")</f>
        <v/>
      </c>
      <c r="Y156" s="73" t="str">
        <f>IFERROR(IF($B156=String_o_Kofi,0,VLOOKUP(Monatsverwendungsnachweis!AP159,Status_Ausloesung,Monatsverwendungsnachweis!$R$6,FALSE)*$AF$6*Ermittlung_Pauschale!$N148),"")</f>
        <v/>
      </c>
      <c r="Z156" s="73" t="str">
        <f>IFERROR(IF($B156=String_o_Kofi,0,VLOOKUP(Monatsverwendungsnachweis!AQ159,Status_Ausloesung,Monatsverwendungsnachweis!$R$6,FALSE)*$AF$6*Ermittlung_Pauschale!$N148),"")</f>
        <v/>
      </c>
      <c r="AA156" s="73" t="str">
        <f>IFERROR(IF($B156=String_o_Kofi,0,VLOOKUP(Monatsverwendungsnachweis!AR159,Status_Ausloesung,Monatsverwendungsnachweis!$R$6,FALSE)*$AF$6*Ermittlung_Pauschale!$N148),"")</f>
        <v/>
      </c>
      <c r="AB156" s="73" t="str">
        <f>IFERROR(IF($B156=String_o_Kofi,0,VLOOKUP(Monatsverwendungsnachweis!AS159,Status_Ausloesung,Monatsverwendungsnachweis!$R$6,FALSE)*$AF$6*Ermittlung_Pauschale!$N148),"")</f>
        <v/>
      </c>
      <c r="AC156" s="73" t="str">
        <f>IFERROR(IF($B156=String_o_Kofi,0,VLOOKUP(Monatsverwendungsnachweis!AT159,Status_Ausloesung,Monatsverwendungsnachweis!$R$6,FALSE)*$AF$6*Ermittlung_Pauschale!$N148),"")</f>
        <v/>
      </c>
      <c r="AD156" s="73" t="str">
        <f>IFERROR(IF($B156=String_o_Kofi,0,VLOOKUP(Monatsverwendungsnachweis!AU159,Status_Ausloesung,Monatsverwendungsnachweis!$R$6,FALSE)*$AF$6*Ermittlung_Pauschale!$N148),"")</f>
        <v/>
      </c>
      <c r="AE156" s="73" t="str">
        <f>IFERROR(IF($B156=String_o_Kofi,0,VLOOKUP(Monatsverwendungsnachweis!AV159,Status_Ausloesung,Monatsverwendungsnachweis!$R$6,FALSE)*$AF$6*Ermittlung_Pauschale!$N148),"")</f>
        <v/>
      </c>
      <c r="AF156" s="73" t="str">
        <f>IFERROR(IF($B156=String_o_Kofi,0,VLOOKUP(Monatsverwendungsnachweis!AW159,Status_Ausloesung,Monatsverwendungsnachweis!$R$6,FALSE)*$AF$6*Ermittlung_Pauschale!$N148),"")</f>
        <v/>
      </c>
      <c r="AG156" s="73" t="str">
        <f>IFERROR(IF($B156=String_o_Kofi,0,VLOOKUP(Monatsverwendungsnachweis!AX159,Status_Ausloesung,Monatsverwendungsnachweis!$R$6,FALSE)*$AF$6*Ermittlung_Pauschale!$N148),"")</f>
        <v/>
      </c>
      <c r="AH156" s="73" t="str">
        <f>IFERROR(IF($B156=String_o_Kofi,0,VLOOKUP(Monatsverwendungsnachweis!AY159,Status_Ausloesung,Monatsverwendungsnachweis!$R$6,FALSE)*$AF$6*Ermittlung_Pauschale!$N148),"")</f>
        <v/>
      </c>
      <c r="AI156" s="73" t="str">
        <f>IFERROR(IF($B156=String_o_Kofi,0,VLOOKUP(Monatsverwendungsnachweis!AZ159,Status_Ausloesung,Monatsverwendungsnachweis!$R$6,FALSE)*$AF$6*Ermittlung_Pauschale!$N148),"")</f>
        <v/>
      </c>
      <c r="AJ156" s="73" t="str">
        <f>IFERROR(IF($B156=String_o_Kofi,0,VLOOKUP(Monatsverwendungsnachweis!BA159,Status_Ausloesung,Monatsverwendungsnachweis!$R$6,FALSE)*$AF$6*Ermittlung_Pauschale!$N148),"")</f>
        <v/>
      </c>
      <c r="AK156" s="73" t="str">
        <f>IFERROR(IF($B156=String_o_Kofi,0,VLOOKUP(Monatsverwendungsnachweis!BB159,Status_Ausloesung,Monatsverwendungsnachweis!$R$6,FALSE)*$AF$6*Ermittlung_Pauschale!$N148),"")</f>
        <v/>
      </c>
      <c r="AL156" s="73" t="str">
        <f>IFERROR(IF($B156=String_o_Kofi,0,VLOOKUP(Monatsverwendungsnachweis!BC159,Status_Ausloesung,Monatsverwendungsnachweis!$R$6,FALSE)*$AF$6*Ermittlung_Pauschale!$N148),"")</f>
        <v/>
      </c>
      <c r="AM156" s="74">
        <f>IF(E156='Drop Down'!$L$2,SUM(H156:AL156),0)</f>
        <v>0</v>
      </c>
      <c r="AN156" s="74">
        <f>IF(E156='Drop Down'!$L$3,SUM(H156:AL156),0)</f>
        <v>0</v>
      </c>
      <c r="AO156" s="625"/>
      <c r="AP156" s="625"/>
    </row>
    <row r="157" spans="1:42" s="41" customFormat="1" ht="11.85" customHeight="1" x14ac:dyDescent="0.2">
      <c r="A157" s="83" t="str">
        <f>Monatsverwendungsnachweis!A160</f>
        <v/>
      </c>
      <c r="B157" s="84" t="str">
        <f>IF(Monatsverwendungsnachweis!B160&lt;&gt;"",Monatsverwendungsnachweis!B160,"")</f>
        <v/>
      </c>
      <c r="C157" s="84" t="str">
        <f>IF(Monatsverwendungsnachweis!D160&lt;&gt;"",Monatsverwendungsnachweis!D160,"")</f>
        <v/>
      </c>
      <c r="D157" s="124" t="str">
        <f>IF(Monatsverwendungsnachweis!F160="","",Monatsverwendungsnachweis!F160)</f>
        <v/>
      </c>
      <c r="E157" s="128" t="str">
        <f>IF(Monatsverwendungsnachweis!G160="","",Monatsverwendungsnachweis!G160)</f>
        <v/>
      </c>
      <c r="F157" s="124" t="str">
        <f>IF(Monatsverwendungsnachweis!H160="","",Monatsverwendungsnachweis!H160)</f>
        <v/>
      </c>
      <c r="G157" s="124" t="str">
        <f>IF(C157="","",IF(Ermittlung_Pauschale!N149=0,"nein","ja"))</f>
        <v/>
      </c>
      <c r="H157" s="73" t="str">
        <f>IFERROR(IF($B157=String_o_Kofi,0,VLOOKUP(Monatsverwendungsnachweis!Y160,Status_Ausloesung,Monatsverwendungsnachweis!$R$6,FALSE)*$AF$6*Ermittlung_Pauschale!$N149),"")</f>
        <v/>
      </c>
      <c r="I157" s="73" t="str">
        <f>IFERROR(IF($B157=String_o_Kofi,0,VLOOKUP(Monatsverwendungsnachweis!Z160,Status_Ausloesung,Monatsverwendungsnachweis!$R$6,FALSE)*$AF$6*Ermittlung_Pauschale!$N149),"")</f>
        <v/>
      </c>
      <c r="J157" s="73" t="str">
        <f>IFERROR(IF($B157=String_o_Kofi,0,VLOOKUP(Monatsverwendungsnachweis!AA160,Status_Ausloesung,Monatsverwendungsnachweis!$R$6,FALSE)*$AF$6*Ermittlung_Pauschale!$N149),"")</f>
        <v/>
      </c>
      <c r="K157" s="73" t="str">
        <f>IFERROR(IF($B157=String_o_Kofi,0,VLOOKUP(Monatsverwendungsnachweis!AB160,Status_Ausloesung,Monatsverwendungsnachweis!$R$6,FALSE)*$AF$6*Ermittlung_Pauschale!$N149),"")</f>
        <v/>
      </c>
      <c r="L157" s="73" t="str">
        <f>IFERROR(IF($B157=String_o_Kofi,0,VLOOKUP(Monatsverwendungsnachweis!AC160,Status_Ausloesung,Monatsverwendungsnachweis!$R$6,FALSE)*$AF$6*Ermittlung_Pauschale!$N149),"")</f>
        <v/>
      </c>
      <c r="M157" s="73" t="str">
        <f>IFERROR(IF($B157=String_o_Kofi,0,VLOOKUP(Monatsverwendungsnachweis!AD160,Status_Ausloesung,Monatsverwendungsnachweis!$R$6,FALSE)*$AF$6*Ermittlung_Pauschale!$N149),"")</f>
        <v/>
      </c>
      <c r="N157" s="73" t="str">
        <f>IFERROR(IF($B157=String_o_Kofi,0,VLOOKUP(Monatsverwendungsnachweis!AE160,Status_Ausloesung,Monatsverwendungsnachweis!$R$6,FALSE)*$AF$6*Ermittlung_Pauschale!$N149),"")</f>
        <v/>
      </c>
      <c r="O157" s="73" t="str">
        <f>IFERROR(IF($B157=String_o_Kofi,0,VLOOKUP(Monatsverwendungsnachweis!AF160,Status_Ausloesung,Monatsverwendungsnachweis!$R$6,FALSE)*$AF$6*Ermittlung_Pauschale!$N149),"")</f>
        <v/>
      </c>
      <c r="P157" s="73" t="str">
        <f>IFERROR(IF($B157=String_o_Kofi,0,VLOOKUP(Monatsverwendungsnachweis!AG160,Status_Ausloesung,Monatsverwendungsnachweis!$R$6,FALSE)*$AF$6*Ermittlung_Pauschale!$N149),"")</f>
        <v/>
      </c>
      <c r="Q157" s="73" t="str">
        <f>IFERROR(IF($B157=String_o_Kofi,0,VLOOKUP(Monatsverwendungsnachweis!AH160,Status_Ausloesung,Monatsverwendungsnachweis!$R$6,FALSE)*$AF$6*Ermittlung_Pauschale!$N149),"")</f>
        <v/>
      </c>
      <c r="R157" s="73" t="str">
        <f>IFERROR(IF($B157=String_o_Kofi,0,VLOOKUP(Monatsverwendungsnachweis!AI160,Status_Ausloesung,Monatsverwendungsnachweis!$R$6,FALSE)*$AF$6*Ermittlung_Pauschale!$N149),"")</f>
        <v/>
      </c>
      <c r="S157" s="73" t="str">
        <f>IFERROR(IF($B157=String_o_Kofi,0,VLOOKUP(Monatsverwendungsnachweis!AJ160,Status_Ausloesung,Monatsverwendungsnachweis!$R$6,FALSE)*$AF$6*Ermittlung_Pauschale!$N149),"")</f>
        <v/>
      </c>
      <c r="T157" s="73" t="str">
        <f>IFERROR(IF($B157=String_o_Kofi,0,VLOOKUP(Monatsverwendungsnachweis!AK160,Status_Ausloesung,Monatsverwendungsnachweis!$R$6,FALSE)*$AF$6*Ermittlung_Pauschale!$N149),"")</f>
        <v/>
      </c>
      <c r="U157" s="73" t="str">
        <f>IFERROR(IF($B157=String_o_Kofi,0,VLOOKUP(Monatsverwendungsnachweis!AL160,Status_Ausloesung,Monatsverwendungsnachweis!$R$6,FALSE)*$AF$6*Ermittlung_Pauschale!$N149),"")</f>
        <v/>
      </c>
      <c r="V157" s="73" t="str">
        <f>IFERROR(IF($B157=String_o_Kofi,0,VLOOKUP(Monatsverwendungsnachweis!AM160,Status_Ausloesung,Monatsverwendungsnachweis!$R$6,FALSE)*$AF$6*Ermittlung_Pauschale!$N149),"")</f>
        <v/>
      </c>
      <c r="W157" s="73" t="str">
        <f>IFERROR(IF($B157=String_o_Kofi,0,VLOOKUP(Monatsverwendungsnachweis!AN160,Status_Ausloesung,Monatsverwendungsnachweis!$R$6,FALSE)*$AF$6*Ermittlung_Pauschale!$N149),"")</f>
        <v/>
      </c>
      <c r="X157" s="73" t="str">
        <f>IFERROR(IF($B157=String_o_Kofi,0,VLOOKUP(Monatsverwendungsnachweis!AO160,Status_Ausloesung,Monatsverwendungsnachweis!$R$6,FALSE)*$AF$6*Ermittlung_Pauschale!$N149),"")</f>
        <v/>
      </c>
      <c r="Y157" s="73" t="str">
        <f>IFERROR(IF($B157=String_o_Kofi,0,VLOOKUP(Monatsverwendungsnachweis!AP160,Status_Ausloesung,Monatsverwendungsnachweis!$R$6,FALSE)*$AF$6*Ermittlung_Pauschale!$N149),"")</f>
        <v/>
      </c>
      <c r="Z157" s="73" t="str">
        <f>IFERROR(IF($B157=String_o_Kofi,0,VLOOKUP(Monatsverwendungsnachweis!AQ160,Status_Ausloesung,Monatsverwendungsnachweis!$R$6,FALSE)*$AF$6*Ermittlung_Pauschale!$N149),"")</f>
        <v/>
      </c>
      <c r="AA157" s="73" t="str">
        <f>IFERROR(IF($B157=String_o_Kofi,0,VLOOKUP(Monatsverwendungsnachweis!AR160,Status_Ausloesung,Monatsverwendungsnachweis!$R$6,FALSE)*$AF$6*Ermittlung_Pauschale!$N149),"")</f>
        <v/>
      </c>
      <c r="AB157" s="73" t="str">
        <f>IFERROR(IF($B157=String_o_Kofi,0,VLOOKUP(Monatsverwendungsnachweis!AS160,Status_Ausloesung,Monatsverwendungsnachweis!$R$6,FALSE)*$AF$6*Ermittlung_Pauschale!$N149),"")</f>
        <v/>
      </c>
      <c r="AC157" s="73" t="str">
        <f>IFERROR(IF($B157=String_o_Kofi,0,VLOOKUP(Monatsverwendungsnachweis!AT160,Status_Ausloesung,Monatsverwendungsnachweis!$R$6,FALSE)*$AF$6*Ermittlung_Pauschale!$N149),"")</f>
        <v/>
      </c>
      <c r="AD157" s="73" t="str">
        <f>IFERROR(IF($B157=String_o_Kofi,0,VLOOKUP(Monatsverwendungsnachweis!AU160,Status_Ausloesung,Monatsverwendungsnachweis!$R$6,FALSE)*$AF$6*Ermittlung_Pauschale!$N149),"")</f>
        <v/>
      </c>
      <c r="AE157" s="73" t="str">
        <f>IFERROR(IF($B157=String_o_Kofi,0,VLOOKUP(Monatsverwendungsnachweis!AV160,Status_Ausloesung,Monatsverwendungsnachweis!$R$6,FALSE)*$AF$6*Ermittlung_Pauschale!$N149),"")</f>
        <v/>
      </c>
      <c r="AF157" s="73" t="str">
        <f>IFERROR(IF($B157=String_o_Kofi,0,VLOOKUP(Monatsverwendungsnachweis!AW160,Status_Ausloesung,Monatsverwendungsnachweis!$R$6,FALSE)*$AF$6*Ermittlung_Pauschale!$N149),"")</f>
        <v/>
      </c>
      <c r="AG157" s="73" t="str">
        <f>IFERROR(IF($B157=String_o_Kofi,0,VLOOKUP(Monatsverwendungsnachweis!AX160,Status_Ausloesung,Monatsverwendungsnachweis!$R$6,FALSE)*$AF$6*Ermittlung_Pauschale!$N149),"")</f>
        <v/>
      </c>
      <c r="AH157" s="73" t="str">
        <f>IFERROR(IF($B157=String_o_Kofi,0,VLOOKUP(Monatsverwendungsnachweis!AY160,Status_Ausloesung,Monatsverwendungsnachweis!$R$6,FALSE)*$AF$6*Ermittlung_Pauschale!$N149),"")</f>
        <v/>
      </c>
      <c r="AI157" s="73" t="str">
        <f>IFERROR(IF($B157=String_o_Kofi,0,VLOOKUP(Monatsverwendungsnachweis!AZ160,Status_Ausloesung,Monatsverwendungsnachweis!$R$6,FALSE)*$AF$6*Ermittlung_Pauschale!$N149),"")</f>
        <v/>
      </c>
      <c r="AJ157" s="73" t="str">
        <f>IFERROR(IF($B157=String_o_Kofi,0,VLOOKUP(Monatsverwendungsnachweis!BA160,Status_Ausloesung,Monatsverwendungsnachweis!$R$6,FALSE)*$AF$6*Ermittlung_Pauschale!$N149),"")</f>
        <v/>
      </c>
      <c r="AK157" s="73" t="str">
        <f>IFERROR(IF($B157=String_o_Kofi,0,VLOOKUP(Monatsverwendungsnachweis!BB160,Status_Ausloesung,Monatsverwendungsnachweis!$R$6,FALSE)*$AF$6*Ermittlung_Pauschale!$N149),"")</f>
        <v/>
      </c>
      <c r="AL157" s="73" t="str">
        <f>IFERROR(IF($B157=String_o_Kofi,0,VLOOKUP(Monatsverwendungsnachweis!BC160,Status_Ausloesung,Monatsverwendungsnachweis!$R$6,FALSE)*$AF$6*Ermittlung_Pauschale!$N149),"")</f>
        <v/>
      </c>
      <c r="AM157" s="74">
        <f>IF(E157='Drop Down'!$L$2,SUM(H157:AL157),0)</f>
        <v>0</v>
      </c>
      <c r="AN157" s="74">
        <f>IF(E157='Drop Down'!$L$3,SUM(H157:AL157),0)</f>
        <v>0</v>
      </c>
      <c r="AO157" s="625"/>
      <c r="AP157" s="625"/>
    </row>
    <row r="158" spans="1:42" s="41" customFormat="1" ht="11.85" customHeight="1" x14ac:dyDescent="0.2">
      <c r="A158" s="83" t="str">
        <f>Monatsverwendungsnachweis!A161</f>
        <v/>
      </c>
      <c r="B158" s="84" t="str">
        <f>IF(Monatsverwendungsnachweis!B161&lt;&gt;"",Monatsverwendungsnachweis!B161,"")</f>
        <v/>
      </c>
      <c r="C158" s="84" t="str">
        <f>IF(Monatsverwendungsnachweis!D161&lt;&gt;"",Monatsverwendungsnachweis!D161,"")</f>
        <v/>
      </c>
      <c r="D158" s="124" t="str">
        <f>IF(Monatsverwendungsnachweis!F161="","",Monatsverwendungsnachweis!F161)</f>
        <v/>
      </c>
      <c r="E158" s="128" t="str">
        <f>IF(Monatsverwendungsnachweis!G161="","",Monatsverwendungsnachweis!G161)</f>
        <v/>
      </c>
      <c r="F158" s="124" t="str">
        <f>IF(Monatsverwendungsnachweis!H161="","",Monatsverwendungsnachweis!H161)</f>
        <v/>
      </c>
      <c r="G158" s="124" t="str">
        <f>IF(C158="","",IF(Ermittlung_Pauschale!N150=0,"nein","ja"))</f>
        <v/>
      </c>
      <c r="H158" s="73" t="str">
        <f>IFERROR(IF($B158=String_o_Kofi,0,VLOOKUP(Monatsverwendungsnachweis!Y161,Status_Ausloesung,Monatsverwendungsnachweis!$R$6,FALSE)*$AF$6*Ermittlung_Pauschale!$N150),"")</f>
        <v/>
      </c>
      <c r="I158" s="73" t="str">
        <f>IFERROR(IF($B158=String_o_Kofi,0,VLOOKUP(Monatsverwendungsnachweis!Z161,Status_Ausloesung,Monatsverwendungsnachweis!$R$6,FALSE)*$AF$6*Ermittlung_Pauschale!$N150),"")</f>
        <v/>
      </c>
      <c r="J158" s="73" t="str">
        <f>IFERROR(IF($B158=String_o_Kofi,0,VLOOKUP(Monatsverwendungsnachweis!AA161,Status_Ausloesung,Monatsverwendungsnachweis!$R$6,FALSE)*$AF$6*Ermittlung_Pauschale!$N150),"")</f>
        <v/>
      </c>
      <c r="K158" s="73" t="str">
        <f>IFERROR(IF($B158=String_o_Kofi,0,VLOOKUP(Monatsverwendungsnachweis!AB161,Status_Ausloesung,Monatsverwendungsnachweis!$R$6,FALSE)*$AF$6*Ermittlung_Pauschale!$N150),"")</f>
        <v/>
      </c>
      <c r="L158" s="73" t="str">
        <f>IFERROR(IF($B158=String_o_Kofi,0,VLOOKUP(Monatsverwendungsnachweis!AC161,Status_Ausloesung,Monatsverwendungsnachweis!$R$6,FALSE)*$AF$6*Ermittlung_Pauschale!$N150),"")</f>
        <v/>
      </c>
      <c r="M158" s="73" t="str">
        <f>IFERROR(IF($B158=String_o_Kofi,0,VLOOKUP(Monatsverwendungsnachweis!AD161,Status_Ausloesung,Monatsverwendungsnachweis!$R$6,FALSE)*$AF$6*Ermittlung_Pauschale!$N150),"")</f>
        <v/>
      </c>
      <c r="N158" s="73" t="str">
        <f>IFERROR(IF($B158=String_o_Kofi,0,VLOOKUP(Monatsverwendungsnachweis!AE161,Status_Ausloesung,Monatsverwendungsnachweis!$R$6,FALSE)*$AF$6*Ermittlung_Pauschale!$N150),"")</f>
        <v/>
      </c>
      <c r="O158" s="73" t="str">
        <f>IFERROR(IF($B158=String_o_Kofi,0,VLOOKUP(Monatsverwendungsnachweis!AF161,Status_Ausloesung,Monatsverwendungsnachweis!$R$6,FALSE)*$AF$6*Ermittlung_Pauschale!$N150),"")</f>
        <v/>
      </c>
      <c r="P158" s="73" t="str">
        <f>IFERROR(IF($B158=String_o_Kofi,0,VLOOKUP(Monatsverwendungsnachweis!AG161,Status_Ausloesung,Monatsverwendungsnachweis!$R$6,FALSE)*$AF$6*Ermittlung_Pauschale!$N150),"")</f>
        <v/>
      </c>
      <c r="Q158" s="73" t="str">
        <f>IFERROR(IF($B158=String_o_Kofi,0,VLOOKUP(Monatsverwendungsnachweis!AH161,Status_Ausloesung,Monatsverwendungsnachweis!$R$6,FALSE)*$AF$6*Ermittlung_Pauschale!$N150),"")</f>
        <v/>
      </c>
      <c r="R158" s="73" t="str">
        <f>IFERROR(IF($B158=String_o_Kofi,0,VLOOKUP(Monatsverwendungsnachweis!AI161,Status_Ausloesung,Monatsverwendungsnachweis!$R$6,FALSE)*$AF$6*Ermittlung_Pauschale!$N150),"")</f>
        <v/>
      </c>
      <c r="S158" s="73" t="str">
        <f>IFERROR(IF($B158=String_o_Kofi,0,VLOOKUP(Monatsverwendungsnachweis!AJ161,Status_Ausloesung,Monatsverwendungsnachweis!$R$6,FALSE)*$AF$6*Ermittlung_Pauschale!$N150),"")</f>
        <v/>
      </c>
      <c r="T158" s="73" t="str">
        <f>IFERROR(IF($B158=String_o_Kofi,0,VLOOKUP(Monatsverwendungsnachweis!AK161,Status_Ausloesung,Monatsverwendungsnachweis!$R$6,FALSE)*$AF$6*Ermittlung_Pauschale!$N150),"")</f>
        <v/>
      </c>
      <c r="U158" s="73" t="str">
        <f>IFERROR(IF($B158=String_o_Kofi,0,VLOOKUP(Monatsverwendungsnachweis!AL161,Status_Ausloesung,Monatsverwendungsnachweis!$R$6,FALSE)*$AF$6*Ermittlung_Pauschale!$N150),"")</f>
        <v/>
      </c>
      <c r="V158" s="73" t="str">
        <f>IFERROR(IF($B158=String_o_Kofi,0,VLOOKUP(Monatsverwendungsnachweis!AM161,Status_Ausloesung,Monatsverwendungsnachweis!$R$6,FALSE)*$AF$6*Ermittlung_Pauschale!$N150),"")</f>
        <v/>
      </c>
      <c r="W158" s="73" t="str">
        <f>IFERROR(IF($B158=String_o_Kofi,0,VLOOKUP(Monatsverwendungsnachweis!AN161,Status_Ausloesung,Monatsverwendungsnachweis!$R$6,FALSE)*$AF$6*Ermittlung_Pauschale!$N150),"")</f>
        <v/>
      </c>
      <c r="X158" s="73" t="str">
        <f>IFERROR(IF($B158=String_o_Kofi,0,VLOOKUP(Monatsverwendungsnachweis!AO161,Status_Ausloesung,Monatsverwendungsnachweis!$R$6,FALSE)*$AF$6*Ermittlung_Pauschale!$N150),"")</f>
        <v/>
      </c>
      <c r="Y158" s="73" t="str">
        <f>IFERROR(IF($B158=String_o_Kofi,0,VLOOKUP(Monatsverwendungsnachweis!AP161,Status_Ausloesung,Monatsverwendungsnachweis!$R$6,FALSE)*$AF$6*Ermittlung_Pauschale!$N150),"")</f>
        <v/>
      </c>
      <c r="Z158" s="73" t="str">
        <f>IFERROR(IF($B158=String_o_Kofi,0,VLOOKUP(Monatsverwendungsnachweis!AQ161,Status_Ausloesung,Monatsverwendungsnachweis!$R$6,FALSE)*$AF$6*Ermittlung_Pauschale!$N150),"")</f>
        <v/>
      </c>
      <c r="AA158" s="73" t="str">
        <f>IFERROR(IF($B158=String_o_Kofi,0,VLOOKUP(Monatsverwendungsnachweis!AR161,Status_Ausloesung,Monatsverwendungsnachweis!$R$6,FALSE)*$AF$6*Ermittlung_Pauschale!$N150),"")</f>
        <v/>
      </c>
      <c r="AB158" s="73" t="str">
        <f>IFERROR(IF($B158=String_o_Kofi,0,VLOOKUP(Monatsverwendungsnachweis!AS161,Status_Ausloesung,Monatsverwendungsnachweis!$R$6,FALSE)*$AF$6*Ermittlung_Pauschale!$N150),"")</f>
        <v/>
      </c>
      <c r="AC158" s="73" t="str">
        <f>IFERROR(IF($B158=String_o_Kofi,0,VLOOKUP(Monatsverwendungsnachweis!AT161,Status_Ausloesung,Monatsverwendungsnachweis!$R$6,FALSE)*$AF$6*Ermittlung_Pauschale!$N150),"")</f>
        <v/>
      </c>
      <c r="AD158" s="73" t="str">
        <f>IFERROR(IF($B158=String_o_Kofi,0,VLOOKUP(Monatsverwendungsnachweis!AU161,Status_Ausloesung,Monatsverwendungsnachweis!$R$6,FALSE)*$AF$6*Ermittlung_Pauschale!$N150),"")</f>
        <v/>
      </c>
      <c r="AE158" s="73" t="str">
        <f>IFERROR(IF($B158=String_o_Kofi,0,VLOOKUP(Monatsverwendungsnachweis!AV161,Status_Ausloesung,Monatsverwendungsnachweis!$R$6,FALSE)*$AF$6*Ermittlung_Pauschale!$N150),"")</f>
        <v/>
      </c>
      <c r="AF158" s="73" t="str">
        <f>IFERROR(IF($B158=String_o_Kofi,0,VLOOKUP(Monatsverwendungsnachweis!AW161,Status_Ausloesung,Monatsverwendungsnachweis!$R$6,FALSE)*$AF$6*Ermittlung_Pauschale!$N150),"")</f>
        <v/>
      </c>
      <c r="AG158" s="73" t="str">
        <f>IFERROR(IF($B158=String_o_Kofi,0,VLOOKUP(Monatsverwendungsnachweis!AX161,Status_Ausloesung,Monatsverwendungsnachweis!$R$6,FALSE)*$AF$6*Ermittlung_Pauschale!$N150),"")</f>
        <v/>
      </c>
      <c r="AH158" s="73" t="str">
        <f>IFERROR(IF($B158=String_o_Kofi,0,VLOOKUP(Monatsverwendungsnachweis!AY161,Status_Ausloesung,Monatsverwendungsnachweis!$R$6,FALSE)*$AF$6*Ermittlung_Pauschale!$N150),"")</f>
        <v/>
      </c>
      <c r="AI158" s="73" t="str">
        <f>IFERROR(IF($B158=String_o_Kofi,0,VLOOKUP(Monatsverwendungsnachweis!AZ161,Status_Ausloesung,Monatsverwendungsnachweis!$R$6,FALSE)*$AF$6*Ermittlung_Pauschale!$N150),"")</f>
        <v/>
      </c>
      <c r="AJ158" s="73" t="str">
        <f>IFERROR(IF($B158=String_o_Kofi,0,VLOOKUP(Monatsverwendungsnachweis!BA161,Status_Ausloesung,Monatsverwendungsnachweis!$R$6,FALSE)*$AF$6*Ermittlung_Pauschale!$N150),"")</f>
        <v/>
      </c>
      <c r="AK158" s="73" t="str">
        <f>IFERROR(IF($B158=String_o_Kofi,0,VLOOKUP(Monatsverwendungsnachweis!BB161,Status_Ausloesung,Monatsverwendungsnachweis!$R$6,FALSE)*$AF$6*Ermittlung_Pauschale!$N150),"")</f>
        <v/>
      </c>
      <c r="AL158" s="73" t="str">
        <f>IFERROR(IF($B158=String_o_Kofi,0,VLOOKUP(Monatsverwendungsnachweis!BC161,Status_Ausloesung,Monatsverwendungsnachweis!$R$6,FALSE)*$AF$6*Ermittlung_Pauschale!$N150),"")</f>
        <v/>
      </c>
      <c r="AM158" s="74">
        <f>IF(E158='Drop Down'!$L$2,SUM(H158:AL158),0)</f>
        <v>0</v>
      </c>
      <c r="AN158" s="74">
        <f>IF(E158='Drop Down'!$L$3,SUM(H158:AL158),0)</f>
        <v>0</v>
      </c>
      <c r="AO158" s="625"/>
      <c r="AP158" s="625"/>
    </row>
    <row r="159" spans="1:42" s="41" customFormat="1" ht="11.85" customHeight="1" x14ac:dyDescent="0.2">
      <c r="A159" s="83" t="str">
        <f>Monatsverwendungsnachweis!A162</f>
        <v/>
      </c>
      <c r="B159" s="84" t="str">
        <f>IF(Monatsverwendungsnachweis!B162&lt;&gt;"",Monatsverwendungsnachweis!B162,"")</f>
        <v/>
      </c>
      <c r="C159" s="84" t="str">
        <f>IF(Monatsverwendungsnachweis!D162&lt;&gt;"",Monatsverwendungsnachweis!D162,"")</f>
        <v/>
      </c>
      <c r="D159" s="124" t="str">
        <f>IF(Monatsverwendungsnachweis!F162="","",Monatsverwendungsnachweis!F162)</f>
        <v/>
      </c>
      <c r="E159" s="128" t="str">
        <f>IF(Monatsverwendungsnachweis!G162="","",Monatsverwendungsnachweis!G162)</f>
        <v/>
      </c>
      <c r="F159" s="124" t="str">
        <f>IF(Monatsverwendungsnachweis!H162="","",Monatsverwendungsnachweis!H162)</f>
        <v/>
      </c>
      <c r="G159" s="124" t="str">
        <f>IF(C159="","",IF(Ermittlung_Pauschale!N151=0,"nein","ja"))</f>
        <v/>
      </c>
      <c r="H159" s="73" t="str">
        <f>IFERROR(IF($B159=String_o_Kofi,0,VLOOKUP(Monatsverwendungsnachweis!Y162,Status_Ausloesung,Monatsverwendungsnachweis!$R$6,FALSE)*$AF$6*Ermittlung_Pauschale!$N151),"")</f>
        <v/>
      </c>
      <c r="I159" s="73" t="str">
        <f>IFERROR(IF($B159=String_o_Kofi,0,VLOOKUP(Monatsverwendungsnachweis!Z162,Status_Ausloesung,Monatsverwendungsnachweis!$R$6,FALSE)*$AF$6*Ermittlung_Pauschale!$N151),"")</f>
        <v/>
      </c>
      <c r="J159" s="73" t="str">
        <f>IFERROR(IF($B159=String_o_Kofi,0,VLOOKUP(Monatsverwendungsnachweis!AA162,Status_Ausloesung,Monatsverwendungsnachweis!$R$6,FALSE)*$AF$6*Ermittlung_Pauschale!$N151),"")</f>
        <v/>
      </c>
      <c r="K159" s="73" t="str">
        <f>IFERROR(IF($B159=String_o_Kofi,0,VLOOKUP(Monatsverwendungsnachweis!AB162,Status_Ausloesung,Monatsverwendungsnachweis!$R$6,FALSE)*$AF$6*Ermittlung_Pauschale!$N151),"")</f>
        <v/>
      </c>
      <c r="L159" s="73" t="str">
        <f>IFERROR(IF($B159=String_o_Kofi,0,VLOOKUP(Monatsverwendungsnachweis!AC162,Status_Ausloesung,Monatsverwendungsnachweis!$R$6,FALSE)*$AF$6*Ermittlung_Pauschale!$N151),"")</f>
        <v/>
      </c>
      <c r="M159" s="73" t="str">
        <f>IFERROR(IF($B159=String_o_Kofi,0,VLOOKUP(Monatsverwendungsnachweis!AD162,Status_Ausloesung,Monatsverwendungsnachweis!$R$6,FALSE)*$AF$6*Ermittlung_Pauschale!$N151),"")</f>
        <v/>
      </c>
      <c r="N159" s="73" t="str">
        <f>IFERROR(IF($B159=String_o_Kofi,0,VLOOKUP(Monatsverwendungsnachweis!AE162,Status_Ausloesung,Monatsverwendungsnachweis!$R$6,FALSE)*$AF$6*Ermittlung_Pauschale!$N151),"")</f>
        <v/>
      </c>
      <c r="O159" s="73" t="str">
        <f>IFERROR(IF($B159=String_o_Kofi,0,VLOOKUP(Monatsverwendungsnachweis!AF162,Status_Ausloesung,Monatsverwendungsnachweis!$R$6,FALSE)*$AF$6*Ermittlung_Pauschale!$N151),"")</f>
        <v/>
      </c>
      <c r="P159" s="73" t="str">
        <f>IFERROR(IF($B159=String_o_Kofi,0,VLOOKUP(Monatsverwendungsnachweis!AG162,Status_Ausloesung,Monatsverwendungsnachweis!$R$6,FALSE)*$AF$6*Ermittlung_Pauschale!$N151),"")</f>
        <v/>
      </c>
      <c r="Q159" s="73" t="str">
        <f>IFERROR(IF($B159=String_o_Kofi,0,VLOOKUP(Monatsverwendungsnachweis!AH162,Status_Ausloesung,Monatsverwendungsnachweis!$R$6,FALSE)*$AF$6*Ermittlung_Pauschale!$N151),"")</f>
        <v/>
      </c>
      <c r="R159" s="73" t="str">
        <f>IFERROR(IF($B159=String_o_Kofi,0,VLOOKUP(Monatsverwendungsnachweis!AI162,Status_Ausloesung,Monatsverwendungsnachweis!$R$6,FALSE)*$AF$6*Ermittlung_Pauschale!$N151),"")</f>
        <v/>
      </c>
      <c r="S159" s="73" t="str">
        <f>IFERROR(IF($B159=String_o_Kofi,0,VLOOKUP(Monatsverwendungsnachweis!AJ162,Status_Ausloesung,Monatsverwendungsnachweis!$R$6,FALSE)*$AF$6*Ermittlung_Pauschale!$N151),"")</f>
        <v/>
      </c>
      <c r="T159" s="73" t="str">
        <f>IFERROR(IF($B159=String_o_Kofi,0,VLOOKUP(Monatsverwendungsnachweis!AK162,Status_Ausloesung,Monatsverwendungsnachweis!$R$6,FALSE)*$AF$6*Ermittlung_Pauschale!$N151),"")</f>
        <v/>
      </c>
      <c r="U159" s="73" t="str">
        <f>IFERROR(IF($B159=String_o_Kofi,0,VLOOKUP(Monatsverwendungsnachweis!AL162,Status_Ausloesung,Monatsverwendungsnachweis!$R$6,FALSE)*$AF$6*Ermittlung_Pauschale!$N151),"")</f>
        <v/>
      </c>
      <c r="V159" s="73" t="str">
        <f>IFERROR(IF($B159=String_o_Kofi,0,VLOOKUP(Monatsverwendungsnachweis!AM162,Status_Ausloesung,Monatsverwendungsnachweis!$R$6,FALSE)*$AF$6*Ermittlung_Pauschale!$N151),"")</f>
        <v/>
      </c>
      <c r="W159" s="73" t="str">
        <f>IFERROR(IF($B159=String_o_Kofi,0,VLOOKUP(Monatsverwendungsnachweis!AN162,Status_Ausloesung,Monatsverwendungsnachweis!$R$6,FALSE)*$AF$6*Ermittlung_Pauschale!$N151),"")</f>
        <v/>
      </c>
      <c r="X159" s="73" t="str">
        <f>IFERROR(IF($B159=String_o_Kofi,0,VLOOKUP(Monatsverwendungsnachweis!AO162,Status_Ausloesung,Monatsverwendungsnachweis!$R$6,FALSE)*$AF$6*Ermittlung_Pauschale!$N151),"")</f>
        <v/>
      </c>
      <c r="Y159" s="73" t="str">
        <f>IFERROR(IF($B159=String_o_Kofi,0,VLOOKUP(Monatsverwendungsnachweis!AP162,Status_Ausloesung,Monatsverwendungsnachweis!$R$6,FALSE)*$AF$6*Ermittlung_Pauschale!$N151),"")</f>
        <v/>
      </c>
      <c r="Z159" s="73" t="str">
        <f>IFERROR(IF($B159=String_o_Kofi,0,VLOOKUP(Monatsverwendungsnachweis!AQ162,Status_Ausloesung,Monatsverwendungsnachweis!$R$6,FALSE)*$AF$6*Ermittlung_Pauschale!$N151),"")</f>
        <v/>
      </c>
      <c r="AA159" s="73" t="str">
        <f>IFERROR(IF($B159=String_o_Kofi,0,VLOOKUP(Monatsverwendungsnachweis!AR162,Status_Ausloesung,Monatsverwendungsnachweis!$R$6,FALSE)*$AF$6*Ermittlung_Pauschale!$N151),"")</f>
        <v/>
      </c>
      <c r="AB159" s="73" t="str">
        <f>IFERROR(IF($B159=String_o_Kofi,0,VLOOKUP(Monatsverwendungsnachweis!AS162,Status_Ausloesung,Monatsverwendungsnachweis!$R$6,FALSE)*$AF$6*Ermittlung_Pauschale!$N151),"")</f>
        <v/>
      </c>
      <c r="AC159" s="73" t="str">
        <f>IFERROR(IF($B159=String_o_Kofi,0,VLOOKUP(Monatsverwendungsnachweis!AT162,Status_Ausloesung,Monatsverwendungsnachweis!$R$6,FALSE)*$AF$6*Ermittlung_Pauschale!$N151),"")</f>
        <v/>
      </c>
      <c r="AD159" s="73" t="str">
        <f>IFERROR(IF($B159=String_o_Kofi,0,VLOOKUP(Monatsverwendungsnachweis!AU162,Status_Ausloesung,Monatsverwendungsnachweis!$R$6,FALSE)*$AF$6*Ermittlung_Pauschale!$N151),"")</f>
        <v/>
      </c>
      <c r="AE159" s="73" t="str">
        <f>IFERROR(IF($B159=String_o_Kofi,0,VLOOKUP(Monatsverwendungsnachweis!AV162,Status_Ausloesung,Monatsverwendungsnachweis!$R$6,FALSE)*$AF$6*Ermittlung_Pauschale!$N151),"")</f>
        <v/>
      </c>
      <c r="AF159" s="73" t="str">
        <f>IFERROR(IF($B159=String_o_Kofi,0,VLOOKUP(Monatsverwendungsnachweis!AW162,Status_Ausloesung,Monatsverwendungsnachweis!$R$6,FALSE)*$AF$6*Ermittlung_Pauschale!$N151),"")</f>
        <v/>
      </c>
      <c r="AG159" s="73" t="str">
        <f>IFERROR(IF($B159=String_o_Kofi,0,VLOOKUP(Monatsverwendungsnachweis!AX162,Status_Ausloesung,Monatsverwendungsnachweis!$R$6,FALSE)*$AF$6*Ermittlung_Pauschale!$N151),"")</f>
        <v/>
      </c>
      <c r="AH159" s="73" t="str">
        <f>IFERROR(IF($B159=String_o_Kofi,0,VLOOKUP(Monatsverwendungsnachweis!AY162,Status_Ausloesung,Monatsverwendungsnachweis!$R$6,FALSE)*$AF$6*Ermittlung_Pauschale!$N151),"")</f>
        <v/>
      </c>
      <c r="AI159" s="73" t="str">
        <f>IFERROR(IF($B159=String_o_Kofi,0,VLOOKUP(Monatsverwendungsnachweis!AZ162,Status_Ausloesung,Monatsverwendungsnachweis!$R$6,FALSE)*$AF$6*Ermittlung_Pauschale!$N151),"")</f>
        <v/>
      </c>
      <c r="AJ159" s="73" t="str">
        <f>IFERROR(IF($B159=String_o_Kofi,0,VLOOKUP(Monatsverwendungsnachweis!BA162,Status_Ausloesung,Monatsverwendungsnachweis!$R$6,FALSE)*$AF$6*Ermittlung_Pauschale!$N151),"")</f>
        <v/>
      </c>
      <c r="AK159" s="73" t="str">
        <f>IFERROR(IF($B159=String_o_Kofi,0,VLOOKUP(Monatsverwendungsnachweis!BB162,Status_Ausloesung,Monatsverwendungsnachweis!$R$6,FALSE)*$AF$6*Ermittlung_Pauschale!$N151),"")</f>
        <v/>
      </c>
      <c r="AL159" s="73" t="str">
        <f>IFERROR(IF($B159=String_o_Kofi,0,VLOOKUP(Monatsverwendungsnachweis!BC162,Status_Ausloesung,Monatsverwendungsnachweis!$R$6,FALSE)*$AF$6*Ermittlung_Pauschale!$N151),"")</f>
        <v/>
      </c>
      <c r="AM159" s="74">
        <f>IF(E159='Drop Down'!$L$2,SUM(H159:AL159),0)</f>
        <v>0</v>
      </c>
      <c r="AN159" s="74">
        <f>IF(E159='Drop Down'!$L$3,SUM(H159:AL159),0)</f>
        <v>0</v>
      </c>
      <c r="AO159" s="625"/>
      <c r="AP159" s="625"/>
    </row>
    <row r="160" spans="1:42" s="41" customFormat="1" ht="11.85" customHeight="1" x14ac:dyDescent="0.2">
      <c r="A160" s="83" t="str">
        <f>Monatsverwendungsnachweis!A163</f>
        <v/>
      </c>
      <c r="B160" s="84" t="str">
        <f>IF(Monatsverwendungsnachweis!B163&lt;&gt;"",Monatsverwendungsnachweis!B163,"")</f>
        <v/>
      </c>
      <c r="C160" s="84" t="str">
        <f>IF(Monatsverwendungsnachweis!D163&lt;&gt;"",Monatsverwendungsnachweis!D163,"")</f>
        <v/>
      </c>
      <c r="D160" s="124" t="str">
        <f>IF(Monatsverwendungsnachweis!F163="","",Monatsverwendungsnachweis!F163)</f>
        <v/>
      </c>
      <c r="E160" s="128" t="str">
        <f>IF(Monatsverwendungsnachweis!G163="","",Monatsverwendungsnachweis!G163)</f>
        <v/>
      </c>
      <c r="F160" s="124" t="str">
        <f>IF(Monatsverwendungsnachweis!H163="","",Monatsverwendungsnachweis!H163)</f>
        <v/>
      </c>
      <c r="G160" s="124" t="str">
        <f>IF(C160="","",IF(Ermittlung_Pauschale!N152=0,"nein","ja"))</f>
        <v/>
      </c>
      <c r="H160" s="73" t="str">
        <f>IFERROR(IF($B160=String_o_Kofi,0,VLOOKUP(Monatsverwendungsnachweis!Y163,Status_Ausloesung,Monatsverwendungsnachweis!$R$6,FALSE)*$AF$6*Ermittlung_Pauschale!$N152),"")</f>
        <v/>
      </c>
      <c r="I160" s="73" t="str">
        <f>IFERROR(IF($B160=String_o_Kofi,0,VLOOKUP(Monatsverwendungsnachweis!Z163,Status_Ausloesung,Monatsverwendungsnachweis!$R$6,FALSE)*$AF$6*Ermittlung_Pauschale!$N152),"")</f>
        <v/>
      </c>
      <c r="J160" s="73" t="str">
        <f>IFERROR(IF($B160=String_o_Kofi,0,VLOOKUP(Monatsverwendungsnachweis!AA163,Status_Ausloesung,Monatsverwendungsnachweis!$R$6,FALSE)*$AF$6*Ermittlung_Pauschale!$N152),"")</f>
        <v/>
      </c>
      <c r="K160" s="73" t="str">
        <f>IFERROR(IF($B160=String_o_Kofi,0,VLOOKUP(Monatsverwendungsnachweis!AB163,Status_Ausloesung,Monatsverwendungsnachweis!$R$6,FALSE)*$AF$6*Ermittlung_Pauschale!$N152),"")</f>
        <v/>
      </c>
      <c r="L160" s="73" t="str">
        <f>IFERROR(IF($B160=String_o_Kofi,0,VLOOKUP(Monatsverwendungsnachweis!AC163,Status_Ausloesung,Monatsverwendungsnachweis!$R$6,FALSE)*$AF$6*Ermittlung_Pauschale!$N152),"")</f>
        <v/>
      </c>
      <c r="M160" s="73" t="str">
        <f>IFERROR(IF($B160=String_o_Kofi,0,VLOOKUP(Monatsverwendungsnachweis!AD163,Status_Ausloesung,Monatsverwendungsnachweis!$R$6,FALSE)*$AF$6*Ermittlung_Pauschale!$N152),"")</f>
        <v/>
      </c>
      <c r="N160" s="73" t="str">
        <f>IFERROR(IF($B160=String_o_Kofi,0,VLOOKUP(Monatsverwendungsnachweis!AE163,Status_Ausloesung,Monatsverwendungsnachweis!$R$6,FALSE)*$AF$6*Ermittlung_Pauschale!$N152),"")</f>
        <v/>
      </c>
      <c r="O160" s="73" t="str">
        <f>IFERROR(IF($B160=String_o_Kofi,0,VLOOKUP(Monatsverwendungsnachweis!AF163,Status_Ausloesung,Monatsverwendungsnachweis!$R$6,FALSE)*$AF$6*Ermittlung_Pauschale!$N152),"")</f>
        <v/>
      </c>
      <c r="P160" s="73" t="str">
        <f>IFERROR(IF($B160=String_o_Kofi,0,VLOOKUP(Monatsverwendungsnachweis!AG163,Status_Ausloesung,Monatsverwendungsnachweis!$R$6,FALSE)*$AF$6*Ermittlung_Pauschale!$N152),"")</f>
        <v/>
      </c>
      <c r="Q160" s="73" t="str">
        <f>IFERROR(IF($B160=String_o_Kofi,0,VLOOKUP(Monatsverwendungsnachweis!AH163,Status_Ausloesung,Monatsverwendungsnachweis!$R$6,FALSE)*$AF$6*Ermittlung_Pauschale!$N152),"")</f>
        <v/>
      </c>
      <c r="R160" s="73" t="str">
        <f>IFERROR(IF($B160=String_o_Kofi,0,VLOOKUP(Monatsverwendungsnachweis!AI163,Status_Ausloesung,Monatsverwendungsnachweis!$R$6,FALSE)*$AF$6*Ermittlung_Pauschale!$N152),"")</f>
        <v/>
      </c>
      <c r="S160" s="73" t="str">
        <f>IFERROR(IF($B160=String_o_Kofi,0,VLOOKUP(Monatsverwendungsnachweis!AJ163,Status_Ausloesung,Monatsverwendungsnachweis!$R$6,FALSE)*$AF$6*Ermittlung_Pauschale!$N152),"")</f>
        <v/>
      </c>
      <c r="T160" s="73" t="str">
        <f>IFERROR(IF($B160=String_o_Kofi,0,VLOOKUP(Monatsverwendungsnachweis!AK163,Status_Ausloesung,Monatsverwendungsnachweis!$R$6,FALSE)*$AF$6*Ermittlung_Pauschale!$N152),"")</f>
        <v/>
      </c>
      <c r="U160" s="73" t="str">
        <f>IFERROR(IF($B160=String_o_Kofi,0,VLOOKUP(Monatsverwendungsnachweis!AL163,Status_Ausloesung,Monatsverwendungsnachweis!$R$6,FALSE)*$AF$6*Ermittlung_Pauschale!$N152),"")</f>
        <v/>
      </c>
      <c r="V160" s="73" t="str">
        <f>IFERROR(IF($B160=String_o_Kofi,0,VLOOKUP(Monatsverwendungsnachweis!AM163,Status_Ausloesung,Monatsverwendungsnachweis!$R$6,FALSE)*$AF$6*Ermittlung_Pauschale!$N152),"")</f>
        <v/>
      </c>
      <c r="W160" s="73" t="str">
        <f>IFERROR(IF($B160=String_o_Kofi,0,VLOOKUP(Monatsverwendungsnachweis!AN163,Status_Ausloesung,Monatsverwendungsnachweis!$R$6,FALSE)*$AF$6*Ermittlung_Pauschale!$N152),"")</f>
        <v/>
      </c>
      <c r="X160" s="73" t="str">
        <f>IFERROR(IF($B160=String_o_Kofi,0,VLOOKUP(Monatsverwendungsnachweis!AO163,Status_Ausloesung,Monatsverwendungsnachweis!$R$6,FALSE)*$AF$6*Ermittlung_Pauschale!$N152),"")</f>
        <v/>
      </c>
      <c r="Y160" s="73" t="str">
        <f>IFERROR(IF($B160=String_o_Kofi,0,VLOOKUP(Monatsverwendungsnachweis!AP163,Status_Ausloesung,Monatsverwendungsnachweis!$R$6,FALSE)*$AF$6*Ermittlung_Pauschale!$N152),"")</f>
        <v/>
      </c>
      <c r="Z160" s="73" t="str">
        <f>IFERROR(IF($B160=String_o_Kofi,0,VLOOKUP(Monatsverwendungsnachweis!AQ163,Status_Ausloesung,Monatsverwendungsnachweis!$R$6,FALSE)*$AF$6*Ermittlung_Pauschale!$N152),"")</f>
        <v/>
      </c>
      <c r="AA160" s="73" t="str">
        <f>IFERROR(IF($B160=String_o_Kofi,0,VLOOKUP(Monatsverwendungsnachweis!AR163,Status_Ausloesung,Monatsverwendungsnachweis!$R$6,FALSE)*$AF$6*Ermittlung_Pauschale!$N152),"")</f>
        <v/>
      </c>
      <c r="AB160" s="73" t="str">
        <f>IFERROR(IF($B160=String_o_Kofi,0,VLOOKUP(Monatsverwendungsnachweis!AS163,Status_Ausloesung,Monatsverwendungsnachweis!$R$6,FALSE)*$AF$6*Ermittlung_Pauschale!$N152),"")</f>
        <v/>
      </c>
      <c r="AC160" s="73" t="str">
        <f>IFERROR(IF($B160=String_o_Kofi,0,VLOOKUP(Monatsverwendungsnachweis!AT163,Status_Ausloesung,Monatsverwendungsnachweis!$R$6,FALSE)*$AF$6*Ermittlung_Pauschale!$N152),"")</f>
        <v/>
      </c>
      <c r="AD160" s="73" t="str">
        <f>IFERROR(IF($B160=String_o_Kofi,0,VLOOKUP(Monatsverwendungsnachweis!AU163,Status_Ausloesung,Monatsverwendungsnachweis!$R$6,FALSE)*$AF$6*Ermittlung_Pauschale!$N152),"")</f>
        <v/>
      </c>
      <c r="AE160" s="73" t="str">
        <f>IFERROR(IF($B160=String_o_Kofi,0,VLOOKUP(Monatsverwendungsnachweis!AV163,Status_Ausloesung,Monatsverwendungsnachweis!$R$6,FALSE)*$AF$6*Ermittlung_Pauschale!$N152),"")</f>
        <v/>
      </c>
      <c r="AF160" s="73" t="str">
        <f>IFERROR(IF($B160=String_o_Kofi,0,VLOOKUP(Monatsverwendungsnachweis!AW163,Status_Ausloesung,Monatsverwendungsnachweis!$R$6,FALSE)*$AF$6*Ermittlung_Pauschale!$N152),"")</f>
        <v/>
      </c>
      <c r="AG160" s="73" t="str">
        <f>IFERROR(IF($B160=String_o_Kofi,0,VLOOKUP(Monatsverwendungsnachweis!AX163,Status_Ausloesung,Monatsverwendungsnachweis!$R$6,FALSE)*$AF$6*Ermittlung_Pauschale!$N152),"")</f>
        <v/>
      </c>
      <c r="AH160" s="73" t="str">
        <f>IFERROR(IF($B160=String_o_Kofi,0,VLOOKUP(Monatsverwendungsnachweis!AY163,Status_Ausloesung,Monatsverwendungsnachweis!$R$6,FALSE)*$AF$6*Ermittlung_Pauschale!$N152),"")</f>
        <v/>
      </c>
      <c r="AI160" s="73" t="str">
        <f>IFERROR(IF($B160=String_o_Kofi,0,VLOOKUP(Monatsverwendungsnachweis!AZ163,Status_Ausloesung,Monatsverwendungsnachweis!$R$6,FALSE)*$AF$6*Ermittlung_Pauschale!$N152),"")</f>
        <v/>
      </c>
      <c r="AJ160" s="73" t="str">
        <f>IFERROR(IF($B160=String_o_Kofi,0,VLOOKUP(Monatsverwendungsnachweis!BA163,Status_Ausloesung,Monatsverwendungsnachweis!$R$6,FALSE)*$AF$6*Ermittlung_Pauschale!$N152),"")</f>
        <v/>
      </c>
      <c r="AK160" s="73" t="str">
        <f>IFERROR(IF($B160=String_o_Kofi,0,VLOOKUP(Monatsverwendungsnachweis!BB163,Status_Ausloesung,Monatsverwendungsnachweis!$R$6,FALSE)*$AF$6*Ermittlung_Pauschale!$N152),"")</f>
        <v/>
      </c>
      <c r="AL160" s="73" t="str">
        <f>IFERROR(IF($B160=String_o_Kofi,0,VLOOKUP(Monatsverwendungsnachweis!BC163,Status_Ausloesung,Monatsverwendungsnachweis!$R$6,FALSE)*$AF$6*Ermittlung_Pauschale!$N152),"")</f>
        <v/>
      </c>
      <c r="AM160" s="74">
        <f>IF(E160='Drop Down'!$L$2,SUM(H160:AL160),0)</f>
        <v>0</v>
      </c>
      <c r="AN160" s="74">
        <f>IF(E160='Drop Down'!$L$3,SUM(H160:AL160),0)</f>
        <v>0</v>
      </c>
      <c r="AO160" s="625"/>
      <c r="AP160" s="625"/>
    </row>
    <row r="161" spans="1:42" s="41" customFormat="1" ht="11.85" customHeight="1" x14ac:dyDescent="0.2">
      <c r="A161" s="83" t="str">
        <f>Monatsverwendungsnachweis!A164</f>
        <v/>
      </c>
      <c r="B161" s="84" t="str">
        <f>IF(Monatsverwendungsnachweis!B164&lt;&gt;"",Monatsverwendungsnachweis!B164,"")</f>
        <v/>
      </c>
      <c r="C161" s="84" t="str">
        <f>IF(Monatsverwendungsnachweis!D164&lt;&gt;"",Monatsverwendungsnachweis!D164,"")</f>
        <v/>
      </c>
      <c r="D161" s="124" t="str">
        <f>IF(Monatsverwendungsnachweis!F164="","",Monatsverwendungsnachweis!F164)</f>
        <v/>
      </c>
      <c r="E161" s="128" t="str">
        <f>IF(Monatsverwendungsnachweis!G164="","",Monatsverwendungsnachweis!G164)</f>
        <v/>
      </c>
      <c r="F161" s="124" t="str">
        <f>IF(Monatsverwendungsnachweis!H164="","",Monatsverwendungsnachweis!H164)</f>
        <v/>
      </c>
      <c r="G161" s="124" t="str">
        <f>IF(C161="","",IF(Ermittlung_Pauschale!N153=0,"nein","ja"))</f>
        <v/>
      </c>
      <c r="H161" s="73" t="str">
        <f>IFERROR(IF($B161=String_o_Kofi,0,VLOOKUP(Monatsverwendungsnachweis!Y164,Status_Ausloesung,Monatsverwendungsnachweis!$R$6,FALSE)*$AF$6*Ermittlung_Pauschale!$N153),"")</f>
        <v/>
      </c>
      <c r="I161" s="73" t="str">
        <f>IFERROR(IF($B161=String_o_Kofi,0,VLOOKUP(Monatsverwendungsnachweis!Z164,Status_Ausloesung,Monatsverwendungsnachweis!$R$6,FALSE)*$AF$6*Ermittlung_Pauschale!$N153),"")</f>
        <v/>
      </c>
      <c r="J161" s="73" t="str">
        <f>IFERROR(IF($B161=String_o_Kofi,0,VLOOKUP(Monatsverwendungsnachweis!AA164,Status_Ausloesung,Monatsverwendungsnachweis!$R$6,FALSE)*$AF$6*Ermittlung_Pauschale!$N153),"")</f>
        <v/>
      </c>
      <c r="K161" s="73" t="str">
        <f>IFERROR(IF($B161=String_o_Kofi,0,VLOOKUP(Monatsverwendungsnachweis!AB164,Status_Ausloesung,Monatsverwendungsnachweis!$R$6,FALSE)*$AF$6*Ermittlung_Pauschale!$N153),"")</f>
        <v/>
      </c>
      <c r="L161" s="73" t="str">
        <f>IFERROR(IF($B161=String_o_Kofi,0,VLOOKUP(Monatsverwendungsnachweis!AC164,Status_Ausloesung,Monatsverwendungsnachweis!$R$6,FALSE)*$AF$6*Ermittlung_Pauschale!$N153),"")</f>
        <v/>
      </c>
      <c r="M161" s="73" t="str">
        <f>IFERROR(IF($B161=String_o_Kofi,0,VLOOKUP(Monatsverwendungsnachweis!AD164,Status_Ausloesung,Monatsverwendungsnachweis!$R$6,FALSE)*$AF$6*Ermittlung_Pauschale!$N153),"")</f>
        <v/>
      </c>
      <c r="N161" s="73" t="str">
        <f>IFERROR(IF($B161=String_o_Kofi,0,VLOOKUP(Monatsverwendungsnachweis!AE164,Status_Ausloesung,Monatsverwendungsnachweis!$R$6,FALSE)*$AF$6*Ermittlung_Pauschale!$N153),"")</f>
        <v/>
      </c>
      <c r="O161" s="73" t="str">
        <f>IFERROR(IF($B161=String_o_Kofi,0,VLOOKUP(Monatsverwendungsnachweis!AF164,Status_Ausloesung,Monatsverwendungsnachweis!$R$6,FALSE)*$AF$6*Ermittlung_Pauschale!$N153),"")</f>
        <v/>
      </c>
      <c r="P161" s="73" t="str">
        <f>IFERROR(IF($B161=String_o_Kofi,0,VLOOKUP(Monatsverwendungsnachweis!AG164,Status_Ausloesung,Monatsverwendungsnachweis!$R$6,FALSE)*$AF$6*Ermittlung_Pauschale!$N153),"")</f>
        <v/>
      </c>
      <c r="Q161" s="73" t="str">
        <f>IFERROR(IF($B161=String_o_Kofi,0,VLOOKUP(Monatsverwendungsnachweis!AH164,Status_Ausloesung,Monatsverwendungsnachweis!$R$6,FALSE)*$AF$6*Ermittlung_Pauschale!$N153),"")</f>
        <v/>
      </c>
      <c r="R161" s="73" t="str">
        <f>IFERROR(IF($B161=String_o_Kofi,0,VLOOKUP(Monatsverwendungsnachweis!AI164,Status_Ausloesung,Monatsverwendungsnachweis!$R$6,FALSE)*$AF$6*Ermittlung_Pauschale!$N153),"")</f>
        <v/>
      </c>
      <c r="S161" s="73" t="str">
        <f>IFERROR(IF($B161=String_o_Kofi,0,VLOOKUP(Monatsverwendungsnachweis!AJ164,Status_Ausloesung,Monatsverwendungsnachweis!$R$6,FALSE)*$AF$6*Ermittlung_Pauschale!$N153),"")</f>
        <v/>
      </c>
      <c r="T161" s="73" t="str">
        <f>IFERROR(IF($B161=String_o_Kofi,0,VLOOKUP(Monatsverwendungsnachweis!AK164,Status_Ausloesung,Monatsverwendungsnachweis!$R$6,FALSE)*$AF$6*Ermittlung_Pauschale!$N153),"")</f>
        <v/>
      </c>
      <c r="U161" s="73" t="str">
        <f>IFERROR(IF($B161=String_o_Kofi,0,VLOOKUP(Monatsverwendungsnachweis!AL164,Status_Ausloesung,Monatsverwendungsnachweis!$R$6,FALSE)*$AF$6*Ermittlung_Pauschale!$N153),"")</f>
        <v/>
      </c>
      <c r="V161" s="73" t="str">
        <f>IFERROR(IF($B161=String_o_Kofi,0,VLOOKUP(Monatsverwendungsnachweis!AM164,Status_Ausloesung,Monatsverwendungsnachweis!$R$6,FALSE)*$AF$6*Ermittlung_Pauschale!$N153),"")</f>
        <v/>
      </c>
      <c r="W161" s="73" t="str">
        <f>IFERROR(IF($B161=String_o_Kofi,0,VLOOKUP(Monatsverwendungsnachweis!AN164,Status_Ausloesung,Monatsverwendungsnachweis!$R$6,FALSE)*$AF$6*Ermittlung_Pauschale!$N153),"")</f>
        <v/>
      </c>
      <c r="X161" s="73" t="str">
        <f>IFERROR(IF($B161=String_o_Kofi,0,VLOOKUP(Monatsverwendungsnachweis!AO164,Status_Ausloesung,Monatsverwendungsnachweis!$R$6,FALSE)*$AF$6*Ermittlung_Pauschale!$N153),"")</f>
        <v/>
      </c>
      <c r="Y161" s="73" t="str">
        <f>IFERROR(IF($B161=String_o_Kofi,0,VLOOKUP(Monatsverwendungsnachweis!AP164,Status_Ausloesung,Monatsverwendungsnachweis!$R$6,FALSE)*$AF$6*Ermittlung_Pauschale!$N153),"")</f>
        <v/>
      </c>
      <c r="Z161" s="73" t="str">
        <f>IFERROR(IF($B161=String_o_Kofi,0,VLOOKUP(Monatsverwendungsnachweis!AQ164,Status_Ausloesung,Monatsverwendungsnachweis!$R$6,FALSE)*$AF$6*Ermittlung_Pauschale!$N153),"")</f>
        <v/>
      </c>
      <c r="AA161" s="73" t="str">
        <f>IFERROR(IF($B161=String_o_Kofi,0,VLOOKUP(Monatsverwendungsnachweis!AR164,Status_Ausloesung,Monatsverwendungsnachweis!$R$6,FALSE)*$AF$6*Ermittlung_Pauschale!$N153),"")</f>
        <v/>
      </c>
      <c r="AB161" s="73" t="str">
        <f>IFERROR(IF($B161=String_o_Kofi,0,VLOOKUP(Monatsverwendungsnachweis!AS164,Status_Ausloesung,Monatsverwendungsnachweis!$R$6,FALSE)*$AF$6*Ermittlung_Pauschale!$N153),"")</f>
        <v/>
      </c>
      <c r="AC161" s="73" t="str">
        <f>IFERROR(IF($B161=String_o_Kofi,0,VLOOKUP(Monatsverwendungsnachweis!AT164,Status_Ausloesung,Monatsverwendungsnachweis!$R$6,FALSE)*$AF$6*Ermittlung_Pauschale!$N153),"")</f>
        <v/>
      </c>
      <c r="AD161" s="73" t="str">
        <f>IFERROR(IF($B161=String_o_Kofi,0,VLOOKUP(Monatsverwendungsnachweis!AU164,Status_Ausloesung,Monatsverwendungsnachweis!$R$6,FALSE)*$AF$6*Ermittlung_Pauschale!$N153),"")</f>
        <v/>
      </c>
      <c r="AE161" s="73" t="str">
        <f>IFERROR(IF($B161=String_o_Kofi,0,VLOOKUP(Monatsverwendungsnachweis!AV164,Status_Ausloesung,Monatsverwendungsnachweis!$R$6,FALSE)*$AF$6*Ermittlung_Pauschale!$N153),"")</f>
        <v/>
      </c>
      <c r="AF161" s="73" t="str">
        <f>IFERROR(IF($B161=String_o_Kofi,0,VLOOKUP(Monatsverwendungsnachweis!AW164,Status_Ausloesung,Monatsverwendungsnachweis!$R$6,FALSE)*$AF$6*Ermittlung_Pauschale!$N153),"")</f>
        <v/>
      </c>
      <c r="AG161" s="73" t="str">
        <f>IFERROR(IF($B161=String_o_Kofi,0,VLOOKUP(Monatsverwendungsnachweis!AX164,Status_Ausloesung,Monatsverwendungsnachweis!$R$6,FALSE)*$AF$6*Ermittlung_Pauschale!$N153),"")</f>
        <v/>
      </c>
      <c r="AH161" s="73" t="str">
        <f>IFERROR(IF($B161=String_o_Kofi,0,VLOOKUP(Monatsverwendungsnachweis!AY164,Status_Ausloesung,Monatsverwendungsnachweis!$R$6,FALSE)*$AF$6*Ermittlung_Pauschale!$N153),"")</f>
        <v/>
      </c>
      <c r="AI161" s="73" t="str">
        <f>IFERROR(IF($B161=String_o_Kofi,0,VLOOKUP(Monatsverwendungsnachweis!AZ164,Status_Ausloesung,Monatsverwendungsnachweis!$R$6,FALSE)*$AF$6*Ermittlung_Pauschale!$N153),"")</f>
        <v/>
      </c>
      <c r="AJ161" s="73" t="str">
        <f>IFERROR(IF($B161=String_o_Kofi,0,VLOOKUP(Monatsverwendungsnachweis!BA164,Status_Ausloesung,Monatsverwendungsnachweis!$R$6,FALSE)*$AF$6*Ermittlung_Pauschale!$N153),"")</f>
        <v/>
      </c>
      <c r="AK161" s="73" t="str">
        <f>IFERROR(IF($B161=String_o_Kofi,0,VLOOKUP(Monatsverwendungsnachweis!BB164,Status_Ausloesung,Monatsverwendungsnachweis!$R$6,FALSE)*$AF$6*Ermittlung_Pauschale!$N153),"")</f>
        <v/>
      </c>
      <c r="AL161" s="73" t="str">
        <f>IFERROR(IF($B161=String_o_Kofi,0,VLOOKUP(Monatsverwendungsnachweis!BC164,Status_Ausloesung,Monatsverwendungsnachweis!$R$6,FALSE)*$AF$6*Ermittlung_Pauschale!$N153),"")</f>
        <v/>
      </c>
      <c r="AM161" s="74">
        <f>IF(E161='Drop Down'!$L$2,SUM(H161:AL161),0)</f>
        <v>0</v>
      </c>
      <c r="AN161" s="74">
        <f>IF(E161='Drop Down'!$L$3,SUM(H161:AL161),0)</f>
        <v>0</v>
      </c>
      <c r="AO161" s="625"/>
      <c r="AP161" s="625"/>
    </row>
    <row r="162" spans="1:42" s="41" customFormat="1" ht="11.85" customHeight="1" x14ac:dyDescent="0.2">
      <c r="A162" s="83" t="str">
        <f>Monatsverwendungsnachweis!A165</f>
        <v/>
      </c>
      <c r="B162" s="84" t="str">
        <f>IF(Monatsverwendungsnachweis!B165&lt;&gt;"",Monatsverwendungsnachweis!B165,"")</f>
        <v/>
      </c>
      <c r="C162" s="84" t="str">
        <f>IF(Monatsverwendungsnachweis!D165&lt;&gt;"",Monatsverwendungsnachweis!D165,"")</f>
        <v/>
      </c>
      <c r="D162" s="124" t="str">
        <f>IF(Monatsverwendungsnachweis!F165="","",Monatsverwendungsnachweis!F165)</f>
        <v/>
      </c>
      <c r="E162" s="128" t="str">
        <f>IF(Monatsverwendungsnachweis!G165="","",Monatsverwendungsnachweis!G165)</f>
        <v/>
      </c>
      <c r="F162" s="124" t="str">
        <f>IF(Monatsverwendungsnachweis!H165="","",Monatsverwendungsnachweis!H165)</f>
        <v/>
      </c>
      <c r="G162" s="124" t="str">
        <f>IF(C162="","",IF(Ermittlung_Pauschale!N154=0,"nein","ja"))</f>
        <v/>
      </c>
      <c r="H162" s="73" t="str">
        <f>IFERROR(IF($B162=String_o_Kofi,0,VLOOKUP(Monatsverwendungsnachweis!Y165,Status_Ausloesung,Monatsverwendungsnachweis!$R$6,FALSE)*$AF$6*Ermittlung_Pauschale!$N154),"")</f>
        <v/>
      </c>
      <c r="I162" s="73" t="str">
        <f>IFERROR(IF($B162=String_o_Kofi,0,VLOOKUP(Monatsverwendungsnachweis!Z165,Status_Ausloesung,Monatsverwendungsnachweis!$R$6,FALSE)*$AF$6*Ermittlung_Pauschale!$N154),"")</f>
        <v/>
      </c>
      <c r="J162" s="73" t="str">
        <f>IFERROR(IF($B162=String_o_Kofi,0,VLOOKUP(Monatsverwendungsnachweis!AA165,Status_Ausloesung,Monatsverwendungsnachweis!$R$6,FALSE)*$AF$6*Ermittlung_Pauschale!$N154),"")</f>
        <v/>
      </c>
      <c r="K162" s="73" t="str">
        <f>IFERROR(IF($B162=String_o_Kofi,0,VLOOKUP(Monatsverwendungsnachweis!AB165,Status_Ausloesung,Monatsverwendungsnachweis!$R$6,FALSE)*$AF$6*Ermittlung_Pauschale!$N154),"")</f>
        <v/>
      </c>
      <c r="L162" s="73" t="str">
        <f>IFERROR(IF($B162=String_o_Kofi,0,VLOOKUP(Monatsverwendungsnachweis!AC165,Status_Ausloesung,Monatsverwendungsnachweis!$R$6,FALSE)*$AF$6*Ermittlung_Pauschale!$N154),"")</f>
        <v/>
      </c>
      <c r="M162" s="73" t="str">
        <f>IFERROR(IF($B162=String_o_Kofi,0,VLOOKUP(Monatsverwendungsnachweis!AD165,Status_Ausloesung,Monatsverwendungsnachweis!$R$6,FALSE)*$AF$6*Ermittlung_Pauschale!$N154),"")</f>
        <v/>
      </c>
      <c r="N162" s="73" t="str">
        <f>IFERROR(IF($B162=String_o_Kofi,0,VLOOKUP(Monatsverwendungsnachweis!AE165,Status_Ausloesung,Monatsverwendungsnachweis!$R$6,FALSE)*$AF$6*Ermittlung_Pauschale!$N154),"")</f>
        <v/>
      </c>
      <c r="O162" s="73" t="str">
        <f>IFERROR(IF($B162=String_o_Kofi,0,VLOOKUP(Monatsverwendungsnachweis!AF165,Status_Ausloesung,Monatsverwendungsnachweis!$R$6,FALSE)*$AF$6*Ermittlung_Pauschale!$N154),"")</f>
        <v/>
      </c>
      <c r="P162" s="73" t="str">
        <f>IFERROR(IF($B162=String_o_Kofi,0,VLOOKUP(Monatsverwendungsnachweis!AG165,Status_Ausloesung,Monatsverwendungsnachweis!$R$6,FALSE)*$AF$6*Ermittlung_Pauschale!$N154),"")</f>
        <v/>
      </c>
      <c r="Q162" s="73" t="str">
        <f>IFERROR(IF($B162=String_o_Kofi,0,VLOOKUP(Monatsverwendungsnachweis!AH165,Status_Ausloesung,Monatsverwendungsnachweis!$R$6,FALSE)*$AF$6*Ermittlung_Pauschale!$N154),"")</f>
        <v/>
      </c>
      <c r="R162" s="73" t="str">
        <f>IFERROR(IF($B162=String_o_Kofi,0,VLOOKUP(Monatsverwendungsnachweis!AI165,Status_Ausloesung,Monatsverwendungsnachweis!$R$6,FALSE)*$AF$6*Ermittlung_Pauschale!$N154),"")</f>
        <v/>
      </c>
      <c r="S162" s="73" t="str">
        <f>IFERROR(IF($B162=String_o_Kofi,0,VLOOKUP(Monatsverwendungsnachweis!AJ165,Status_Ausloesung,Monatsverwendungsnachweis!$R$6,FALSE)*$AF$6*Ermittlung_Pauschale!$N154),"")</f>
        <v/>
      </c>
      <c r="T162" s="73" t="str">
        <f>IFERROR(IF($B162=String_o_Kofi,0,VLOOKUP(Monatsverwendungsnachweis!AK165,Status_Ausloesung,Monatsverwendungsnachweis!$R$6,FALSE)*$AF$6*Ermittlung_Pauschale!$N154),"")</f>
        <v/>
      </c>
      <c r="U162" s="73" t="str">
        <f>IFERROR(IF($B162=String_o_Kofi,0,VLOOKUP(Monatsverwendungsnachweis!AL165,Status_Ausloesung,Monatsverwendungsnachweis!$R$6,FALSE)*$AF$6*Ermittlung_Pauschale!$N154),"")</f>
        <v/>
      </c>
      <c r="V162" s="73" t="str">
        <f>IFERROR(IF($B162=String_o_Kofi,0,VLOOKUP(Monatsverwendungsnachweis!AM165,Status_Ausloesung,Monatsverwendungsnachweis!$R$6,FALSE)*$AF$6*Ermittlung_Pauschale!$N154),"")</f>
        <v/>
      </c>
      <c r="W162" s="73" t="str">
        <f>IFERROR(IF($B162=String_o_Kofi,0,VLOOKUP(Monatsverwendungsnachweis!AN165,Status_Ausloesung,Monatsverwendungsnachweis!$R$6,FALSE)*$AF$6*Ermittlung_Pauschale!$N154),"")</f>
        <v/>
      </c>
      <c r="X162" s="73" t="str">
        <f>IFERROR(IF($B162=String_o_Kofi,0,VLOOKUP(Monatsverwendungsnachweis!AO165,Status_Ausloesung,Monatsverwendungsnachweis!$R$6,FALSE)*$AF$6*Ermittlung_Pauschale!$N154),"")</f>
        <v/>
      </c>
      <c r="Y162" s="73" t="str">
        <f>IFERROR(IF($B162=String_o_Kofi,0,VLOOKUP(Monatsverwendungsnachweis!AP165,Status_Ausloesung,Monatsverwendungsnachweis!$R$6,FALSE)*$AF$6*Ermittlung_Pauschale!$N154),"")</f>
        <v/>
      </c>
      <c r="Z162" s="73" t="str">
        <f>IFERROR(IF($B162=String_o_Kofi,0,VLOOKUP(Monatsverwendungsnachweis!AQ165,Status_Ausloesung,Monatsverwendungsnachweis!$R$6,FALSE)*$AF$6*Ermittlung_Pauschale!$N154),"")</f>
        <v/>
      </c>
      <c r="AA162" s="73" t="str">
        <f>IFERROR(IF($B162=String_o_Kofi,0,VLOOKUP(Monatsverwendungsnachweis!AR165,Status_Ausloesung,Monatsverwendungsnachweis!$R$6,FALSE)*$AF$6*Ermittlung_Pauschale!$N154),"")</f>
        <v/>
      </c>
      <c r="AB162" s="73" t="str">
        <f>IFERROR(IF($B162=String_o_Kofi,0,VLOOKUP(Monatsverwendungsnachweis!AS165,Status_Ausloesung,Monatsverwendungsnachweis!$R$6,FALSE)*$AF$6*Ermittlung_Pauschale!$N154),"")</f>
        <v/>
      </c>
      <c r="AC162" s="73" t="str">
        <f>IFERROR(IF($B162=String_o_Kofi,0,VLOOKUP(Monatsverwendungsnachweis!AT165,Status_Ausloesung,Monatsverwendungsnachweis!$R$6,FALSE)*$AF$6*Ermittlung_Pauschale!$N154),"")</f>
        <v/>
      </c>
      <c r="AD162" s="73" t="str">
        <f>IFERROR(IF($B162=String_o_Kofi,0,VLOOKUP(Monatsverwendungsnachweis!AU165,Status_Ausloesung,Monatsverwendungsnachweis!$R$6,FALSE)*$AF$6*Ermittlung_Pauschale!$N154),"")</f>
        <v/>
      </c>
      <c r="AE162" s="73" t="str">
        <f>IFERROR(IF($B162=String_o_Kofi,0,VLOOKUP(Monatsverwendungsnachweis!AV165,Status_Ausloesung,Monatsverwendungsnachweis!$R$6,FALSE)*$AF$6*Ermittlung_Pauschale!$N154),"")</f>
        <v/>
      </c>
      <c r="AF162" s="73" t="str">
        <f>IFERROR(IF($B162=String_o_Kofi,0,VLOOKUP(Monatsverwendungsnachweis!AW165,Status_Ausloesung,Monatsverwendungsnachweis!$R$6,FALSE)*$AF$6*Ermittlung_Pauschale!$N154),"")</f>
        <v/>
      </c>
      <c r="AG162" s="73" t="str">
        <f>IFERROR(IF($B162=String_o_Kofi,0,VLOOKUP(Monatsverwendungsnachweis!AX165,Status_Ausloesung,Monatsverwendungsnachweis!$R$6,FALSE)*$AF$6*Ermittlung_Pauschale!$N154),"")</f>
        <v/>
      </c>
      <c r="AH162" s="73" t="str">
        <f>IFERROR(IF($B162=String_o_Kofi,0,VLOOKUP(Monatsverwendungsnachweis!AY165,Status_Ausloesung,Monatsverwendungsnachweis!$R$6,FALSE)*$AF$6*Ermittlung_Pauschale!$N154),"")</f>
        <v/>
      </c>
      <c r="AI162" s="73" t="str">
        <f>IFERROR(IF($B162=String_o_Kofi,0,VLOOKUP(Monatsverwendungsnachweis!AZ165,Status_Ausloesung,Monatsverwendungsnachweis!$R$6,FALSE)*$AF$6*Ermittlung_Pauschale!$N154),"")</f>
        <v/>
      </c>
      <c r="AJ162" s="73" t="str">
        <f>IFERROR(IF($B162=String_o_Kofi,0,VLOOKUP(Monatsverwendungsnachweis!BA165,Status_Ausloesung,Monatsverwendungsnachweis!$R$6,FALSE)*$AF$6*Ermittlung_Pauschale!$N154),"")</f>
        <v/>
      </c>
      <c r="AK162" s="73" t="str">
        <f>IFERROR(IF($B162=String_o_Kofi,0,VLOOKUP(Monatsverwendungsnachweis!BB165,Status_Ausloesung,Monatsverwendungsnachweis!$R$6,FALSE)*$AF$6*Ermittlung_Pauschale!$N154),"")</f>
        <v/>
      </c>
      <c r="AL162" s="73" t="str">
        <f>IFERROR(IF($B162=String_o_Kofi,0,VLOOKUP(Monatsverwendungsnachweis!BC165,Status_Ausloesung,Monatsverwendungsnachweis!$R$6,FALSE)*$AF$6*Ermittlung_Pauschale!$N154),"")</f>
        <v/>
      </c>
      <c r="AM162" s="74">
        <f>IF(E162='Drop Down'!$L$2,SUM(H162:AL162),0)</f>
        <v>0</v>
      </c>
      <c r="AN162" s="74">
        <f>IF(E162='Drop Down'!$L$3,SUM(H162:AL162),0)</f>
        <v>0</v>
      </c>
      <c r="AO162" s="625"/>
      <c r="AP162" s="625"/>
    </row>
    <row r="163" spans="1:42" s="41" customFormat="1" ht="11.85" customHeight="1" x14ac:dyDescent="0.2">
      <c r="A163" s="83" t="str">
        <f>Monatsverwendungsnachweis!A166</f>
        <v/>
      </c>
      <c r="B163" s="84" t="str">
        <f>IF(Monatsverwendungsnachweis!B166&lt;&gt;"",Monatsverwendungsnachweis!B166,"")</f>
        <v/>
      </c>
      <c r="C163" s="84" t="str">
        <f>IF(Monatsverwendungsnachweis!D166&lt;&gt;"",Monatsverwendungsnachweis!D166,"")</f>
        <v/>
      </c>
      <c r="D163" s="124" t="str">
        <f>IF(Monatsverwendungsnachweis!F166="","",Monatsverwendungsnachweis!F166)</f>
        <v/>
      </c>
      <c r="E163" s="128" t="str">
        <f>IF(Monatsverwendungsnachweis!G166="","",Monatsverwendungsnachweis!G166)</f>
        <v/>
      </c>
      <c r="F163" s="124" t="str">
        <f>IF(Monatsverwendungsnachweis!H166="","",Monatsverwendungsnachweis!H166)</f>
        <v/>
      </c>
      <c r="G163" s="124" t="str">
        <f>IF(C163="","",IF(Ermittlung_Pauschale!N155=0,"nein","ja"))</f>
        <v/>
      </c>
      <c r="H163" s="73" t="str">
        <f>IFERROR(IF($B163=String_o_Kofi,0,VLOOKUP(Monatsverwendungsnachweis!Y166,Status_Ausloesung,Monatsverwendungsnachweis!$R$6,FALSE)*$AF$6*Ermittlung_Pauschale!$N155),"")</f>
        <v/>
      </c>
      <c r="I163" s="73" t="str">
        <f>IFERROR(IF($B163=String_o_Kofi,0,VLOOKUP(Monatsverwendungsnachweis!Z166,Status_Ausloesung,Monatsverwendungsnachweis!$R$6,FALSE)*$AF$6*Ermittlung_Pauschale!$N155),"")</f>
        <v/>
      </c>
      <c r="J163" s="73" t="str">
        <f>IFERROR(IF($B163=String_o_Kofi,0,VLOOKUP(Monatsverwendungsnachweis!AA166,Status_Ausloesung,Monatsverwendungsnachweis!$R$6,FALSE)*$AF$6*Ermittlung_Pauschale!$N155),"")</f>
        <v/>
      </c>
      <c r="K163" s="73" t="str">
        <f>IFERROR(IF($B163=String_o_Kofi,0,VLOOKUP(Monatsverwendungsnachweis!AB166,Status_Ausloesung,Monatsverwendungsnachweis!$R$6,FALSE)*$AF$6*Ermittlung_Pauschale!$N155),"")</f>
        <v/>
      </c>
      <c r="L163" s="73" t="str">
        <f>IFERROR(IF($B163=String_o_Kofi,0,VLOOKUP(Monatsverwendungsnachweis!AC166,Status_Ausloesung,Monatsverwendungsnachweis!$R$6,FALSE)*$AF$6*Ermittlung_Pauschale!$N155),"")</f>
        <v/>
      </c>
      <c r="M163" s="73" t="str">
        <f>IFERROR(IF($B163=String_o_Kofi,0,VLOOKUP(Monatsverwendungsnachweis!AD166,Status_Ausloesung,Monatsverwendungsnachweis!$R$6,FALSE)*$AF$6*Ermittlung_Pauschale!$N155),"")</f>
        <v/>
      </c>
      <c r="N163" s="73" t="str">
        <f>IFERROR(IF($B163=String_o_Kofi,0,VLOOKUP(Monatsverwendungsnachweis!AE166,Status_Ausloesung,Monatsverwendungsnachweis!$R$6,FALSE)*$AF$6*Ermittlung_Pauschale!$N155),"")</f>
        <v/>
      </c>
      <c r="O163" s="73" t="str">
        <f>IFERROR(IF($B163=String_o_Kofi,0,VLOOKUP(Monatsverwendungsnachweis!AF166,Status_Ausloesung,Monatsverwendungsnachweis!$R$6,FALSE)*$AF$6*Ermittlung_Pauschale!$N155),"")</f>
        <v/>
      </c>
      <c r="P163" s="73" t="str">
        <f>IFERROR(IF($B163=String_o_Kofi,0,VLOOKUP(Monatsverwendungsnachweis!AG166,Status_Ausloesung,Monatsverwendungsnachweis!$R$6,FALSE)*$AF$6*Ermittlung_Pauschale!$N155),"")</f>
        <v/>
      </c>
      <c r="Q163" s="73" t="str">
        <f>IFERROR(IF($B163=String_o_Kofi,0,VLOOKUP(Monatsverwendungsnachweis!AH166,Status_Ausloesung,Monatsverwendungsnachweis!$R$6,FALSE)*$AF$6*Ermittlung_Pauschale!$N155),"")</f>
        <v/>
      </c>
      <c r="R163" s="73" t="str">
        <f>IFERROR(IF($B163=String_o_Kofi,0,VLOOKUP(Monatsverwendungsnachweis!AI166,Status_Ausloesung,Monatsverwendungsnachweis!$R$6,FALSE)*$AF$6*Ermittlung_Pauschale!$N155),"")</f>
        <v/>
      </c>
      <c r="S163" s="73" t="str">
        <f>IFERROR(IF($B163=String_o_Kofi,0,VLOOKUP(Monatsverwendungsnachweis!AJ166,Status_Ausloesung,Monatsverwendungsnachweis!$R$6,FALSE)*$AF$6*Ermittlung_Pauschale!$N155),"")</f>
        <v/>
      </c>
      <c r="T163" s="73" t="str">
        <f>IFERROR(IF($B163=String_o_Kofi,0,VLOOKUP(Monatsverwendungsnachweis!AK166,Status_Ausloesung,Monatsverwendungsnachweis!$R$6,FALSE)*$AF$6*Ermittlung_Pauschale!$N155),"")</f>
        <v/>
      </c>
      <c r="U163" s="73" t="str">
        <f>IFERROR(IF($B163=String_o_Kofi,0,VLOOKUP(Monatsverwendungsnachweis!AL166,Status_Ausloesung,Monatsverwendungsnachweis!$R$6,FALSE)*$AF$6*Ermittlung_Pauschale!$N155),"")</f>
        <v/>
      </c>
      <c r="V163" s="73" t="str">
        <f>IFERROR(IF($B163=String_o_Kofi,0,VLOOKUP(Monatsverwendungsnachweis!AM166,Status_Ausloesung,Monatsverwendungsnachweis!$R$6,FALSE)*$AF$6*Ermittlung_Pauschale!$N155),"")</f>
        <v/>
      </c>
      <c r="W163" s="73" t="str">
        <f>IFERROR(IF($B163=String_o_Kofi,0,VLOOKUP(Monatsverwendungsnachweis!AN166,Status_Ausloesung,Monatsverwendungsnachweis!$R$6,FALSE)*$AF$6*Ermittlung_Pauschale!$N155),"")</f>
        <v/>
      </c>
      <c r="X163" s="73" t="str">
        <f>IFERROR(IF($B163=String_o_Kofi,0,VLOOKUP(Monatsverwendungsnachweis!AO166,Status_Ausloesung,Monatsverwendungsnachweis!$R$6,FALSE)*$AF$6*Ermittlung_Pauschale!$N155),"")</f>
        <v/>
      </c>
      <c r="Y163" s="73" t="str">
        <f>IFERROR(IF($B163=String_o_Kofi,0,VLOOKUP(Monatsverwendungsnachweis!AP166,Status_Ausloesung,Monatsverwendungsnachweis!$R$6,FALSE)*$AF$6*Ermittlung_Pauschale!$N155),"")</f>
        <v/>
      </c>
      <c r="Z163" s="73" t="str">
        <f>IFERROR(IF($B163=String_o_Kofi,0,VLOOKUP(Monatsverwendungsnachweis!AQ166,Status_Ausloesung,Monatsverwendungsnachweis!$R$6,FALSE)*$AF$6*Ermittlung_Pauschale!$N155),"")</f>
        <v/>
      </c>
      <c r="AA163" s="73" t="str">
        <f>IFERROR(IF($B163=String_o_Kofi,0,VLOOKUP(Monatsverwendungsnachweis!AR166,Status_Ausloesung,Monatsverwendungsnachweis!$R$6,FALSE)*$AF$6*Ermittlung_Pauschale!$N155),"")</f>
        <v/>
      </c>
      <c r="AB163" s="73" t="str">
        <f>IFERROR(IF($B163=String_o_Kofi,0,VLOOKUP(Monatsverwendungsnachweis!AS166,Status_Ausloesung,Monatsverwendungsnachweis!$R$6,FALSE)*$AF$6*Ermittlung_Pauschale!$N155),"")</f>
        <v/>
      </c>
      <c r="AC163" s="73" t="str">
        <f>IFERROR(IF($B163=String_o_Kofi,0,VLOOKUP(Monatsverwendungsnachweis!AT166,Status_Ausloesung,Monatsverwendungsnachweis!$R$6,FALSE)*$AF$6*Ermittlung_Pauschale!$N155),"")</f>
        <v/>
      </c>
      <c r="AD163" s="73" t="str">
        <f>IFERROR(IF($B163=String_o_Kofi,0,VLOOKUP(Monatsverwendungsnachweis!AU166,Status_Ausloesung,Monatsverwendungsnachweis!$R$6,FALSE)*$AF$6*Ermittlung_Pauschale!$N155),"")</f>
        <v/>
      </c>
      <c r="AE163" s="73" t="str">
        <f>IFERROR(IF($B163=String_o_Kofi,0,VLOOKUP(Monatsverwendungsnachweis!AV166,Status_Ausloesung,Monatsverwendungsnachweis!$R$6,FALSE)*$AF$6*Ermittlung_Pauschale!$N155),"")</f>
        <v/>
      </c>
      <c r="AF163" s="73" t="str">
        <f>IFERROR(IF($B163=String_o_Kofi,0,VLOOKUP(Monatsverwendungsnachweis!AW166,Status_Ausloesung,Monatsverwendungsnachweis!$R$6,FALSE)*$AF$6*Ermittlung_Pauschale!$N155),"")</f>
        <v/>
      </c>
      <c r="AG163" s="73" t="str">
        <f>IFERROR(IF($B163=String_o_Kofi,0,VLOOKUP(Monatsverwendungsnachweis!AX166,Status_Ausloesung,Monatsverwendungsnachweis!$R$6,FALSE)*$AF$6*Ermittlung_Pauschale!$N155),"")</f>
        <v/>
      </c>
      <c r="AH163" s="73" t="str">
        <f>IFERROR(IF($B163=String_o_Kofi,0,VLOOKUP(Monatsverwendungsnachweis!AY166,Status_Ausloesung,Monatsverwendungsnachweis!$R$6,FALSE)*$AF$6*Ermittlung_Pauschale!$N155),"")</f>
        <v/>
      </c>
      <c r="AI163" s="73" t="str">
        <f>IFERROR(IF($B163=String_o_Kofi,0,VLOOKUP(Monatsverwendungsnachweis!AZ166,Status_Ausloesung,Monatsverwendungsnachweis!$R$6,FALSE)*$AF$6*Ermittlung_Pauschale!$N155),"")</f>
        <v/>
      </c>
      <c r="AJ163" s="73" t="str">
        <f>IFERROR(IF($B163=String_o_Kofi,0,VLOOKUP(Monatsverwendungsnachweis!BA166,Status_Ausloesung,Monatsverwendungsnachweis!$R$6,FALSE)*$AF$6*Ermittlung_Pauschale!$N155),"")</f>
        <v/>
      </c>
      <c r="AK163" s="73" t="str">
        <f>IFERROR(IF($B163=String_o_Kofi,0,VLOOKUP(Monatsverwendungsnachweis!BB166,Status_Ausloesung,Monatsverwendungsnachweis!$R$6,FALSE)*$AF$6*Ermittlung_Pauschale!$N155),"")</f>
        <v/>
      </c>
      <c r="AL163" s="73" t="str">
        <f>IFERROR(IF($B163=String_o_Kofi,0,VLOOKUP(Monatsverwendungsnachweis!BC166,Status_Ausloesung,Monatsverwendungsnachweis!$R$6,FALSE)*$AF$6*Ermittlung_Pauschale!$N155),"")</f>
        <v/>
      </c>
      <c r="AM163" s="74">
        <f>IF(E163='Drop Down'!$L$2,SUM(H163:AL163),0)</f>
        <v>0</v>
      </c>
      <c r="AN163" s="74">
        <f>IF(E163='Drop Down'!$L$3,SUM(H163:AL163),0)</f>
        <v>0</v>
      </c>
      <c r="AO163" s="625"/>
      <c r="AP163" s="625"/>
    </row>
    <row r="164" spans="1:42" s="41" customFormat="1" ht="11.85" customHeight="1" x14ac:dyDescent="0.2">
      <c r="A164" s="83" t="str">
        <f>Monatsverwendungsnachweis!A167</f>
        <v/>
      </c>
      <c r="B164" s="84" t="str">
        <f>IF(Monatsverwendungsnachweis!B167&lt;&gt;"",Monatsverwendungsnachweis!B167,"")</f>
        <v/>
      </c>
      <c r="C164" s="84" t="str">
        <f>IF(Monatsverwendungsnachweis!D167&lt;&gt;"",Monatsverwendungsnachweis!D167,"")</f>
        <v/>
      </c>
      <c r="D164" s="124" t="str">
        <f>IF(Monatsverwendungsnachweis!F167="","",Monatsverwendungsnachweis!F167)</f>
        <v/>
      </c>
      <c r="E164" s="128" t="str">
        <f>IF(Monatsverwendungsnachweis!G167="","",Monatsverwendungsnachweis!G167)</f>
        <v/>
      </c>
      <c r="F164" s="124" t="str">
        <f>IF(Monatsverwendungsnachweis!H167="","",Monatsverwendungsnachweis!H167)</f>
        <v/>
      </c>
      <c r="G164" s="124" t="str">
        <f>IF(C164="","",IF(Ermittlung_Pauschale!N156=0,"nein","ja"))</f>
        <v/>
      </c>
      <c r="H164" s="73" t="str">
        <f>IFERROR(IF($B164=String_o_Kofi,0,VLOOKUP(Monatsverwendungsnachweis!Y167,Status_Ausloesung,Monatsverwendungsnachweis!$R$6,FALSE)*$AF$6*Ermittlung_Pauschale!$N156),"")</f>
        <v/>
      </c>
      <c r="I164" s="73" t="str">
        <f>IFERROR(IF($B164=String_o_Kofi,0,VLOOKUP(Monatsverwendungsnachweis!Z167,Status_Ausloesung,Monatsverwendungsnachweis!$R$6,FALSE)*$AF$6*Ermittlung_Pauschale!$N156),"")</f>
        <v/>
      </c>
      <c r="J164" s="73" t="str">
        <f>IFERROR(IF($B164=String_o_Kofi,0,VLOOKUP(Monatsverwendungsnachweis!AA167,Status_Ausloesung,Monatsverwendungsnachweis!$R$6,FALSE)*$AF$6*Ermittlung_Pauschale!$N156),"")</f>
        <v/>
      </c>
      <c r="K164" s="73" t="str">
        <f>IFERROR(IF($B164=String_o_Kofi,0,VLOOKUP(Monatsverwendungsnachweis!AB167,Status_Ausloesung,Monatsverwendungsnachweis!$R$6,FALSE)*$AF$6*Ermittlung_Pauschale!$N156),"")</f>
        <v/>
      </c>
      <c r="L164" s="73" t="str">
        <f>IFERROR(IF($B164=String_o_Kofi,0,VLOOKUP(Monatsverwendungsnachweis!AC167,Status_Ausloesung,Monatsverwendungsnachweis!$R$6,FALSE)*$AF$6*Ermittlung_Pauschale!$N156),"")</f>
        <v/>
      </c>
      <c r="M164" s="73" t="str">
        <f>IFERROR(IF($B164=String_o_Kofi,0,VLOOKUP(Monatsverwendungsnachweis!AD167,Status_Ausloesung,Monatsverwendungsnachweis!$R$6,FALSE)*$AF$6*Ermittlung_Pauschale!$N156),"")</f>
        <v/>
      </c>
      <c r="N164" s="73" t="str">
        <f>IFERROR(IF($B164=String_o_Kofi,0,VLOOKUP(Monatsverwendungsnachweis!AE167,Status_Ausloesung,Monatsverwendungsnachweis!$R$6,FALSE)*$AF$6*Ermittlung_Pauschale!$N156),"")</f>
        <v/>
      </c>
      <c r="O164" s="73" t="str">
        <f>IFERROR(IF($B164=String_o_Kofi,0,VLOOKUP(Monatsverwendungsnachweis!AF167,Status_Ausloesung,Monatsverwendungsnachweis!$R$6,FALSE)*$AF$6*Ermittlung_Pauschale!$N156),"")</f>
        <v/>
      </c>
      <c r="P164" s="73" t="str">
        <f>IFERROR(IF($B164=String_o_Kofi,0,VLOOKUP(Monatsverwendungsnachweis!AG167,Status_Ausloesung,Monatsverwendungsnachweis!$R$6,FALSE)*$AF$6*Ermittlung_Pauschale!$N156),"")</f>
        <v/>
      </c>
      <c r="Q164" s="73" t="str">
        <f>IFERROR(IF($B164=String_o_Kofi,0,VLOOKUP(Monatsverwendungsnachweis!AH167,Status_Ausloesung,Monatsverwendungsnachweis!$R$6,FALSE)*$AF$6*Ermittlung_Pauschale!$N156),"")</f>
        <v/>
      </c>
      <c r="R164" s="73" t="str">
        <f>IFERROR(IF($B164=String_o_Kofi,0,VLOOKUP(Monatsverwendungsnachweis!AI167,Status_Ausloesung,Monatsverwendungsnachweis!$R$6,FALSE)*$AF$6*Ermittlung_Pauschale!$N156),"")</f>
        <v/>
      </c>
      <c r="S164" s="73" t="str">
        <f>IFERROR(IF($B164=String_o_Kofi,0,VLOOKUP(Monatsverwendungsnachweis!AJ167,Status_Ausloesung,Monatsverwendungsnachweis!$R$6,FALSE)*$AF$6*Ermittlung_Pauschale!$N156),"")</f>
        <v/>
      </c>
      <c r="T164" s="73" t="str">
        <f>IFERROR(IF($B164=String_o_Kofi,0,VLOOKUP(Monatsverwendungsnachweis!AK167,Status_Ausloesung,Monatsverwendungsnachweis!$R$6,FALSE)*$AF$6*Ermittlung_Pauschale!$N156),"")</f>
        <v/>
      </c>
      <c r="U164" s="73" t="str">
        <f>IFERROR(IF($B164=String_o_Kofi,0,VLOOKUP(Monatsverwendungsnachweis!AL167,Status_Ausloesung,Monatsverwendungsnachweis!$R$6,FALSE)*$AF$6*Ermittlung_Pauschale!$N156),"")</f>
        <v/>
      </c>
      <c r="V164" s="73" t="str">
        <f>IFERROR(IF($B164=String_o_Kofi,0,VLOOKUP(Monatsverwendungsnachweis!AM167,Status_Ausloesung,Monatsverwendungsnachweis!$R$6,FALSE)*$AF$6*Ermittlung_Pauschale!$N156),"")</f>
        <v/>
      </c>
      <c r="W164" s="73" t="str">
        <f>IFERROR(IF($B164=String_o_Kofi,0,VLOOKUP(Monatsverwendungsnachweis!AN167,Status_Ausloesung,Monatsverwendungsnachweis!$R$6,FALSE)*$AF$6*Ermittlung_Pauschale!$N156),"")</f>
        <v/>
      </c>
      <c r="X164" s="73" t="str">
        <f>IFERROR(IF($B164=String_o_Kofi,0,VLOOKUP(Monatsverwendungsnachweis!AO167,Status_Ausloesung,Monatsverwendungsnachweis!$R$6,FALSE)*$AF$6*Ermittlung_Pauschale!$N156),"")</f>
        <v/>
      </c>
      <c r="Y164" s="73" t="str">
        <f>IFERROR(IF($B164=String_o_Kofi,0,VLOOKUP(Monatsverwendungsnachweis!AP167,Status_Ausloesung,Monatsverwendungsnachweis!$R$6,FALSE)*$AF$6*Ermittlung_Pauschale!$N156),"")</f>
        <v/>
      </c>
      <c r="Z164" s="73" t="str">
        <f>IFERROR(IF($B164=String_o_Kofi,0,VLOOKUP(Monatsverwendungsnachweis!AQ167,Status_Ausloesung,Monatsverwendungsnachweis!$R$6,FALSE)*$AF$6*Ermittlung_Pauschale!$N156),"")</f>
        <v/>
      </c>
      <c r="AA164" s="73" t="str">
        <f>IFERROR(IF($B164=String_o_Kofi,0,VLOOKUP(Monatsverwendungsnachweis!AR167,Status_Ausloesung,Monatsverwendungsnachweis!$R$6,FALSE)*$AF$6*Ermittlung_Pauschale!$N156),"")</f>
        <v/>
      </c>
      <c r="AB164" s="73" t="str">
        <f>IFERROR(IF($B164=String_o_Kofi,0,VLOOKUP(Monatsverwendungsnachweis!AS167,Status_Ausloesung,Monatsverwendungsnachweis!$R$6,FALSE)*$AF$6*Ermittlung_Pauschale!$N156),"")</f>
        <v/>
      </c>
      <c r="AC164" s="73" t="str">
        <f>IFERROR(IF($B164=String_o_Kofi,0,VLOOKUP(Monatsverwendungsnachweis!AT167,Status_Ausloesung,Monatsverwendungsnachweis!$R$6,FALSE)*$AF$6*Ermittlung_Pauschale!$N156),"")</f>
        <v/>
      </c>
      <c r="AD164" s="73" t="str">
        <f>IFERROR(IF($B164=String_o_Kofi,0,VLOOKUP(Monatsverwendungsnachweis!AU167,Status_Ausloesung,Monatsverwendungsnachweis!$R$6,FALSE)*$AF$6*Ermittlung_Pauschale!$N156),"")</f>
        <v/>
      </c>
      <c r="AE164" s="73" t="str">
        <f>IFERROR(IF($B164=String_o_Kofi,0,VLOOKUP(Monatsverwendungsnachweis!AV167,Status_Ausloesung,Monatsverwendungsnachweis!$R$6,FALSE)*$AF$6*Ermittlung_Pauschale!$N156),"")</f>
        <v/>
      </c>
      <c r="AF164" s="73" t="str">
        <f>IFERROR(IF($B164=String_o_Kofi,0,VLOOKUP(Monatsverwendungsnachweis!AW167,Status_Ausloesung,Monatsverwendungsnachweis!$R$6,FALSE)*$AF$6*Ermittlung_Pauschale!$N156),"")</f>
        <v/>
      </c>
      <c r="AG164" s="73" t="str">
        <f>IFERROR(IF($B164=String_o_Kofi,0,VLOOKUP(Monatsverwendungsnachweis!AX167,Status_Ausloesung,Monatsverwendungsnachweis!$R$6,FALSE)*$AF$6*Ermittlung_Pauschale!$N156),"")</f>
        <v/>
      </c>
      <c r="AH164" s="73" t="str">
        <f>IFERROR(IF($B164=String_o_Kofi,0,VLOOKUP(Monatsverwendungsnachweis!AY167,Status_Ausloesung,Monatsverwendungsnachweis!$R$6,FALSE)*$AF$6*Ermittlung_Pauschale!$N156),"")</f>
        <v/>
      </c>
      <c r="AI164" s="73" t="str">
        <f>IFERROR(IF($B164=String_o_Kofi,0,VLOOKUP(Monatsverwendungsnachweis!AZ167,Status_Ausloesung,Monatsverwendungsnachweis!$R$6,FALSE)*$AF$6*Ermittlung_Pauschale!$N156),"")</f>
        <v/>
      </c>
      <c r="AJ164" s="73" t="str">
        <f>IFERROR(IF($B164=String_o_Kofi,0,VLOOKUP(Monatsverwendungsnachweis!BA167,Status_Ausloesung,Monatsverwendungsnachweis!$R$6,FALSE)*$AF$6*Ermittlung_Pauschale!$N156),"")</f>
        <v/>
      </c>
      <c r="AK164" s="73" t="str">
        <f>IFERROR(IF($B164=String_o_Kofi,0,VLOOKUP(Monatsverwendungsnachweis!BB167,Status_Ausloesung,Monatsverwendungsnachweis!$R$6,FALSE)*$AF$6*Ermittlung_Pauschale!$N156),"")</f>
        <v/>
      </c>
      <c r="AL164" s="73" t="str">
        <f>IFERROR(IF($B164=String_o_Kofi,0,VLOOKUP(Monatsverwendungsnachweis!BC167,Status_Ausloesung,Monatsverwendungsnachweis!$R$6,FALSE)*$AF$6*Ermittlung_Pauschale!$N156),"")</f>
        <v/>
      </c>
      <c r="AM164" s="74">
        <f>IF(E164='Drop Down'!$L$2,SUM(H164:AL164),0)</f>
        <v>0</v>
      </c>
      <c r="AN164" s="74">
        <f>IF(E164='Drop Down'!$L$3,SUM(H164:AL164),0)</f>
        <v>0</v>
      </c>
      <c r="AO164" s="625"/>
      <c r="AP164" s="625"/>
    </row>
    <row r="165" spans="1:42" s="41" customFormat="1" ht="11.85" customHeight="1" x14ac:dyDescent="0.2">
      <c r="A165" s="83" t="str">
        <f>Monatsverwendungsnachweis!A168</f>
        <v/>
      </c>
      <c r="B165" s="84" t="str">
        <f>IF(Monatsverwendungsnachweis!B168&lt;&gt;"",Monatsverwendungsnachweis!B168,"")</f>
        <v/>
      </c>
      <c r="C165" s="84" t="str">
        <f>IF(Monatsverwendungsnachweis!D168&lt;&gt;"",Monatsverwendungsnachweis!D168,"")</f>
        <v/>
      </c>
      <c r="D165" s="124" t="str">
        <f>IF(Monatsverwendungsnachweis!F168="","",Monatsverwendungsnachweis!F168)</f>
        <v/>
      </c>
      <c r="E165" s="128" t="str">
        <f>IF(Monatsverwendungsnachweis!G168="","",Monatsverwendungsnachweis!G168)</f>
        <v/>
      </c>
      <c r="F165" s="124" t="str">
        <f>IF(Monatsverwendungsnachweis!H168="","",Monatsverwendungsnachweis!H168)</f>
        <v/>
      </c>
      <c r="G165" s="124" t="str">
        <f>IF(C165="","",IF(Ermittlung_Pauschale!N157=0,"nein","ja"))</f>
        <v/>
      </c>
      <c r="H165" s="73" t="str">
        <f>IFERROR(IF($B165=String_o_Kofi,0,VLOOKUP(Monatsverwendungsnachweis!Y168,Status_Ausloesung,Monatsverwendungsnachweis!$R$6,FALSE)*$AF$6*Ermittlung_Pauschale!$N157),"")</f>
        <v/>
      </c>
      <c r="I165" s="73" t="str">
        <f>IFERROR(IF($B165=String_o_Kofi,0,VLOOKUP(Monatsverwendungsnachweis!Z168,Status_Ausloesung,Monatsverwendungsnachweis!$R$6,FALSE)*$AF$6*Ermittlung_Pauschale!$N157),"")</f>
        <v/>
      </c>
      <c r="J165" s="73" t="str">
        <f>IFERROR(IF($B165=String_o_Kofi,0,VLOOKUP(Monatsverwendungsnachweis!AA168,Status_Ausloesung,Monatsverwendungsnachweis!$R$6,FALSE)*$AF$6*Ermittlung_Pauschale!$N157),"")</f>
        <v/>
      </c>
      <c r="K165" s="73" t="str">
        <f>IFERROR(IF($B165=String_o_Kofi,0,VLOOKUP(Monatsverwendungsnachweis!AB168,Status_Ausloesung,Monatsverwendungsnachweis!$R$6,FALSE)*$AF$6*Ermittlung_Pauschale!$N157),"")</f>
        <v/>
      </c>
      <c r="L165" s="73" t="str">
        <f>IFERROR(IF($B165=String_o_Kofi,0,VLOOKUP(Monatsverwendungsnachweis!AC168,Status_Ausloesung,Monatsverwendungsnachweis!$R$6,FALSE)*$AF$6*Ermittlung_Pauschale!$N157),"")</f>
        <v/>
      </c>
      <c r="M165" s="73" t="str">
        <f>IFERROR(IF($B165=String_o_Kofi,0,VLOOKUP(Monatsverwendungsnachweis!AD168,Status_Ausloesung,Monatsverwendungsnachweis!$R$6,FALSE)*$AF$6*Ermittlung_Pauschale!$N157),"")</f>
        <v/>
      </c>
      <c r="N165" s="73" t="str">
        <f>IFERROR(IF($B165=String_o_Kofi,0,VLOOKUP(Monatsverwendungsnachweis!AE168,Status_Ausloesung,Monatsverwendungsnachweis!$R$6,FALSE)*$AF$6*Ermittlung_Pauschale!$N157),"")</f>
        <v/>
      </c>
      <c r="O165" s="73" t="str">
        <f>IFERROR(IF($B165=String_o_Kofi,0,VLOOKUP(Monatsverwendungsnachweis!AF168,Status_Ausloesung,Monatsverwendungsnachweis!$R$6,FALSE)*$AF$6*Ermittlung_Pauschale!$N157),"")</f>
        <v/>
      </c>
      <c r="P165" s="73" t="str">
        <f>IFERROR(IF($B165=String_o_Kofi,0,VLOOKUP(Monatsverwendungsnachweis!AG168,Status_Ausloesung,Monatsverwendungsnachweis!$R$6,FALSE)*$AF$6*Ermittlung_Pauschale!$N157),"")</f>
        <v/>
      </c>
      <c r="Q165" s="73" t="str">
        <f>IFERROR(IF($B165=String_o_Kofi,0,VLOOKUP(Monatsverwendungsnachweis!AH168,Status_Ausloesung,Monatsverwendungsnachweis!$R$6,FALSE)*$AF$6*Ermittlung_Pauschale!$N157),"")</f>
        <v/>
      </c>
      <c r="R165" s="73" t="str">
        <f>IFERROR(IF($B165=String_o_Kofi,0,VLOOKUP(Monatsverwendungsnachweis!AI168,Status_Ausloesung,Monatsverwendungsnachweis!$R$6,FALSE)*$AF$6*Ermittlung_Pauschale!$N157),"")</f>
        <v/>
      </c>
      <c r="S165" s="73" t="str">
        <f>IFERROR(IF($B165=String_o_Kofi,0,VLOOKUP(Monatsverwendungsnachweis!AJ168,Status_Ausloesung,Monatsverwendungsnachweis!$R$6,FALSE)*$AF$6*Ermittlung_Pauschale!$N157),"")</f>
        <v/>
      </c>
      <c r="T165" s="73" t="str">
        <f>IFERROR(IF($B165=String_o_Kofi,0,VLOOKUP(Monatsverwendungsnachweis!AK168,Status_Ausloesung,Monatsverwendungsnachweis!$R$6,FALSE)*$AF$6*Ermittlung_Pauschale!$N157),"")</f>
        <v/>
      </c>
      <c r="U165" s="73" t="str">
        <f>IFERROR(IF($B165=String_o_Kofi,0,VLOOKUP(Monatsverwendungsnachweis!AL168,Status_Ausloesung,Monatsverwendungsnachweis!$R$6,FALSE)*$AF$6*Ermittlung_Pauschale!$N157),"")</f>
        <v/>
      </c>
      <c r="V165" s="73" t="str">
        <f>IFERROR(IF($B165=String_o_Kofi,0,VLOOKUP(Monatsverwendungsnachweis!AM168,Status_Ausloesung,Monatsverwendungsnachweis!$R$6,FALSE)*$AF$6*Ermittlung_Pauschale!$N157),"")</f>
        <v/>
      </c>
      <c r="W165" s="73" t="str">
        <f>IFERROR(IF($B165=String_o_Kofi,0,VLOOKUP(Monatsverwendungsnachweis!AN168,Status_Ausloesung,Monatsverwendungsnachweis!$R$6,FALSE)*$AF$6*Ermittlung_Pauschale!$N157),"")</f>
        <v/>
      </c>
      <c r="X165" s="73" t="str">
        <f>IFERROR(IF($B165=String_o_Kofi,0,VLOOKUP(Monatsverwendungsnachweis!AO168,Status_Ausloesung,Monatsverwendungsnachweis!$R$6,FALSE)*$AF$6*Ermittlung_Pauschale!$N157),"")</f>
        <v/>
      </c>
      <c r="Y165" s="73" t="str">
        <f>IFERROR(IF($B165=String_o_Kofi,0,VLOOKUP(Monatsverwendungsnachweis!AP168,Status_Ausloesung,Monatsverwendungsnachweis!$R$6,FALSE)*$AF$6*Ermittlung_Pauschale!$N157),"")</f>
        <v/>
      </c>
      <c r="Z165" s="73" t="str">
        <f>IFERROR(IF($B165=String_o_Kofi,0,VLOOKUP(Monatsverwendungsnachweis!AQ168,Status_Ausloesung,Monatsverwendungsnachweis!$R$6,FALSE)*$AF$6*Ermittlung_Pauschale!$N157),"")</f>
        <v/>
      </c>
      <c r="AA165" s="73" t="str">
        <f>IFERROR(IF($B165=String_o_Kofi,0,VLOOKUP(Monatsverwendungsnachweis!AR168,Status_Ausloesung,Monatsverwendungsnachweis!$R$6,FALSE)*$AF$6*Ermittlung_Pauschale!$N157),"")</f>
        <v/>
      </c>
      <c r="AB165" s="73" t="str">
        <f>IFERROR(IF($B165=String_o_Kofi,0,VLOOKUP(Monatsverwendungsnachweis!AS168,Status_Ausloesung,Monatsverwendungsnachweis!$R$6,FALSE)*$AF$6*Ermittlung_Pauschale!$N157),"")</f>
        <v/>
      </c>
      <c r="AC165" s="73" t="str">
        <f>IFERROR(IF($B165=String_o_Kofi,0,VLOOKUP(Monatsverwendungsnachweis!AT168,Status_Ausloesung,Monatsverwendungsnachweis!$R$6,FALSE)*$AF$6*Ermittlung_Pauschale!$N157),"")</f>
        <v/>
      </c>
      <c r="AD165" s="73" t="str">
        <f>IFERROR(IF($B165=String_o_Kofi,0,VLOOKUP(Monatsverwendungsnachweis!AU168,Status_Ausloesung,Monatsverwendungsnachweis!$R$6,FALSE)*$AF$6*Ermittlung_Pauschale!$N157),"")</f>
        <v/>
      </c>
      <c r="AE165" s="73" t="str">
        <f>IFERROR(IF($B165=String_o_Kofi,0,VLOOKUP(Monatsverwendungsnachweis!AV168,Status_Ausloesung,Monatsverwendungsnachweis!$R$6,FALSE)*$AF$6*Ermittlung_Pauschale!$N157),"")</f>
        <v/>
      </c>
      <c r="AF165" s="73" t="str">
        <f>IFERROR(IF($B165=String_o_Kofi,0,VLOOKUP(Monatsverwendungsnachweis!AW168,Status_Ausloesung,Monatsverwendungsnachweis!$R$6,FALSE)*$AF$6*Ermittlung_Pauschale!$N157),"")</f>
        <v/>
      </c>
      <c r="AG165" s="73" t="str">
        <f>IFERROR(IF($B165=String_o_Kofi,0,VLOOKUP(Monatsverwendungsnachweis!AX168,Status_Ausloesung,Monatsverwendungsnachweis!$R$6,FALSE)*$AF$6*Ermittlung_Pauschale!$N157),"")</f>
        <v/>
      </c>
      <c r="AH165" s="73" t="str">
        <f>IFERROR(IF($B165=String_o_Kofi,0,VLOOKUP(Monatsverwendungsnachweis!AY168,Status_Ausloesung,Monatsverwendungsnachweis!$R$6,FALSE)*$AF$6*Ermittlung_Pauschale!$N157),"")</f>
        <v/>
      </c>
      <c r="AI165" s="73" t="str">
        <f>IFERROR(IF($B165=String_o_Kofi,0,VLOOKUP(Monatsverwendungsnachweis!AZ168,Status_Ausloesung,Monatsverwendungsnachweis!$R$6,FALSE)*$AF$6*Ermittlung_Pauschale!$N157),"")</f>
        <v/>
      </c>
      <c r="AJ165" s="73" t="str">
        <f>IFERROR(IF($B165=String_o_Kofi,0,VLOOKUP(Monatsverwendungsnachweis!BA168,Status_Ausloesung,Monatsverwendungsnachweis!$R$6,FALSE)*$AF$6*Ermittlung_Pauschale!$N157),"")</f>
        <v/>
      </c>
      <c r="AK165" s="73" t="str">
        <f>IFERROR(IF($B165=String_o_Kofi,0,VLOOKUP(Monatsverwendungsnachweis!BB168,Status_Ausloesung,Monatsverwendungsnachweis!$R$6,FALSE)*$AF$6*Ermittlung_Pauschale!$N157),"")</f>
        <v/>
      </c>
      <c r="AL165" s="73" t="str">
        <f>IFERROR(IF($B165=String_o_Kofi,0,VLOOKUP(Monatsverwendungsnachweis!BC168,Status_Ausloesung,Monatsverwendungsnachweis!$R$6,FALSE)*$AF$6*Ermittlung_Pauschale!$N157),"")</f>
        <v/>
      </c>
      <c r="AM165" s="74">
        <f>IF(E165='Drop Down'!$L$2,SUM(H165:AL165),0)</f>
        <v>0</v>
      </c>
      <c r="AN165" s="74">
        <f>IF(E165='Drop Down'!$L$3,SUM(H165:AL165),0)</f>
        <v>0</v>
      </c>
      <c r="AO165" s="625"/>
      <c r="AP165" s="625"/>
    </row>
    <row r="166" spans="1:42" s="41" customFormat="1" ht="11.85" customHeight="1" x14ac:dyDescent="0.2">
      <c r="A166" s="83" t="str">
        <f>Monatsverwendungsnachweis!A169</f>
        <v/>
      </c>
      <c r="B166" s="84" t="str">
        <f>IF(Monatsverwendungsnachweis!B169&lt;&gt;"",Monatsverwendungsnachweis!B169,"")</f>
        <v/>
      </c>
      <c r="C166" s="84" t="str">
        <f>IF(Monatsverwendungsnachweis!D169&lt;&gt;"",Monatsverwendungsnachweis!D169,"")</f>
        <v/>
      </c>
      <c r="D166" s="124" t="str">
        <f>IF(Monatsverwendungsnachweis!F169="","",Monatsverwendungsnachweis!F169)</f>
        <v/>
      </c>
      <c r="E166" s="128" t="str">
        <f>IF(Monatsverwendungsnachweis!G169="","",Monatsverwendungsnachweis!G169)</f>
        <v/>
      </c>
      <c r="F166" s="124" t="str">
        <f>IF(Monatsverwendungsnachweis!H169="","",Monatsverwendungsnachweis!H169)</f>
        <v/>
      </c>
      <c r="G166" s="124" t="str">
        <f>IF(C166="","",IF(Ermittlung_Pauschale!N158=0,"nein","ja"))</f>
        <v/>
      </c>
      <c r="H166" s="73" t="str">
        <f>IFERROR(IF($B166=String_o_Kofi,0,VLOOKUP(Monatsverwendungsnachweis!Y169,Status_Ausloesung,Monatsverwendungsnachweis!$R$6,FALSE)*$AF$6*Ermittlung_Pauschale!$N158),"")</f>
        <v/>
      </c>
      <c r="I166" s="73" t="str">
        <f>IFERROR(IF($B166=String_o_Kofi,0,VLOOKUP(Monatsverwendungsnachweis!Z169,Status_Ausloesung,Monatsverwendungsnachweis!$R$6,FALSE)*$AF$6*Ermittlung_Pauschale!$N158),"")</f>
        <v/>
      </c>
      <c r="J166" s="73" t="str">
        <f>IFERROR(IF($B166=String_o_Kofi,0,VLOOKUP(Monatsverwendungsnachweis!AA169,Status_Ausloesung,Monatsverwendungsnachweis!$R$6,FALSE)*$AF$6*Ermittlung_Pauschale!$N158),"")</f>
        <v/>
      </c>
      <c r="K166" s="73" t="str">
        <f>IFERROR(IF($B166=String_o_Kofi,0,VLOOKUP(Monatsverwendungsnachweis!AB169,Status_Ausloesung,Monatsverwendungsnachweis!$R$6,FALSE)*$AF$6*Ermittlung_Pauschale!$N158),"")</f>
        <v/>
      </c>
      <c r="L166" s="73" t="str">
        <f>IFERROR(IF($B166=String_o_Kofi,0,VLOOKUP(Monatsverwendungsnachweis!AC169,Status_Ausloesung,Monatsverwendungsnachweis!$R$6,FALSE)*$AF$6*Ermittlung_Pauschale!$N158),"")</f>
        <v/>
      </c>
      <c r="M166" s="73" t="str">
        <f>IFERROR(IF($B166=String_o_Kofi,0,VLOOKUP(Monatsverwendungsnachweis!AD169,Status_Ausloesung,Monatsverwendungsnachweis!$R$6,FALSE)*$AF$6*Ermittlung_Pauschale!$N158),"")</f>
        <v/>
      </c>
      <c r="N166" s="73" t="str">
        <f>IFERROR(IF($B166=String_o_Kofi,0,VLOOKUP(Monatsverwendungsnachweis!AE169,Status_Ausloesung,Monatsverwendungsnachweis!$R$6,FALSE)*$AF$6*Ermittlung_Pauschale!$N158),"")</f>
        <v/>
      </c>
      <c r="O166" s="73" t="str">
        <f>IFERROR(IF($B166=String_o_Kofi,0,VLOOKUP(Monatsverwendungsnachweis!AF169,Status_Ausloesung,Monatsverwendungsnachweis!$R$6,FALSE)*$AF$6*Ermittlung_Pauschale!$N158),"")</f>
        <v/>
      </c>
      <c r="P166" s="73" t="str">
        <f>IFERROR(IF($B166=String_o_Kofi,0,VLOOKUP(Monatsverwendungsnachweis!AG169,Status_Ausloesung,Monatsverwendungsnachweis!$R$6,FALSE)*$AF$6*Ermittlung_Pauschale!$N158),"")</f>
        <v/>
      </c>
      <c r="Q166" s="73" t="str">
        <f>IFERROR(IF($B166=String_o_Kofi,0,VLOOKUP(Monatsverwendungsnachweis!AH169,Status_Ausloesung,Monatsverwendungsnachweis!$R$6,FALSE)*$AF$6*Ermittlung_Pauschale!$N158),"")</f>
        <v/>
      </c>
      <c r="R166" s="73" t="str">
        <f>IFERROR(IF($B166=String_o_Kofi,0,VLOOKUP(Monatsverwendungsnachweis!AI169,Status_Ausloesung,Monatsverwendungsnachweis!$R$6,FALSE)*$AF$6*Ermittlung_Pauschale!$N158),"")</f>
        <v/>
      </c>
      <c r="S166" s="73" t="str">
        <f>IFERROR(IF($B166=String_o_Kofi,0,VLOOKUP(Monatsverwendungsnachweis!AJ169,Status_Ausloesung,Monatsverwendungsnachweis!$R$6,FALSE)*$AF$6*Ermittlung_Pauschale!$N158),"")</f>
        <v/>
      </c>
      <c r="T166" s="73" t="str">
        <f>IFERROR(IF($B166=String_o_Kofi,0,VLOOKUP(Monatsverwendungsnachweis!AK169,Status_Ausloesung,Monatsverwendungsnachweis!$R$6,FALSE)*$AF$6*Ermittlung_Pauschale!$N158),"")</f>
        <v/>
      </c>
      <c r="U166" s="73" t="str">
        <f>IFERROR(IF($B166=String_o_Kofi,0,VLOOKUP(Monatsverwendungsnachweis!AL169,Status_Ausloesung,Monatsverwendungsnachweis!$R$6,FALSE)*$AF$6*Ermittlung_Pauschale!$N158),"")</f>
        <v/>
      </c>
      <c r="V166" s="73" t="str">
        <f>IFERROR(IF($B166=String_o_Kofi,0,VLOOKUP(Monatsverwendungsnachweis!AM169,Status_Ausloesung,Monatsverwendungsnachweis!$R$6,FALSE)*$AF$6*Ermittlung_Pauschale!$N158),"")</f>
        <v/>
      </c>
      <c r="W166" s="73" t="str">
        <f>IFERROR(IF($B166=String_o_Kofi,0,VLOOKUP(Monatsverwendungsnachweis!AN169,Status_Ausloesung,Monatsverwendungsnachweis!$R$6,FALSE)*$AF$6*Ermittlung_Pauschale!$N158),"")</f>
        <v/>
      </c>
      <c r="X166" s="73" t="str">
        <f>IFERROR(IF($B166=String_o_Kofi,0,VLOOKUP(Monatsverwendungsnachweis!AO169,Status_Ausloesung,Monatsverwendungsnachweis!$R$6,FALSE)*$AF$6*Ermittlung_Pauschale!$N158),"")</f>
        <v/>
      </c>
      <c r="Y166" s="73" t="str">
        <f>IFERROR(IF($B166=String_o_Kofi,0,VLOOKUP(Monatsverwendungsnachweis!AP169,Status_Ausloesung,Monatsverwendungsnachweis!$R$6,FALSE)*$AF$6*Ermittlung_Pauschale!$N158),"")</f>
        <v/>
      </c>
      <c r="Z166" s="73" t="str">
        <f>IFERROR(IF($B166=String_o_Kofi,0,VLOOKUP(Monatsverwendungsnachweis!AQ169,Status_Ausloesung,Monatsverwendungsnachweis!$R$6,FALSE)*$AF$6*Ermittlung_Pauschale!$N158),"")</f>
        <v/>
      </c>
      <c r="AA166" s="73" t="str">
        <f>IFERROR(IF($B166=String_o_Kofi,0,VLOOKUP(Monatsverwendungsnachweis!AR169,Status_Ausloesung,Monatsverwendungsnachweis!$R$6,FALSE)*$AF$6*Ermittlung_Pauschale!$N158),"")</f>
        <v/>
      </c>
      <c r="AB166" s="73" t="str">
        <f>IFERROR(IF($B166=String_o_Kofi,0,VLOOKUP(Monatsverwendungsnachweis!AS169,Status_Ausloesung,Monatsverwendungsnachweis!$R$6,FALSE)*$AF$6*Ermittlung_Pauschale!$N158),"")</f>
        <v/>
      </c>
      <c r="AC166" s="73" t="str">
        <f>IFERROR(IF($B166=String_o_Kofi,0,VLOOKUP(Monatsverwendungsnachweis!AT169,Status_Ausloesung,Monatsverwendungsnachweis!$R$6,FALSE)*$AF$6*Ermittlung_Pauschale!$N158),"")</f>
        <v/>
      </c>
      <c r="AD166" s="73" t="str">
        <f>IFERROR(IF($B166=String_o_Kofi,0,VLOOKUP(Monatsverwendungsnachweis!AU169,Status_Ausloesung,Monatsverwendungsnachweis!$R$6,FALSE)*$AF$6*Ermittlung_Pauschale!$N158),"")</f>
        <v/>
      </c>
      <c r="AE166" s="73" t="str">
        <f>IFERROR(IF($B166=String_o_Kofi,0,VLOOKUP(Monatsverwendungsnachweis!AV169,Status_Ausloesung,Monatsverwendungsnachweis!$R$6,FALSE)*$AF$6*Ermittlung_Pauschale!$N158),"")</f>
        <v/>
      </c>
      <c r="AF166" s="73" t="str">
        <f>IFERROR(IF($B166=String_o_Kofi,0,VLOOKUP(Monatsverwendungsnachweis!AW169,Status_Ausloesung,Monatsverwendungsnachweis!$R$6,FALSE)*$AF$6*Ermittlung_Pauschale!$N158),"")</f>
        <v/>
      </c>
      <c r="AG166" s="73" t="str">
        <f>IFERROR(IF($B166=String_o_Kofi,0,VLOOKUP(Monatsverwendungsnachweis!AX169,Status_Ausloesung,Monatsverwendungsnachweis!$R$6,FALSE)*$AF$6*Ermittlung_Pauschale!$N158),"")</f>
        <v/>
      </c>
      <c r="AH166" s="73" t="str">
        <f>IFERROR(IF($B166=String_o_Kofi,0,VLOOKUP(Monatsverwendungsnachweis!AY169,Status_Ausloesung,Monatsverwendungsnachweis!$R$6,FALSE)*$AF$6*Ermittlung_Pauschale!$N158),"")</f>
        <v/>
      </c>
      <c r="AI166" s="73" t="str">
        <f>IFERROR(IF($B166=String_o_Kofi,0,VLOOKUP(Monatsverwendungsnachweis!AZ169,Status_Ausloesung,Monatsverwendungsnachweis!$R$6,FALSE)*$AF$6*Ermittlung_Pauschale!$N158),"")</f>
        <v/>
      </c>
      <c r="AJ166" s="73" t="str">
        <f>IFERROR(IF($B166=String_o_Kofi,0,VLOOKUP(Monatsverwendungsnachweis!BA169,Status_Ausloesung,Monatsverwendungsnachweis!$R$6,FALSE)*$AF$6*Ermittlung_Pauschale!$N158),"")</f>
        <v/>
      </c>
      <c r="AK166" s="73" t="str">
        <f>IFERROR(IF($B166=String_o_Kofi,0,VLOOKUP(Monatsverwendungsnachweis!BB169,Status_Ausloesung,Monatsverwendungsnachweis!$R$6,FALSE)*$AF$6*Ermittlung_Pauschale!$N158),"")</f>
        <v/>
      </c>
      <c r="AL166" s="73" t="str">
        <f>IFERROR(IF($B166=String_o_Kofi,0,VLOOKUP(Monatsverwendungsnachweis!BC169,Status_Ausloesung,Monatsverwendungsnachweis!$R$6,FALSE)*$AF$6*Ermittlung_Pauschale!$N158),"")</f>
        <v/>
      </c>
      <c r="AM166" s="74">
        <f>IF(E166='Drop Down'!$L$2,SUM(H166:AL166),0)</f>
        <v>0</v>
      </c>
      <c r="AN166" s="74">
        <f>IF(E166='Drop Down'!$L$3,SUM(H166:AL166),0)</f>
        <v>0</v>
      </c>
      <c r="AO166" s="625"/>
      <c r="AP166" s="625"/>
    </row>
    <row r="167" spans="1:42" s="41" customFormat="1" ht="11.85" customHeight="1" x14ac:dyDescent="0.2">
      <c r="A167" s="83" t="str">
        <f>Monatsverwendungsnachweis!A170</f>
        <v/>
      </c>
      <c r="B167" s="84" t="str">
        <f>IF(Monatsverwendungsnachweis!B170&lt;&gt;"",Monatsverwendungsnachweis!B170,"")</f>
        <v/>
      </c>
      <c r="C167" s="84" t="str">
        <f>IF(Monatsverwendungsnachweis!D170&lt;&gt;"",Monatsverwendungsnachweis!D170,"")</f>
        <v/>
      </c>
      <c r="D167" s="124" t="str">
        <f>IF(Monatsverwendungsnachweis!F170="","",Monatsverwendungsnachweis!F170)</f>
        <v/>
      </c>
      <c r="E167" s="128" t="str">
        <f>IF(Monatsverwendungsnachweis!G170="","",Monatsverwendungsnachweis!G170)</f>
        <v/>
      </c>
      <c r="F167" s="124" t="str">
        <f>IF(Monatsverwendungsnachweis!H170="","",Monatsverwendungsnachweis!H170)</f>
        <v/>
      </c>
      <c r="G167" s="124" t="str">
        <f>IF(C167="","",IF(Ermittlung_Pauschale!N159=0,"nein","ja"))</f>
        <v/>
      </c>
      <c r="H167" s="73" t="str">
        <f>IFERROR(IF($B167=String_o_Kofi,0,VLOOKUP(Monatsverwendungsnachweis!Y170,Status_Ausloesung,Monatsverwendungsnachweis!$R$6,FALSE)*$AF$6*Ermittlung_Pauschale!$N159),"")</f>
        <v/>
      </c>
      <c r="I167" s="73" t="str">
        <f>IFERROR(IF($B167=String_o_Kofi,0,VLOOKUP(Monatsverwendungsnachweis!Z170,Status_Ausloesung,Monatsverwendungsnachweis!$R$6,FALSE)*$AF$6*Ermittlung_Pauschale!$N159),"")</f>
        <v/>
      </c>
      <c r="J167" s="73" t="str">
        <f>IFERROR(IF($B167=String_o_Kofi,0,VLOOKUP(Monatsverwendungsnachweis!AA170,Status_Ausloesung,Monatsverwendungsnachweis!$R$6,FALSE)*$AF$6*Ermittlung_Pauschale!$N159),"")</f>
        <v/>
      </c>
      <c r="K167" s="73" t="str">
        <f>IFERROR(IF($B167=String_o_Kofi,0,VLOOKUP(Monatsverwendungsnachweis!AB170,Status_Ausloesung,Monatsverwendungsnachweis!$R$6,FALSE)*$AF$6*Ermittlung_Pauschale!$N159),"")</f>
        <v/>
      </c>
      <c r="L167" s="73" t="str">
        <f>IFERROR(IF($B167=String_o_Kofi,0,VLOOKUP(Monatsverwendungsnachweis!AC170,Status_Ausloesung,Monatsverwendungsnachweis!$R$6,FALSE)*$AF$6*Ermittlung_Pauschale!$N159),"")</f>
        <v/>
      </c>
      <c r="M167" s="73" t="str">
        <f>IFERROR(IF($B167=String_o_Kofi,0,VLOOKUP(Monatsverwendungsnachweis!AD170,Status_Ausloesung,Monatsverwendungsnachweis!$R$6,FALSE)*$AF$6*Ermittlung_Pauschale!$N159),"")</f>
        <v/>
      </c>
      <c r="N167" s="73" t="str">
        <f>IFERROR(IF($B167=String_o_Kofi,0,VLOOKUP(Monatsverwendungsnachweis!AE170,Status_Ausloesung,Monatsverwendungsnachweis!$R$6,FALSE)*$AF$6*Ermittlung_Pauschale!$N159),"")</f>
        <v/>
      </c>
      <c r="O167" s="73" t="str">
        <f>IFERROR(IF($B167=String_o_Kofi,0,VLOOKUP(Monatsverwendungsnachweis!AF170,Status_Ausloesung,Monatsverwendungsnachweis!$R$6,FALSE)*$AF$6*Ermittlung_Pauschale!$N159),"")</f>
        <v/>
      </c>
      <c r="P167" s="73" t="str">
        <f>IFERROR(IF($B167=String_o_Kofi,0,VLOOKUP(Monatsverwendungsnachweis!AG170,Status_Ausloesung,Monatsverwendungsnachweis!$R$6,FALSE)*$AF$6*Ermittlung_Pauschale!$N159),"")</f>
        <v/>
      </c>
      <c r="Q167" s="73" t="str">
        <f>IFERROR(IF($B167=String_o_Kofi,0,VLOOKUP(Monatsverwendungsnachweis!AH170,Status_Ausloesung,Monatsverwendungsnachweis!$R$6,FALSE)*$AF$6*Ermittlung_Pauschale!$N159),"")</f>
        <v/>
      </c>
      <c r="R167" s="73" t="str">
        <f>IFERROR(IF($B167=String_o_Kofi,0,VLOOKUP(Monatsverwendungsnachweis!AI170,Status_Ausloesung,Monatsverwendungsnachweis!$R$6,FALSE)*$AF$6*Ermittlung_Pauschale!$N159),"")</f>
        <v/>
      </c>
      <c r="S167" s="73" t="str">
        <f>IFERROR(IF($B167=String_o_Kofi,0,VLOOKUP(Monatsverwendungsnachweis!AJ170,Status_Ausloesung,Monatsverwendungsnachweis!$R$6,FALSE)*$AF$6*Ermittlung_Pauschale!$N159),"")</f>
        <v/>
      </c>
      <c r="T167" s="73" t="str">
        <f>IFERROR(IF($B167=String_o_Kofi,0,VLOOKUP(Monatsverwendungsnachweis!AK170,Status_Ausloesung,Monatsverwendungsnachweis!$R$6,FALSE)*$AF$6*Ermittlung_Pauschale!$N159),"")</f>
        <v/>
      </c>
      <c r="U167" s="73" t="str">
        <f>IFERROR(IF($B167=String_o_Kofi,0,VLOOKUP(Monatsverwendungsnachweis!AL170,Status_Ausloesung,Monatsverwendungsnachweis!$R$6,FALSE)*$AF$6*Ermittlung_Pauschale!$N159),"")</f>
        <v/>
      </c>
      <c r="V167" s="73" t="str">
        <f>IFERROR(IF($B167=String_o_Kofi,0,VLOOKUP(Monatsverwendungsnachweis!AM170,Status_Ausloesung,Monatsverwendungsnachweis!$R$6,FALSE)*$AF$6*Ermittlung_Pauschale!$N159),"")</f>
        <v/>
      </c>
      <c r="W167" s="73" t="str">
        <f>IFERROR(IF($B167=String_o_Kofi,0,VLOOKUP(Monatsverwendungsnachweis!AN170,Status_Ausloesung,Monatsverwendungsnachweis!$R$6,FALSE)*$AF$6*Ermittlung_Pauschale!$N159),"")</f>
        <v/>
      </c>
      <c r="X167" s="73" t="str">
        <f>IFERROR(IF($B167=String_o_Kofi,0,VLOOKUP(Monatsverwendungsnachweis!AO170,Status_Ausloesung,Monatsverwendungsnachweis!$R$6,FALSE)*$AF$6*Ermittlung_Pauschale!$N159),"")</f>
        <v/>
      </c>
      <c r="Y167" s="73" t="str">
        <f>IFERROR(IF($B167=String_o_Kofi,0,VLOOKUP(Monatsverwendungsnachweis!AP170,Status_Ausloesung,Monatsverwendungsnachweis!$R$6,FALSE)*$AF$6*Ermittlung_Pauschale!$N159),"")</f>
        <v/>
      </c>
      <c r="Z167" s="73" t="str">
        <f>IFERROR(IF($B167=String_o_Kofi,0,VLOOKUP(Monatsverwendungsnachweis!AQ170,Status_Ausloesung,Monatsverwendungsnachweis!$R$6,FALSE)*$AF$6*Ermittlung_Pauschale!$N159),"")</f>
        <v/>
      </c>
      <c r="AA167" s="73" t="str">
        <f>IFERROR(IF($B167=String_o_Kofi,0,VLOOKUP(Monatsverwendungsnachweis!AR170,Status_Ausloesung,Monatsverwendungsnachweis!$R$6,FALSE)*$AF$6*Ermittlung_Pauschale!$N159),"")</f>
        <v/>
      </c>
      <c r="AB167" s="73" t="str">
        <f>IFERROR(IF($B167=String_o_Kofi,0,VLOOKUP(Monatsverwendungsnachweis!AS170,Status_Ausloesung,Monatsverwendungsnachweis!$R$6,FALSE)*$AF$6*Ermittlung_Pauschale!$N159),"")</f>
        <v/>
      </c>
      <c r="AC167" s="73" t="str">
        <f>IFERROR(IF($B167=String_o_Kofi,0,VLOOKUP(Monatsverwendungsnachweis!AT170,Status_Ausloesung,Monatsverwendungsnachweis!$R$6,FALSE)*$AF$6*Ermittlung_Pauschale!$N159),"")</f>
        <v/>
      </c>
      <c r="AD167" s="73" t="str">
        <f>IFERROR(IF($B167=String_o_Kofi,0,VLOOKUP(Monatsverwendungsnachweis!AU170,Status_Ausloesung,Monatsverwendungsnachweis!$R$6,FALSE)*$AF$6*Ermittlung_Pauschale!$N159),"")</f>
        <v/>
      </c>
      <c r="AE167" s="73" t="str">
        <f>IFERROR(IF($B167=String_o_Kofi,0,VLOOKUP(Monatsverwendungsnachweis!AV170,Status_Ausloesung,Monatsverwendungsnachweis!$R$6,FALSE)*$AF$6*Ermittlung_Pauschale!$N159),"")</f>
        <v/>
      </c>
      <c r="AF167" s="73" t="str">
        <f>IFERROR(IF($B167=String_o_Kofi,0,VLOOKUP(Monatsverwendungsnachweis!AW170,Status_Ausloesung,Monatsverwendungsnachweis!$R$6,FALSE)*$AF$6*Ermittlung_Pauschale!$N159),"")</f>
        <v/>
      </c>
      <c r="AG167" s="73" t="str">
        <f>IFERROR(IF($B167=String_o_Kofi,0,VLOOKUP(Monatsverwendungsnachweis!AX170,Status_Ausloesung,Monatsverwendungsnachweis!$R$6,FALSE)*$AF$6*Ermittlung_Pauschale!$N159),"")</f>
        <v/>
      </c>
      <c r="AH167" s="73" t="str">
        <f>IFERROR(IF($B167=String_o_Kofi,0,VLOOKUP(Monatsverwendungsnachweis!AY170,Status_Ausloesung,Monatsverwendungsnachweis!$R$6,FALSE)*$AF$6*Ermittlung_Pauschale!$N159),"")</f>
        <v/>
      </c>
      <c r="AI167" s="73" t="str">
        <f>IFERROR(IF($B167=String_o_Kofi,0,VLOOKUP(Monatsverwendungsnachweis!AZ170,Status_Ausloesung,Monatsverwendungsnachweis!$R$6,FALSE)*$AF$6*Ermittlung_Pauschale!$N159),"")</f>
        <v/>
      </c>
      <c r="AJ167" s="73" t="str">
        <f>IFERROR(IF($B167=String_o_Kofi,0,VLOOKUP(Monatsverwendungsnachweis!BA170,Status_Ausloesung,Monatsverwendungsnachweis!$R$6,FALSE)*$AF$6*Ermittlung_Pauschale!$N159),"")</f>
        <v/>
      </c>
      <c r="AK167" s="73" t="str">
        <f>IFERROR(IF($B167=String_o_Kofi,0,VLOOKUP(Monatsverwendungsnachweis!BB170,Status_Ausloesung,Monatsverwendungsnachweis!$R$6,FALSE)*$AF$6*Ermittlung_Pauschale!$N159),"")</f>
        <v/>
      </c>
      <c r="AL167" s="73" t="str">
        <f>IFERROR(IF($B167=String_o_Kofi,0,VLOOKUP(Monatsverwendungsnachweis!BC170,Status_Ausloesung,Monatsverwendungsnachweis!$R$6,FALSE)*$AF$6*Ermittlung_Pauschale!$N159),"")</f>
        <v/>
      </c>
      <c r="AM167" s="74">
        <f>IF(E167='Drop Down'!$L$2,SUM(H167:AL167),0)</f>
        <v>0</v>
      </c>
      <c r="AN167" s="74">
        <f>IF(E167='Drop Down'!$L$3,SUM(H167:AL167),0)</f>
        <v>0</v>
      </c>
      <c r="AO167" s="625"/>
      <c r="AP167" s="625"/>
    </row>
    <row r="168" spans="1:42" s="41" customFormat="1" ht="11.85" customHeight="1" x14ac:dyDescent="0.2">
      <c r="A168" s="83" t="str">
        <f>Monatsverwendungsnachweis!A171</f>
        <v/>
      </c>
      <c r="B168" s="84" t="str">
        <f>IF(Monatsverwendungsnachweis!B171&lt;&gt;"",Monatsverwendungsnachweis!B171,"")</f>
        <v/>
      </c>
      <c r="C168" s="84" t="str">
        <f>IF(Monatsverwendungsnachweis!D171&lt;&gt;"",Monatsverwendungsnachweis!D171,"")</f>
        <v/>
      </c>
      <c r="D168" s="124" t="str">
        <f>IF(Monatsverwendungsnachweis!F171="","",Monatsverwendungsnachweis!F171)</f>
        <v/>
      </c>
      <c r="E168" s="128" t="str">
        <f>IF(Monatsverwendungsnachweis!G171="","",Monatsverwendungsnachweis!G171)</f>
        <v/>
      </c>
      <c r="F168" s="124" t="str">
        <f>IF(Monatsverwendungsnachweis!H171="","",Monatsverwendungsnachweis!H171)</f>
        <v/>
      </c>
      <c r="G168" s="124" t="str">
        <f>IF(C168="","",IF(Ermittlung_Pauschale!N160=0,"nein","ja"))</f>
        <v/>
      </c>
      <c r="H168" s="73" t="str">
        <f>IFERROR(IF($B168=String_o_Kofi,0,VLOOKUP(Monatsverwendungsnachweis!Y171,Status_Ausloesung,Monatsverwendungsnachweis!$R$6,FALSE)*$AF$6*Ermittlung_Pauschale!$N160),"")</f>
        <v/>
      </c>
      <c r="I168" s="73" t="str">
        <f>IFERROR(IF($B168=String_o_Kofi,0,VLOOKUP(Monatsverwendungsnachweis!Z171,Status_Ausloesung,Monatsverwendungsnachweis!$R$6,FALSE)*$AF$6*Ermittlung_Pauschale!$N160),"")</f>
        <v/>
      </c>
      <c r="J168" s="73" t="str">
        <f>IFERROR(IF($B168=String_o_Kofi,0,VLOOKUP(Monatsverwendungsnachweis!AA171,Status_Ausloesung,Monatsverwendungsnachweis!$R$6,FALSE)*$AF$6*Ermittlung_Pauschale!$N160),"")</f>
        <v/>
      </c>
      <c r="K168" s="73" t="str">
        <f>IFERROR(IF($B168=String_o_Kofi,0,VLOOKUP(Monatsverwendungsnachweis!AB171,Status_Ausloesung,Monatsverwendungsnachweis!$R$6,FALSE)*$AF$6*Ermittlung_Pauschale!$N160),"")</f>
        <v/>
      </c>
      <c r="L168" s="73" t="str">
        <f>IFERROR(IF($B168=String_o_Kofi,0,VLOOKUP(Monatsverwendungsnachweis!AC171,Status_Ausloesung,Monatsverwendungsnachweis!$R$6,FALSE)*$AF$6*Ermittlung_Pauschale!$N160),"")</f>
        <v/>
      </c>
      <c r="M168" s="73" t="str">
        <f>IFERROR(IF($B168=String_o_Kofi,0,VLOOKUP(Monatsverwendungsnachweis!AD171,Status_Ausloesung,Monatsverwendungsnachweis!$R$6,FALSE)*$AF$6*Ermittlung_Pauschale!$N160),"")</f>
        <v/>
      </c>
      <c r="N168" s="73" t="str">
        <f>IFERROR(IF($B168=String_o_Kofi,0,VLOOKUP(Monatsverwendungsnachweis!AE171,Status_Ausloesung,Monatsverwendungsnachweis!$R$6,FALSE)*$AF$6*Ermittlung_Pauschale!$N160),"")</f>
        <v/>
      </c>
      <c r="O168" s="73" t="str">
        <f>IFERROR(IF($B168=String_o_Kofi,0,VLOOKUP(Monatsverwendungsnachweis!AF171,Status_Ausloesung,Monatsverwendungsnachweis!$R$6,FALSE)*$AF$6*Ermittlung_Pauschale!$N160),"")</f>
        <v/>
      </c>
      <c r="P168" s="73" t="str">
        <f>IFERROR(IF($B168=String_o_Kofi,0,VLOOKUP(Monatsverwendungsnachweis!AG171,Status_Ausloesung,Monatsverwendungsnachweis!$R$6,FALSE)*$AF$6*Ermittlung_Pauschale!$N160),"")</f>
        <v/>
      </c>
      <c r="Q168" s="73" t="str">
        <f>IFERROR(IF($B168=String_o_Kofi,0,VLOOKUP(Monatsverwendungsnachweis!AH171,Status_Ausloesung,Monatsverwendungsnachweis!$R$6,FALSE)*$AF$6*Ermittlung_Pauschale!$N160),"")</f>
        <v/>
      </c>
      <c r="R168" s="73" t="str">
        <f>IFERROR(IF($B168=String_o_Kofi,0,VLOOKUP(Monatsverwendungsnachweis!AI171,Status_Ausloesung,Monatsverwendungsnachweis!$R$6,FALSE)*$AF$6*Ermittlung_Pauschale!$N160),"")</f>
        <v/>
      </c>
      <c r="S168" s="73" t="str">
        <f>IFERROR(IF($B168=String_o_Kofi,0,VLOOKUP(Monatsverwendungsnachweis!AJ171,Status_Ausloesung,Monatsverwendungsnachweis!$R$6,FALSE)*$AF$6*Ermittlung_Pauschale!$N160),"")</f>
        <v/>
      </c>
      <c r="T168" s="73" t="str">
        <f>IFERROR(IF($B168=String_o_Kofi,0,VLOOKUP(Monatsverwendungsnachweis!AK171,Status_Ausloesung,Monatsverwendungsnachweis!$R$6,FALSE)*$AF$6*Ermittlung_Pauschale!$N160),"")</f>
        <v/>
      </c>
      <c r="U168" s="73" t="str">
        <f>IFERROR(IF($B168=String_o_Kofi,0,VLOOKUP(Monatsverwendungsnachweis!AL171,Status_Ausloesung,Monatsverwendungsnachweis!$R$6,FALSE)*$AF$6*Ermittlung_Pauschale!$N160),"")</f>
        <v/>
      </c>
      <c r="V168" s="73" t="str">
        <f>IFERROR(IF($B168=String_o_Kofi,0,VLOOKUP(Monatsverwendungsnachweis!AM171,Status_Ausloesung,Monatsverwendungsnachweis!$R$6,FALSE)*$AF$6*Ermittlung_Pauschale!$N160),"")</f>
        <v/>
      </c>
      <c r="W168" s="73" t="str">
        <f>IFERROR(IF($B168=String_o_Kofi,0,VLOOKUP(Monatsverwendungsnachweis!AN171,Status_Ausloesung,Monatsverwendungsnachweis!$R$6,FALSE)*$AF$6*Ermittlung_Pauschale!$N160),"")</f>
        <v/>
      </c>
      <c r="X168" s="73" t="str">
        <f>IFERROR(IF($B168=String_o_Kofi,0,VLOOKUP(Monatsverwendungsnachweis!AO171,Status_Ausloesung,Monatsverwendungsnachweis!$R$6,FALSE)*$AF$6*Ermittlung_Pauschale!$N160),"")</f>
        <v/>
      </c>
      <c r="Y168" s="73" t="str">
        <f>IFERROR(IF($B168=String_o_Kofi,0,VLOOKUP(Monatsverwendungsnachweis!AP171,Status_Ausloesung,Monatsverwendungsnachweis!$R$6,FALSE)*$AF$6*Ermittlung_Pauschale!$N160),"")</f>
        <v/>
      </c>
      <c r="Z168" s="73" t="str">
        <f>IFERROR(IF($B168=String_o_Kofi,0,VLOOKUP(Monatsverwendungsnachweis!AQ171,Status_Ausloesung,Monatsverwendungsnachweis!$R$6,FALSE)*$AF$6*Ermittlung_Pauschale!$N160),"")</f>
        <v/>
      </c>
      <c r="AA168" s="73" t="str">
        <f>IFERROR(IF($B168=String_o_Kofi,0,VLOOKUP(Monatsverwendungsnachweis!AR171,Status_Ausloesung,Monatsverwendungsnachweis!$R$6,FALSE)*$AF$6*Ermittlung_Pauschale!$N160),"")</f>
        <v/>
      </c>
      <c r="AB168" s="73" t="str">
        <f>IFERROR(IF($B168=String_o_Kofi,0,VLOOKUP(Monatsverwendungsnachweis!AS171,Status_Ausloesung,Monatsverwendungsnachweis!$R$6,FALSE)*$AF$6*Ermittlung_Pauschale!$N160),"")</f>
        <v/>
      </c>
      <c r="AC168" s="73" t="str">
        <f>IFERROR(IF($B168=String_o_Kofi,0,VLOOKUP(Monatsverwendungsnachweis!AT171,Status_Ausloesung,Monatsverwendungsnachweis!$R$6,FALSE)*$AF$6*Ermittlung_Pauschale!$N160),"")</f>
        <v/>
      </c>
      <c r="AD168" s="73" t="str">
        <f>IFERROR(IF($B168=String_o_Kofi,0,VLOOKUP(Monatsverwendungsnachweis!AU171,Status_Ausloesung,Monatsverwendungsnachweis!$R$6,FALSE)*$AF$6*Ermittlung_Pauschale!$N160),"")</f>
        <v/>
      </c>
      <c r="AE168" s="73" t="str">
        <f>IFERROR(IF($B168=String_o_Kofi,0,VLOOKUP(Monatsverwendungsnachweis!AV171,Status_Ausloesung,Monatsverwendungsnachweis!$R$6,FALSE)*$AF$6*Ermittlung_Pauschale!$N160),"")</f>
        <v/>
      </c>
      <c r="AF168" s="73" t="str">
        <f>IFERROR(IF($B168=String_o_Kofi,0,VLOOKUP(Monatsverwendungsnachweis!AW171,Status_Ausloesung,Monatsverwendungsnachweis!$R$6,FALSE)*$AF$6*Ermittlung_Pauschale!$N160),"")</f>
        <v/>
      </c>
      <c r="AG168" s="73" t="str">
        <f>IFERROR(IF($B168=String_o_Kofi,0,VLOOKUP(Monatsverwendungsnachweis!AX171,Status_Ausloesung,Monatsverwendungsnachweis!$R$6,FALSE)*$AF$6*Ermittlung_Pauschale!$N160),"")</f>
        <v/>
      </c>
      <c r="AH168" s="73" t="str">
        <f>IFERROR(IF($B168=String_o_Kofi,0,VLOOKUP(Monatsverwendungsnachweis!AY171,Status_Ausloesung,Monatsverwendungsnachweis!$R$6,FALSE)*$AF$6*Ermittlung_Pauschale!$N160),"")</f>
        <v/>
      </c>
      <c r="AI168" s="73" t="str">
        <f>IFERROR(IF($B168=String_o_Kofi,0,VLOOKUP(Monatsverwendungsnachweis!AZ171,Status_Ausloesung,Monatsverwendungsnachweis!$R$6,FALSE)*$AF$6*Ermittlung_Pauschale!$N160),"")</f>
        <v/>
      </c>
      <c r="AJ168" s="73" t="str">
        <f>IFERROR(IF($B168=String_o_Kofi,0,VLOOKUP(Monatsverwendungsnachweis!BA171,Status_Ausloesung,Monatsverwendungsnachweis!$R$6,FALSE)*$AF$6*Ermittlung_Pauschale!$N160),"")</f>
        <v/>
      </c>
      <c r="AK168" s="73" t="str">
        <f>IFERROR(IF($B168=String_o_Kofi,0,VLOOKUP(Monatsverwendungsnachweis!BB171,Status_Ausloesung,Monatsverwendungsnachweis!$R$6,FALSE)*$AF$6*Ermittlung_Pauschale!$N160),"")</f>
        <v/>
      </c>
      <c r="AL168" s="73" t="str">
        <f>IFERROR(IF($B168=String_o_Kofi,0,VLOOKUP(Monatsverwendungsnachweis!BC171,Status_Ausloesung,Monatsverwendungsnachweis!$R$6,FALSE)*$AF$6*Ermittlung_Pauschale!$N160),"")</f>
        <v/>
      </c>
      <c r="AM168" s="74">
        <f>IF(E168='Drop Down'!$L$2,SUM(H168:AL168),0)</f>
        <v>0</v>
      </c>
      <c r="AN168" s="74">
        <f>IF(E168='Drop Down'!$L$3,SUM(H168:AL168),0)</f>
        <v>0</v>
      </c>
      <c r="AO168" s="625"/>
      <c r="AP168" s="625"/>
    </row>
    <row r="169" spans="1:42" s="41" customFormat="1" ht="11.85" customHeight="1" x14ac:dyDescent="0.2">
      <c r="A169" s="83" t="str">
        <f>Monatsverwendungsnachweis!A172</f>
        <v/>
      </c>
      <c r="B169" s="84" t="str">
        <f>IF(Monatsverwendungsnachweis!B172&lt;&gt;"",Monatsverwendungsnachweis!B172,"")</f>
        <v/>
      </c>
      <c r="C169" s="84" t="str">
        <f>IF(Monatsverwendungsnachweis!D172&lt;&gt;"",Monatsverwendungsnachweis!D172,"")</f>
        <v/>
      </c>
      <c r="D169" s="124" t="str">
        <f>IF(Monatsverwendungsnachweis!F172="","",Monatsverwendungsnachweis!F172)</f>
        <v/>
      </c>
      <c r="E169" s="128" t="str">
        <f>IF(Monatsverwendungsnachweis!G172="","",Monatsverwendungsnachweis!G172)</f>
        <v/>
      </c>
      <c r="F169" s="124" t="str">
        <f>IF(Monatsverwendungsnachweis!H172="","",Monatsverwendungsnachweis!H172)</f>
        <v/>
      </c>
      <c r="G169" s="124" t="str">
        <f>IF(C169="","",IF(Ermittlung_Pauschale!N161=0,"nein","ja"))</f>
        <v/>
      </c>
      <c r="H169" s="73" t="str">
        <f>IFERROR(IF($B169=String_o_Kofi,0,VLOOKUP(Monatsverwendungsnachweis!Y172,Status_Ausloesung,Monatsverwendungsnachweis!$R$6,FALSE)*$AF$6*Ermittlung_Pauschale!$N161),"")</f>
        <v/>
      </c>
      <c r="I169" s="73" t="str">
        <f>IFERROR(IF($B169=String_o_Kofi,0,VLOOKUP(Monatsverwendungsnachweis!Z172,Status_Ausloesung,Monatsverwendungsnachweis!$R$6,FALSE)*$AF$6*Ermittlung_Pauschale!$N161),"")</f>
        <v/>
      </c>
      <c r="J169" s="73" t="str">
        <f>IFERROR(IF($B169=String_o_Kofi,0,VLOOKUP(Monatsverwendungsnachweis!AA172,Status_Ausloesung,Monatsverwendungsnachweis!$R$6,FALSE)*$AF$6*Ermittlung_Pauschale!$N161),"")</f>
        <v/>
      </c>
      <c r="K169" s="73" t="str">
        <f>IFERROR(IF($B169=String_o_Kofi,0,VLOOKUP(Monatsverwendungsnachweis!AB172,Status_Ausloesung,Monatsverwendungsnachweis!$R$6,FALSE)*$AF$6*Ermittlung_Pauschale!$N161),"")</f>
        <v/>
      </c>
      <c r="L169" s="73" t="str">
        <f>IFERROR(IF($B169=String_o_Kofi,0,VLOOKUP(Monatsverwendungsnachweis!AC172,Status_Ausloesung,Monatsverwendungsnachweis!$R$6,FALSE)*$AF$6*Ermittlung_Pauschale!$N161),"")</f>
        <v/>
      </c>
      <c r="M169" s="73" t="str">
        <f>IFERROR(IF($B169=String_o_Kofi,0,VLOOKUP(Monatsverwendungsnachweis!AD172,Status_Ausloesung,Monatsverwendungsnachweis!$R$6,FALSE)*$AF$6*Ermittlung_Pauschale!$N161),"")</f>
        <v/>
      </c>
      <c r="N169" s="73" t="str">
        <f>IFERROR(IF($B169=String_o_Kofi,0,VLOOKUP(Monatsverwendungsnachweis!AE172,Status_Ausloesung,Monatsverwendungsnachweis!$R$6,FALSE)*$AF$6*Ermittlung_Pauschale!$N161),"")</f>
        <v/>
      </c>
      <c r="O169" s="73" t="str">
        <f>IFERROR(IF($B169=String_o_Kofi,0,VLOOKUP(Monatsverwendungsnachweis!AF172,Status_Ausloesung,Monatsverwendungsnachweis!$R$6,FALSE)*$AF$6*Ermittlung_Pauschale!$N161),"")</f>
        <v/>
      </c>
      <c r="P169" s="73" t="str">
        <f>IFERROR(IF($B169=String_o_Kofi,0,VLOOKUP(Monatsverwendungsnachweis!AG172,Status_Ausloesung,Monatsverwendungsnachweis!$R$6,FALSE)*$AF$6*Ermittlung_Pauschale!$N161),"")</f>
        <v/>
      </c>
      <c r="Q169" s="73" t="str">
        <f>IFERROR(IF($B169=String_o_Kofi,0,VLOOKUP(Monatsverwendungsnachweis!AH172,Status_Ausloesung,Monatsverwendungsnachweis!$R$6,FALSE)*$AF$6*Ermittlung_Pauschale!$N161),"")</f>
        <v/>
      </c>
      <c r="R169" s="73" t="str">
        <f>IFERROR(IF($B169=String_o_Kofi,0,VLOOKUP(Monatsverwendungsnachweis!AI172,Status_Ausloesung,Monatsverwendungsnachweis!$R$6,FALSE)*$AF$6*Ermittlung_Pauschale!$N161),"")</f>
        <v/>
      </c>
      <c r="S169" s="73" t="str">
        <f>IFERROR(IF($B169=String_o_Kofi,0,VLOOKUP(Monatsverwendungsnachweis!AJ172,Status_Ausloesung,Monatsverwendungsnachweis!$R$6,FALSE)*$AF$6*Ermittlung_Pauschale!$N161),"")</f>
        <v/>
      </c>
      <c r="T169" s="73" t="str">
        <f>IFERROR(IF($B169=String_o_Kofi,0,VLOOKUP(Monatsverwendungsnachweis!AK172,Status_Ausloesung,Monatsverwendungsnachweis!$R$6,FALSE)*$AF$6*Ermittlung_Pauschale!$N161),"")</f>
        <v/>
      </c>
      <c r="U169" s="73" t="str">
        <f>IFERROR(IF($B169=String_o_Kofi,0,VLOOKUP(Monatsverwendungsnachweis!AL172,Status_Ausloesung,Monatsverwendungsnachweis!$R$6,FALSE)*$AF$6*Ermittlung_Pauschale!$N161),"")</f>
        <v/>
      </c>
      <c r="V169" s="73" t="str">
        <f>IFERROR(IF($B169=String_o_Kofi,0,VLOOKUP(Monatsverwendungsnachweis!AM172,Status_Ausloesung,Monatsverwendungsnachweis!$R$6,FALSE)*$AF$6*Ermittlung_Pauschale!$N161),"")</f>
        <v/>
      </c>
      <c r="W169" s="73" t="str">
        <f>IFERROR(IF($B169=String_o_Kofi,0,VLOOKUP(Monatsverwendungsnachweis!AN172,Status_Ausloesung,Monatsverwendungsnachweis!$R$6,FALSE)*$AF$6*Ermittlung_Pauschale!$N161),"")</f>
        <v/>
      </c>
      <c r="X169" s="73" t="str">
        <f>IFERROR(IF($B169=String_o_Kofi,0,VLOOKUP(Monatsverwendungsnachweis!AO172,Status_Ausloesung,Monatsverwendungsnachweis!$R$6,FALSE)*$AF$6*Ermittlung_Pauschale!$N161),"")</f>
        <v/>
      </c>
      <c r="Y169" s="73" t="str">
        <f>IFERROR(IF($B169=String_o_Kofi,0,VLOOKUP(Monatsverwendungsnachweis!AP172,Status_Ausloesung,Monatsverwendungsnachweis!$R$6,FALSE)*$AF$6*Ermittlung_Pauschale!$N161),"")</f>
        <v/>
      </c>
      <c r="Z169" s="73" t="str">
        <f>IFERROR(IF($B169=String_o_Kofi,0,VLOOKUP(Monatsverwendungsnachweis!AQ172,Status_Ausloesung,Monatsverwendungsnachweis!$R$6,FALSE)*$AF$6*Ermittlung_Pauschale!$N161),"")</f>
        <v/>
      </c>
      <c r="AA169" s="73" t="str">
        <f>IFERROR(IF($B169=String_o_Kofi,0,VLOOKUP(Monatsverwendungsnachweis!AR172,Status_Ausloesung,Monatsverwendungsnachweis!$R$6,FALSE)*$AF$6*Ermittlung_Pauschale!$N161),"")</f>
        <v/>
      </c>
      <c r="AB169" s="73" t="str">
        <f>IFERROR(IF($B169=String_o_Kofi,0,VLOOKUP(Monatsverwendungsnachweis!AS172,Status_Ausloesung,Monatsverwendungsnachweis!$R$6,FALSE)*$AF$6*Ermittlung_Pauschale!$N161),"")</f>
        <v/>
      </c>
      <c r="AC169" s="73" t="str">
        <f>IFERROR(IF($B169=String_o_Kofi,0,VLOOKUP(Monatsverwendungsnachweis!AT172,Status_Ausloesung,Monatsverwendungsnachweis!$R$6,FALSE)*$AF$6*Ermittlung_Pauschale!$N161),"")</f>
        <v/>
      </c>
      <c r="AD169" s="73" t="str">
        <f>IFERROR(IF($B169=String_o_Kofi,0,VLOOKUP(Monatsverwendungsnachweis!AU172,Status_Ausloesung,Monatsverwendungsnachweis!$R$6,FALSE)*$AF$6*Ermittlung_Pauschale!$N161),"")</f>
        <v/>
      </c>
      <c r="AE169" s="73" t="str">
        <f>IFERROR(IF($B169=String_o_Kofi,0,VLOOKUP(Monatsverwendungsnachweis!AV172,Status_Ausloesung,Monatsverwendungsnachweis!$R$6,FALSE)*$AF$6*Ermittlung_Pauschale!$N161),"")</f>
        <v/>
      </c>
      <c r="AF169" s="73" t="str">
        <f>IFERROR(IF($B169=String_o_Kofi,0,VLOOKUP(Monatsverwendungsnachweis!AW172,Status_Ausloesung,Monatsverwendungsnachweis!$R$6,FALSE)*$AF$6*Ermittlung_Pauschale!$N161),"")</f>
        <v/>
      </c>
      <c r="AG169" s="73" t="str">
        <f>IFERROR(IF($B169=String_o_Kofi,0,VLOOKUP(Monatsverwendungsnachweis!AX172,Status_Ausloesung,Monatsverwendungsnachweis!$R$6,FALSE)*$AF$6*Ermittlung_Pauschale!$N161),"")</f>
        <v/>
      </c>
      <c r="AH169" s="73" t="str">
        <f>IFERROR(IF($B169=String_o_Kofi,0,VLOOKUP(Monatsverwendungsnachweis!AY172,Status_Ausloesung,Monatsverwendungsnachweis!$R$6,FALSE)*$AF$6*Ermittlung_Pauschale!$N161),"")</f>
        <v/>
      </c>
      <c r="AI169" s="73" t="str">
        <f>IFERROR(IF($B169=String_o_Kofi,0,VLOOKUP(Monatsverwendungsnachweis!AZ172,Status_Ausloesung,Monatsverwendungsnachweis!$R$6,FALSE)*$AF$6*Ermittlung_Pauschale!$N161),"")</f>
        <v/>
      </c>
      <c r="AJ169" s="73" t="str">
        <f>IFERROR(IF($B169=String_o_Kofi,0,VLOOKUP(Monatsverwendungsnachweis!BA172,Status_Ausloesung,Monatsverwendungsnachweis!$R$6,FALSE)*$AF$6*Ermittlung_Pauschale!$N161),"")</f>
        <v/>
      </c>
      <c r="AK169" s="73" t="str">
        <f>IFERROR(IF($B169=String_o_Kofi,0,VLOOKUP(Monatsverwendungsnachweis!BB172,Status_Ausloesung,Monatsverwendungsnachweis!$R$6,FALSE)*$AF$6*Ermittlung_Pauschale!$N161),"")</f>
        <v/>
      </c>
      <c r="AL169" s="73" t="str">
        <f>IFERROR(IF($B169=String_o_Kofi,0,VLOOKUP(Monatsverwendungsnachweis!BC172,Status_Ausloesung,Monatsverwendungsnachweis!$R$6,FALSE)*$AF$6*Ermittlung_Pauschale!$N161),"")</f>
        <v/>
      </c>
      <c r="AM169" s="74">
        <f>IF(E169='Drop Down'!$L$2,SUM(H169:AL169),0)</f>
        <v>0</v>
      </c>
      <c r="AN169" s="74">
        <f>IF(E169='Drop Down'!$L$3,SUM(H169:AL169),0)</f>
        <v>0</v>
      </c>
      <c r="AO169" s="625"/>
      <c r="AP169" s="625"/>
    </row>
    <row r="170" spans="1:42" s="41" customFormat="1" ht="11.85" customHeight="1" x14ac:dyDescent="0.2">
      <c r="A170" s="83" t="str">
        <f>Monatsverwendungsnachweis!A173</f>
        <v/>
      </c>
      <c r="B170" s="84" t="str">
        <f>IF(Monatsverwendungsnachweis!B173&lt;&gt;"",Monatsverwendungsnachweis!B173,"")</f>
        <v/>
      </c>
      <c r="C170" s="84" t="str">
        <f>IF(Monatsverwendungsnachweis!D173&lt;&gt;"",Monatsverwendungsnachweis!D173,"")</f>
        <v/>
      </c>
      <c r="D170" s="124" t="str">
        <f>IF(Monatsverwendungsnachweis!F173="","",Monatsverwendungsnachweis!F173)</f>
        <v/>
      </c>
      <c r="E170" s="128" t="str">
        <f>IF(Monatsverwendungsnachweis!G173="","",Monatsverwendungsnachweis!G173)</f>
        <v/>
      </c>
      <c r="F170" s="124" t="str">
        <f>IF(Monatsverwendungsnachweis!H173="","",Monatsverwendungsnachweis!H173)</f>
        <v/>
      </c>
      <c r="G170" s="124" t="str">
        <f>IF(C170="","",IF(Ermittlung_Pauschale!N162=0,"nein","ja"))</f>
        <v/>
      </c>
      <c r="H170" s="73" t="str">
        <f>IFERROR(IF($B170=String_o_Kofi,0,VLOOKUP(Monatsverwendungsnachweis!Y173,Status_Ausloesung,Monatsverwendungsnachweis!$R$6,FALSE)*$AF$6*Ermittlung_Pauschale!$N162),"")</f>
        <v/>
      </c>
      <c r="I170" s="73" t="str">
        <f>IFERROR(IF($B170=String_o_Kofi,0,VLOOKUP(Monatsverwendungsnachweis!Z173,Status_Ausloesung,Monatsverwendungsnachweis!$R$6,FALSE)*$AF$6*Ermittlung_Pauschale!$N162),"")</f>
        <v/>
      </c>
      <c r="J170" s="73" t="str">
        <f>IFERROR(IF($B170=String_o_Kofi,0,VLOOKUP(Monatsverwendungsnachweis!AA173,Status_Ausloesung,Monatsverwendungsnachweis!$R$6,FALSE)*$AF$6*Ermittlung_Pauschale!$N162),"")</f>
        <v/>
      </c>
      <c r="K170" s="73" t="str">
        <f>IFERROR(IF($B170=String_o_Kofi,0,VLOOKUP(Monatsverwendungsnachweis!AB173,Status_Ausloesung,Monatsverwendungsnachweis!$R$6,FALSE)*$AF$6*Ermittlung_Pauschale!$N162),"")</f>
        <v/>
      </c>
      <c r="L170" s="73" t="str">
        <f>IFERROR(IF($B170=String_o_Kofi,0,VLOOKUP(Monatsverwendungsnachweis!AC173,Status_Ausloesung,Monatsverwendungsnachweis!$R$6,FALSE)*$AF$6*Ermittlung_Pauschale!$N162),"")</f>
        <v/>
      </c>
      <c r="M170" s="73" t="str">
        <f>IFERROR(IF($B170=String_o_Kofi,0,VLOOKUP(Monatsverwendungsnachweis!AD173,Status_Ausloesung,Monatsverwendungsnachweis!$R$6,FALSE)*$AF$6*Ermittlung_Pauschale!$N162),"")</f>
        <v/>
      </c>
      <c r="N170" s="73" t="str">
        <f>IFERROR(IF($B170=String_o_Kofi,0,VLOOKUP(Monatsverwendungsnachweis!AE173,Status_Ausloesung,Monatsverwendungsnachweis!$R$6,FALSE)*$AF$6*Ermittlung_Pauschale!$N162),"")</f>
        <v/>
      </c>
      <c r="O170" s="73" t="str">
        <f>IFERROR(IF($B170=String_o_Kofi,0,VLOOKUP(Monatsverwendungsnachweis!AF173,Status_Ausloesung,Monatsverwendungsnachweis!$R$6,FALSE)*$AF$6*Ermittlung_Pauschale!$N162),"")</f>
        <v/>
      </c>
      <c r="P170" s="73" t="str">
        <f>IFERROR(IF($B170=String_o_Kofi,0,VLOOKUP(Monatsverwendungsnachweis!AG173,Status_Ausloesung,Monatsverwendungsnachweis!$R$6,FALSE)*$AF$6*Ermittlung_Pauschale!$N162),"")</f>
        <v/>
      </c>
      <c r="Q170" s="73" t="str">
        <f>IFERROR(IF($B170=String_o_Kofi,0,VLOOKUP(Monatsverwendungsnachweis!AH173,Status_Ausloesung,Monatsverwendungsnachweis!$R$6,FALSE)*$AF$6*Ermittlung_Pauschale!$N162),"")</f>
        <v/>
      </c>
      <c r="R170" s="73" t="str">
        <f>IFERROR(IF($B170=String_o_Kofi,0,VLOOKUP(Monatsverwendungsnachweis!AI173,Status_Ausloesung,Monatsverwendungsnachweis!$R$6,FALSE)*$AF$6*Ermittlung_Pauschale!$N162),"")</f>
        <v/>
      </c>
      <c r="S170" s="73" t="str">
        <f>IFERROR(IF($B170=String_o_Kofi,0,VLOOKUP(Monatsverwendungsnachweis!AJ173,Status_Ausloesung,Monatsverwendungsnachweis!$R$6,FALSE)*$AF$6*Ermittlung_Pauschale!$N162),"")</f>
        <v/>
      </c>
      <c r="T170" s="73" t="str">
        <f>IFERROR(IF($B170=String_o_Kofi,0,VLOOKUP(Monatsverwendungsnachweis!AK173,Status_Ausloesung,Monatsverwendungsnachweis!$R$6,FALSE)*$AF$6*Ermittlung_Pauschale!$N162),"")</f>
        <v/>
      </c>
      <c r="U170" s="73" t="str">
        <f>IFERROR(IF($B170=String_o_Kofi,0,VLOOKUP(Monatsverwendungsnachweis!AL173,Status_Ausloesung,Monatsverwendungsnachweis!$R$6,FALSE)*$AF$6*Ermittlung_Pauschale!$N162),"")</f>
        <v/>
      </c>
      <c r="V170" s="73" t="str">
        <f>IFERROR(IF($B170=String_o_Kofi,0,VLOOKUP(Monatsverwendungsnachweis!AM173,Status_Ausloesung,Monatsverwendungsnachweis!$R$6,FALSE)*$AF$6*Ermittlung_Pauschale!$N162),"")</f>
        <v/>
      </c>
      <c r="W170" s="73" t="str">
        <f>IFERROR(IF($B170=String_o_Kofi,0,VLOOKUP(Monatsverwendungsnachweis!AN173,Status_Ausloesung,Monatsverwendungsnachweis!$R$6,FALSE)*$AF$6*Ermittlung_Pauschale!$N162),"")</f>
        <v/>
      </c>
      <c r="X170" s="73" t="str">
        <f>IFERROR(IF($B170=String_o_Kofi,0,VLOOKUP(Monatsverwendungsnachweis!AO173,Status_Ausloesung,Monatsverwendungsnachweis!$R$6,FALSE)*$AF$6*Ermittlung_Pauschale!$N162),"")</f>
        <v/>
      </c>
      <c r="Y170" s="73" t="str">
        <f>IFERROR(IF($B170=String_o_Kofi,0,VLOOKUP(Monatsverwendungsnachweis!AP173,Status_Ausloesung,Monatsverwendungsnachweis!$R$6,FALSE)*$AF$6*Ermittlung_Pauschale!$N162),"")</f>
        <v/>
      </c>
      <c r="Z170" s="73" t="str">
        <f>IFERROR(IF($B170=String_o_Kofi,0,VLOOKUP(Monatsverwendungsnachweis!AQ173,Status_Ausloesung,Monatsverwendungsnachweis!$R$6,FALSE)*$AF$6*Ermittlung_Pauschale!$N162),"")</f>
        <v/>
      </c>
      <c r="AA170" s="73" t="str">
        <f>IFERROR(IF($B170=String_o_Kofi,0,VLOOKUP(Monatsverwendungsnachweis!AR173,Status_Ausloesung,Monatsverwendungsnachweis!$R$6,FALSE)*$AF$6*Ermittlung_Pauschale!$N162),"")</f>
        <v/>
      </c>
      <c r="AB170" s="73" t="str">
        <f>IFERROR(IF($B170=String_o_Kofi,0,VLOOKUP(Monatsverwendungsnachweis!AS173,Status_Ausloesung,Monatsverwendungsnachweis!$R$6,FALSE)*$AF$6*Ermittlung_Pauschale!$N162),"")</f>
        <v/>
      </c>
      <c r="AC170" s="73" t="str">
        <f>IFERROR(IF($B170=String_o_Kofi,0,VLOOKUP(Monatsverwendungsnachweis!AT173,Status_Ausloesung,Monatsverwendungsnachweis!$R$6,FALSE)*$AF$6*Ermittlung_Pauschale!$N162),"")</f>
        <v/>
      </c>
      <c r="AD170" s="73" t="str">
        <f>IFERROR(IF($B170=String_o_Kofi,0,VLOOKUP(Monatsverwendungsnachweis!AU173,Status_Ausloesung,Monatsverwendungsnachweis!$R$6,FALSE)*$AF$6*Ermittlung_Pauschale!$N162),"")</f>
        <v/>
      </c>
      <c r="AE170" s="73" t="str">
        <f>IFERROR(IF($B170=String_o_Kofi,0,VLOOKUP(Monatsverwendungsnachweis!AV173,Status_Ausloesung,Monatsverwendungsnachweis!$R$6,FALSE)*$AF$6*Ermittlung_Pauschale!$N162),"")</f>
        <v/>
      </c>
      <c r="AF170" s="73" t="str">
        <f>IFERROR(IF($B170=String_o_Kofi,0,VLOOKUP(Monatsverwendungsnachweis!AW173,Status_Ausloesung,Monatsverwendungsnachweis!$R$6,FALSE)*$AF$6*Ermittlung_Pauschale!$N162),"")</f>
        <v/>
      </c>
      <c r="AG170" s="73" t="str">
        <f>IFERROR(IF($B170=String_o_Kofi,0,VLOOKUP(Monatsverwendungsnachweis!AX173,Status_Ausloesung,Monatsverwendungsnachweis!$R$6,FALSE)*$AF$6*Ermittlung_Pauschale!$N162),"")</f>
        <v/>
      </c>
      <c r="AH170" s="73" t="str">
        <f>IFERROR(IF($B170=String_o_Kofi,0,VLOOKUP(Monatsverwendungsnachweis!AY173,Status_Ausloesung,Monatsverwendungsnachweis!$R$6,FALSE)*$AF$6*Ermittlung_Pauschale!$N162),"")</f>
        <v/>
      </c>
      <c r="AI170" s="73" t="str">
        <f>IFERROR(IF($B170=String_o_Kofi,0,VLOOKUP(Monatsverwendungsnachweis!AZ173,Status_Ausloesung,Monatsverwendungsnachweis!$R$6,FALSE)*$AF$6*Ermittlung_Pauschale!$N162),"")</f>
        <v/>
      </c>
      <c r="AJ170" s="73" t="str">
        <f>IFERROR(IF($B170=String_o_Kofi,0,VLOOKUP(Monatsverwendungsnachweis!BA173,Status_Ausloesung,Monatsverwendungsnachweis!$R$6,FALSE)*$AF$6*Ermittlung_Pauschale!$N162),"")</f>
        <v/>
      </c>
      <c r="AK170" s="73" t="str">
        <f>IFERROR(IF($B170=String_o_Kofi,0,VLOOKUP(Monatsverwendungsnachweis!BB173,Status_Ausloesung,Monatsverwendungsnachweis!$R$6,FALSE)*$AF$6*Ermittlung_Pauschale!$N162),"")</f>
        <v/>
      </c>
      <c r="AL170" s="73" t="str">
        <f>IFERROR(IF($B170=String_o_Kofi,0,VLOOKUP(Monatsverwendungsnachweis!BC173,Status_Ausloesung,Monatsverwendungsnachweis!$R$6,FALSE)*$AF$6*Ermittlung_Pauschale!$N162),"")</f>
        <v/>
      </c>
      <c r="AM170" s="74">
        <f>IF(E170='Drop Down'!$L$2,SUM(H170:AL170),0)</f>
        <v>0</v>
      </c>
      <c r="AN170" s="74">
        <f>IF(E170='Drop Down'!$L$3,SUM(H170:AL170),0)</f>
        <v>0</v>
      </c>
      <c r="AO170" s="625"/>
      <c r="AP170" s="625"/>
    </row>
    <row r="171" spans="1:42" s="41" customFormat="1" ht="11.85" customHeight="1" x14ac:dyDescent="0.2">
      <c r="A171" s="83" t="str">
        <f>Monatsverwendungsnachweis!A174</f>
        <v/>
      </c>
      <c r="B171" s="84" t="str">
        <f>IF(Monatsverwendungsnachweis!B174&lt;&gt;"",Monatsverwendungsnachweis!B174,"")</f>
        <v/>
      </c>
      <c r="C171" s="84" t="str">
        <f>IF(Monatsverwendungsnachweis!D174&lt;&gt;"",Monatsverwendungsnachweis!D174,"")</f>
        <v/>
      </c>
      <c r="D171" s="124" t="str">
        <f>IF(Monatsverwendungsnachweis!F174="","",Monatsverwendungsnachweis!F174)</f>
        <v/>
      </c>
      <c r="E171" s="128" t="str">
        <f>IF(Monatsverwendungsnachweis!G174="","",Monatsverwendungsnachweis!G174)</f>
        <v/>
      </c>
      <c r="F171" s="124" t="str">
        <f>IF(Monatsverwendungsnachweis!H174="","",Monatsverwendungsnachweis!H174)</f>
        <v/>
      </c>
      <c r="G171" s="124" t="str">
        <f>IF(C171="","",IF(Ermittlung_Pauschale!N163=0,"nein","ja"))</f>
        <v/>
      </c>
      <c r="H171" s="73" t="str">
        <f>IFERROR(IF($B171=String_o_Kofi,0,VLOOKUP(Monatsverwendungsnachweis!Y174,Status_Ausloesung,Monatsverwendungsnachweis!$R$6,FALSE)*$AF$6*Ermittlung_Pauschale!$N163),"")</f>
        <v/>
      </c>
      <c r="I171" s="73" t="str">
        <f>IFERROR(IF($B171=String_o_Kofi,0,VLOOKUP(Monatsverwendungsnachweis!Z174,Status_Ausloesung,Monatsverwendungsnachweis!$R$6,FALSE)*$AF$6*Ermittlung_Pauschale!$N163),"")</f>
        <v/>
      </c>
      <c r="J171" s="73" t="str">
        <f>IFERROR(IF($B171=String_o_Kofi,0,VLOOKUP(Monatsverwendungsnachweis!AA174,Status_Ausloesung,Monatsverwendungsnachweis!$R$6,FALSE)*$AF$6*Ermittlung_Pauschale!$N163),"")</f>
        <v/>
      </c>
      <c r="K171" s="73" t="str">
        <f>IFERROR(IF($B171=String_o_Kofi,0,VLOOKUP(Monatsverwendungsnachweis!AB174,Status_Ausloesung,Monatsverwendungsnachweis!$R$6,FALSE)*$AF$6*Ermittlung_Pauschale!$N163),"")</f>
        <v/>
      </c>
      <c r="L171" s="73" t="str">
        <f>IFERROR(IF($B171=String_o_Kofi,0,VLOOKUP(Monatsverwendungsnachweis!AC174,Status_Ausloesung,Monatsverwendungsnachweis!$R$6,FALSE)*$AF$6*Ermittlung_Pauschale!$N163),"")</f>
        <v/>
      </c>
      <c r="M171" s="73" t="str">
        <f>IFERROR(IF($B171=String_o_Kofi,0,VLOOKUP(Monatsverwendungsnachweis!AD174,Status_Ausloesung,Monatsverwendungsnachweis!$R$6,FALSE)*$AF$6*Ermittlung_Pauschale!$N163),"")</f>
        <v/>
      </c>
      <c r="N171" s="73" t="str">
        <f>IFERROR(IF($B171=String_o_Kofi,0,VLOOKUP(Monatsverwendungsnachweis!AE174,Status_Ausloesung,Monatsverwendungsnachweis!$R$6,FALSE)*$AF$6*Ermittlung_Pauschale!$N163),"")</f>
        <v/>
      </c>
      <c r="O171" s="73" t="str">
        <f>IFERROR(IF($B171=String_o_Kofi,0,VLOOKUP(Monatsverwendungsnachweis!AF174,Status_Ausloesung,Monatsverwendungsnachweis!$R$6,FALSE)*$AF$6*Ermittlung_Pauschale!$N163),"")</f>
        <v/>
      </c>
      <c r="P171" s="73" t="str">
        <f>IFERROR(IF($B171=String_o_Kofi,0,VLOOKUP(Monatsverwendungsnachweis!AG174,Status_Ausloesung,Monatsverwendungsnachweis!$R$6,FALSE)*$AF$6*Ermittlung_Pauschale!$N163),"")</f>
        <v/>
      </c>
      <c r="Q171" s="73" t="str">
        <f>IFERROR(IF($B171=String_o_Kofi,0,VLOOKUP(Monatsverwendungsnachweis!AH174,Status_Ausloesung,Monatsverwendungsnachweis!$R$6,FALSE)*$AF$6*Ermittlung_Pauschale!$N163),"")</f>
        <v/>
      </c>
      <c r="R171" s="73" t="str">
        <f>IFERROR(IF($B171=String_o_Kofi,0,VLOOKUP(Monatsverwendungsnachweis!AI174,Status_Ausloesung,Monatsverwendungsnachweis!$R$6,FALSE)*$AF$6*Ermittlung_Pauschale!$N163),"")</f>
        <v/>
      </c>
      <c r="S171" s="73" t="str">
        <f>IFERROR(IF($B171=String_o_Kofi,0,VLOOKUP(Monatsverwendungsnachweis!AJ174,Status_Ausloesung,Monatsverwendungsnachweis!$R$6,FALSE)*$AF$6*Ermittlung_Pauschale!$N163),"")</f>
        <v/>
      </c>
      <c r="T171" s="73" t="str">
        <f>IFERROR(IF($B171=String_o_Kofi,0,VLOOKUP(Monatsverwendungsnachweis!AK174,Status_Ausloesung,Monatsverwendungsnachweis!$R$6,FALSE)*$AF$6*Ermittlung_Pauschale!$N163),"")</f>
        <v/>
      </c>
      <c r="U171" s="73" t="str">
        <f>IFERROR(IF($B171=String_o_Kofi,0,VLOOKUP(Monatsverwendungsnachweis!AL174,Status_Ausloesung,Monatsverwendungsnachweis!$R$6,FALSE)*$AF$6*Ermittlung_Pauschale!$N163),"")</f>
        <v/>
      </c>
      <c r="V171" s="73" t="str">
        <f>IFERROR(IF($B171=String_o_Kofi,0,VLOOKUP(Monatsverwendungsnachweis!AM174,Status_Ausloesung,Monatsverwendungsnachweis!$R$6,FALSE)*$AF$6*Ermittlung_Pauschale!$N163),"")</f>
        <v/>
      </c>
      <c r="W171" s="73" t="str">
        <f>IFERROR(IF($B171=String_o_Kofi,0,VLOOKUP(Monatsverwendungsnachweis!AN174,Status_Ausloesung,Monatsverwendungsnachweis!$R$6,FALSE)*$AF$6*Ermittlung_Pauschale!$N163),"")</f>
        <v/>
      </c>
      <c r="X171" s="73" t="str">
        <f>IFERROR(IF($B171=String_o_Kofi,0,VLOOKUP(Monatsverwendungsnachweis!AO174,Status_Ausloesung,Monatsverwendungsnachweis!$R$6,FALSE)*$AF$6*Ermittlung_Pauschale!$N163),"")</f>
        <v/>
      </c>
      <c r="Y171" s="73" t="str">
        <f>IFERROR(IF($B171=String_o_Kofi,0,VLOOKUP(Monatsverwendungsnachweis!AP174,Status_Ausloesung,Monatsverwendungsnachweis!$R$6,FALSE)*$AF$6*Ermittlung_Pauschale!$N163),"")</f>
        <v/>
      </c>
      <c r="Z171" s="73" t="str">
        <f>IFERROR(IF($B171=String_o_Kofi,0,VLOOKUP(Monatsverwendungsnachweis!AQ174,Status_Ausloesung,Monatsverwendungsnachweis!$R$6,FALSE)*$AF$6*Ermittlung_Pauschale!$N163),"")</f>
        <v/>
      </c>
      <c r="AA171" s="73" t="str">
        <f>IFERROR(IF($B171=String_o_Kofi,0,VLOOKUP(Monatsverwendungsnachweis!AR174,Status_Ausloesung,Monatsverwendungsnachweis!$R$6,FALSE)*$AF$6*Ermittlung_Pauschale!$N163),"")</f>
        <v/>
      </c>
      <c r="AB171" s="73" t="str">
        <f>IFERROR(IF($B171=String_o_Kofi,0,VLOOKUP(Monatsverwendungsnachweis!AS174,Status_Ausloesung,Monatsverwendungsnachweis!$R$6,FALSE)*$AF$6*Ermittlung_Pauschale!$N163),"")</f>
        <v/>
      </c>
      <c r="AC171" s="73" t="str">
        <f>IFERROR(IF($B171=String_o_Kofi,0,VLOOKUP(Monatsverwendungsnachweis!AT174,Status_Ausloesung,Monatsverwendungsnachweis!$R$6,FALSE)*$AF$6*Ermittlung_Pauschale!$N163),"")</f>
        <v/>
      </c>
      <c r="AD171" s="73" t="str">
        <f>IFERROR(IF($B171=String_o_Kofi,0,VLOOKUP(Monatsverwendungsnachweis!AU174,Status_Ausloesung,Monatsverwendungsnachweis!$R$6,FALSE)*$AF$6*Ermittlung_Pauschale!$N163),"")</f>
        <v/>
      </c>
      <c r="AE171" s="73" t="str">
        <f>IFERROR(IF($B171=String_o_Kofi,0,VLOOKUP(Monatsverwendungsnachweis!AV174,Status_Ausloesung,Monatsverwendungsnachweis!$R$6,FALSE)*$AF$6*Ermittlung_Pauschale!$N163),"")</f>
        <v/>
      </c>
      <c r="AF171" s="73" t="str">
        <f>IFERROR(IF($B171=String_o_Kofi,0,VLOOKUP(Monatsverwendungsnachweis!AW174,Status_Ausloesung,Monatsverwendungsnachweis!$R$6,FALSE)*$AF$6*Ermittlung_Pauschale!$N163),"")</f>
        <v/>
      </c>
      <c r="AG171" s="73" t="str">
        <f>IFERROR(IF($B171=String_o_Kofi,0,VLOOKUP(Monatsverwendungsnachweis!AX174,Status_Ausloesung,Monatsverwendungsnachweis!$R$6,FALSE)*$AF$6*Ermittlung_Pauschale!$N163),"")</f>
        <v/>
      </c>
      <c r="AH171" s="73" t="str">
        <f>IFERROR(IF($B171=String_o_Kofi,0,VLOOKUP(Monatsverwendungsnachweis!AY174,Status_Ausloesung,Monatsverwendungsnachweis!$R$6,FALSE)*$AF$6*Ermittlung_Pauschale!$N163),"")</f>
        <v/>
      </c>
      <c r="AI171" s="73" t="str">
        <f>IFERROR(IF($B171=String_o_Kofi,0,VLOOKUP(Monatsverwendungsnachweis!AZ174,Status_Ausloesung,Monatsverwendungsnachweis!$R$6,FALSE)*$AF$6*Ermittlung_Pauschale!$N163),"")</f>
        <v/>
      </c>
      <c r="AJ171" s="73" t="str">
        <f>IFERROR(IF($B171=String_o_Kofi,0,VLOOKUP(Monatsverwendungsnachweis!BA174,Status_Ausloesung,Monatsverwendungsnachweis!$R$6,FALSE)*$AF$6*Ermittlung_Pauschale!$N163),"")</f>
        <v/>
      </c>
      <c r="AK171" s="73" t="str">
        <f>IFERROR(IF($B171=String_o_Kofi,0,VLOOKUP(Monatsverwendungsnachweis!BB174,Status_Ausloesung,Monatsverwendungsnachweis!$R$6,FALSE)*$AF$6*Ermittlung_Pauschale!$N163),"")</f>
        <v/>
      </c>
      <c r="AL171" s="73" t="str">
        <f>IFERROR(IF($B171=String_o_Kofi,0,VLOOKUP(Monatsverwendungsnachweis!BC174,Status_Ausloesung,Monatsverwendungsnachweis!$R$6,FALSE)*$AF$6*Ermittlung_Pauschale!$N163),"")</f>
        <v/>
      </c>
      <c r="AM171" s="74">
        <f>IF(E171='Drop Down'!$L$2,SUM(H171:AL171),0)</f>
        <v>0</v>
      </c>
      <c r="AN171" s="74">
        <f>IF(E171='Drop Down'!$L$3,SUM(H171:AL171),0)</f>
        <v>0</v>
      </c>
      <c r="AO171" s="625"/>
      <c r="AP171" s="625"/>
    </row>
    <row r="172" spans="1:42" s="41" customFormat="1" ht="11.85" customHeight="1" x14ac:dyDescent="0.2">
      <c r="A172" s="83" t="str">
        <f>Monatsverwendungsnachweis!A175</f>
        <v/>
      </c>
      <c r="B172" s="84" t="str">
        <f>IF(Monatsverwendungsnachweis!B175&lt;&gt;"",Monatsverwendungsnachweis!B175,"")</f>
        <v/>
      </c>
      <c r="C172" s="84" t="str">
        <f>IF(Monatsverwendungsnachweis!D175&lt;&gt;"",Monatsverwendungsnachweis!D175,"")</f>
        <v/>
      </c>
      <c r="D172" s="124" t="str">
        <f>IF(Monatsverwendungsnachweis!F175="","",Monatsverwendungsnachweis!F175)</f>
        <v/>
      </c>
      <c r="E172" s="128" t="str">
        <f>IF(Monatsverwendungsnachweis!G175="","",Monatsverwendungsnachweis!G175)</f>
        <v/>
      </c>
      <c r="F172" s="124" t="str">
        <f>IF(Monatsverwendungsnachweis!H175="","",Monatsverwendungsnachweis!H175)</f>
        <v/>
      </c>
      <c r="G172" s="124" t="str">
        <f>IF(C172="","",IF(Ermittlung_Pauschale!N164=0,"nein","ja"))</f>
        <v/>
      </c>
      <c r="H172" s="73" t="str">
        <f>IFERROR(IF($B172=String_o_Kofi,0,VLOOKUP(Monatsverwendungsnachweis!Y175,Status_Ausloesung,Monatsverwendungsnachweis!$R$6,FALSE)*$AF$6*Ermittlung_Pauschale!$N164),"")</f>
        <v/>
      </c>
      <c r="I172" s="73" t="str">
        <f>IFERROR(IF($B172=String_o_Kofi,0,VLOOKUP(Monatsverwendungsnachweis!Z175,Status_Ausloesung,Monatsverwendungsnachweis!$R$6,FALSE)*$AF$6*Ermittlung_Pauschale!$N164),"")</f>
        <v/>
      </c>
      <c r="J172" s="73" t="str">
        <f>IFERROR(IF($B172=String_o_Kofi,0,VLOOKUP(Monatsverwendungsnachweis!AA175,Status_Ausloesung,Monatsverwendungsnachweis!$R$6,FALSE)*$AF$6*Ermittlung_Pauschale!$N164),"")</f>
        <v/>
      </c>
      <c r="K172" s="73" t="str">
        <f>IFERROR(IF($B172=String_o_Kofi,0,VLOOKUP(Monatsverwendungsnachweis!AB175,Status_Ausloesung,Monatsverwendungsnachweis!$R$6,FALSE)*$AF$6*Ermittlung_Pauschale!$N164),"")</f>
        <v/>
      </c>
      <c r="L172" s="73" t="str">
        <f>IFERROR(IF($B172=String_o_Kofi,0,VLOOKUP(Monatsverwendungsnachweis!AC175,Status_Ausloesung,Monatsverwendungsnachweis!$R$6,FALSE)*$AF$6*Ermittlung_Pauschale!$N164),"")</f>
        <v/>
      </c>
      <c r="M172" s="73" t="str">
        <f>IFERROR(IF($B172=String_o_Kofi,0,VLOOKUP(Monatsverwendungsnachweis!AD175,Status_Ausloesung,Monatsverwendungsnachweis!$R$6,FALSE)*$AF$6*Ermittlung_Pauschale!$N164),"")</f>
        <v/>
      </c>
      <c r="N172" s="73" t="str">
        <f>IFERROR(IF($B172=String_o_Kofi,0,VLOOKUP(Monatsverwendungsnachweis!AE175,Status_Ausloesung,Monatsverwendungsnachweis!$R$6,FALSE)*$AF$6*Ermittlung_Pauschale!$N164),"")</f>
        <v/>
      </c>
      <c r="O172" s="73" t="str">
        <f>IFERROR(IF($B172=String_o_Kofi,0,VLOOKUP(Monatsverwendungsnachweis!AF175,Status_Ausloesung,Monatsverwendungsnachweis!$R$6,FALSE)*$AF$6*Ermittlung_Pauschale!$N164),"")</f>
        <v/>
      </c>
      <c r="P172" s="73" t="str">
        <f>IFERROR(IF($B172=String_o_Kofi,0,VLOOKUP(Monatsverwendungsnachweis!AG175,Status_Ausloesung,Monatsverwendungsnachweis!$R$6,FALSE)*$AF$6*Ermittlung_Pauschale!$N164),"")</f>
        <v/>
      </c>
      <c r="Q172" s="73" t="str">
        <f>IFERROR(IF($B172=String_o_Kofi,0,VLOOKUP(Monatsverwendungsnachweis!AH175,Status_Ausloesung,Monatsverwendungsnachweis!$R$6,FALSE)*$AF$6*Ermittlung_Pauschale!$N164),"")</f>
        <v/>
      </c>
      <c r="R172" s="73" t="str">
        <f>IFERROR(IF($B172=String_o_Kofi,0,VLOOKUP(Monatsverwendungsnachweis!AI175,Status_Ausloesung,Monatsverwendungsnachweis!$R$6,FALSE)*$AF$6*Ermittlung_Pauschale!$N164),"")</f>
        <v/>
      </c>
      <c r="S172" s="73" t="str">
        <f>IFERROR(IF($B172=String_o_Kofi,0,VLOOKUP(Monatsverwendungsnachweis!AJ175,Status_Ausloesung,Monatsverwendungsnachweis!$R$6,FALSE)*$AF$6*Ermittlung_Pauschale!$N164),"")</f>
        <v/>
      </c>
      <c r="T172" s="73" t="str">
        <f>IFERROR(IF($B172=String_o_Kofi,0,VLOOKUP(Monatsverwendungsnachweis!AK175,Status_Ausloesung,Monatsverwendungsnachweis!$R$6,FALSE)*$AF$6*Ermittlung_Pauschale!$N164),"")</f>
        <v/>
      </c>
      <c r="U172" s="73" t="str">
        <f>IFERROR(IF($B172=String_o_Kofi,0,VLOOKUP(Monatsverwendungsnachweis!AL175,Status_Ausloesung,Monatsverwendungsnachweis!$R$6,FALSE)*$AF$6*Ermittlung_Pauschale!$N164),"")</f>
        <v/>
      </c>
      <c r="V172" s="73" t="str">
        <f>IFERROR(IF($B172=String_o_Kofi,0,VLOOKUP(Monatsverwendungsnachweis!AM175,Status_Ausloesung,Monatsverwendungsnachweis!$R$6,FALSE)*$AF$6*Ermittlung_Pauschale!$N164),"")</f>
        <v/>
      </c>
      <c r="W172" s="73" t="str">
        <f>IFERROR(IF($B172=String_o_Kofi,0,VLOOKUP(Monatsverwendungsnachweis!AN175,Status_Ausloesung,Monatsverwendungsnachweis!$R$6,FALSE)*$AF$6*Ermittlung_Pauschale!$N164),"")</f>
        <v/>
      </c>
      <c r="X172" s="73" t="str">
        <f>IFERROR(IF($B172=String_o_Kofi,0,VLOOKUP(Monatsverwendungsnachweis!AO175,Status_Ausloesung,Monatsverwendungsnachweis!$R$6,FALSE)*$AF$6*Ermittlung_Pauschale!$N164),"")</f>
        <v/>
      </c>
      <c r="Y172" s="73" t="str">
        <f>IFERROR(IF($B172=String_o_Kofi,0,VLOOKUP(Monatsverwendungsnachweis!AP175,Status_Ausloesung,Monatsverwendungsnachweis!$R$6,FALSE)*$AF$6*Ermittlung_Pauschale!$N164),"")</f>
        <v/>
      </c>
      <c r="Z172" s="73" t="str">
        <f>IFERROR(IF($B172=String_o_Kofi,0,VLOOKUP(Monatsverwendungsnachweis!AQ175,Status_Ausloesung,Monatsverwendungsnachweis!$R$6,FALSE)*$AF$6*Ermittlung_Pauschale!$N164),"")</f>
        <v/>
      </c>
      <c r="AA172" s="73" t="str">
        <f>IFERROR(IF($B172=String_o_Kofi,0,VLOOKUP(Monatsverwendungsnachweis!AR175,Status_Ausloesung,Monatsverwendungsnachweis!$R$6,FALSE)*$AF$6*Ermittlung_Pauschale!$N164),"")</f>
        <v/>
      </c>
      <c r="AB172" s="73" t="str">
        <f>IFERROR(IF($B172=String_o_Kofi,0,VLOOKUP(Monatsverwendungsnachweis!AS175,Status_Ausloesung,Monatsverwendungsnachweis!$R$6,FALSE)*$AF$6*Ermittlung_Pauschale!$N164),"")</f>
        <v/>
      </c>
      <c r="AC172" s="73" t="str">
        <f>IFERROR(IF($B172=String_o_Kofi,0,VLOOKUP(Monatsverwendungsnachweis!AT175,Status_Ausloesung,Monatsverwendungsnachweis!$R$6,FALSE)*$AF$6*Ermittlung_Pauschale!$N164),"")</f>
        <v/>
      </c>
      <c r="AD172" s="73" t="str">
        <f>IFERROR(IF($B172=String_o_Kofi,0,VLOOKUP(Monatsverwendungsnachweis!AU175,Status_Ausloesung,Monatsverwendungsnachweis!$R$6,FALSE)*$AF$6*Ermittlung_Pauschale!$N164),"")</f>
        <v/>
      </c>
      <c r="AE172" s="73" t="str">
        <f>IFERROR(IF($B172=String_o_Kofi,0,VLOOKUP(Monatsverwendungsnachweis!AV175,Status_Ausloesung,Monatsverwendungsnachweis!$R$6,FALSE)*$AF$6*Ermittlung_Pauschale!$N164),"")</f>
        <v/>
      </c>
      <c r="AF172" s="73" t="str">
        <f>IFERROR(IF($B172=String_o_Kofi,0,VLOOKUP(Monatsverwendungsnachweis!AW175,Status_Ausloesung,Monatsverwendungsnachweis!$R$6,FALSE)*$AF$6*Ermittlung_Pauschale!$N164),"")</f>
        <v/>
      </c>
      <c r="AG172" s="73" t="str">
        <f>IFERROR(IF($B172=String_o_Kofi,0,VLOOKUP(Monatsverwendungsnachweis!AX175,Status_Ausloesung,Monatsverwendungsnachweis!$R$6,FALSE)*$AF$6*Ermittlung_Pauschale!$N164),"")</f>
        <v/>
      </c>
      <c r="AH172" s="73" t="str">
        <f>IFERROR(IF($B172=String_o_Kofi,0,VLOOKUP(Monatsverwendungsnachweis!AY175,Status_Ausloesung,Monatsverwendungsnachweis!$R$6,FALSE)*$AF$6*Ermittlung_Pauschale!$N164),"")</f>
        <v/>
      </c>
      <c r="AI172" s="73" t="str">
        <f>IFERROR(IF($B172=String_o_Kofi,0,VLOOKUP(Monatsverwendungsnachweis!AZ175,Status_Ausloesung,Monatsverwendungsnachweis!$R$6,FALSE)*$AF$6*Ermittlung_Pauschale!$N164),"")</f>
        <v/>
      </c>
      <c r="AJ172" s="73" t="str">
        <f>IFERROR(IF($B172=String_o_Kofi,0,VLOOKUP(Monatsverwendungsnachweis!BA175,Status_Ausloesung,Monatsverwendungsnachweis!$R$6,FALSE)*$AF$6*Ermittlung_Pauschale!$N164),"")</f>
        <v/>
      </c>
      <c r="AK172" s="73" t="str">
        <f>IFERROR(IF($B172=String_o_Kofi,0,VLOOKUP(Monatsverwendungsnachweis!BB175,Status_Ausloesung,Monatsverwendungsnachweis!$R$6,FALSE)*$AF$6*Ermittlung_Pauschale!$N164),"")</f>
        <v/>
      </c>
      <c r="AL172" s="73" t="str">
        <f>IFERROR(IF($B172=String_o_Kofi,0,VLOOKUP(Monatsverwendungsnachweis!BC175,Status_Ausloesung,Monatsverwendungsnachweis!$R$6,FALSE)*$AF$6*Ermittlung_Pauschale!$N164),"")</f>
        <v/>
      </c>
      <c r="AM172" s="74">
        <f>IF(E172='Drop Down'!$L$2,SUM(H172:AL172),0)</f>
        <v>0</v>
      </c>
      <c r="AN172" s="74">
        <f>IF(E172='Drop Down'!$L$3,SUM(H172:AL172),0)</f>
        <v>0</v>
      </c>
      <c r="AO172" s="625"/>
      <c r="AP172" s="625"/>
    </row>
    <row r="173" spans="1:42" s="41" customFormat="1" ht="11.85" customHeight="1" x14ac:dyDescent="0.2">
      <c r="A173" s="83" t="str">
        <f>Monatsverwendungsnachweis!A176</f>
        <v/>
      </c>
      <c r="B173" s="84" t="str">
        <f>IF(Monatsverwendungsnachweis!B176&lt;&gt;"",Monatsverwendungsnachweis!B176,"")</f>
        <v/>
      </c>
      <c r="C173" s="84" t="str">
        <f>IF(Monatsverwendungsnachweis!D176&lt;&gt;"",Monatsverwendungsnachweis!D176,"")</f>
        <v/>
      </c>
      <c r="D173" s="124" t="str">
        <f>IF(Monatsverwendungsnachweis!F176="","",Monatsverwendungsnachweis!F176)</f>
        <v/>
      </c>
      <c r="E173" s="128" t="str">
        <f>IF(Monatsverwendungsnachweis!G176="","",Monatsverwendungsnachweis!G176)</f>
        <v/>
      </c>
      <c r="F173" s="124" t="str">
        <f>IF(Monatsverwendungsnachweis!H176="","",Monatsverwendungsnachweis!H176)</f>
        <v/>
      </c>
      <c r="G173" s="124" t="str">
        <f>IF(C173="","",IF(Ermittlung_Pauschale!N165=0,"nein","ja"))</f>
        <v/>
      </c>
      <c r="H173" s="73" t="str">
        <f>IFERROR(IF($B173=String_o_Kofi,0,VLOOKUP(Monatsverwendungsnachweis!Y176,Status_Ausloesung,Monatsverwendungsnachweis!$R$6,FALSE)*$AF$6*Ermittlung_Pauschale!$N165),"")</f>
        <v/>
      </c>
      <c r="I173" s="73" t="str">
        <f>IFERROR(IF($B173=String_o_Kofi,0,VLOOKUP(Monatsverwendungsnachweis!Z176,Status_Ausloesung,Monatsverwendungsnachweis!$R$6,FALSE)*$AF$6*Ermittlung_Pauschale!$N165),"")</f>
        <v/>
      </c>
      <c r="J173" s="73" t="str">
        <f>IFERROR(IF($B173=String_o_Kofi,0,VLOOKUP(Monatsverwendungsnachweis!AA176,Status_Ausloesung,Monatsverwendungsnachweis!$R$6,FALSE)*$AF$6*Ermittlung_Pauschale!$N165),"")</f>
        <v/>
      </c>
      <c r="K173" s="73" t="str">
        <f>IFERROR(IF($B173=String_o_Kofi,0,VLOOKUP(Monatsverwendungsnachweis!AB176,Status_Ausloesung,Monatsverwendungsnachweis!$R$6,FALSE)*$AF$6*Ermittlung_Pauschale!$N165),"")</f>
        <v/>
      </c>
      <c r="L173" s="73" t="str">
        <f>IFERROR(IF($B173=String_o_Kofi,0,VLOOKUP(Monatsverwendungsnachweis!AC176,Status_Ausloesung,Monatsverwendungsnachweis!$R$6,FALSE)*$AF$6*Ermittlung_Pauschale!$N165),"")</f>
        <v/>
      </c>
      <c r="M173" s="73" t="str">
        <f>IFERROR(IF($B173=String_o_Kofi,0,VLOOKUP(Monatsverwendungsnachweis!AD176,Status_Ausloesung,Monatsverwendungsnachweis!$R$6,FALSE)*$AF$6*Ermittlung_Pauschale!$N165),"")</f>
        <v/>
      </c>
      <c r="N173" s="73" t="str">
        <f>IFERROR(IF($B173=String_o_Kofi,0,VLOOKUP(Monatsverwendungsnachweis!AE176,Status_Ausloesung,Monatsverwendungsnachweis!$R$6,FALSE)*$AF$6*Ermittlung_Pauschale!$N165),"")</f>
        <v/>
      </c>
      <c r="O173" s="73" t="str">
        <f>IFERROR(IF($B173=String_o_Kofi,0,VLOOKUP(Monatsverwendungsnachweis!AF176,Status_Ausloesung,Monatsverwendungsnachweis!$R$6,FALSE)*$AF$6*Ermittlung_Pauschale!$N165),"")</f>
        <v/>
      </c>
      <c r="P173" s="73" t="str">
        <f>IFERROR(IF($B173=String_o_Kofi,0,VLOOKUP(Monatsverwendungsnachweis!AG176,Status_Ausloesung,Monatsverwendungsnachweis!$R$6,FALSE)*$AF$6*Ermittlung_Pauschale!$N165),"")</f>
        <v/>
      </c>
      <c r="Q173" s="73" t="str">
        <f>IFERROR(IF($B173=String_o_Kofi,0,VLOOKUP(Monatsverwendungsnachweis!AH176,Status_Ausloesung,Monatsverwendungsnachweis!$R$6,FALSE)*$AF$6*Ermittlung_Pauschale!$N165),"")</f>
        <v/>
      </c>
      <c r="R173" s="73" t="str">
        <f>IFERROR(IF($B173=String_o_Kofi,0,VLOOKUP(Monatsverwendungsnachweis!AI176,Status_Ausloesung,Monatsverwendungsnachweis!$R$6,FALSE)*$AF$6*Ermittlung_Pauschale!$N165),"")</f>
        <v/>
      </c>
      <c r="S173" s="73" t="str">
        <f>IFERROR(IF($B173=String_o_Kofi,0,VLOOKUP(Monatsverwendungsnachweis!AJ176,Status_Ausloesung,Monatsverwendungsnachweis!$R$6,FALSE)*$AF$6*Ermittlung_Pauschale!$N165),"")</f>
        <v/>
      </c>
      <c r="T173" s="73" t="str">
        <f>IFERROR(IF($B173=String_o_Kofi,0,VLOOKUP(Monatsverwendungsnachweis!AK176,Status_Ausloesung,Monatsverwendungsnachweis!$R$6,FALSE)*$AF$6*Ermittlung_Pauschale!$N165),"")</f>
        <v/>
      </c>
      <c r="U173" s="73" t="str">
        <f>IFERROR(IF($B173=String_o_Kofi,0,VLOOKUP(Monatsverwendungsnachweis!AL176,Status_Ausloesung,Monatsverwendungsnachweis!$R$6,FALSE)*$AF$6*Ermittlung_Pauschale!$N165),"")</f>
        <v/>
      </c>
      <c r="V173" s="73" t="str">
        <f>IFERROR(IF($B173=String_o_Kofi,0,VLOOKUP(Monatsverwendungsnachweis!AM176,Status_Ausloesung,Monatsverwendungsnachweis!$R$6,FALSE)*$AF$6*Ermittlung_Pauschale!$N165),"")</f>
        <v/>
      </c>
      <c r="W173" s="73" t="str">
        <f>IFERROR(IF($B173=String_o_Kofi,0,VLOOKUP(Monatsverwendungsnachweis!AN176,Status_Ausloesung,Monatsverwendungsnachweis!$R$6,FALSE)*$AF$6*Ermittlung_Pauschale!$N165),"")</f>
        <v/>
      </c>
      <c r="X173" s="73" t="str">
        <f>IFERROR(IF($B173=String_o_Kofi,0,VLOOKUP(Monatsverwendungsnachweis!AO176,Status_Ausloesung,Monatsverwendungsnachweis!$R$6,FALSE)*$AF$6*Ermittlung_Pauschale!$N165),"")</f>
        <v/>
      </c>
      <c r="Y173" s="73" t="str">
        <f>IFERROR(IF($B173=String_o_Kofi,0,VLOOKUP(Monatsverwendungsnachweis!AP176,Status_Ausloesung,Monatsverwendungsnachweis!$R$6,FALSE)*$AF$6*Ermittlung_Pauschale!$N165),"")</f>
        <v/>
      </c>
      <c r="Z173" s="73" t="str">
        <f>IFERROR(IF($B173=String_o_Kofi,0,VLOOKUP(Monatsverwendungsnachweis!AQ176,Status_Ausloesung,Monatsverwendungsnachweis!$R$6,FALSE)*$AF$6*Ermittlung_Pauschale!$N165),"")</f>
        <v/>
      </c>
      <c r="AA173" s="73" t="str">
        <f>IFERROR(IF($B173=String_o_Kofi,0,VLOOKUP(Monatsverwendungsnachweis!AR176,Status_Ausloesung,Monatsverwendungsnachweis!$R$6,FALSE)*$AF$6*Ermittlung_Pauschale!$N165),"")</f>
        <v/>
      </c>
      <c r="AB173" s="73" t="str">
        <f>IFERROR(IF($B173=String_o_Kofi,0,VLOOKUP(Monatsverwendungsnachweis!AS176,Status_Ausloesung,Monatsverwendungsnachweis!$R$6,FALSE)*$AF$6*Ermittlung_Pauschale!$N165),"")</f>
        <v/>
      </c>
      <c r="AC173" s="73" t="str">
        <f>IFERROR(IF($B173=String_o_Kofi,0,VLOOKUP(Monatsverwendungsnachweis!AT176,Status_Ausloesung,Monatsverwendungsnachweis!$R$6,FALSE)*$AF$6*Ermittlung_Pauschale!$N165),"")</f>
        <v/>
      </c>
      <c r="AD173" s="73" t="str">
        <f>IFERROR(IF($B173=String_o_Kofi,0,VLOOKUP(Monatsverwendungsnachweis!AU176,Status_Ausloesung,Monatsverwendungsnachweis!$R$6,FALSE)*$AF$6*Ermittlung_Pauschale!$N165),"")</f>
        <v/>
      </c>
      <c r="AE173" s="73" t="str">
        <f>IFERROR(IF($B173=String_o_Kofi,0,VLOOKUP(Monatsverwendungsnachweis!AV176,Status_Ausloesung,Monatsverwendungsnachweis!$R$6,FALSE)*$AF$6*Ermittlung_Pauschale!$N165),"")</f>
        <v/>
      </c>
      <c r="AF173" s="73" t="str">
        <f>IFERROR(IF($B173=String_o_Kofi,0,VLOOKUP(Monatsverwendungsnachweis!AW176,Status_Ausloesung,Monatsverwendungsnachweis!$R$6,FALSE)*$AF$6*Ermittlung_Pauschale!$N165),"")</f>
        <v/>
      </c>
      <c r="AG173" s="73" t="str">
        <f>IFERROR(IF($B173=String_o_Kofi,0,VLOOKUP(Monatsverwendungsnachweis!AX176,Status_Ausloesung,Monatsverwendungsnachweis!$R$6,FALSE)*$AF$6*Ermittlung_Pauschale!$N165),"")</f>
        <v/>
      </c>
      <c r="AH173" s="73" t="str">
        <f>IFERROR(IF($B173=String_o_Kofi,0,VLOOKUP(Monatsverwendungsnachweis!AY176,Status_Ausloesung,Monatsverwendungsnachweis!$R$6,FALSE)*$AF$6*Ermittlung_Pauschale!$N165),"")</f>
        <v/>
      </c>
      <c r="AI173" s="73" t="str">
        <f>IFERROR(IF($B173=String_o_Kofi,0,VLOOKUP(Monatsverwendungsnachweis!AZ176,Status_Ausloesung,Monatsverwendungsnachweis!$R$6,FALSE)*$AF$6*Ermittlung_Pauschale!$N165),"")</f>
        <v/>
      </c>
      <c r="AJ173" s="73" t="str">
        <f>IFERROR(IF($B173=String_o_Kofi,0,VLOOKUP(Monatsverwendungsnachweis!BA176,Status_Ausloesung,Monatsverwendungsnachweis!$R$6,FALSE)*$AF$6*Ermittlung_Pauschale!$N165),"")</f>
        <v/>
      </c>
      <c r="AK173" s="73" t="str">
        <f>IFERROR(IF($B173=String_o_Kofi,0,VLOOKUP(Monatsverwendungsnachweis!BB176,Status_Ausloesung,Monatsverwendungsnachweis!$R$6,FALSE)*$AF$6*Ermittlung_Pauschale!$N165),"")</f>
        <v/>
      </c>
      <c r="AL173" s="73" t="str">
        <f>IFERROR(IF($B173=String_o_Kofi,0,VLOOKUP(Monatsverwendungsnachweis!BC176,Status_Ausloesung,Monatsverwendungsnachweis!$R$6,FALSE)*$AF$6*Ermittlung_Pauschale!$N165),"")</f>
        <v/>
      </c>
      <c r="AM173" s="74">
        <f>IF(E173='Drop Down'!$L$2,SUM(H173:AL173),0)</f>
        <v>0</v>
      </c>
      <c r="AN173" s="74">
        <f>IF(E173='Drop Down'!$L$3,SUM(H173:AL173),0)</f>
        <v>0</v>
      </c>
      <c r="AO173" s="625"/>
      <c r="AP173" s="625"/>
    </row>
    <row r="174" spans="1:42" s="41" customFormat="1" ht="11.85" customHeight="1" x14ac:dyDescent="0.2">
      <c r="A174" s="83" t="str">
        <f>Monatsverwendungsnachweis!A177</f>
        <v/>
      </c>
      <c r="B174" s="84" t="str">
        <f>IF(Monatsverwendungsnachweis!B177&lt;&gt;"",Monatsverwendungsnachweis!B177,"")</f>
        <v/>
      </c>
      <c r="C174" s="84" t="str">
        <f>IF(Monatsverwendungsnachweis!D177&lt;&gt;"",Monatsverwendungsnachweis!D177,"")</f>
        <v/>
      </c>
      <c r="D174" s="124" t="str">
        <f>IF(Monatsverwendungsnachweis!F177="","",Monatsverwendungsnachweis!F177)</f>
        <v/>
      </c>
      <c r="E174" s="128" t="str">
        <f>IF(Monatsverwendungsnachweis!G177="","",Monatsverwendungsnachweis!G177)</f>
        <v/>
      </c>
      <c r="F174" s="124" t="str">
        <f>IF(Monatsverwendungsnachweis!H177="","",Monatsverwendungsnachweis!H177)</f>
        <v/>
      </c>
      <c r="G174" s="124" t="str">
        <f>IF(C174="","",IF(Ermittlung_Pauschale!N166=0,"nein","ja"))</f>
        <v/>
      </c>
      <c r="H174" s="73" t="str">
        <f>IFERROR(IF($B174=String_o_Kofi,0,VLOOKUP(Monatsverwendungsnachweis!Y177,Status_Ausloesung,Monatsverwendungsnachweis!$R$6,FALSE)*$AF$6*Ermittlung_Pauschale!$N166),"")</f>
        <v/>
      </c>
      <c r="I174" s="73" t="str">
        <f>IFERROR(IF($B174=String_o_Kofi,0,VLOOKUP(Monatsverwendungsnachweis!Z177,Status_Ausloesung,Monatsverwendungsnachweis!$R$6,FALSE)*$AF$6*Ermittlung_Pauschale!$N166),"")</f>
        <v/>
      </c>
      <c r="J174" s="73" t="str">
        <f>IFERROR(IF($B174=String_o_Kofi,0,VLOOKUP(Monatsverwendungsnachweis!AA177,Status_Ausloesung,Monatsverwendungsnachweis!$R$6,FALSE)*$AF$6*Ermittlung_Pauschale!$N166),"")</f>
        <v/>
      </c>
      <c r="K174" s="73" t="str">
        <f>IFERROR(IF($B174=String_o_Kofi,0,VLOOKUP(Monatsverwendungsnachweis!AB177,Status_Ausloesung,Monatsverwendungsnachweis!$R$6,FALSE)*$AF$6*Ermittlung_Pauschale!$N166),"")</f>
        <v/>
      </c>
      <c r="L174" s="73" t="str">
        <f>IFERROR(IF($B174=String_o_Kofi,0,VLOOKUP(Monatsverwendungsnachweis!AC177,Status_Ausloesung,Monatsverwendungsnachweis!$R$6,FALSE)*$AF$6*Ermittlung_Pauschale!$N166),"")</f>
        <v/>
      </c>
      <c r="M174" s="73" t="str">
        <f>IFERROR(IF($B174=String_o_Kofi,0,VLOOKUP(Monatsverwendungsnachweis!AD177,Status_Ausloesung,Monatsverwendungsnachweis!$R$6,FALSE)*$AF$6*Ermittlung_Pauschale!$N166),"")</f>
        <v/>
      </c>
      <c r="N174" s="73" t="str">
        <f>IFERROR(IF($B174=String_o_Kofi,0,VLOOKUP(Monatsverwendungsnachweis!AE177,Status_Ausloesung,Monatsverwendungsnachweis!$R$6,FALSE)*$AF$6*Ermittlung_Pauschale!$N166),"")</f>
        <v/>
      </c>
      <c r="O174" s="73" t="str">
        <f>IFERROR(IF($B174=String_o_Kofi,0,VLOOKUP(Monatsverwendungsnachweis!AF177,Status_Ausloesung,Monatsverwendungsnachweis!$R$6,FALSE)*$AF$6*Ermittlung_Pauschale!$N166),"")</f>
        <v/>
      </c>
      <c r="P174" s="73" t="str">
        <f>IFERROR(IF($B174=String_o_Kofi,0,VLOOKUP(Monatsverwendungsnachweis!AG177,Status_Ausloesung,Monatsverwendungsnachweis!$R$6,FALSE)*$AF$6*Ermittlung_Pauschale!$N166),"")</f>
        <v/>
      </c>
      <c r="Q174" s="73" t="str">
        <f>IFERROR(IF($B174=String_o_Kofi,0,VLOOKUP(Monatsverwendungsnachweis!AH177,Status_Ausloesung,Monatsverwendungsnachweis!$R$6,FALSE)*$AF$6*Ermittlung_Pauschale!$N166),"")</f>
        <v/>
      </c>
      <c r="R174" s="73" t="str">
        <f>IFERROR(IF($B174=String_o_Kofi,0,VLOOKUP(Monatsverwendungsnachweis!AI177,Status_Ausloesung,Monatsverwendungsnachweis!$R$6,FALSE)*$AF$6*Ermittlung_Pauschale!$N166),"")</f>
        <v/>
      </c>
      <c r="S174" s="73" t="str">
        <f>IFERROR(IF($B174=String_o_Kofi,0,VLOOKUP(Monatsverwendungsnachweis!AJ177,Status_Ausloesung,Monatsverwendungsnachweis!$R$6,FALSE)*$AF$6*Ermittlung_Pauschale!$N166),"")</f>
        <v/>
      </c>
      <c r="T174" s="73" t="str">
        <f>IFERROR(IF($B174=String_o_Kofi,0,VLOOKUP(Monatsverwendungsnachweis!AK177,Status_Ausloesung,Monatsverwendungsnachweis!$R$6,FALSE)*$AF$6*Ermittlung_Pauschale!$N166),"")</f>
        <v/>
      </c>
      <c r="U174" s="73" t="str">
        <f>IFERROR(IF($B174=String_o_Kofi,0,VLOOKUP(Monatsverwendungsnachweis!AL177,Status_Ausloesung,Monatsverwendungsnachweis!$R$6,FALSE)*$AF$6*Ermittlung_Pauschale!$N166),"")</f>
        <v/>
      </c>
      <c r="V174" s="73" t="str">
        <f>IFERROR(IF($B174=String_o_Kofi,0,VLOOKUP(Monatsverwendungsnachweis!AM177,Status_Ausloesung,Monatsverwendungsnachweis!$R$6,FALSE)*$AF$6*Ermittlung_Pauschale!$N166),"")</f>
        <v/>
      </c>
      <c r="W174" s="73" t="str">
        <f>IFERROR(IF($B174=String_o_Kofi,0,VLOOKUP(Monatsverwendungsnachweis!AN177,Status_Ausloesung,Monatsverwendungsnachweis!$R$6,FALSE)*$AF$6*Ermittlung_Pauschale!$N166),"")</f>
        <v/>
      </c>
      <c r="X174" s="73" t="str">
        <f>IFERROR(IF($B174=String_o_Kofi,0,VLOOKUP(Monatsverwendungsnachweis!AO177,Status_Ausloesung,Monatsverwendungsnachweis!$R$6,FALSE)*$AF$6*Ermittlung_Pauschale!$N166),"")</f>
        <v/>
      </c>
      <c r="Y174" s="73" t="str">
        <f>IFERROR(IF($B174=String_o_Kofi,0,VLOOKUP(Monatsverwendungsnachweis!AP177,Status_Ausloesung,Monatsverwendungsnachweis!$R$6,FALSE)*$AF$6*Ermittlung_Pauschale!$N166),"")</f>
        <v/>
      </c>
      <c r="Z174" s="73" t="str">
        <f>IFERROR(IF($B174=String_o_Kofi,0,VLOOKUP(Monatsverwendungsnachweis!AQ177,Status_Ausloesung,Monatsverwendungsnachweis!$R$6,FALSE)*$AF$6*Ermittlung_Pauschale!$N166),"")</f>
        <v/>
      </c>
      <c r="AA174" s="73" t="str">
        <f>IFERROR(IF($B174=String_o_Kofi,0,VLOOKUP(Monatsverwendungsnachweis!AR177,Status_Ausloesung,Monatsverwendungsnachweis!$R$6,FALSE)*$AF$6*Ermittlung_Pauschale!$N166),"")</f>
        <v/>
      </c>
      <c r="AB174" s="73" t="str">
        <f>IFERROR(IF($B174=String_o_Kofi,0,VLOOKUP(Monatsverwendungsnachweis!AS177,Status_Ausloesung,Monatsverwendungsnachweis!$R$6,FALSE)*$AF$6*Ermittlung_Pauschale!$N166),"")</f>
        <v/>
      </c>
      <c r="AC174" s="73" t="str">
        <f>IFERROR(IF($B174=String_o_Kofi,0,VLOOKUP(Monatsverwendungsnachweis!AT177,Status_Ausloesung,Monatsverwendungsnachweis!$R$6,FALSE)*$AF$6*Ermittlung_Pauschale!$N166),"")</f>
        <v/>
      </c>
      <c r="AD174" s="73" t="str">
        <f>IFERROR(IF($B174=String_o_Kofi,0,VLOOKUP(Monatsverwendungsnachweis!AU177,Status_Ausloesung,Monatsverwendungsnachweis!$R$6,FALSE)*$AF$6*Ermittlung_Pauschale!$N166),"")</f>
        <v/>
      </c>
      <c r="AE174" s="73" t="str">
        <f>IFERROR(IF($B174=String_o_Kofi,0,VLOOKUP(Monatsverwendungsnachweis!AV177,Status_Ausloesung,Monatsverwendungsnachweis!$R$6,FALSE)*$AF$6*Ermittlung_Pauschale!$N166),"")</f>
        <v/>
      </c>
      <c r="AF174" s="73" t="str">
        <f>IFERROR(IF($B174=String_o_Kofi,0,VLOOKUP(Monatsverwendungsnachweis!AW177,Status_Ausloesung,Monatsverwendungsnachweis!$R$6,FALSE)*$AF$6*Ermittlung_Pauschale!$N166),"")</f>
        <v/>
      </c>
      <c r="AG174" s="73" t="str">
        <f>IFERROR(IF($B174=String_o_Kofi,0,VLOOKUP(Monatsverwendungsnachweis!AX177,Status_Ausloesung,Monatsverwendungsnachweis!$R$6,FALSE)*$AF$6*Ermittlung_Pauschale!$N166),"")</f>
        <v/>
      </c>
      <c r="AH174" s="73" t="str">
        <f>IFERROR(IF($B174=String_o_Kofi,0,VLOOKUP(Monatsverwendungsnachweis!AY177,Status_Ausloesung,Monatsverwendungsnachweis!$R$6,FALSE)*$AF$6*Ermittlung_Pauschale!$N166),"")</f>
        <v/>
      </c>
      <c r="AI174" s="73" t="str">
        <f>IFERROR(IF($B174=String_o_Kofi,0,VLOOKUP(Monatsverwendungsnachweis!AZ177,Status_Ausloesung,Monatsverwendungsnachweis!$R$6,FALSE)*$AF$6*Ermittlung_Pauschale!$N166),"")</f>
        <v/>
      </c>
      <c r="AJ174" s="73" t="str">
        <f>IFERROR(IF($B174=String_o_Kofi,0,VLOOKUP(Monatsverwendungsnachweis!BA177,Status_Ausloesung,Monatsverwendungsnachweis!$R$6,FALSE)*$AF$6*Ermittlung_Pauschale!$N166),"")</f>
        <v/>
      </c>
      <c r="AK174" s="73" t="str">
        <f>IFERROR(IF($B174=String_o_Kofi,0,VLOOKUP(Monatsverwendungsnachweis!BB177,Status_Ausloesung,Monatsverwendungsnachweis!$R$6,FALSE)*$AF$6*Ermittlung_Pauschale!$N166),"")</f>
        <v/>
      </c>
      <c r="AL174" s="73" t="str">
        <f>IFERROR(IF($B174=String_o_Kofi,0,VLOOKUP(Monatsverwendungsnachweis!BC177,Status_Ausloesung,Monatsverwendungsnachweis!$R$6,FALSE)*$AF$6*Ermittlung_Pauschale!$N166),"")</f>
        <v/>
      </c>
      <c r="AM174" s="74">
        <f>IF(E174='Drop Down'!$L$2,SUM(H174:AL174),0)</f>
        <v>0</v>
      </c>
      <c r="AN174" s="74">
        <f>IF(E174='Drop Down'!$L$3,SUM(H174:AL174),0)</f>
        <v>0</v>
      </c>
      <c r="AO174" s="625"/>
      <c r="AP174" s="625"/>
    </row>
    <row r="175" spans="1:42" s="41" customFormat="1" ht="11.85" customHeight="1" x14ac:dyDescent="0.2">
      <c r="A175" s="83" t="str">
        <f>Monatsverwendungsnachweis!A178</f>
        <v/>
      </c>
      <c r="B175" s="84" t="str">
        <f>IF(Monatsverwendungsnachweis!B178&lt;&gt;"",Monatsverwendungsnachweis!B178,"")</f>
        <v/>
      </c>
      <c r="C175" s="84" t="str">
        <f>IF(Monatsverwendungsnachweis!D178&lt;&gt;"",Monatsverwendungsnachweis!D178,"")</f>
        <v/>
      </c>
      <c r="D175" s="124" t="str">
        <f>IF(Monatsverwendungsnachweis!F178="","",Monatsverwendungsnachweis!F178)</f>
        <v/>
      </c>
      <c r="E175" s="128" t="str">
        <f>IF(Monatsverwendungsnachweis!G178="","",Monatsverwendungsnachweis!G178)</f>
        <v/>
      </c>
      <c r="F175" s="124" t="str">
        <f>IF(Monatsverwendungsnachweis!H178="","",Monatsverwendungsnachweis!H178)</f>
        <v/>
      </c>
      <c r="G175" s="124" t="str">
        <f>IF(C175="","",IF(Ermittlung_Pauschale!N167=0,"nein","ja"))</f>
        <v/>
      </c>
      <c r="H175" s="73" t="str">
        <f>IFERROR(IF($B175=String_o_Kofi,0,VLOOKUP(Monatsverwendungsnachweis!Y178,Status_Ausloesung,Monatsverwendungsnachweis!$R$6,FALSE)*$AF$6*Ermittlung_Pauschale!$N167),"")</f>
        <v/>
      </c>
      <c r="I175" s="73" t="str">
        <f>IFERROR(IF($B175=String_o_Kofi,0,VLOOKUP(Monatsverwendungsnachweis!Z178,Status_Ausloesung,Monatsverwendungsnachweis!$R$6,FALSE)*$AF$6*Ermittlung_Pauschale!$N167),"")</f>
        <v/>
      </c>
      <c r="J175" s="73" t="str">
        <f>IFERROR(IF($B175=String_o_Kofi,0,VLOOKUP(Monatsverwendungsnachweis!AA178,Status_Ausloesung,Monatsverwendungsnachweis!$R$6,FALSE)*$AF$6*Ermittlung_Pauschale!$N167),"")</f>
        <v/>
      </c>
      <c r="K175" s="73" t="str">
        <f>IFERROR(IF($B175=String_o_Kofi,0,VLOOKUP(Monatsverwendungsnachweis!AB178,Status_Ausloesung,Monatsverwendungsnachweis!$R$6,FALSE)*$AF$6*Ermittlung_Pauschale!$N167),"")</f>
        <v/>
      </c>
      <c r="L175" s="73" t="str">
        <f>IFERROR(IF($B175=String_o_Kofi,0,VLOOKUP(Monatsverwendungsnachweis!AC178,Status_Ausloesung,Monatsverwendungsnachweis!$R$6,FALSE)*$AF$6*Ermittlung_Pauschale!$N167),"")</f>
        <v/>
      </c>
      <c r="M175" s="73" t="str">
        <f>IFERROR(IF($B175=String_o_Kofi,0,VLOOKUP(Monatsverwendungsnachweis!AD178,Status_Ausloesung,Monatsverwendungsnachweis!$R$6,FALSE)*$AF$6*Ermittlung_Pauschale!$N167),"")</f>
        <v/>
      </c>
      <c r="N175" s="73" t="str">
        <f>IFERROR(IF($B175=String_o_Kofi,0,VLOOKUP(Monatsverwendungsnachweis!AE178,Status_Ausloesung,Monatsverwendungsnachweis!$R$6,FALSE)*$AF$6*Ermittlung_Pauschale!$N167),"")</f>
        <v/>
      </c>
      <c r="O175" s="73" t="str">
        <f>IFERROR(IF($B175=String_o_Kofi,0,VLOOKUP(Monatsverwendungsnachweis!AF178,Status_Ausloesung,Monatsverwendungsnachweis!$R$6,FALSE)*$AF$6*Ermittlung_Pauschale!$N167),"")</f>
        <v/>
      </c>
      <c r="P175" s="73" t="str">
        <f>IFERROR(IF($B175=String_o_Kofi,0,VLOOKUP(Monatsverwendungsnachweis!AG178,Status_Ausloesung,Monatsverwendungsnachweis!$R$6,FALSE)*$AF$6*Ermittlung_Pauschale!$N167),"")</f>
        <v/>
      </c>
      <c r="Q175" s="73" t="str">
        <f>IFERROR(IF($B175=String_o_Kofi,0,VLOOKUP(Monatsverwendungsnachweis!AH178,Status_Ausloesung,Monatsverwendungsnachweis!$R$6,FALSE)*$AF$6*Ermittlung_Pauschale!$N167),"")</f>
        <v/>
      </c>
      <c r="R175" s="73" t="str">
        <f>IFERROR(IF($B175=String_o_Kofi,0,VLOOKUP(Monatsverwendungsnachweis!AI178,Status_Ausloesung,Monatsverwendungsnachweis!$R$6,FALSE)*$AF$6*Ermittlung_Pauschale!$N167),"")</f>
        <v/>
      </c>
      <c r="S175" s="73" t="str">
        <f>IFERROR(IF($B175=String_o_Kofi,0,VLOOKUP(Monatsverwendungsnachweis!AJ178,Status_Ausloesung,Monatsverwendungsnachweis!$R$6,FALSE)*$AF$6*Ermittlung_Pauschale!$N167),"")</f>
        <v/>
      </c>
      <c r="T175" s="73" t="str">
        <f>IFERROR(IF($B175=String_o_Kofi,0,VLOOKUP(Monatsverwendungsnachweis!AK178,Status_Ausloesung,Monatsverwendungsnachweis!$R$6,FALSE)*$AF$6*Ermittlung_Pauschale!$N167),"")</f>
        <v/>
      </c>
      <c r="U175" s="73" t="str">
        <f>IFERROR(IF($B175=String_o_Kofi,0,VLOOKUP(Monatsverwendungsnachweis!AL178,Status_Ausloesung,Monatsverwendungsnachweis!$R$6,FALSE)*$AF$6*Ermittlung_Pauschale!$N167),"")</f>
        <v/>
      </c>
      <c r="V175" s="73" t="str">
        <f>IFERROR(IF($B175=String_o_Kofi,0,VLOOKUP(Monatsverwendungsnachweis!AM178,Status_Ausloesung,Monatsverwendungsnachweis!$R$6,FALSE)*$AF$6*Ermittlung_Pauschale!$N167),"")</f>
        <v/>
      </c>
      <c r="W175" s="73" t="str">
        <f>IFERROR(IF($B175=String_o_Kofi,0,VLOOKUP(Monatsverwendungsnachweis!AN178,Status_Ausloesung,Monatsverwendungsnachweis!$R$6,FALSE)*$AF$6*Ermittlung_Pauschale!$N167),"")</f>
        <v/>
      </c>
      <c r="X175" s="73" t="str">
        <f>IFERROR(IF($B175=String_o_Kofi,0,VLOOKUP(Monatsverwendungsnachweis!AO178,Status_Ausloesung,Monatsverwendungsnachweis!$R$6,FALSE)*$AF$6*Ermittlung_Pauschale!$N167),"")</f>
        <v/>
      </c>
      <c r="Y175" s="73" t="str">
        <f>IFERROR(IF($B175=String_o_Kofi,0,VLOOKUP(Monatsverwendungsnachweis!AP178,Status_Ausloesung,Monatsverwendungsnachweis!$R$6,FALSE)*$AF$6*Ermittlung_Pauschale!$N167),"")</f>
        <v/>
      </c>
      <c r="Z175" s="73" t="str">
        <f>IFERROR(IF($B175=String_o_Kofi,0,VLOOKUP(Monatsverwendungsnachweis!AQ178,Status_Ausloesung,Monatsverwendungsnachweis!$R$6,FALSE)*$AF$6*Ermittlung_Pauschale!$N167),"")</f>
        <v/>
      </c>
      <c r="AA175" s="73" t="str">
        <f>IFERROR(IF($B175=String_o_Kofi,0,VLOOKUP(Monatsverwendungsnachweis!AR178,Status_Ausloesung,Monatsverwendungsnachweis!$R$6,FALSE)*$AF$6*Ermittlung_Pauschale!$N167),"")</f>
        <v/>
      </c>
      <c r="AB175" s="73" t="str">
        <f>IFERROR(IF($B175=String_o_Kofi,0,VLOOKUP(Monatsverwendungsnachweis!AS178,Status_Ausloesung,Monatsverwendungsnachweis!$R$6,FALSE)*$AF$6*Ermittlung_Pauschale!$N167),"")</f>
        <v/>
      </c>
      <c r="AC175" s="73" t="str">
        <f>IFERROR(IF($B175=String_o_Kofi,0,VLOOKUP(Monatsverwendungsnachweis!AT178,Status_Ausloesung,Monatsverwendungsnachweis!$R$6,FALSE)*$AF$6*Ermittlung_Pauschale!$N167),"")</f>
        <v/>
      </c>
      <c r="AD175" s="73" t="str">
        <f>IFERROR(IF($B175=String_o_Kofi,0,VLOOKUP(Monatsverwendungsnachweis!AU178,Status_Ausloesung,Monatsverwendungsnachweis!$R$6,FALSE)*$AF$6*Ermittlung_Pauschale!$N167),"")</f>
        <v/>
      </c>
      <c r="AE175" s="73" t="str">
        <f>IFERROR(IF($B175=String_o_Kofi,0,VLOOKUP(Monatsverwendungsnachweis!AV178,Status_Ausloesung,Monatsverwendungsnachweis!$R$6,FALSE)*$AF$6*Ermittlung_Pauschale!$N167),"")</f>
        <v/>
      </c>
      <c r="AF175" s="73" t="str">
        <f>IFERROR(IF($B175=String_o_Kofi,0,VLOOKUP(Monatsverwendungsnachweis!AW178,Status_Ausloesung,Monatsverwendungsnachweis!$R$6,FALSE)*$AF$6*Ermittlung_Pauschale!$N167),"")</f>
        <v/>
      </c>
      <c r="AG175" s="73" t="str">
        <f>IFERROR(IF($B175=String_o_Kofi,0,VLOOKUP(Monatsverwendungsnachweis!AX178,Status_Ausloesung,Monatsverwendungsnachweis!$R$6,FALSE)*$AF$6*Ermittlung_Pauschale!$N167),"")</f>
        <v/>
      </c>
      <c r="AH175" s="73" t="str">
        <f>IFERROR(IF($B175=String_o_Kofi,0,VLOOKUP(Monatsverwendungsnachweis!AY178,Status_Ausloesung,Monatsverwendungsnachweis!$R$6,FALSE)*$AF$6*Ermittlung_Pauschale!$N167),"")</f>
        <v/>
      </c>
      <c r="AI175" s="73" t="str">
        <f>IFERROR(IF($B175=String_o_Kofi,0,VLOOKUP(Monatsverwendungsnachweis!AZ178,Status_Ausloesung,Monatsverwendungsnachweis!$R$6,FALSE)*$AF$6*Ermittlung_Pauschale!$N167),"")</f>
        <v/>
      </c>
      <c r="AJ175" s="73" t="str">
        <f>IFERROR(IF($B175=String_o_Kofi,0,VLOOKUP(Monatsverwendungsnachweis!BA178,Status_Ausloesung,Monatsverwendungsnachweis!$R$6,FALSE)*$AF$6*Ermittlung_Pauschale!$N167),"")</f>
        <v/>
      </c>
      <c r="AK175" s="73" t="str">
        <f>IFERROR(IF($B175=String_o_Kofi,0,VLOOKUP(Monatsverwendungsnachweis!BB178,Status_Ausloesung,Monatsverwendungsnachweis!$R$6,FALSE)*$AF$6*Ermittlung_Pauschale!$N167),"")</f>
        <v/>
      </c>
      <c r="AL175" s="73" t="str">
        <f>IFERROR(IF($B175=String_o_Kofi,0,VLOOKUP(Monatsverwendungsnachweis!BC178,Status_Ausloesung,Monatsverwendungsnachweis!$R$6,FALSE)*$AF$6*Ermittlung_Pauschale!$N167),"")</f>
        <v/>
      </c>
      <c r="AM175" s="74">
        <f>IF(E175='Drop Down'!$L$2,SUM(H175:AL175),0)</f>
        <v>0</v>
      </c>
      <c r="AN175" s="74">
        <f>IF(E175='Drop Down'!$L$3,SUM(H175:AL175),0)</f>
        <v>0</v>
      </c>
      <c r="AO175" s="625"/>
      <c r="AP175" s="625"/>
    </row>
    <row r="176" spans="1:42" s="41" customFormat="1" ht="11.85" customHeight="1" x14ac:dyDescent="0.2">
      <c r="A176" s="83" t="str">
        <f>Monatsverwendungsnachweis!A179</f>
        <v/>
      </c>
      <c r="B176" s="84" t="str">
        <f>IF(Monatsverwendungsnachweis!B179&lt;&gt;"",Monatsverwendungsnachweis!B179,"")</f>
        <v/>
      </c>
      <c r="C176" s="84" t="str">
        <f>IF(Monatsverwendungsnachweis!D179&lt;&gt;"",Monatsverwendungsnachweis!D179,"")</f>
        <v/>
      </c>
      <c r="D176" s="124" t="str">
        <f>IF(Monatsverwendungsnachweis!F179="","",Monatsverwendungsnachweis!F179)</f>
        <v/>
      </c>
      <c r="E176" s="128" t="str">
        <f>IF(Monatsverwendungsnachweis!G179="","",Monatsverwendungsnachweis!G179)</f>
        <v/>
      </c>
      <c r="F176" s="124" t="str">
        <f>IF(Monatsverwendungsnachweis!H179="","",Monatsverwendungsnachweis!H179)</f>
        <v/>
      </c>
      <c r="G176" s="124" t="str">
        <f>IF(C176="","",IF(Ermittlung_Pauschale!N168=0,"nein","ja"))</f>
        <v/>
      </c>
      <c r="H176" s="73" t="str">
        <f>IFERROR(IF($B176=String_o_Kofi,0,VLOOKUP(Monatsverwendungsnachweis!Y179,Status_Ausloesung,Monatsverwendungsnachweis!$R$6,FALSE)*$AF$6*Ermittlung_Pauschale!$N168),"")</f>
        <v/>
      </c>
      <c r="I176" s="73" t="str">
        <f>IFERROR(IF($B176=String_o_Kofi,0,VLOOKUP(Monatsverwendungsnachweis!Z179,Status_Ausloesung,Monatsverwendungsnachweis!$R$6,FALSE)*$AF$6*Ermittlung_Pauschale!$N168),"")</f>
        <v/>
      </c>
      <c r="J176" s="73" t="str">
        <f>IFERROR(IF($B176=String_o_Kofi,0,VLOOKUP(Monatsverwendungsnachweis!AA179,Status_Ausloesung,Monatsverwendungsnachweis!$R$6,FALSE)*$AF$6*Ermittlung_Pauschale!$N168),"")</f>
        <v/>
      </c>
      <c r="K176" s="73" t="str">
        <f>IFERROR(IF($B176=String_o_Kofi,0,VLOOKUP(Monatsverwendungsnachweis!AB179,Status_Ausloesung,Monatsverwendungsnachweis!$R$6,FALSE)*$AF$6*Ermittlung_Pauschale!$N168),"")</f>
        <v/>
      </c>
      <c r="L176" s="73" t="str">
        <f>IFERROR(IF($B176=String_o_Kofi,0,VLOOKUP(Monatsverwendungsnachweis!AC179,Status_Ausloesung,Monatsverwendungsnachweis!$R$6,FALSE)*$AF$6*Ermittlung_Pauschale!$N168),"")</f>
        <v/>
      </c>
      <c r="M176" s="73" t="str">
        <f>IFERROR(IF($B176=String_o_Kofi,0,VLOOKUP(Monatsverwendungsnachweis!AD179,Status_Ausloesung,Monatsverwendungsnachweis!$R$6,FALSE)*$AF$6*Ermittlung_Pauschale!$N168),"")</f>
        <v/>
      </c>
      <c r="N176" s="73" t="str">
        <f>IFERROR(IF($B176=String_o_Kofi,0,VLOOKUP(Monatsverwendungsnachweis!AE179,Status_Ausloesung,Monatsverwendungsnachweis!$R$6,FALSE)*$AF$6*Ermittlung_Pauschale!$N168),"")</f>
        <v/>
      </c>
      <c r="O176" s="73" t="str">
        <f>IFERROR(IF($B176=String_o_Kofi,0,VLOOKUP(Monatsverwendungsnachweis!AF179,Status_Ausloesung,Monatsverwendungsnachweis!$R$6,FALSE)*$AF$6*Ermittlung_Pauschale!$N168),"")</f>
        <v/>
      </c>
      <c r="P176" s="73" t="str">
        <f>IFERROR(IF($B176=String_o_Kofi,0,VLOOKUP(Monatsverwendungsnachweis!AG179,Status_Ausloesung,Monatsverwendungsnachweis!$R$6,FALSE)*$AF$6*Ermittlung_Pauschale!$N168),"")</f>
        <v/>
      </c>
      <c r="Q176" s="73" t="str">
        <f>IFERROR(IF($B176=String_o_Kofi,0,VLOOKUP(Monatsverwendungsnachweis!AH179,Status_Ausloesung,Monatsverwendungsnachweis!$R$6,FALSE)*$AF$6*Ermittlung_Pauschale!$N168),"")</f>
        <v/>
      </c>
      <c r="R176" s="73" t="str">
        <f>IFERROR(IF($B176=String_o_Kofi,0,VLOOKUP(Monatsverwendungsnachweis!AI179,Status_Ausloesung,Monatsverwendungsnachweis!$R$6,FALSE)*$AF$6*Ermittlung_Pauschale!$N168),"")</f>
        <v/>
      </c>
      <c r="S176" s="73" t="str">
        <f>IFERROR(IF($B176=String_o_Kofi,0,VLOOKUP(Monatsverwendungsnachweis!AJ179,Status_Ausloesung,Monatsverwendungsnachweis!$R$6,FALSE)*$AF$6*Ermittlung_Pauschale!$N168),"")</f>
        <v/>
      </c>
      <c r="T176" s="73" t="str">
        <f>IFERROR(IF($B176=String_o_Kofi,0,VLOOKUP(Monatsverwendungsnachweis!AK179,Status_Ausloesung,Monatsverwendungsnachweis!$R$6,FALSE)*$AF$6*Ermittlung_Pauschale!$N168),"")</f>
        <v/>
      </c>
      <c r="U176" s="73" t="str">
        <f>IFERROR(IF($B176=String_o_Kofi,0,VLOOKUP(Monatsverwendungsnachweis!AL179,Status_Ausloesung,Monatsverwendungsnachweis!$R$6,FALSE)*$AF$6*Ermittlung_Pauschale!$N168),"")</f>
        <v/>
      </c>
      <c r="V176" s="73" t="str">
        <f>IFERROR(IF($B176=String_o_Kofi,0,VLOOKUP(Monatsverwendungsnachweis!AM179,Status_Ausloesung,Monatsverwendungsnachweis!$R$6,FALSE)*$AF$6*Ermittlung_Pauschale!$N168),"")</f>
        <v/>
      </c>
      <c r="W176" s="73" t="str">
        <f>IFERROR(IF($B176=String_o_Kofi,0,VLOOKUP(Monatsverwendungsnachweis!AN179,Status_Ausloesung,Monatsverwendungsnachweis!$R$6,FALSE)*$AF$6*Ermittlung_Pauschale!$N168),"")</f>
        <v/>
      </c>
      <c r="X176" s="73" t="str">
        <f>IFERROR(IF($B176=String_o_Kofi,0,VLOOKUP(Monatsverwendungsnachweis!AO179,Status_Ausloesung,Monatsverwendungsnachweis!$R$6,FALSE)*$AF$6*Ermittlung_Pauschale!$N168),"")</f>
        <v/>
      </c>
      <c r="Y176" s="73" t="str">
        <f>IFERROR(IF($B176=String_o_Kofi,0,VLOOKUP(Monatsverwendungsnachweis!AP179,Status_Ausloesung,Monatsverwendungsnachweis!$R$6,FALSE)*$AF$6*Ermittlung_Pauschale!$N168),"")</f>
        <v/>
      </c>
      <c r="Z176" s="73" t="str">
        <f>IFERROR(IF($B176=String_o_Kofi,0,VLOOKUP(Monatsverwendungsnachweis!AQ179,Status_Ausloesung,Monatsverwendungsnachweis!$R$6,FALSE)*$AF$6*Ermittlung_Pauschale!$N168),"")</f>
        <v/>
      </c>
      <c r="AA176" s="73" t="str">
        <f>IFERROR(IF($B176=String_o_Kofi,0,VLOOKUP(Monatsverwendungsnachweis!AR179,Status_Ausloesung,Monatsverwendungsnachweis!$R$6,FALSE)*$AF$6*Ermittlung_Pauschale!$N168),"")</f>
        <v/>
      </c>
      <c r="AB176" s="73" t="str">
        <f>IFERROR(IF($B176=String_o_Kofi,0,VLOOKUP(Monatsverwendungsnachweis!AS179,Status_Ausloesung,Monatsverwendungsnachweis!$R$6,FALSE)*$AF$6*Ermittlung_Pauschale!$N168),"")</f>
        <v/>
      </c>
      <c r="AC176" s="73" t="str">
        <f>IFERROR(IF($B176=String_o_Kofi,0,VLOOKUP(Monatsverwendungsnachweis!AT179,Status_Ausloesung,Monatsverwendungsnachweis!$R$6,FALSE)*$AF$6*Ermittlung_Pauschale!$N168),"")</f>
        <v/>
      </c>
      <c r="AD176" s="73" t="str">
        <f>IFERROR(IF($B176=String_o_Kofi,0,VLOOKUP(Monatsverwendungsnachweis!AU179,Status_Ausloesung,Monatsverwendungsnachweis!$R$6,FALSE)*$AF$6*Ermittlung_Pauschale!$N168),"")</f>
        <v/>
      </c>
      <c r="AE176" s="73" t="str">
        <f>IFERROR(IF($B176=String_o_Kofi,0,VLOOKUP(Monatsverwendungsnachweis!AV179,Status_Ausloesung,Monatsverwendungsnachweis!$R$6,FALSE)*$AF$6*Ermittlung_Pauschale!$N168),"")</f>
        <v/>
      </c>
      <c r="AF176" s="73" t="str">
        <f>IFERROR(IF($B176=String_o_Kofi,0,VLOOKUP(Monatsverwendungsnachweis!AW179,Status_Ausloesung,Monatsverwendungsnachweis!$R$6,FALSE)*$AF$6*Ermittlung_Pauschale!$N168),"")</f>
        <v/>
      </c>
      <c r="AG176" s="73" t="str">
        <f>IFERROR(IF($B176=String_o_Kofi,0,VLOOKUP(Monatsverwendungsnachweis!AX179,Status_Ausloesung,Monatsverwendungsnachweis!$R$6,FALSE)*$AF$6*Ermittlung_Pauschale!$N168),"")</f>
        <v/>
      </c>
      <c r="AH176" s="73" t="str">
        <f>IFERROR(IF($B176=String_o_Kofi,0,VLOOKUP(Monatsverwendungsnachweis!AY179,Status_Ausloesung,Monatsverwendungsnachweis!$R$6,FALSE)*$AF$6*Ermittlung_Pauschale!$N168),"")</f>
        <v/>
      </c>
      <c r="AI176" s="73" t="str">
        <f>IFERROR(IF($B176=String_o_Kofi,0,VLOOKUP(Monatsverwendungsnachweis!AZ179,Status_Ausloesung,Monatsverwendungsnachweis!$R$6,FALSE)*$AF$6*Ermittlung_Pauschale!$N168),"")</f>
        <v/>
      </c>
      <c r="AJ176" s="73" t="str">
        <f>IFERROR(IF($B176=String_o_Kofi,0,VLOOKUP(Monatsverwendungsnachweis!BA179,Status_Ausloesung,Monatsverwendungsnachweis!$R$6,FALSE)*$AF$6*Ermittlung_Pauschale!$N168),"")</f>
        <v/>
      </c>
      <c r="AK176" s="73" t="str">
        <f>IFERROR(IF($B176=String_o_Kofi,0,VLOOKUP(Monatsverwendungsnachweis!BB179,Status_Ausloesung,Monatsverwendungsnachweis!$R$6,FALSE)*$AF$6*Ermittlung_Pauschale!$N168),"")</f>
        <v/>
      </c>
      <c r="AL176" s="73" t="str">
        <f>IFERROR(IF($B176=String_o_Kofi,0,VLOOKUP(Monatsverwendungsnachweis!BC179,Status_Ausloesung,Monatsverwendungsnachweis!$R$6,FALSE)*$AF$6*Ermittlung_Pauschale!$N168),"")</f>
        <v/>
      </c>
      <c r="AM176" s="74">
        <f>IF(E176='Drop Down'!$L$2,SUM(H176:AL176),0)</f>
        <v>0</v>
      </c>
      <c r="AN176" s="74">
        <f>IF(E176='Drop Down'!$L$3,SUM(H176:AL176),0)</f>
        <v>0</v>
      </c>
      <c r="AO176" s="625"/>
      <c r="AP176" s="625"/>
    </row>
    <row r="177" spans="1:42" s="41" customFormat="1" ht="11.85" customHeight="1" x14ac:dyDescent="0.2">
      <c r="A177" s="83" t="str">
        <f>Monatsverwendungsnachweis!A180</f>
        <v/>
      </c>
      <c r="B177" s="84" t="str">
        <f>IF(Monatsverwendungsnachweis!B180&lt;&gt;"",Monatsverwendungsnachweis!B180,"")</f>
        <v/>
      </c>
      <c r="C177" s="84" t="str">
        <f>IF(Monatsverwendungsnachweis!D180&lt;&gt;"",Monatsverwendungsnachweis!D180,"")</f>
        <v/>
      </c>
      <c r="D177" s="124" t="str">
        <f>IF(Monatsverwendungsnachweis!F180="","",Monatsverwendungsnachweis!F180)</f>
        <v/>
      </c>
      <c r="E177" s="128" t="str">
        <f>IF(Monatsverwendungsnachweis!G180="","",Monatsverwendungsnachweis!G180)</f>
        <v/>
      </c>
      <c r="F177" s="124" t="str">
        <f>IF(Monatsverwendungsnachweis!H180="","",Monatsverwendungsnachweis!H180)</f>
        <v/>
      </c>
      <c r="G177" s="124" t="str">
        <f>IF(C177="","",IF(Ermittlung_Pauschale!N169=0,"nein","ja"))</f>
        <v/>
      </c>
      <c r="H177" s="73" t="str">
        <f>IFERROR(IF($B177=String_o_Kofi,0,VLOOKUP(Monatsverwendungsnachweis!Y180,Status_Ausloesung,Monatsverwendungsnachweis!$R$6,FALSE)*$AF$6*Ermittlung_Pauschale!$N169),"")</f>
        <v/>
      </c>
      <c r="I177" s="73" t="str">
        <f>IFERROR(IF($B177=String_o_Kofi,0,VLOOKUP(Monatsverwendungsnachweis!Z180,Status_Ausloesung,Monatsverwendungsnachweis!$R$6,FALSE)*$AF$6*Ermittlung_Pauschale!$N169),"")</f>
        <v/>
      </c>
      <c r="J177" s="73" t="str">
        <f>IFERROR(IF($B177=String_o_Kofi,0,VLOOKUP(Monatsverwendungsnachweis!AA180,Status_Ausloesung,Monatsverwendungsnachweis!$R$6,FALSE)*$AF$6*Ermittlung_Pauschale!$N169),"")</f>
        <v/>
      </c>
      <c r="K177" s="73" t="str">
        <f>IFERROR(IF($B177=String_o_Kofi,0,VLOOKUP(Monatsverwendungsnachweis!AB180,Status_Ausloesung,Monatsverwendungsnachweis!$R$6,FALSE)*$AF$6*Ermittlung_Pauschale!$N169),"")</f>
        <v/>
      </c>
      <c r="L177" s="73" t="str">
        <f>IFERROR(IF($B177=String_o_Kofi,0,VLOOKUP(Monatsverwendungsnachweis!AC180,Status_Ausloesung,Monatsverwendungsnachweis!$R$6,FALSE)*$AF$6*Ermittlung_Pauschale!$N169),"")</f>
        <v/>
      </c>
      <c r="M177" s="73" t="str">
        <f>IFERROR(IF($B177=String_o_Kofi,0,VLOOKUP(Monatsverwendungsnachweis!AD180,Status_Ausloesung,Monatsverwendungsnachweis!$R$6,FALSE)*$AF$6*Ermittlung_Pauschale!$N169),"")</f>
        <v/>
      </c>
      <c r="N177" s="73" t="str">
        <f>IFERROR(IF($B177=String_o_Kofi,0,VLOOKUP(Monatsverwendungsnachweis!AE180,Status_Ausloesung,Monatsverwendungsnachweis!$R$6,FALSE)*$AF$6*Ermittlung_Pauschale!$N169),"")</f>
        <v/>
      </c>
      <c r="O177" s="73" t="str">
        <f>IFERROR(IF($B177=String_o_Kofi,0,VLOOKUP(Monatsverwendungsnachweis!AF180,Status_Ausloesung,Monatsverwendungsnachweis!$R$6,FALSE)*$AF$6*Ermittlung_Pauschale!$N169),"")</f>
        <v/>
      </c>
      <c r="P177" s="73" t="str">
        <f>IFERROR(IF($B177=String_o_Kofi,0,VLOOKUP(Monatsverwendungsnachweis!AG180,Status_Ausloesung,Monatsverwendungsnachweis!$R$6,FALSE)*$AF$6*Ermittlung_Pauschale!$N169),"")</f>
        <v/>
      </c>
      <c r="Q177" s="73" t="str">
        <f>IFERROR(IF($B177=String_o_Kofi,0,VLOOKUP(Monatsverwendungsnachweis!AH180,Status_Ausloesung,Monatsverwendungsnachweis!$R$6,FALSE)*$AF$6*Ermittlung_Pauschale!$N169),"")</f>
        <v/>
      </c>
      <c r="R177" s="73" t="str">
        <f>IFERROR(IF($B177=String_o_Kofi,0,VLOOKUP(Monatsverwendungsnachweis!AI180,Status_Ausloesung,Monatsverwendungsnachweis!$R$6,FALSE)*$AF$6*Ermittlung_Pauschale!$N169),"")</f>
        <v/>
      </c>
      <c r="S177" s="73" t="str">
        <f>IFERROR(IF($B177=String_o_Kofi,0,VLOOKUP(Monatsverwendungsnachweis!AJ180,Status_Ausloesung,Monatsverwendungsnachweis!$R$6,FALSE)*$AF$6*Ermittlung_Pauschale!$N169),"")</f>
        <v/>
      </c>
      <c r="T177" s="73" t="str">
        <f>IFERROR(IF($B177=String_o_Kofi,0,VLOOKUP(Monatsverwendungsnachweis!AK180,Status_Ausloesung,Monatsverwendungsnachweis!$R$6,FALSE)*$AF$6*Ermittlung_Pauschale!$N169),"")</f>
        <v/>
      </c>
      <c r="U177" s="73" t="str">
        <f>IFERROR(IF($B177=String_o_Kofi,0,VLOOKUP(Monatsverwendungsnachweis!AL180,Status_Ausloesung,Monatsverwendungsnachweis!$R$6,FALSE)*$AF$6*Ermittlung_Pauschale!$N169),"")</f>
        <v/>
      </c>
      <c r="V177" s="73" t="str">
        <f>IFERROR(IF($B177=String_o_Kofi,0,VLOOKUP(Monatsverwendungsnachweis!AM180,Status_Ausloesung,Monatsverwendungsnachweis!$R$6,FALSE)*$AF$6*Ermittlung_Pauschale!$N169),"")</f>
        <v/>
      </c>
      <c r="W177" s="73" t="str">
        <f>IFERROR(IF($B177=String_o_Kofi,0,VLOOKUP(Monatsverwendungsnachweis!AN180,Status_Ausloesung,Monatsverwendungsnachweis!$R$6,FALSE)*$AF$6*Ermittlung_Pauschale!$N169),"")</f>
        <v/>
      </c>
      <c r="X177" s="73" t="str">
        <f>IFERROR(IF($B177=String_o_Kofi,0,VLOOKUP(Monatsverwendungsnachweis!AO180,Status_Ausloesung,Monatsverwendungsnachweis!$R$6,FALSE)*$AF$6*Ermittlung_Pauschale!$N169),"")</f>
        <v/>
      </c>
      <c r="Y177" s="73" t="str">
        <f>IFERROR(IF($B177=String_o_Kofi,0,VLOOKUP(Monatsverwendungsnachweis!AP180,Status_Ausloesung,Monatsverwendungsnachweis!$R$6,FALSE)*$AF$6*Ermittlung_Pauschale!$N169),"")</f>
        <v/>
      </c>
      <c r="Z177" s="73" t="str">
        <f>IFERROR(IF($B177=String_o_Kofi,0,VLOOKUP(Monatsverwendungsnachweis!AQ180,Status_Ausloesung,Monatsverwendungsnachweis!$R$6,FALSE)*$AF$6*Ermittlung_Pauschale!$N169),"")</f>
        <v/>
      </c>
      <c r="AA177" s="73" t="str">
        <f>IFERROR(IF($B177=String_o_Kofi,0,VLOOKUP(Monatsverwendungsnachweis!AR180,Status_Ausloesung,Monatsverwendungsnachweis!$R$6,FALSE)*$AF$6*Ermittlung_Pauschale!$N169),"")</f>
        <v/>
      </c>
      <c r="AB177" s="73" t="str">
        <f>IFERROR(IF($B177=String_o_Kofi,0,VLOOKUP(Monatsverwendungsnachweis!AS180,Status_Ausloesung,Monatsverwendungsnachweis!$R$6,FALSE)*$AF$6*Ermittlung_Pauschale!$N169),"")</f>
        <v/>
      </c>
      <c r="AC177" s="73" t="str">
        <f>IFERROR(IF($B177=String_o_Kofi,0,VLOOKUP(Monatsverwendungsnachweis!AT180,Status_Ausloesung,Monatsverwendungsnachweis!$R$6,FALSE)*$AF$6*Ermittlung_Pauschale!$N169),"")</f>
        <v/>
      </c>
      <c r="AD177" s="73" t="str">
        <f>IFERROR(IF($B177=String_o_Kofi,0,VLOOKUP(Monatsverwendungsnachweis!AU180,Status_Ausloesung,Monatsverwendungsnachweis!$R$6,FALSE)*$AF$6*Ermittlung_Pauschale!$N169),"")</f>
        <v/>
      </c>
      <c r="AE177" s="73" t="str">
        <f>IFERROR(IF($B177=String_o_Kofi,0,VLOOKUP(Monatsverwendungsnachweis!AV180,Status_Ausloesung,Monatsverwendungsnachweis!$R$6,FALSE)*$AF$6*Ermittlung_Pauschale!$N169),"")</f>
        <v/>
      </c>
      <c r="AF177" s="73" t="str">
        <f>IFERROR(IF($B177=String_o_Kofi,0,VLOOKUP(Monatsverwendungsnachweis!AW180,Status_Ausloesung,Monatsverwendungsnachweis!$R$6,FALSE)*$AF$6*Ermittlung_Pauschale!$N169),"")</f>
        <v/>
      </c>
      <c r="AG177" s="73" t="str">
        <f>IFERROR(IF($B177=String_o_Kofi,0,VLOOKUP(Monatsverwendungsnachweis!AX180,Status_Ausloesung,Monatsverwendungsnachweis!$R$6,FALSE)*$AF$6*Ermittlung_Pauschale!$N169),"")</f>
        <v/>
      </c>
      <c r="AH177" s="73" t="str">
        <f>IFERROR(IF($B177=String_o_Kofi,0,VLOOKUP(Monatsverwendungsnachweis!AY180,Status_Ausloesung,Monatsverwendungsnachweis!$R$6,FALSE)*$AF$6*Ermittlung_Pauschale!$N169),"")</f>
        <v/>
      </c>
      <c r="AI177" s="73" t="str">
        <f>IFERROR(IF($B177=String_o_Kofi,0,VLOOKUP(Monatsverwendungsnachweis!AZ180,Status_Ausloesung,Monatsverwendungsnachweis!$R$6,FALSE)*$AF$6*Ermittlung_Pauschale!$N169),"")</f>
        <v/>
      </c>
      <c r="AJ177" s="73" t="str">
        <f>IFERROR(IF($B177=String_o_Kofi,0,VLOOKUP(Monatsverwendungsnachweis!BA180,Status_Ausloesung,Monatsverwendungsnachweis!$R$6,FALSE)*$AF$6*Ermittlung_Pauschale!$N169),"")</f>
        <v/>
      </c>
      <c r="AK177" s="73" t="str">
        <f>IFERROR(IF($B177=String_o_Kofi,0,VLOOKUP(Monatsverwendungsnachweis!BB180,Status_Ausloesung,Monatsverwendungsnachweis!$R$6,FALSE)*$AF$6*Ermittlung_Pauschale!$N169),"")</f>
        <v/>
      </c>
      <c r="AL177" s="73" t="str">
        <f>IFERROR(IF($B177=String_o_Kofi,0,VLOOKUP(Monatsverwendungsnachweis!BC180,Status_Ausloesung,Monatsverwendungsnachweis!$R$6,FALSE)*$AF$6*Ermittlung_Pauschale!$N169),"")</f>
        <v/>
      </c>
      <c r="AM177" s="74">
        <f>IF(E177='Drop Down'!$L$2,SUM(H177:AL177),0)</f>
        <v>0</v>
      </c>
      <c r="AN177" s="74">
        <f>IF(E177='Drop Down'!$L$3,SUM(H177:AL177),0)</f>
        <v>0</v>
      </c>
      <c r="AO177" s="625"/>
      <c r="AP177" s="625"/>
    </row>
    <row r="178" spans="1:42" s="41" customFormat="1" ht="11.85" customHeight="1" x14ac:dyDescent="0.2">
      <c r="A178" s="83" t="str">
        <f>Monatsverwendungsnachweis!A181</f>
        <v/>
      </c>
      <c r="B178" s="84" t="str">
        <f>IF(Monatsverwendungsnachweis!B181&lt;&gt;"",Monatsverwendungsnachweis!B181,"")</f>
        <v/>
      </c>
      <c r="C178" s="84" t="str">
        <f>IF(Monatsverwendungsnachweis!D181&lt;&gt;"",Monatsverwendungsnachweis!D181,"")</f>
        <v/>
      </c>
      <c r="D178" s="124" t="str">
        <f>IF(Monatsverwendungsnachweis!F181="","",Monatsverwendungsnachweis!F181)</f>
        <v/>
      </c>
      <c r="E178" s="128" t="str">
        <f>IF(Monatsverwendungsnachweis!G181="","",Monatsverwendungsnachweis!G181)</f>
        <v/>
      </c>
      <c r="F178" s="124" t="str">
        <f>IF(Monatsverwendungsnachweis!H181="","",Monatsverwendungsnachweis!H181)</f>
        <v/>
      </c>
      <c r="G178" s="124" t="str">
        <f>IF(C178="","",IF(Ermittlung_Pauschale!N170=0,"nein","ja"))</f>
        <v/>
      </c>
      <c r="H178" s="73" t="str">
        <f>IFERROR(IF($B178=String_o_Kofi,0,VLOOKUP(Monatsverwendungsnachweis!Y181,Status_Ausloesung,Monatsverwendungsnachweis!$R$6,FALSE)*$AF$6*Ermittlung_Pauschale!$N170),"")</f>
        <v/>
      </c>
      <c r="I178" s="73" t="str">
        <f>IFERROR(IF($B178=String_o_Kofi,0,VLOOKUP(Monatsverwendungsnachweis!Z181,Status_Ausloesung,Monatsverwendungsnachweis!$R$6,FALSE)*$AF$6*Ermittlung_Pauschale!$N170),"")</f>
        <v/>
      </c>
      <c r="J178" s="73" t="str">
        <f>IFERROR(IF($B178=String_o_Kofi,0,VLOOKUP(Monatsverwendungsnachweis!AA181,Status_Ausloesung,Monatsverwendungsnachweis!$R$6,FALSE)*$AF$6*Ermittlung_Pauschale!$N170),"")</f>
        <v/>
      </c>
      <c r="K178" s="73" t="str">
        <f>IFERROR(IF($B178=String_o_Kofi,0,VLOOKUP(Monatsverwendungsnachweis!AB181,Status_Ausloesung,Monatsverwendungsnachweis!$R$6,FALSE)*$AF$6*Ermittlung_Pauschale!$N170),"")</f>
        <v/>
      </c>
      <c r="L178" s="73" t="str">
        <f>IFERROR(IF($B178=String_o_Kofi,0,VLOOKUP(Monatsverwendungsnachweis!AC181,Status_Ausloesung,Monatsverwendungsnachweis!$R$6,FALSE)*$AF$6*Ermittlung_Pauschale!$N170),"")</f>
        <v/>
      </c>
      <c r="M178" s="73" t="str">
        <f>IFERROR(IF($B178=String_o_Kofi,0,VLOOKUP(Monatsverwendungsnachweis!AD181,Status_Ausloesung,Monatsverwendungsnachweis!$R$6,FALSE)*$AF$6*Ermittlung_Pauschale!$N170),"")</f>
        <v/>
      </c>
      <c r="N178" s="73" t="str">
        <f>IFERROR(IF($B178=String_o_Kofi,0,VLOOKUP(Monatsverwendungsnachweis!AE181,Status_Ausloesung,Monatsverwendungsnachweis!$R$6,FALSE)*$AF$6*Ermittlung_Pauschale!$N170),"")</f>
        <v/>
      </c>
      <c r="O178" s="73" t="str">
        <f>IFERROR(IF($B178=String_o_Kofi,0,VLOOKUP(Monatsverwendungsnachweis!AF181,Status_Ausloesung,Monatsverwendungsnachweis!$R$6,FALSE)*$AF$6*Ermittlung_Pauschale!$N170),"")</f>
        <v/>
      </c>
      <c r="P178" s="73" t="str">
        <f>IFERROR(IF($B178=String_o_Kofi,0,VLOOKUP(Monatsverwendungsnachweis!AG181,Status_Ausloesung,Monatsverwendungsnachweis!$R$6,FALSE)*$AF$6*Ermittlung_Pauschale!$N170),"")</f>
        <v/>
      </c>
      <c r="Q178" s="73" t="str">
        <f>IFERROR(IF($B178=String_o_Kofi,0,VLOOKUP(Monatsverwendungsnachweis!AH181,Status_Ausloesung,Monatsverwendungsnachweis!$R$6,FALSE)*$AF$6*Ermittlung_Pauschale!$N170),"")</f>
        <v/>
      </c>
      <c r="R178" s="73" t="str">
        <f>IFERROR(IF($B178=String_o_Kofi,0,VLOOKUP(Monatsverwendungsnachweis!AI181,Status_Ausloesung,Monatsverwendungsnachweis!$R$6,FALSE)*$AF$6*Ermittlung_Pauschale!$N170),"")</f>
        <v/>
      </c>
      <c r="S178" s="73" t="str">
        <f>IFERROR(IF($B178=String_o_Kofi,0,VLOOKUP(Monatsverwendungsnachweis!AJ181,Status_Ausloesung,Monatsverwendungsnachweis!$R$6,FALSE)*$AF$6*Ermittlung_Pauschale!$N170),"")</f>
        <v/>
      </c>
      <c r="T178" s="73" t="str">
        <f>IFERROR(IF($B178=String_o_Kofi,0,VLOOKUP(Monatsverwendungsnachweis!AK181,Status_Ausloesung,Monatsverwendungsnachweis!$R$6,FALSE)*$AF$6*Ermittlung_Pauschale!$N170),"")</f>
        <v/>
      </c>
      <c r="U178" s="73" t="str">
        <f>IFERROR(IF($B178=String_o_Kofi,0,VLOOKUP(Monatsverwendungsnachweis!AL181,Status_Ausloesung,Monatsverwendungsnachweis!$R$6,FALSE)*$AF$6*Ermittlung_Pauschale!$N170),"")</f>
        <v/>
      </c>
      <c r="V178" s="73" t="str">
        <f>IFERROR(IF($B178=String_o_Kofi,0,VLOOKUP(Monatsverwendungsnachweis!AM181,Status_Ausloesung,Monatsverwendungsnachweis!$R$6,FALSE)*$AF$6*Ermittlung_Pauschale!$N170),"")</f>
        <v/>
      </c>
      <c r="W178" s="73" t="str">
        <f>IFERROR(IF($B178=String_o_Kofi,0,VLOOKUP(Monatsverwendungsnachweis!AN181,Status_Ausloesung,Monatsverwendungsnachweis!$R$6,FALSE)*$AF$6*Ermittlung_Pauschale!$N170),"")</f>
        <v/>
      </c>
      <c r="X178" s="73" t="str">
        <f>IFERROR(IF($B178=String_o_Kofi,0,VLOOKUP(Monatsverwendungsnachweis!AO181,Status_Ausloesung,Monatsverwendungsnachweis!$R$6,FALSE)*$AF$6*Ermittlung_Pauschale!$N170),"")</f>
        <v/>
      </c>
      <c r="Y178" s="73" t="str">
        <f>IFERROR(IF($B178=String_o_Kofi,0,VLOOKUP(Monatsverwendungsnachweis!AP181,Status_Ausloesung,Monatsverwendungsnachweis!$R$6,FALSE)*$AF$6*Ermittlung_Pauschale!$N170),"")</f>
        <v/>
      </c>
      <c r="Z178" s="73" t="str">
        <f>IFERROR(IF($B178=String_o_Kofi,0,VLOOKUP(Monatsverwendungsnachweis!AQ181,Status_Ausloesung,Monatsverwendungsnachweis!$R$6,FALSE)*$AF$6*Ermittlung_Pauschale!$N170),"")</f>
        <v/>
      </c>
      <c r="AA178" s="73" t="str">
        <f>IFERROR(IF($B178=String_o_Kofi,0,VLOOKUP(Monatsverwendungsnachweis!AR181,Status_Ausloesung,Monatsverwendungsnachweis!$R$6,FALSE)*$AF$6*Ermittlung_Pauschale!$N170),"")</f>
        <v/>
      </c>
      <c r="AB178" s="73" t="str">
        <f>IFERROR(IF($B178=String_o_Kofi,0,VLOOKUP(Monatsverwendungsnachweis!AS181,Status_Ausloesung,Monatsverwendungsnachweis!$R$6,FALSE)*$AF$6*Ermittlung_Pauschale!$N170),"")</f>
        <v/>
      </c>
      <c r="AC178" s="73" t="str">
        <f>IFERROR(IF($B178=String_o_Kofi,0,VLOOKUP(Monatsverwendungsnachweis!AT181,Status_Ausloesung,Monatsverwendungsnachweis!$R$6,FALSE)*$AF$6*Ermittlung_Pauschale!$N170),"")</f>
        <v/>
      </c>
      <c r="AD178" s="73" t="str">
        <f>IFERROR(IF($B178=String_o_Kofi,0,VLOOKUP(Monatsverwendungsnachweis!AU181,Status_Ausloesung,Monatsverwendungsnachweis!$R$6,FALSE)*$AF$6*Ermittlung_Pauschale!$N170),"")</f>
        <v/>
      </c>
      <c r="AE178" s="73" t="str">
        <f>IFERROR(IF($B178=String_o_Kofi,0,VLOOKUP(Monatsverwendungsnachweis!AV181,Status_Ausloesung,Monatsverwendungsnachweis!$R$6,FALSE)*$AF$6*Ermittlung_Pauschale!$N170),"")</f>
        <v/>
      </c>
      <c r="AF178" s="73" t="str">
        <f>IFERROR(IF($B178=String_o_Kofi,0,VLOOKUP(Monatsverwendungsnachweis!AW181,Status_Ausloesung,Monatsverwendungsnachweis!$R$6,FALSE)*$AF$6*Ermittlung_Pauschale!$N170),"")</f>
        <v/>
      </c>
      <c r="AG178" s="73" t="str">
        <f>IFERROR(IF($B178=String_o_Kofi,0,VLOOKUP(Monatsverwendungsnachweis!AX181,Status_Ausloesung,Monatsverwendungsnachweis!$R$6,FALSE)*$AF$6*Ermittlung_Pauschale!$N170),"")</f>
        <v/>
      </c>
      <c r="AH178" s="73" t="str">
        <f>IFERROR(IF($B178=String_o_Kofi,0,VLOOKUP(Monatsverwendungsnachweis!AY181,Status_Ausloesung,Monatsverwendungsnachweis!$R$6,FALSE)*$AF$6*Ermittlung_Pauschale!$N170),"")</f>
        <v/>
      </c>
      <c r="AI178" s="73" t="str">
        <f>IFERROR(IF($B178=String_o_Kofi,0,VLOOKUP(Monatsverwendungsnachweis!AZ181,Status_Ausloesung,Monatsverwendungsnachweis!$R$6,FALSE)*$AF$6*Ermittlung_Pauschale!$N170),"")</f>
        <v/>
      </c>
      <c r="AJ178" s="73" t="str">
        <f>IFERROR(IF($B178=String_o_Kofi,0,VLOOKUP(Monatsverwendungsnachweis!BA181,Status_Ausloesung,Monatsverwendungsnachweis!$R$6,FALSE)*$AF$6*Ermittlung_Pauschale!$N170),"")</f>
        <v/>
      </c>
      <c r="AK178" s="73" t="str">
        <f>IFERROR(IF($B178=String_o_Kofi,0,VLOOKUP(Monatsverwendungsnachweis!BB181,Status_Ausloesung,Monatsverwendungsnachweis!$R$6,FALSE)*$AF$6*Ermittlung_Pauschale!$N170),"")</f>
        <v/>
      </c>
      <c r="AL178" s="73" t="str">
        <f>IFERROR(IF($B178=String_o_Kofi,0,VLOOKUP(Monatsverwendungsnachweis!BC181,Status_Ausloesung,Monatsverwendungsnachweis!$R$6,FALSE)*$AF$6*Ermittlung_Pauschale!$N170),"")</f>
        <v/>
      </c>
      <c r="AM178" s="74">
        <f>IF(E178='Drop Down'!$L$2,SUM(H178:AL178),0)</f>
        <v>0</v>
      </c>
      <c r="AN178" s="74">
        <f>IF(E178='Drop Down'!$L$3,SUM(H178:AL178),0)</f>
        <v>0</v>
      </c>
      <c r="AO178" s="625"/>
      <c r="AP178" s="625"/>
    </row>
    <row r="179" spans="1:42" s="41" customFormat="1" ht="11.85" customHeight="1" x14ac:dyDescent="0.2">
      <c r="A179" s="83" t="str">
        <f>Monatsverwendungsnachweis!A182</f>
        <v/>
      </c>
      <c r="B179" s="84" t="str">
        <f>IF(Monatsverwendungsnachweis!B182&lt;&gt;"",Monatsverwendungsnachweis!B182,"")</f>
        <v/>
      </c>
      <c r="C179" s="84" t="str">
        <f>IF(Monatsverwendungsnachweis!D182&lt;&gt;"",Monatsverwendungsnachweis!D182,"")</f>
        <v/>
      </c>
      <c r="D179" s="124" t="str">
        <f>IF(Monatsverwendungsnachweis!F182="","",Monatsverwendungsnachweis!F182)</f>
        <v/>
      </c>
      <c r="E179" s="128" t="str">
        <f>IF(Monatsverwendungsnachweis!G182="","",Monatsverwendungsnachweis!G182)</f>
        <v/>
      </c>
      <c r="F179" s="124" t="str">
        <f>IF(Monatsverwendungsnachweis!H182="","",Monatsverwendungsnachweis!H182)</f>
        <v/>
      </c>
      <c r="G179" s="124" t="str">
        <f>IF(C179="","",IF(Ermittlung_Pauschale!N171=0,"nein","ja"))</f>
        <v/>
      </c>
      <c r="H179" s="73" t="str">
        <f>IFERROR(IF($B179=String_o_Kofi,0,VLOOKUP(Monatsverwendungsnachweis!Y182,Status_Ausloesung,Monatsverwendungsnachweis!$R$6,FALSE)*$AF$6*Ermittlung_Pauschale!$N171),"")</f>
        <v/>
      </c>
      <c r="I179" s="73" t="str">
        <f>IFERROR(IF($B179=String_o_Kofi,0,VLOOKUP(Monatsverwendungsnachweis!Z182,Status_Ausloesung,Monatsverwendungsnachweis!$R$6,FALSE)*$AF$6*Ermittlung_Pauschale!$N171),"")</f>
        <v/>
      </c>
      <c r="J179" s="73" t="str">
        <f>IFERROR(IF($B179=String_o_Kofi,0,VLOOKUP(Monatsverwendungsnachweis!AA182,Status_Ausloesung,Monatsverwendungsnachweis!$R$6,FALSE)*$AF$6*Ermittlung_Pauschale!$N171),"")</f>
        <v/>
      </c>
      <c r="K179" s="73" t="str">
        <f>IFERROR(IF($B179=String_o_Kofi,0,VLOOKUP(Monatsverwendungsnachweis!AB182,Status_Ausloesung,Monatsverwendungsnachweis!$R$6,FALSE)*$AF$6*Ermittlung_Pauschale!$N171),"")</f>
        <v/>
      </c>
      <c r="L179" s="73" t="str">
        <f>IFERROR(IF($B179=String_o_Kofi,0,VLOOKUP(Monatsverwendungsnachweis!AC182,Status_Ausloesung,Monatsverwendungsnachweis!$R$6,FALSE)*$AF$6*Ermittlung_Pauschale!$N171),"")</f>
        <v/>
      </c>
      <c r="M179" s="73" t="str">
        <f>IFERROR(IF($B179=String_o_Kofi,0,VLOOKUP(Monatsverwendungsnachweis!AD182,Status_Ausloesung,Monatsverwendungsnachweis!$R$6,FALSE)*$AF$6*Ermittlung_Pauschale!$N171),"")</f>
        <v/>
      </c>
      <c r="N179" s="73" t="str">
        <f>IFERROR(IF($B179=String_o_Kofi,0,VLOOKUP(Monatsverwendungsnachweis!AE182,Status_Ausloesung,Monatsverwendungsnachweis!$R$6,FALSE)*$AF$6*Ermittlung_Pauschale!$N171),"")</f>
        <v/>
      </c>
      <c r="O179" s="73" t="str">
        <f>IFERROR(IF($B179=String_o_Kofi,0,VLOOKUP(Monatsverwendungsnachweis!AF182,Status_Ausloesung,Monatsverwendungsnachweis!$R$6,FALSE)*$AF$6*Ermittlung_Pauschale!$N171),"")</f>
        <v/>
      </c>
      <c r="P179" s="73" t="str">
        <f>IFERROR(IF($B179=String_o_Kofi,0,VLOOKUP(Monatsverwendungsnachweis!AG182,Status_Ausloesung,Monatsverwendungsnachweis!$R$6,FALSE)*$AF$6*Ermittlung_Pauschale!$N171),"")</f>
        <v/>
      </c>
      <c r="Q179" s="73" t="str">
        <f>IFERROR(IF($B179=String_o_Kofi,0,VLOOKUP(Monatsverwendungsnachweis!AH182,Status_Ausloesung,Monatsverwendungsnachweis!$R$6,FALSE)*$AF$6*Ermittlung_Pauschale!$N171),"")</f>
        <v/>
      </c>
      <c r="R179" s="73" t="str">
        <f>IFERROR(IF($B179=String_o_Kofi,0,VLOOKUP(Monatsverwendungsnachweis!AI182,Status_Ausloesung,Monatsverwendungsnachweis!$R$6,FALSE)*$AF$6*Ermittlung_Pauschale!$N171),"")</f>
        <v/>
      </c>
      <c r="S179" s="73" t="str">
        <f>IFERROR(IF($B179=String_o_Kofi,0,VLOOKUP(Monatsverwendungsnachweis!AJ182,Status_Ausloesung,Monatsverwendungsnachweis!$R$6,FALSE)*$AF$6*Ermittlung_Pauschale!$N171),"")</f>
        <v/>
      </c>
      <c r="T179" s="73" t="str">
        <f>IFERROR(IF($B179=String_o_Kofi,0,VLOOKUP(Monatsverwendungsnachweis!AK182,Status_Ausloesung,Monatsverwendungsnachweis!$R$6,FALSE)*$AF$6*Ermittlung_Pauschale!$N171),"")</f>
        <v/>
      </c>
      <c r="U179" s="73" t="str">
        <f>IFERROR(IF($B179=String_o_Kofi,0,VLOOKUP(Monatsverwendungsnachweis!AL182,Status_Ausloesung,Monatsverwendungsnachweis!$R$6,FALSE)*$AF$6*Ermittlung_Pauschale!$N171),"")</f>
        <v/>
      </c>
      <c r="V179" s="73" t="str">
        <f>IFERROR(IF($B179=String_o_Kofi,0,VLOOKUP(Monatsverwendungsnachweis!AM182,Status_Ausloesung,Monatsverwendungsnachweis!$R$6,FALSE)*$AF$6*Ermittlung_Pauschale!$N171),"")</f>
        <v/>
      </c>
      <c r="W179" s="73" t="str">
        <f>IFERROR(IF($B179=String_o_Kofi,0,VLOOKUP(Monatsverwendungsnachweis!AN182,Status_Ausloesung,Monatsverwendungsnachweis!$R$6,FALSE)*$AF$6*Ermittlung_Pauschale!$N171),"")</f>
        <v/>
      </c>
      <c r="X179" s="73" t="str">
        <f>IFERROR(IF($B179=String_o_Kofi,0,VLOOKUP(Monatsverwendungsnachweis!AO182,Status_Ausloesung,Monatsverwendungsnachweis!$R$6,FALSE)*$AF$6*Ermittlung_Pauschale!$N171),"")</f>
        <v/>
      </c>
      <c r="Y179" s="73" t="str">
        <f>IFERROR(IF($B179=String_o_Kofi,0,VLOOKUP(Monatsverwendungsnachweis!AP182,Status_Ausloesung,Monatsverwendungsnachweis!$R$6,FALSE)*$AF$6*Ermittlung_Pauschale!$N171),"")</f>
        <v/>
      </c>
      <c r="Z179" s="73" t="str">
        <f>IFERROR(IF($B179=String_o_Kofi,0,VLOOKUP(Monatsverwendungsnachweis!AQ182,Status_Ausloesung,Monatsverwendungsnachweis!$R$6,FALSE)*$AF$6*Ermittlung_Pauschale!$N171),"")</f>
        <v/>
      </c>
      <c r="AA179" s="73" t="str">
        <f>IFERROR(IF($B179=String_o_Kofi,0,VLOOKUP(Monatsverwendungsnachweis!AR182,Status_Ausloesung,Monatsverwendungsnachweis!$R$6,FALSE)*$AF$6*Ermittlung_Pauschale!$N171),"")</f>
        <v/>
      </c>
      <c r="AB179" s="73" t="str">
        <f>IFERROR(IF($B179=String_o_Kofi,0,VLOOKUP(Monatsverwendungsnachweis!AS182,Status_Ausloesung,Monatsverwendungsnachweis!$R$6,FALSE)*$AF$6*Ermittlung_Pauschale!$N171),"")</f>
        <v/>
      </c>
      <c r="AC179" s="73" t="str">
        <f>IFERROR(IF($B179=String_o_Kofi,0,VLOOKUP(Monatsverwendungsnachweis!AT182,Status_Ausloesung,Monatsverwendungsnachweis!$R$6,FALSE)*$AF$6*Ermittlung_Pauschale!$N171),"")</f>
        <v/>
      </c>
      <c r="AD179" s="73" t="str">
        <f>IFERROR(IF($B179=String_o_Kofi,0,VLOOKUP(Monatsverwendungsnachweis!AU182,Status_Ausloesung,Monatsverwendungsnachweis!$R$6,FALSE)*$AF$6*Ermittlung_Pauschale!$N171),"")</f>
        <v/>
      </c>
      <c r="AE179" s="73" t="str">
        <f>IFERROR(IF($B179=String_o_Kofi,0,VLOOKUP(Monatsverwendungsnachweis!AV182,Status_Ausloesung,Monatsverwendungsnachweis!$R$6,FALSE)*$AF$6*Ermittlung_Pauschale!$N171),"")</f>
        <v/>
      </c>
      <c r="AF179" s="73" t="str">
        <f>IFERROR(IF($B179=String_o_Kofi,0,VLOOKUP(Monatsverwendungsnachweis!AW182,Status_Ausloesung,Monatsverwendungsnachweis!$R$6,FALSE)*$AF$6*Ermittlung_Pauschale!$N171),"")</f>
        <v/>
      </c>
      <c r="AG179" s="73" t="str">
        <f>IFERROR(IF($B179=String_o_Kofi,0,VLOOKUP(Monatsverwendungsnachweis!AX182,Status_Ausloesung,Monatsverwendungsnachweis!$R$6,FALSE)*$AF$6*Ermittlung_Pauschale!$N171),"")</f>
        <v/>
      </c>
      <c r="AH179" s="73" t="str">
        <f>IFERROR(IF($B179=String_o_Kofi,0,VLOOKUP(Monatsverwendungsnachweis!AY182,Status_Ausloesung,Monatsverwendungsnachweis!$R$6,FALSE)*$AF$6*Ermittlung_Pauschale!$N171),"")</f>
        <v/>
      </c>
      <c r="AI179" s="73" t="str">
        <f>IFERROR(IF($B179=String_o_Kofi,0,VLOOKUP(Monatsverwendungsnachweis!AZ182,Status_Ausloesung,Monatsverwendungsnachweis!$R$6,FALSE)*$AF$6*Ermittlung_Pauschale!$N171),"")</f>
        <v/>
      </c>
      <c r="AJ179" s="73" t="str">
        <f>IFERROR(IF($B179=String_o_Kofi,0,VLOOKUP(Monatsverwendungsnachweis!BA182,Status_Ausloesung,Monatsverwendungsnachweis!$R$6,FALSE)*$AF$6*Ermittlung_Pauschale!$N171),"")</f>
        <v/>
      </c>
      <c r="AK179" s="73" t="str">
        <f>IFERROR(IF($B179=String_o_Kofi,0,VLOOKUP(Monatsverwendungsnachweis!BB182,Status_Ausloesung,Monatsverwendungsnachweis!$R$6,FALSE)*$AF$6*Ermittlung_Pauschale!$N171),"")</f>
        <v/>
      </c>
      <c r="AL179" s="73" t="str">
        <f>IFERROR(IF($B179=String_o_Kofi,0,VLOOKUP(Monatsverwendungsnachweis!BC182,Status_Ausloesung,Monatsverwendungsnachweis!$R$6,FALSE)*$AF$6*Ermittlung_Pauschale!$N171),"")</f>
        <v/>
      </c>
      <c r="AM179" s="74">
        <f>IF(E179='Drop Down'!$L$2,SUM(H179:AL179),0)</f>
        <v>0</v>
      </c>
      <c r="AN179" s="74">
        <f>IF(E179='Drop Down'!$L$3,SUM(H179:AL179),0)</f>
        <v>0</v>
      </c>
      <c r="AO179" s="625"/>
      <c r="AP179" s="625"/>
    </row>
    <row r="180" spans="1:42" s="41" customFormat="1" ht="11.85" customHeight="1" x14ac:dyDescent="0.2">
      <c r="A180" s="83" t="str">
        <f>Monatsverwendungsnachweis!A183</f>
        <v/>
      </c>
      <c r="B180" s="84" t="str">
        <f>IF(Monatsverwendungsnachweis!B183&lt;&gt;"",Monatsverwendungsnachweis!B183,"")</f>
        <v/>
      </c>
      <c r="C180" s="84" t="str">
        <f>IF(Monatsverwendungsnachweis!D183&lt;&gt;"",Monatsverwendungsnachweis!D183,"")</f>
        <v/>
      </c>
      <c r="D180" s="124" t="str">
        <f>IF(Monatsverwendungsnachweis!F183="","",Monatsverwendungsnachweis!F183)</f>
        <v/>
      </c>
      <c r="E180" s="128" t="str">
        <f>IF(Monatsverwendungsnachweis!G183="","",Monatsverwendungsnachweis!G183)</f>
        <v/>
      </c>
      <c r="F180" s="124" t="str">
        <f>IF(Monatsverwendungsnachweis!H183="","",Monatsverwendungsnachweis!H183)</f>
        <v/>
      </c>
      <c r="G180" s="124" t="str">
        <f>IF(C180="","",IF(Ermittlung_Pauschale!N172=0,"nein","ja"))</f>
        <v/>
      </c>
      <c r="H180" s="73" t="str">
        <f>IFERROR(IF($B180=String_o_Kofi,0,VLOOKUP(Monatsverwendungsnachweis!Y183,Status_Ausloesung,Monatsverwendungsnachweis!$R$6,FALSE)*$AF$6*Ermittlung_Pauschale!$N172),"")</f>
        <v/>
      </c>
      <c r="I180" s="73" t="str">
        <f>IFERROR(IF($B180=String_o_Kofi,0,VLOOKUP(Monatsverwendungsnachweis!Z183,Status_Ausloesung,Monatsverwendungsnachweis!$R$6,FALSE)*$AF$6*Ermittlung_Pauschale!$N172),"")</f>
        <v/>
      </c>
      <c r="J180" s="73" t="str">
        <f>IFERROR(IF($B180=String_o_Kofi,0,VLOOKUP(Monatsverwendungsnachweis!AA183,Status_Ausloesung,Monatsverwendungsnachweis!$R$6,FALSE)*$AF$6*Ermittlung_Pauschale!$N172),"")</f>
        <v/>
      </c>
      <c r="K180" s="73" t="str">
        <f>IFERROR(IF($B180=String_o_Kofi,0,VLOOKUP(Monatsverwendungsnachweis!AB183,Status_Ausloesung,Monatsverwendungsnachweis!$R$6,FALSE)*$AF$6*Ermittlung_Pauschale!$N172),"")</f>
        <v/>
      </c>
      <c r="L180" s="73" t="str">
        <f>IFERROR(IF($B180=String_o_Kofi,0,VLOOKUP(Monatsverwendungsnachweis!AC183,Status_Ausloesung,Monatsverwendungsnachweis!$R$6,FALSE)*$AF$6*Ermittlung_Pauschale!$N172),"")</f>
        <v/>
      </c>
      <c r="M180" s="73" t="str">
        <f>IFERROR(IF($B180=String_o_Kofi,0,VLOOKUP(Monatsverwendungsnachweis!AD183,Status_Ausloesung,Monatsverwendungsnachweis!$R$6,FALSE)*$AF$6*Ermittlung_Pauschale!$N172),"")</f>
        <v/>
      </c>
      <c r="N180" s="73" t="str">
        <f>IFERROR(IF($B180=String_o_Kofi,0,VLOOKUP(Monatsverwendungsnachweis!AE183,Status_Ausloesung,Monatsverwendungsnachweis!$R$6,FALSE)*$AF$6*Ermittlung_Pauschale!$N172),"")</f>
        <v/>
      </c>
      <c r="O180" s="73" t="str">
        <f>IFERROR(IF($B180=String_o_Kofi,0,VLOOKUP(Monatsverwendungsnachweis!AF183,Status_Ausloesung,Monatsverwendungsnachweis!$R$6,FALSE)*$AF$6*Ermittlung_Pauschale!$N172),"")</f>
        <v/>
      </c>
      <c r="P180" s="73" t="str">
        <f>IFERROR(IF($B180=String_o_Kofi,0,VLOOKUP(Monatsverwendungsnachweis!AG183,Status_Ausloesung,Monatsverwendungsnachweis!$R$6,FALSE)*$AF$6*Ermittlung_Pauschale!$N172),"")</f>
        <v/>
      </c>
      <c r="Q180" s="73" t="str">
        <f>IFERROR(IF($B180=String_o_Kofi,0,VLOOKUP(Monatsverwendungsnachweis!AH183,Status_Ausloesung,Monatsverwendungsnachweis!$R$6,FALSE)*$AF$6*Ermittlung_Pauschale!$N172),"")</f>
        <v/>
      </c>
      <c r="R180" s="73" t="str">
        <f>IFERROR(IF($B180=String_o_Kofi,0,VLOOKUP(Monatsverwendungsnachweis!AI183,Status_Ausloesung,Monatsverwendungsnachweis!$R$6,FALSE)*$AF$6*Ermittlung_Pauschale!$N172),"")</f>
        <v/>
      </c>
      <c r="S180" s="73" t="str">
        <f>IFERROR(IF($B180=String_o_Kofi,0,VLOOKUP(Monatsverwendungsnachweis!AJ183,Status_Ausloesung,Monatsverwendungsnachweis!$R$6,FALSE)*$AF$6*Ermittlung_Pauschale!$N172),"")</f>
        <v/>
      </c>
      <c r="T180" s="73" t="str">
        <f>IFERROR(IF($B180=String_o_Kofi,0,VLOOKUP(Monatsverwendungsnachweis!AK183,Status_Ausloesung,Monatsverwendungsnachweis!$R$6,FALSE)*$AF$6*Ermittlung_Pauschale!$N172),"")</f>
        <v/>
      </c>
      <c r="U180" s="73" t="str">
        <f>IFERROR(IF($B180=String_o_Kofi,0,VLOOKUP(Monatsverwendungsnachweis!AL183,Status_Ausloesung,Monatsverwendungsnachweis!$R$6,FALSE)*$AF$6*Ermittlung_Pauschale!$N172),"")</f>
        <v/>
      </c>
      <c r="V180" s="73" t="str">
        <f>IFERROR(IF($B180=String_o_Kofi,0,VLOOKUP(Monatsverwendungsnachweis!AM183,Status_Ausloesung,Monatsverwendungsnachweis!$R$6,FALSE)*$AF$6*Ermittlung_Pauschale!$N172),"")</f>
        <v/>
      </c>
      <c r="W180" s="73" t="str">
        <f>IFERROR(IF($B180=String_o_Kofi,0,VLOOKUP(Monatsverwendungsnachweis!AN183,Status_Ausloesung,Monatsverwendungsnachweis!$R$6,FALSE)*$AF$6*Ermittlung_Pauschale!$N172),"")</f>
        <v/>
      </c>
      <c r="X180" s="73" t="str">
        <f>IFERROR(IF($B180=String_o_Kofi,0,VLOOKUP(Monatsverwendungsnachweis!AO183,Status_Ausloesung,Monatsverwendungsnachweis!$R$6,FALSE)*$AF$6*Ermittlung_Pauschale!$N172),"")</f>
        <v/>
      </c>
      <c r="Y180" s="73" t="str">
        <f>IFERROR(IF($B180=String_o_Kofi,0,VLOOKUP(Monatsverwendungsnachweis!AP183,Status_Ausloesung,Monatsverwendungsnachweis!$R$6,FALSE)*$AF$6*Ermittlung_Pauschale!$N172),"")</f>
        <v/>
      </c>
      <c r="Z180" s="73" t="str">
        <f>IFERROR(IF($B180=String_o_Kofi,0,VLOOKUP(Monatsverwendungsnachweis!AQ183,Status_Ausloesung,Monatsverwendungsnachweis!$R$6,FALSE)*$AF$6*Ermittlung_Pauschale!$N172),"")</f>
        <v/>
      </c>
      <c r="AA180" s="73" t="str">
        <f>IFERROR(IF($B180=String_o_Kofi,0,VLOOKUP(Monatsverwendungsnachweis!AR183,Status_Ausloesung,Monatsverwendungsnachweis!$R$6,FALSE)*$AF$6*Ermittlung_Pauschale!$N172),"")</f>
        <v/>
      </c>
      <c r="AB180" s="73" t="str">
        <f>IFERROR(IF($B180=String_o_Kofi,0,VLOOKUP(Monatsverwendungsnachweis!AS183,Status_Ausloesung,Monatsverwendungsnachweis!$R$6,FALSE)*$AF$6*Ermittlung_Pauschale!$N172),"")</f>
        <v/>
      </c>
      <c r="AC180" s="73" t="str">
        <f>IFERROR(IF($B180=String_o_Kofi,0,VLOOKUP(Monatsverwendungsnachweis!AT183,Status_Ausloesung,Monatsverwendungsnachweis!$R$6,FALSE)*$AF$6*Ermittlung_Pauschale!$N172),"")</f>
        <v/>
      </c>
      <c r="AD180" s="73" t="str">
        <f>IFERROR(IF($B180=String_o_Kofi,0,VLOOKUP(Monatsverwendungsnachweis!AU183,Status_Ausloesung,Monatsverwendungsnachweis!$R$6,FALSE)*$AF$6*Ermittlung_Pauschale!$N172),"")</f>
        <v/>
      </c>
      <c r="AE180" s="73" t="str">
        <f>IFERROR(IF($B180=String_o_Kofi,0,VLOOKUP(Monatsverwendungsnachweis!AV183,Status_Ausloesung,Monatsverwendungsnachweis!$R$6,FALSE)*$AF$6*Ermittlung_Pauschale!$N172),"")</f>
        <v/>
      </c>
      <c r="AF180" s="73" t="str">
        <f>IFERROR(IF($B180=String_o_Kofi,0,VLOOKUP(Monatsverwendungsnachweis!AW183,Status_Ausloesung,Monatsverwendungsnachweis!$R$6,FALSE)*$AF$6*Ermittlung_Pauschale!$N172),"")</f>
        <v/>
      </c>
      <c r="AG180" s="73" t="str">
        <f>IFERROR(IF($B180=String_o_Kofi,0,VLOOKUP(Monatsverwendungsnachweis!AX183,Status_Ausloesung,Monatsverwendungsnachweis!$R$6,FALSE)*$AF$6*Ermittlung_Pauschale!$N172),"")</f>
        <v/>
      </c>
      <c r="AH180" s="73" t="str">
        <f>IFERROR(IF($B180=String_o_Kofi,0,VLOOKUP(Monatsverwendungsnachweis!AY183,Status_Ausloesung,Monatsverwendungsnachweis!$R$6,FALSE)*$AF$6*Ermittlung_Pauschale!$N172),"")</f>
        <v/>
      </c>
      <c r="AI180" s="73" t="str">
        <f>IFERROR(IF($B180=String_o_Kofi,0,VLOOKUP(Monatsverwendungsnachweis!AZ183,Status_Ausloesung,Monatsverwendungsnachweis!$R$6,FALSE)*$AF$6*Ermittlung_Pauschale!$N172),"")</f>
        <v/>
      </c>
      <c r="AJ180" s="73" t="str">
        <f>IFERROR(IF($B180=String_o_Kofi,0,VLOOKUP(Monatsverwendungsnachweis!BA183,Status_Ausloesung,Monatsverwendungsnachweis!$R$6,FALSE)*$AF$6*Ermittlung_Pauschale!$N172),"")</f>
        <v/>
      </c>
      <c r="AK180" s="73" t="str">
        <f>IFERROR(IF($B180=String_o_Kofi,0,VLOOKUP(Monatsverwendungsnachweis!BB183,Status_Ausloesung,Monatsverwendungsnachweis!$R$6,FALSE)*$AF$6*Ermittlung_Pauschale!$N172),"")</f>
        <v/>
      </c>
      <c r="AL180" s="73" t="str">
        <f>IFERROR(IF($B180=String_o_Kofi,0,VLOOKUP(Monatsverwendungsnachweis!BC183,Status_Ausloesung,Monatsverwendungsnachweis!$R$6,FALSE)*$AF$6*Ermittlung_Pauschale!$N172),"")</f>
        <v/>
      </c>
      <c r="AM180" s="74">
        <f>IF(E180='Drop Down'!$L$2,SUM(H180:AL180),0)</f>
        <v>0</v>
      </c>
      <c r="AN180" s="74">
        <f>IF(E180='Drop Down'!$L$3,SUM(H180:AL180),0)</f>
        <v>0</v>
      </c>
      <c r="AO180" s="625"/>
      <c r="AP180" s="625"/>
    </row>
    <row r="181" spans="1:42" s="41" customFormat="1" ht="11.85" customHeight="1" x14ac:dyDescent="0.2">
      <c r="A181" s="83" t="str">
        <f>Monatsverwendungsnachweis!A184</f>
        <v/>
      </c>
      <c r="B181" s="84" t="str">
        <f>IF(Monatsverwendungsnachweis!B184&lt;&gt;"",Monatsverwendungsnachweis!B184,"")</f>
        <v/>
      </c>
      <c r="C181" s="84" t="str">
        <f>IF(Monatsverwendungsnachweis!D184&lt;&gt;"",Monatsverwendungsnachweis!D184,"")</f>
        <v/>
      </c>
      <c r="D181" s="124" t="str">
        <f>IF(Monatsverwendungsnachweis!F184="","",Monatsverwendungsnachweis!F184)</f>
        <v/>
      </c>
      <c r="E181" s="128" t="str">
        <f>IF(Monatsverwendungsnachweis!G184="","",Monatsverwendungsnachweis!G184)</f>
        <v/>
      </c>
      <c r="F181" s="124" t="str">
        <f>IF(Monatsverwendungsnachweis!H184="","",Monatsverwendungsnachweis!H184)</f>
        <v/>
      </c>
      <c r="G181" s="124" t="str">
        <f>IF(C181="","",IF(Ermittlung_Pauschale!N173=0,"nein","ja"))</f>
        <v/>
      </c>
      <c r="H181" s="73" t="str">
        <f>IFERROR(IF($B181=String_o_Kofi,0,VLOOKUP(Monatsverwendungsnachweis!Y184,Status_Ausloesung,Monatsverwendungsnachweis!$R$6,FALSE)*$AF$6*Ermittlung_Pauschale!$N173),"")</f>
        <v/>
      </c>
      <c r="I181" s="73" t="str">
        <f>IFERROR(IF($B181=String_o_Kofi,0,VLOOKUP(Monatsverwendungsnachweis!Z184,Status_Ausloesung,Monatsverwendungsnachweis!$R$6,FALSE)*$AF$6*Ermittlung_Pauschale!$N173),"")</f>
        <v/>
      </c>
      <c r="J181" s="73" t="str">
        <f>IFERROR(IF($B181=String_o_Kofi,0,VLOOKUP(Monatsverwendungsnachweis!AA184,Status_Ausloesung,Monatsverwendungsnachweis!$R$6,FALSE)*$AF$6*Ermittlung_Pauschale!$N173),"")</f>
        <v/>
      </c>
      <c r="K181" s="73" t="str">
        <f>IFERROR(IF($B181=String_o_Kofi,0,VLOOKUP(Monatsverwendungsnachweis!AB184,Status_Ausloesung,Monatsverwendungsnachweis!$R$6,FALSE)*$AF$6*Ermittlung_Pauschale!$N173),"")</f>
        <v/>
      </c>
      <c r="L181" s="73" t="str">
        <f>IFERROR(IF($B181=String_o_Kofi,0,VLOOKUP(Monatsverwendungsnachweis!AC184,Status_Ausloesung,Monatsverwendungsnachweis!$R$6,FALSE)*$AF$6*Ermittlung_Pauschale!$N173),"")</f>
        <v/>
      </c>
      <c r="M181" s="73" t="str">
        <f>IFERROR(IF($B181=String_o_Kofi,0,VLOOKUP(Monatsverwendungsnachweis!AD184,Status_Ausloesung,Monatsverwendungsnachweis!$R$6,FALSE)*$AF$6*Ermittlung_Pauschale!$N173),"")</f>
        <v/>
      </c>
      <c r="N181" s="73" t="str">
        <f>IFERROR(IF($B181=String_o_Kofi,0,VLOOKUP(Monatsverwendungsnachweis!AE184,Status_Ausloesung,Monatsverwendungsnachweis!$R$6,FALSE)*$AF$6*Ermittlung_Pauschale!$N173),"")</f>
        <v/>
      </c>
      <c r="O181" s="73" t="str">
        <f>IFERROR(IF($B181=String_o_Kofi,0,VLOOKUP(Monatsverwendungsnachweis!AF184,Status_Ausloesung,Monatsverwendungsnachweis!$R$6,FALSE)*$AF$6*Ermittlung_Pauschale!$N173),"")</f>
        <v/>
      </c>
      <c r="P181" s="73" t="str">
        <f>IFERROR(IF($B181=String_o_Kofi,0,VLOOKUP(Monatsverwendungsnachweis!AG184,Status_Ausloesung,Monatsverwendungsnachweis!$R$6,FALSE)*$AF$6*Ermittlung_Pauschale!$N173),"")</f>
        <v/>
      </c>
      <c r="Q181" s="73" t="str">
        <f>IFERROR(IF($B181=String_o_Kofi,0,VLOOKUP(Monatsverwendungsnachweis!AH184,Status_Ausloesung,Monatsverwendungsnachweis!$R$6,FALSE)*$AF$6*Ermittlung_Pauschale!$N173),"")</f>
        <v/>
      </c>
      <c r="R181" s="73" t="str">
        <f>IFERROR(IF($B181=String_o_Kofi,0,VLOOKUP(Monatsverwendungsnachweis!AI184,Status_Ausloesung,Monatsverwendungsnachweis!$R$6,FALSE)*$AF$6*Ermittlung_Pauschale!$N173),"")</f>
        <v/>
      </c>
      <c r="S181" s="73" t="str">
        <f>IFERROR(IF($B181=String_o_Kofi,0,VLOOKUP(Monatsverwendungsnachweis!AJ184,Status_Ausloesung,Monatsverwendungsnachweis!$R$6,FALSE)*$AF$6*Ermittlung_Pauschale!$N173),"")</f>
        <v/>
      </c>
      <c r="T181" s="73" t="str">
        <f>IFERROR(IF($B181=String_o_Kofi,0,VLOOKUP(Monatsverwendungsnachweis!AK184,Status_Ausloesung,Monatsverwendungsnachweis!$R$6,FALSE)*$AF$6*Ermittlung_Pauschale!$N173),"")</f>
        <v/>
      </c>
      <c r="U181" s="73" t="str">
        <f>IFERROR(IF($B181=String_o_Kofi,0,VLOOKUP(Monatsverwendungsnachweis!AL184,Status_Ausloesung,Monatsverwendungsnachweis!$R$6,FALSE)*$AF$6*Ermittlung_Pauschale!$N173),"")</f>
        <v/>
      </c>
      <c r="V181" s="73" t="str">
        <f>IFERROR(IF($B181=String_o_Kofi,0,VLOOKUP(Monatsverwendungsnachweis!AM184,Status_Ausloesung,Monatsverwendungsnachweis!$R$6,FALSE)*$AF$6*Ermittlung_Pauschale!$N173),"")</f>
        <v/>
      </c>
      <c r="W181" s="73" t="str">
        <f>IFERROR(IF($B181=String_o_Kofi,0,VLOOKUP(Monatsverwendungsnachweis!AN184,Status_Ausloesung,Monatsverwendungsnachweis!$R$6,FALSE)*$AF$6*Ermittlung_Pauschale!$N173),"")</f>
        <v/>
      </c>
      <c r="X181" s="73" t="str">
        <f>IFERROR(IF($B181=String_o_Kofi,0,VLOOKUP(Monatsverwendungsnachweis!AO184,Status_Ausloesung,Monatsverwendungsnachweis!$R$6,FALSE)*$AF$6*Ermittlung_Pauschale!$N173),"")</f>
        <v/>
      </c>
      <c r="Y181" s="73" t="str">
        <f>IFERROR(IF($B181=String_o_Kofi,0,VLOOKUP(Monatsverwendungsnachweis!AP184,Status_Ausloesung,Monatsverwendungsnachweis!$R$6,FALSE)*$AF$6*Ermittlung_Pauschale!$N173),"")</f>
        <v/>
      </c>
      <c r="Z181" s="73" t="str">
        <f>IFERROR(IF($B181=String_o_Kofi,0,VLOOKUP(Monatsverwendungsnachweis!AQ184,Status_Ausloesung,Monatsverwendungsnachweis!$R$6,FALSE)*$AF$6*Ermittlung_Pauschale!$N173),"")</f>
        <v/>
      </c>
      <c r="AA181" s="73" t="str">
        <f>IFERROR(IF($B181=String_o_Kofi,0,VLOOKUP(Monatsverwendungsnachweis!AR184,Status_Ausloesung,Monatsverwendungsnachweis!$R$6,FALSE)*$AF$6*Ermittlung_Pauschale!$N173),"")</f>
        <v/>
      </c>
      <c r="AB181" s="73" t="str">
        <f>IFERROR(IF($B181=String_o_Kofi,0,VLOOKUP(Monatsverwendungsnachweis!AS184,Status_Ausloesung,Monatsverwendungsnachweis!$R$6,FALSE)*$AF$6*Ermittlung_Pauschale!$N173),"")</f>
        <v/>
      </c>
      <c r="AC181" s="73" t="str">
        <f>IFERROR(IF($B181=String_o_Kofi,0,VLOOKUP(Monatsverwendungsnachweis!AT184,Status_Ausloesung,Monatsverwendungsnachweis!$R$6,FALSE)*$AF$6*Ermittlung_Pauschale!$N173),"")</f>
        <v/>
      </c>
      <c r="AD181" s="73" t="str">
        <f>IFERROR(IF($B181=String_o_Kofi,0,VLOOKUP(Monatsverwendungsnachweis!AU184,Status_Ausloesung,Monatsverwendungsnachweis!$R$6,FALSE)*$AF$6*Ermittlung_Pauschale!$N173),"")</f>
        <v/>
      </c>
      <c r="AE181" s="73" t="str">
        <f>IFERROR(IF($B181=String_o_Kofi,0,VLOOKUP(Monatsverwendungsnachweis!AV184,Status_Ausloesung,Monatsverwendungsnachweis!$R$6,FALSE)*$AF$6*Ermittlung_Pauschale!$N173),"")</f>
        <v/>
      </c>
      <c r="AF181" s="73" t="str">
        <f>IFERROR(IF($B181=String_o_Kofi,0,VLOOKUP(Monatsverwendungsnachweis!AW184,Status_Ausloesung,Monatsverwendungsnachweis!$R$6,FALSE)*$AF$6*Ermittlung_Pauschale!$N173),"")</f>
        <v/>
      </c>
      <c r="AG181" s="73" t="str">
        <f>IFERROR(IF($B181=String_o_Kofi,0,VLOOKUP(Monatsverwendungsnachweis!AX184,Status_Ausloesung,Monatsverwendungsnachweis!$R$6,FALSE)*$AF$6*Ermittlung_Pauschale!$N173),"")</f>
        <v/>
      </c>
      <c r="AH181" s="73" t="str">
        <f>IFERROR(IF($B181=String_o_Kofi,0,VLOOKUP(Monatsverwendungsnachweis!AY184,Status_Ausloesung,Monatsverwendungsnachweis!$R$6,FALSE)*$AF$6*Ermittlung_Pauschale!$N173),"")</f>
        <v/>
      </c>
      <c r="AI181" s="73" t="str">
        <f>IFERROR(IF($B181=String_o_Kofi,0,VLOOKUP(Monatsverwendungsnachweis!AZ184,Status_Ausloesung,Monatsverwendungsnachweis!$R$6,FALSE)*$AF$6*Ermittlung_Pauschale!$N173),"")</f>
        <v/>
      </c>
      <c r="AJ181" s="73" t="str">
        <f>IFERROR(IF($B181=String_o_Kofi,0,VLOOKUP(Monatsverwendungsnachweis!BA184,Status_Ausloesung,Monatsverwendungsnachweis!$R$6,FALSE)*$AF$6*Ermittlung_Pauschale!$N173),"")</f>
        <v/>
      </c>
      <c r="AK181" s="73" t="str">
        <f>IFERROR(IF($B181=String_o_Kofi,0,VLOOKUP(Monatsverwendungsnachweis!BB184,Status_Ausloesung,Monatsverwendungsnachweis!$R$6,FALSE)*$AF$6*Ermittlung_Pauschale!$N173),"")</f>
        <v/>
      </c>
      <c r="AL181" s="73" t="str">
        <f>IFERROR(IF($B181=String_o_Kofi,0,VLOOKUP(Monatsverwendungsnachweis!BC184,Status_Ausloesung,Monatsverwendungsnachweis!$R$6,FALSE)*$AF$6*Ermittlung_Pauschale!$N173),"")</f>
        <v/>
      </c>
      <c r="AM181" s="74">
        <f>IF(E181='Drop Down'!$L$2,SUM(H181:AL181),0)</f>
        <v>0</v>
      </c>
      <c r="AN181" s="74">
        <f>IF(E181='Drop Down'!$L$3,SUM(H181:AL181),0)</f>
        <v>0</v>
      </c>
      <c r="AO181" s="625"/>
      <c r="AP181" s="625"/>
    </row>
    <row r="182" spans="1:42" s="41" customFormat="1" ht="11.85" customHeight="1" x14ac:dyDescent="0.2">
      <c r="A182" s="83" t="str">
        <f>Monatsverwendungsnachweis!A185</f>
        <v/>
      </c>
      <c r="B182" s="84" t="str">
        <f>IF(Monatsverwendungsnachweis!B185&lt;&gt;"",Monatsverwendungsnachweis!B185,"")</f>
        <v/>
      </c>
      <c r="C182" s="84" t="str">
        <f>IF(Monatsverwendungsnachweis!D185&lt;&gt;"",Monatsverwendungsnachweis!D185,"")</f>
        <v/>
      </c>
      <c r="D182" s="124" t="str">
        <f>IF(Monatsverwendungsnachweis!F185="","",Monatsverwendungsnachweis!F185)</f>
        <v/>
      </c>
      <c r="E182" s="128" t="str">
        <f>IF(Monatsverwendungsnachweis!G185="","",Monatsverwendungsnachweis!G185)</f>
        <v/>
      </c>
      <c r="F182" s="124" t="str">
        <f>IF(Monatsverwendungsnachweis!H185="","",Monatsverwendungsnachweis!H185)</f>
        <v/>
      </c>
      <c r="G182" s="124" t="str">
        <f>IF(C182="","",IF(Ermittlung_Pauschale!N174=0,"nein","ja"))</f>
        <v/>
      </c>
      <c r="H182" s="73" t="str">
        <f>IFERROR(IF($B182=String_o_Kofi,0,VLOOKUP(Monatsverwendungsnachweis!Y185,Status_Ausloesung,Monatsverwendungsnachweis!$R$6,FALSE)*$AF$6*Ermittlung_Pauschale!$N174),"")</f>
        <v/>
      </c>
      <c r="I182" s="73" t="str">
        <f>IFERROR(IF($B182=String_o_Kofi,0,VLOOKUP(Monatsverwendungsnachweis!Z185,Status_Ausloesung,Monatsverwendungsnachweis!$R$6,FALSE)*$AF$6*Ermittlung_Pauschale!$N174),"")</f>
        <v/>
      </c>
      <c r="J182" s="73" t="str">
        <f>IFERROR(IF($B182=String_o_Kofi,0,VLOOKUP(Monatsverwendungsnachweis!AA185,Status_Ausloesung,Monatsverwendungsnachweis!$R$6,FALSE)*$AF$6*Ermittlung_Pauschale!$N174),"")</f>
        <v/>
      </c>
      <c r="K182" s="73" t="str">
        <f>IFERROR(IF($B182=String_o_Kofi,0,VLOOKUP(Monatsverwendungsnachweis!AB185,Status_Ausloesung,Monatsverwendungsnachweis!$R$6,FALSE)*$AF$6*Ermittlung_Pauschale!$N174),"")</f>
        <v/>
      </c>
      <c r="L182" s="73" t="str">
        <f>IFERROR(IF($B182=String_o_Kofi,0,VLOOKUP(Monatsverwendungsnachweis!AC185,Status_Ausloesung,Monatsverwendungsnachweis!$R$6,FALSE)*$AF$6*Ermittlung_Pauschale!$N174),"")</f>
        <v/>
      </c>
      <c r="M182" s="73" t="str">
        <f>IFERROR(IF($B182=String_o_Kofi,0,VLOOKUP(Monatsverwendungsnachweis!AD185,Status_Ausloesung,Monatsverwendungsnachweis!$R$6,FALSE)*$AF$6*Ermittlung_Pauschale!$N174),"")</f>
        <v/>
      </c>
      <c r="N182" s="73" t="str">
        <f>IFERROR(IF($B182=String_o_Kofi,0,VLOOKUP(Monatsverwendungsnachweis!AE185,Status_Ausloesung,Monatsverwendungsnachweis!$R$6,FALSE)*$AF$6*Ermittlung_Pauschale!$N174),"")</f>
        <v/>
      </c>
      <c r="O182" s="73" t="str">
        <f>IFERROR(IF($B182=String_o_Kofi,0,VLOOKUP(Monatsverwendungsnachweis!AF185,Status_Ausloesung,Monatsverwendungsnachweis!$R$6,FALSE)*$AF$6*Ermittlung_Pauschale!$N174),"")</f>
        <v/>
      </c>
      <c r="P182" s="73" t="str">
        <f>IFERROR(IF($B182=String_o_Kofi,0,VLOOKUP(Monatsverwendungsnachweis!AG185,Status_Ausloesung,Monatsverwendungsnachweis!$R$6,FALSE)*$AF$6*Ermittlung_Pauschale!$N174),"")</f>
        <v/>
      </c>
      <c r="Q182" s="73" t="str">
        <f>IFERROR(IF($B182=String_o_Kofi,0,VLOOKUP(Monatsverwendungsnachweis!AH185,Status_Ausloesung,Monatsverwendungsnachweis!$R$6,FALSE)*$AF$6*Ermittlung_Pauschale!$N174),"")</f>
        <v/>
      </c>
      <c r="R182" s="73" t="str">
        <f>IFERROR(IF($B182=String_o_Kofi,0,VLOOKUP(Monatsverwendungsnachweis!AI185,Status_Ausloesung,Monatsverwendungsnachweis!$R$6,FALSE)*$AF$6*Ermittlung_Pauschale!$N174),"")</f>
        <v/>
      </c>
      <c r="S182" s="73" t="str">
        <f>IFERROR(IF($B182=String_o_Kofi,0,VLOOKUP(Monatsverwendungsnachweis!AJ185,Status_Ausloesung,Monatsverwendungsnachweis!$R$6,FALSE)*$AF$6*Ermittlung_Pauschale!$N174),"")</f>
        <v/>
      </c>
      <c r="T182" s="73" t="str">
        <f>IFERROR(IF($B182=String_o_Kofi,0,VLOOKUP(Monatsverwendungsnachweis!AK185,Status_Ausloesung,Monatsverwendungsnachweis!$R$6,FALSE)*$AF$6*Ermittlung_Pauschale!$N174),"")</f>
        <v/>
      </c>
      <c r="U182" s="73" t="str">
        <f>IFERROR(IF($B182=String_o_Kofi,0,VLOOKUP(Monatsverwendungsnachweis!AL185,Status_Ausloesung,Monatsverwendungsnachweis!$R$6,FALSE)*$AF$6*Ermittlung_Pauschale!$N174),"")</f>
        <v/>
      </c>
      <c r="V182" s="73" t="str">
        <f>IFERROR(IF($B182=String_o_Kofi,0,VLOOKUP(Monatsverwendungsnachweis!AM185,Status_Ausloesung,Monatsverwendungsnachweis!$R$6,FALSE)*$AF$6*Ermittlung_Pauschale!$N174),"")</f>
        <v/>
      </c>
      <c r="W182" s="73" t="str">
        <f>IFERROR(IF($B182=String_o_Kofi,0,VLOOKUP(Monatsverwendungsnachweis!AN185,Status_Ausloesung,Monatsverwendungsnachweis!$R$6,FALSE)*$AF$6*Ermittlung_Pauschale!$N174),"")</f>
        <v/>
      </c>
      <c r="X182" s="73" t="str">
        <f>IFERROR(IF($B182=String_o_Kofi,0,VLOOKUP(Monatsverwendungsnachweis!AO185,Status_Ausloesung,Monatsverwendungsnachweis!$R$6,FALSE)*$AF$6*Ermittlung_Pauschale!$N174),"")</f>
        <v/>
      </c>
      <c r="Y182" s="73" t="str">
        <f>IFERROR(IF($B182=String_o_Kofi,0,VLOOKUP(Monatsverwendungsnachweis!AP185,Status_Ausloesung,Monatsverwendungsnachweis!$R$6,FALSE)*$AF$6*Ermittlung_Pauschale!$N174),"")</f>
        <v/>
      </c>
      <c r="Z182" s="73" t="str">
        <f>IFERROR(IF($B182=String_o_Kofi,0,VLOOKUP(Monatsverwendungsnachweis!AQ185,Status_Ausloesung,Monatsverwendungsnachweis!$R$6,FALSE)*$AF$6*Ermittlung_Pauschale!$N174),"")</f>
        <v/>
      </c>
      <c r="AA182" s="73" t="str">
        <f>IFERROR(IF($B182=String_o_Kofi,0,VLOOKUP(Monatsverwendungsnachweis!AR185,Status_Ausloesung,Monatsverwendungsnachweis!$R$6,FALSE)*$AF$6*Ermittlung_Pauschale!$N174),"")</f>
        <v/>
      </c>
      <c r="AB182" s="73" t="str">
        <f>IFERROR(IF($B182=String_o_Kofi,0,VLOOKUP(Monatsverwendungsnachweis!AS185,Status_Ausloesung,Monatsverwendungsnachweis!$R$6,FALSE)*$AF$6*Ermittlung_Pauschale!$N174),"")</f>
        <v/>
      </c>
      <c r="AC182" s="73" t="str">
        <f>IFERROR(IF($B182=String_o_Kofi,0,VLOOKUP(Monatsverwendungsnachweis!AT185,Status_Ausloesung,Monatsverwendungsnachweis!$R$6,FALSE)*$AF$6*Ermittlung_Pauschale!$N174),"")</f>
        <v/>
      </c>
      <c r="AD182" s="73" t="str">
        <f>IFERROR(IF($B182=String_o_Kofi,0,VLOOKUP(Monatsverwendungsnachweis!AU185,Status_Ausloesung,Monatsverwendungsnachweis!$R$6,FALSE)*$AF$6*Ermittlung_Pauschale!$N174),"")</f>
        <v/>
      </c>
      <c r="AE182" s="73" t="str">
        <f>IFERROR(IF($B182=String_o_Kofi,0,VLOOKUP(Monatsverwendungsnachweis!AV185,Status_Ausloesung,Monatsverwendungsnachweis!$R$6,FALSE)*$AF$6*Ermittlung_Pauschale!$N174),"")</f>
        <v/>
      </c>
      <c r="AF182" s="73" t="str">
        <f>IFERROR(IF($B182=String_o_Kofi,0,VLOOKUP(Monatsverwendungsnachweis!AW185,Status_Ausloesung,Monatsverwendungsnachweis!$R$6,FALSE)*$AF$6*Ermittlung_Pauschale!$N174),"")</f>
        <v/>
      </c>
      <c r="AG182" s="73" t="str">
        <f>IFERROR(IF($B182=String_o_Kofi,0,VLOOKUP(Monatsverwendungsnachweis!AX185,Status_Ausloesung,Monatsverwendungsnachweis!$R$6,FALSE)*$AF$6*Ermittlung_Pauschale!$N174),"")</f>
        <v/>
      </c>
      <c r="AH182" s="73" t="str">
        <f>IFERROR(IF($B182=String_o_Kofi,0,VLOOKUP(Monatsverwendungsnachweis!AY185,Status_Ausloesung,Monatsverwendungsnachweis!$R$6,FALSE)*$AF$6*Ermittlung_Pauschale!$N174),"")</f>
        <v/>
      </c>
      <c r="AI182" s="73" t="str">
        <f>IFERROR(IF($B182=String_o_Kofi,0,VLOOKUP(Monatsverwendungsnachweis!AZ185,Status_Ausloesung,Monatsverwendungsnachweis!$R$6,FALSE)*$AF$6*Ermittlung_Pauschale!$N174),"")</f>
        <v/>
      </c>
      <c r="AJ182" s="73" t="str">
        <f>IFERROR(IF($B182=String_o_Kofi,0,VLOOKUP(Monatsverwendungsnachweis!BA185,Status_Ausloesung,Monatsverwendungsnachweis!$R$6,FALSE)*$AF$6*Ermittlung_Pauschale!$N174),"")</f>
        <v/>
      </c>
      <c r="AK182" s="73" t="str">
        <f>IFERROR(IF($B182=String_o_Kofi,0,VLOOKUP(Monatsverwendungsnachweis!BB185,Status_Ausloesung,Monatsverwendungsnachweis!$R$6,FALSE)*$AF$6*Ermittlung_Pauschale!$N174),"")</f>
        <v/>
      </c>
      <c r="AL182" s="73" t="str">
        <f>IFERROR(IF($B182=String_o_Kofi,0,VLOOKUP(Monatsverwendungsnachweis!BC185,Status_Ausloesung,Monatsverwendungsnachweis!$R$6,FALSE)*$AF$6*Ermittlung_Pauschale!$N174),"")</f>
        <v/>
      </c>
      <c r="AM182" s="74">
        <f>IF(E182='Drop Down'!$L$2,SUM(H182:AL182),0)</f>
        <v>0</v>
      </c>
      <c r="AN182" s="74">
        <f>IF(E182='Drop Down'!$L$3,SUM(H182:AL182),0)</f>
        <v>0</v>
      </c>
      <c r="AO182" s="625"/>
      <c r="AP182" s="625"/>
    </row>
    <row r="183" spans="1:42" s="41" customFormat="1" ht="11.85" customHeight="1" x14ac:dyDescent="0.2">
      <c r="A183" s="83" t="str">
        <f>Monatsverwendungsnachweis!A186</f>
        <v/>
      </c>
      <c r="B183" s="84" t="str">
        <f>IF(Monatsverwendungsnachweis!B186&lt;&gt;"",Monatsverwendungsnachweis!B186,"")</f>
        <v/>
      </c>
      <c r="C183" s="84" t="str">
        <f>IF(Monatsverwendungsnachweis!D186&lt;&gt;"",Monatsverwendungsnachweis!D186,"")</f>
        <v/>
      </c>
      <c r="D183" s="124" t="str">
        <f>IF(Monatsverwendungsnachweis!F186="","",Monatsverwendungsnachweis!F186)</f>
        <v/>
      </c>
      <c r="E183" s="128" t="str">
        <f>IF(Monatsverwendungsnachweis!G186="","",Monatsverwendungsnachweis!G186)</f>
        <v/>
      </c>
      <c r="F183" s="124" t="str">
        <f>IF(Monatsverwendungsnachweis!H186="","",Monatsverwendungsnachweis!H186)</f>
        <v/>
      </c>
      <c r="G183" s="124" t="str">
        <f>IF(C183="","",IF(Ermittlung_Pauschale!N175=0,"nein","ja"))</f>
        <v/>
      </c>
      <c r="H183" s="73" t="str">
        <f>IFERROR(IF($B183=String_o_Kofi,0,VLOOKUP(Monatsverwendungsnachweis!Y186,Status_Ausloesung,Monatsverwendungsnachweis!$R$6,FALSE)*$AF$6*Ermittlung_Pauschale!$N175),"")</f>
        <v/>
      </c>
      <c r="I183" s="73" t="str">
        <f>IFERROR(IF($B183=String_o_Kofi,0,VLOOKUP(Monatsverwendungsnachweis!Z186,Status_Ausloesung,Monatsverwendungsnachweis!$R$6,FALSE)*$AF$6*Ermittlung_Pauschale!$N175),"")</f>
        <v/>
      </c>
      <c r="J183" s="73" t="str">
        <f>IFERROR(IF($B183=String_o_Kofi,0,VLOOKUP(Monatsverwendungsnachweis!AA186,Status_Ausloesung,Monatsverwendungsnachweis!$R$6,FALSE)*$AF$6*Ermittlung_Pauschale!$N175),"")</f>
        <v/>
      </c>
      <c r="K183" s="73" t="str">
        <f>IFERROR(IF($B183=String_o_Kofi,0,VLOOKUP(Monatsverwendungsnachweis!AB186,Status_Ausloesung,Monatsverwendungsnachweis!$R$6,FALSE)*$AF$6*Ermittlung_Pauschale!$N175),"")</f>
        <v/>
      </c>
      <c r="L183" s="73" t="str">
        <f>IFERROR(IF($B183=String_o_Kofi,0,VLOOKUP(Monatsverwendungsnachweis!AC186,Status_Ausloesung,Monatsverwendungsnachweis!$R$6,FALSE)*$AF$6*Ermittlung_Pauschale!$N175),"")</f>
        <v/>
      </c>
      <c r="M183" s="73" t="str">
        <f>IFERROR(IF($B183=String_o_Kofi,0,VLOOKUP(Monatsverwendungsnachweis!AD186,Status_Ausloesung,Monatsverwendungsnachweis!$R$6,FALSE)*$AF$6*Ermittlung_Pauschale!$N175),"")</f>
        <v/>
      </c>
      <c r="N183" s="73" t="str">
        <f>IFERROR(IF($B183=String_o_Kofi,0,VLOOKUP(Monatsverwendungsnachweis!AE186,Status_Ausloesung,Monatsverwendungsnachweis!$R$6,FALSE)*$AF$6*Ermittlung_Pauschale!$N175),"")</f>
        <v/>
      </c>
      <c r="O183" s="73" t="str">
        <f>IFERROR(IF($B183=String_o_Kofi,0,VLOOKUP(Monatsverwendungsnachweis!AF186,Status_Ausloesung,Monatsverwendungsnachweis!$R$6,FALSE)*$AF$6*Ermittlung_Pauschale!$N175),"")</f>
        <v/>
      </c>
      <c r="P183" s="73" t="str">
        <f>IFERROR(IF($B183=String_o_Kofi,0,VLOOKUP(Monatsverwendungsnachweis!AG186,Status_Ausloesung,Monatsverwendungsnachweis!$R$6,FALSE)*$AF$6*Ermittlung_Pauschale!$N175),"")</f>
        <v/>
      </c>
      <c r="Q183" s="73" t="str">
        <f>IFERROR(IF($B183=String_o_Kofi,0,VLOOKUP(Monatsverwendungsnachweis!AH186,Status_Ausloesung,Monatsverwendungsnachweis!$R$6,FALSE)*$AF$6*Ermittlung_Pauschale!$N175),"")</f>
        <v/>
      </c>
      <c r="R183" s="73" t="str">
        <f>IFERROR(IF($B183=String_o_Kofi,0,VLOOKUP(Monatsverwendungsnachweis!AI186,Status_Ausloesung,Monatsverwendungsnachweis!$R$6,FALSE)*$AF$6*Ermittlung_Pauschale!$N175),"")</f>
        <v/>
      </c>
      <c r="S183" s="73" t="str">
        <f>IFERROR(IF($B183=String_o_Kofi,0,VLOOKUP(Monatsverwendungsnachweis!AJ186,Status_Ausloesung,Monatsverwendungsnachweis!$R$6,FALSE)*$AF$6*Ermittlung_Pauschale!$N175),"")</f>
        <v/>
      </c>
      <c r="T183" s="73" t="str">
        <f>IFERROR(IF($B183=String_o_Kofi,0,VLOOKUP(Monatsverwendungsnachweis!AK186,Status_Ausloesung,Monatsverwendungsnachweis!$R$6,FALSE)*$AF$6*Ermittlung_Pauschale!$N175),"")</f>
        <v/>
      </c>
      <c r="U183" s="73" t="str">
        <f>IFERROR(IF($B183=String_o_Kofi,0,VLOOKUP(Monatsverwendungsnachweis!AL186,Status_Ausloesung,Monatsverwendungsnachweis!$R$6,FALSE)*$AF$6*Ermittlung_Pauschale!$N175),"")</f>
        <v/>
      </c>
      <c r="V183" s="73" t="str">
        <f>IFERROR(IF($B183=String_o_Kofi,0,VLOOKUP(Monatsverwendungsnachweis!AM186,Status_Ausloesung,Monatsverwendungsnachweis!$R$6,FALSE)*$AF$6*Ermittlung_Pauschale!$N175),"")</f>
        <v/>
      </c>
      <c r="W183" s="73" t="str">
        <f>IFERROR(IF($B183=String_o_Kofi,0,VLOOKUP(Monatsverwendungsnachweis!AN186,Status_Ausloesung,Monatsverwendungsnachweis!$R$6,FALSE)*$AF$6*Ermittlung_Pauschale!$N175),"")</f>
        <v/>
      </c>
      <c r="X183" s="73" t="str">
        <f>IFERROR(IF($B183=String_o_Kofi,0,VLOOKUP(Monatsverwendungsnachweis!AO186,Status_Ausloesung,Monatsverwendungsnachweis!$R$6,FALSE)*$AF$6*Ermittlung_Pauschale!$N175),"")</f>
        <v/>
      </c>
      <c r="Y183" s="73" t="str">
        <f>IFERROR(IF($B183=String_o_Kofi,0,VLOOKUP(Monatsverwendungsnachweis!AP186,Status_Ausloesung,Monatsverwendungsnachweis!$R$6,FALSE)*$AF$6*Ermittlung_Pauschale!$N175),"")</f>
        <v/>
      </c>
      <c r="Z183" s="73" t="str">
        <f>IFERROR(IF($B183=String_o_Kofi,0,VLOOKUP(Monatsverwendungsnachweis!AQ186,Status_Ausloesung,Monatsverwendungsnachweis!$R$6,FALSE)*$AF$6*Ermittlung_Pauschale!$N175),"")</f>
        <v/>
      </c>
      <c r="AA183" s="73" t="str">
        <f>IFERROR(IF($B183=String_o_Kofi,0,VLOOKUP(Monatsverwendungsnachweis!AR186,Status_Ausloesung,Monatsverwendungsnachweis!$R$6,FALSE)*$AF$6*Ermittlung_Pauschale!$N175),"")</f>
        <v/>
      </c>
      <c r="AB183" s="73" t="str">
        <f>IFERROR(IF($B183=String_o_Kofi,0,VLOOKUP(Monatsverwendungsnachweis!AS186,Status_Ausloesung,Monatsverwendungsnachweis!$R$6,FALSE)*$AF$6*Ermittlung_Pauschale!$N175),"")</f>
        <v/>
      </c>
      <c r="AC183" s="73" t="str">
        <f>IFERROR(IF($B183=String_o_Kofi,0,VLOOKUP(Monatsverwendungsnachweis!AT186,Status_Ausloesung,Monatsverwendungsnachweis!$R$6,FALSE)*$AF$6*Ermittlung_Pauschale!$N175),"")</f>
        <v/>
      </c>
      <c r="AD183" s="73" t="str">
        <f>IFERROR(IF($B183=String_o_Kofi,0,VLOOKUP(Monatsverwendungsnachweis!AU186,Status_Ausloesung,Monatsverwendungsnachweis!$R$6,FALSE)*$AF$6*Ermittlung_Pauschale!$N175),"")</f>
        <v/>
      </c>
      <c r="AE183" s="73" t="str">
        <f>IFERROR(IF($B183=String_o_Kofi,0,VLOOKUP(Monatsverwendungsnachweis!AV186,Status_Ausloesung,Monatsverwendungsnachweis!$R$6,FALSE)*$AF$6*Ermittlung_Pauschale!$N175),"")</f>
        <v/>
      </c>
      <c r="AF183" s="73" t="str">
        <f>IFERROR(IF($B183=String_o_Kofi,0,VLOOKUP(Monatsverwendungsnachweis!AW186,Status_Ausloesung,Monatsverwendungsnachweis!$R$6,FALSE)*$AF$6*Ermittlung_Pauschale!$N175),"")</f>
        <v/>
      </c>
      <c r="AG183" s="73" t="str">
        <f>IFERROR(IF($B183=String_o_Kofi,0,VLOOKUP(Monatsverwendungsnachweis!AX186,Status_Ausloesung,Monatsverwendungsnachweis!$R$6,FALSE)*$AF$6*Ermittlung_Pauschale!$N175),"")</f>
        <v/>
      </c>
      <c r="AH183" s="73" t="str">
        <f>IFERROR(IF($B183=String_o_Kofi,0,VLOOKUP(Monatsverwendungsnachweis!AY186,Status_Ausloesung,Monatsverwendungsnachweis!$R$6,FALSE)*$AF$6*Ermittlung_Pauschale!$N175),"")</f>
        <v/>
      </c>
      <c r="AI183" s="73" t="str">
        <f>IFERROR(IF($B183=String_o_Kofi,0,VLOOKUP(Monatsverwendungsnachweis!AZ186,Status_Ausloesung,Monatsverwendungsnachweis!$R$6,FALSE)*$AF$6*Ermittlung_Pauschale!$N175),"")</f>
        <v/>
      </c>
      <c r="AJ183" s="73" t="str">
        <f>IFERROR(IF($B183=String_o_Kofi,0,VLOOKUP(Monatsverwendungsnachweis!BA186,Status_Ausloesung,Monatsverwendungsnachweis!$R$6,FALSE)*$AF$6*Ermittlung_Pauschale!$N175),"")</f>
        <v/>
      </c>
      <c r="AK183" s="73" t="str">
        <f>IFERROR(IF($B183=String_o_Kofi,0,VLOOKUP(Monatsverwendungsnachweis!BB186,Status_Ausloesung,Monatsverwendungsnachweis!$R$6,FALSE)*$AF$6*Ermittlung_Pauschale!$N175),"")</f>
        <v/>
      </c>
      <c r="AL183" s="73" t="str">
        <f>IFERROR(IF($B183=String_o_Kofi,0,VLOOKUP(Monatsverwendungsnachweis!BC186,Status_Ausloesung,Monatsverwendungsnachweis!$R$6,FALSE)*$AF$6*Ermittlung_Pauschale!$N175),"")</f>
        <v/>
      </c>
      <c r="AM183" s="74">
        <f>IF(E183='Drop Down'!$L$2,SUM(H183:AL183),0)</f>
        <v>0</v>
      </c>
      <c r="AN183" s="74">
        <f>IF(E183='Drop Down'!$L$3,SUM(H183:AL183),0)</f>
        <v>0</v>
      </c>
      <c r="AO183" s="625"/>
      <c r="AP183" s="625"/>
    </row>
    <row r="184" spans="1:42" s="41" customFormat="1" ht="11.85" customHeight="1" x14ac:dyDescent="0.2">
      <c r="A184" s="83" t="str">
        <f>Monatsverwendungsnachweis!A187</f>
        <v/>
      </c>
      <c r="B184" s="84" t="str">
        <f>IF(Monatsverwendungsnachweis!B187&lt;&gt;"",Monatsverwendungsnachweis!B187,"")</f>
        <v/>
      </c>
      <c r="C184" s="84" t="str">
        <f>IF(Monatsverwendungsnachweis!D187&lt;&gt;"",Monatsverwendungsnachweis!D187,"")</f>
        <v/>
      </c>
      <c r="D184" s="124" t="str">
        <f>IF(Monatsverwendungsnachweis!F187="","",Monatsverwendungsnachweis!F187)</f>
        <v/>
      </c>
      <c r="E184" s="128" t="str">
        <f>IF(Monatsverwendungsnachweis!G187="","",Monatsverwendungsnachweis!G187)</f>
        <v/>
      </c>
      <c r="F184" s="124" t="str">
        <f>IF(Monatsverwendungsnachweis!H187="","",Monatsverwendungsnachweis!H187)</f>
        <v/>
      </c>
      <c r="G184" s="124" t="str">
        <f>IF(C184="","",IF(Ermittlung_Pauschale!N176=0,"nein","ja"))</f>
        <v/>
      </c>
      <c r="H184" s="73" t="str">
        <f>IFERROR(IF($B184=String_o_Kofi,0,VLOOKUP(Monatsverwendungsnachweis!Y187,Status_Ausloesung,Monatsverwendungsnachweis!$R$6,FALSE)*$AF$6*Ermittlung_Pauschale!$N176),"")</f>
        <v/>
      </c>
      <c r="I184" s="73" t="str">
        <f>IFERROR(IF($B184=String_o_Kofi,0,VLOOKUP(Monatsverwendungsnachweis!Z187,Status_Ausloesung,Monatsverwendungsnachweis!$R$6,FALSE)*$AF$6*Ermittlung_Pauschale!$N176),"")</f>
        <v/>
      </c>
      <c r="J184" s="73" t="str">
        <f>IFERROR(IF($B184=String_o_Kofi,0,VLOOKUP(Monatsverwendungsnachweis!AA187,Status_Ausloesung,Monatsverwendungsnachweis!$R$6,FALSE)*$AF$6*Ermittlung_Pauschale!$N176),"")</f>
        <v/>
      </c>
      <c r="K184" s="73" t="str">
        <f>IFERROR(IF($B184=String_o_Kofi,0,VLOOKUP(Monatsverwendungsnachweis!AB187,Status_Ausloesung,Monatsverwendungsnachweis!$R$6,FALSE)*$AF$6*Ermittlung_Pauschale!$N176),"")</f>
        <v/>
      </c>
      <c r="L184" s="73" t="str">
        <f>IFERROR(IF($B184=String_o_Kofi,0,VLOOKUP(Monatsverwendungsnachweis!AC187,Status_Ausloesung,Monatsverwendungsnachweis!$R$6,FALSE)*$AF$6*Ermittlung_Pauschale!$N176),"")</f>
        <v/>
      </c>
      <c r="M184" s="73" t="str">
        <f>IFERROR(IF($B184=String_o_Kofi,0,VLOOKUP(Monatsverwendungsnachweis!AD187,Status_Ausloesung,Monatsverwendungsnachweis!$R$6,FALSE)*$AF$6*Ermittlung_Pauschale!$N176),"")</f>
        <v/>
      </c>
      <c r="N184" s="73" t="str">
        <f>IFERROR(IF($B184=String_o_Kofi,0,VLOOKUP(Monatsverwendungsnachweis!AE187,Status_Ausloesung,Monatsverwendungsnachweis!$R$6,FALSE)*$AF$6*Ermittlung_Pauschale!$N176),"")</f>
        <v/>
      </c>
      <c r="O184" s="73" t="str">
        <f>IFERROR(IF($B184=String_o_Kofi,0,VLOOKUP(Monatsverwendungsnachweis!AF187,Status_Ausloesung,Monatsverwendungsnachweis!$R$6,FALSE)*$AF$6*Ermittlung_Pauschale!$N176),"")</f>
        <v/>
      </c>
      <c r="P184" s="73" t="str">
        <f>IFERROR(IF($B184=String_o_Kofi,0,VLOOKUP(Monatsverwendungsnachweis!AG187,Status_Ausloesung,Monatsverwendungsnachweis!$R$6,FALSE)*$AF$6*Ermittlung_Pauschale!$N176),"")</f>
        <v/>
      </c>
      <c r="Q184" s="73" t="str">
        <f>IFERROR(IF($B184=String_o_Kofi,0,VLOOKUP(Monatsverwendungsnachweis!AH187,Status_Ausloesung,Monatsverwendungsnachweis!$R$6,FALSE)*$AF$6*Ermittlung_Pauschale!$N176),"")</f>
        <v/>
      </c>
      <c r="R184" s="73" t="str">
        <f>IFERROR(IF($B184=String_o_Kofi,0,VLOOKUP(Monatsverwendungsnachweis!AI187,Status_Ausloesung,Monatsverwendungsnachweis!$R$6,FALSE)*$AF$6*Ermittlung_Pauschale!$N176),"")</f>
        <v/>
      </c>
      <c r="S184" s="73" t="str">
        <f>IFERROR(IF($B184=String_o_Kofi,0,VLOOKUP(Monatsverwendungsnachweis!AJ187,Status_Ausloesung,Monatsverwendungsnachweis!$R$6,FALSE)*$AF$6*Ermittlung_Pauschale!$N176),"")</f>
        <v/>
      </c>
      <c r="T184" s="73" t="str">
        <f>IFERROR(IF($B184=String_o_Kofi,0,VLOOKUP(Monatsverwendungsnachweis!AK187,Status_Ausloesung,Monatsverwendungsnachweis!$R$6,FALSE)*$AF$6*Ermittlung_Pauschale!$N176),"")</f>
        <v/>
      </c>
      <c r="U184" s="73" t="str">
        <f>IFERROR(IF($B184=String_o_Kofi,0,VLOOKUP(Monatsverwendungsnachweis!AL187,Status_Ausloesung,Monatsverwendungsnachweis!$R$6,FALSE)*$AF$6*Ermittlung_Pauschale!$N176),"")</f>
        <v/>
      </c>
      <c r="V184" s="73" t="str">
        <f>IFERROR(IF($B184=String_o_Kofi,0,VLOOKUP(Monatsverwendungsnachweis!AM187,Status_Ausloesung,Monatsverwendungsnachweis!$R$6,FALSE)*$AF$6*Ermittlung_Pauschale!$N176),"")</f>
        <v/>
      </c>
      <c r="W184" s="73" t="str">
        <f>IFERROR(IF($B184=String_o_Kofi,0,VLOOKUP(Monatsverwendungsnachweis!AN187,Status_Ausloesung,Monatsverwendungsnachweis!$R$6,FALSE)*$AF$6*Ermittlung_Pauschale!$N176),"")</f>
        <v/>
      </c>
      <c r="X184" s="73" t="str">
        <f>IFERROR(IF($B184=String_o_Kofi,0,VLOOKUP(Monatsverwendungsnachweis!AO187,Status_Ausloesung,Monatsverwendungsnachweis!$R$6,FALSE)*$AF$6*Ermittlung_Pauschale!$N176),"")</f>
        <v/>
      </c>
      <c r="Y184" s="73" t="str">
        <f>IFERROR(IF($B184=String_o_Kofi,0,VLOOKUP(Monatsverwendungsnachweis!AP187,Status_Ausloesung,Monatsverwendungsnachweis!$R$6,FALSE)*$AF$6*Ermittlung_Pauschale!$N176),"")</f>
        <v/>
      </c>
      <c r="Z184" s="73" t="str">
        <f>IFERROR(IF($B184=String_o_Kofi,0,VLOOKUP(Monatsverwendungsnachweis!AQ187,Status_Ausloesung,Monatsverwendungsnachweis!$R$6,FALSE)*$AF$6*Ermittlung_Pauschale!$N176),"")</f>
        <v/>
      </c>
      <c r="AA184" s="73" t="str">
        <f>IFERROR(IF($B184=String_o_Kofi,0,VLOOKUP(Monatsverwendungsnachweis!AR187,Status_Ausloesung,Monatsverwendungsnachweis!$R$6,FALSE)*$AF$6*Ermittlung_Pauschale!$N176),"")</f>
        <v/>
      </c>
      <c r="AB184" s="73" t="str">
        <f>IFERROR(IF($B184=String_o_Kofi,0,VLOOKUP(Monatsverwendungsnachweis!AS187,Status_Ausloesung,Monatsverwendungsnachweis!$R$6,FALSE)*$AF$6*Ermittlung_Pauschale!$N176),"")</f>
        <v/>
      </c>
      <c r="AC184" s="73" t="str">
        <f>IFERROR(IF($B184=String_o_Kofi,0,VLOOKUP(Monatsverwendungsnachweis!AT187,Status_Ausloesung,Monatsverwendungsnachweis!$R$6,FALSE)*$AF$6*Ermittlung_Pauschale!$N176),"")</f>
        <v/>
      </c>
      <c r="AD184" s="73" t="str">
        <f>IFERROR(IF($B184=String_o_Kofi,0,VLOOKUP(Monatsverwendungsnachweis!AU187,Status_Ausloesung,Monatsverwendungsnachweis!$R$6,FALSE)*$AF$6*Ermittlung_Pauschale!$N176),"")</f>
        <v/>
      </c>
      <c r="AE184" s="73" t="str">
        <f>IFERROR(IF($B184=String_o_Kofi,0,VLOOKUP(Monatsverwendungsnachweis!AV187,Status_Ausloesung,Monatsverwendungsnachweis!$R$6,FALSE)*$AF$6*Ermittlung_Pauschale!$N176),"")</f>
        <v/>
      </c>
      <c r="AF184" s="73" t="str">
        <f>IFERROR(IF($B184=String_o_Kofi,0,VLOOKUP(Monatsverwendungsnachweis!AW187,Status_Ausloesung,Monatsverwendungsnachweis!$R$6,FALSE)*$AF$6*Ermittlung_Pauschale!$N176),"")</f>
        <v/>
      </c>
      <c r="AG184" s="73" t="str">
        <f>IFERROR(IF($B184=String_o_Kofi,0,VLOOKUP(Monatsverwendungsnachweis!AX187,Status_Ausloesung,Monatsverwendungsnachweis!$R$6,FALSE)*$AF$6*Ermittlung_Pauschale!$N176),"")</f>
        <v/>
      </c>
      <c r="AH184" s="73" t="str">
        <f>IFERROR(IF($B184=String_o_Kofi,0,VLOOKUP(Monatsverwendungsnachweis!AY187,Status_Ausloesung,Monatsverwendungsnachweis!$R$6,FALSE)*$AF$6*Ermittlung_Pauschale!$N176),"")</f>
        <v/>
      </c>
      <c r="AI184" s="73" t="str">
        <f>IFERROR(IF($B184=String_o_Kofi,0,VLOOKUP(Monatsverwendungsnachweis!AZ187,Status_Ausloesung,Monatsverwendungsnachweis!$R$6,FALSE)*$AF$6*Ermittlung_Pauschale!$N176),"")</f>
        <v/>
      </c>
      <c r="AJ184" s="73" t="str">
        <f>IFERROR(IF($B184=String_o_Kofi,0,VLOOKUP(Monatsverwendungsnachweis!BA187,Status_Ausloesung,Monatsverwendungsnachweis!$R$6,FALSE)*$AF$6*Ermittlung_Pauschale!$N176),"")</f>
        <v/>
      </c>
      <c r="AK184" s="73" t="str">
        <f>IFERROR(IF($B184=String_o_Kofi,0,VLOOKUP(Monatsverwendungsnachweis!BB187,Status_Ausloesung,Monatsverwendungsnachweis!$R$6,FALSE)*$AF$6*Ermittlung_Pauschale!$N176),"")</f>
        <v/>
      </c>
      <c r="AL184" s="73" t="str">
        <f>IFERROR(IF($B184=String_o_Kofi,0,VLOOKUP(Monatsverwendungsnachweis!BC187,Status_Ausloesung,Monatsverwendungsnachweis!$R$6,FALSE)*$AF$6*Ermittlung_Pauschale!$N176),"")</f>
        <v/>
      </c>
      <c r="AM184" s="74">
        <f>IF(E184='Drop Down'!$L$2,SUM(H184:AL184),0)</f>
        <v>0</v>
      </c>
      <c r="AN184" s="74">
        <f>IF(E184='Drop Down'!$L$3,SUM(H184:AL184),0)</f>
        <v>0</v>
      </c>
      <c r="AO184" s="625"/>
      <c r="AP184" s="625"/>
    </row>
    <row r="185" spans="1:42" s="41" customFormat="1" ht="11.85" customHeight="1" x14ac:dyDescent="0.2">
      <c r="A185" s="83" t="str">
        <f>Monatsverwendungsnachweis!A188</f>
        <v/>
      </c>
      <c r="B185" s="84" t="str">
        <f>IF(Monatsverwendungsnachweis!B188&lt;&gt;"",Monatsverwendungsnachweis!B188,"")</f>
        <v/>
      </c>
      <c r="C185" s="84" t="str">
        <f>IF(Monatsverwendungsnachweis!D188&lt;&gt;"",Monatsverwendungsnachweis!D188,"")</f>
        <v/>
      </c>
      <c r="D185" s="124" t="str">
        <f>IF(Monatsverwendungsnachweis!F188="","",Monatsverwendungsnachweis!F188)</f>
        <v/>
      </c>
      <c r="E185" s="128" t="str">
        <f>IF(Monatsverwendungsnachweis!G188="","",Monatsverwendungsnachweis!G188)</f>
        <v/>
      </c>
      <c r="F185" s="124" t="str">
        <f>IF(Monatsverwendungsnachweis!H188="","",Monatsverwendungsnachweis!H188)</f>
        <v/>
      </c>
      <c r="G185" s="124" t="str">
        <f>IF(C185="","",IF(Ermittlung_Pauschale!N177=0,"nein","ja"))</f>
        <v/>
      </c>
      <c r="H185" s="73" t="str">
        <f>IFERROR(IF($B185=String_o_Kofi,0,VLOOKUP(Monatsverwendungsnachweis!Y188,Status_Ausloesung,Monatsverwendungsnachweis!$R$6,FALSE)*$AF$6*Ermittlung_Pauschale!$N177),"")</f>
        <v/>
      </c>
      <c r="I185" s="73" t="str">
        <f>IFERROR(IF($B185=String_o_Kofi,0,VLOOKUP(Monatsverwendungsnachweis!Z188,Status_Ausloesung,Monatsverwendungsnachweis!$R$6,FALSE)*$AF$6*Ermittlung_Pauschale!$N177),"")</f>
        <v/>
      </c>
      <c r="J185" s="73" t="str">
        <f>IFERROR(IF($B185=String_o_Kofi,0,VLOOKUP(Monatsverwendungsnachweis!AA188,Status_Ausloesung,Monatsverwendungsnachweis!$R$6,FALSE)*$AF$6*Ermittlung_Pauschale!$N177),"")</f>
        <v/>
      </c>
      <c r="K185" s="73" t="str">
        <f>IFERROR(IF($B185=String_o_Kofi,0,VLOOKUP(Monatsverwendungsnachweis!AB188,Status_Ausloesung,Monatsverwendungsnachweis!$R$6,FALSE)*$AF$6*Ermittlung_Pauschale!$N177),"")</f>
        <v/>
      </c>
      <c r="L185" s="73" t="str">
        <f>IFERROR(IF($B185=String_o_Kofi,0,VLOOKUP(Monatsverwendungsnachweis!AC188,Status_Ausloesung,Monatsverwendungsnachweis!$R$6,FALSE)*$AF$6*Ermittlung_Pauschale!$N177),"")</f>
        <v/>
      </c>
      <c r="M185" s="73" t="str">
        <f>IFERROR(IF($B185=String_o_Kofi,0,VLOOKUP(Monatsverwendungsnachweis!AD188,Status_Ausloesung,Monatsverwendungsnachweis!$R$6,FALSE)*$AF$6*Ermittlung_Pauschale!$N177),"")</f>
        <v/>
      </c>
      <c r="N185" s="73" t="str">
        <f>IFERROR(IF($B185=String_o_Kofi,0,VLOOKUP(Monatsverwendungsnachweis!AE188,Status_Ausloesung,Monatsverwendungsnachweis!$R$6,FALSE)*$AF$6*Ermittlung_Pauschale!$N177),"")</f>
        <v/>
      </c>
      <c r="O185" s="73" t="str">
        <f>IFERROR(IF($B185=String_o_Kofi,0,VLOOKUP(Monatsverwendungsnachweis!AF188,Status_Ausloesung,Monatsverwendungsnachweis!$R$6,FALSE)*$AF$6*Ermittlung_Pauschale!$N177),"")</f>
        <v/>
      </c>
      <c r="P185" s="73" t="str">
        <f>IFERROR(IF($B185=String_o_Kofi,0,VLOOKUP(Monatsverwendungsnachweis!AG188,Status_Ausloesung,Monatsverwendungsnachweis!$R$6,FALSE)*$AF$6*Ermittlung_Pauschale!$N177),"")</f>
        <v/>
      </c>
      <c r="Q185" s="73" t="str">
        <f>IFERROR(IF($B185=String_o_Kofi,0,VLOOKUP(Monatsverwendungsnachweis!AH188,Status_Ausloesung,Monatsverwendungsnachweis!$R$6,FALSE)*$AF$6*Ermittlung_Pauschale!$N177),"")</f>
        <v/>
      </c>
      <c r="R185" s="73" t="str">
        <f>IFERROR(IF($B185=String_o_Kofi,0,VLOOKUP(Monatsverwendungsnachweis!AI188,Status_Ausloesung,Monatsverwendungsnachweis!$R$6,FALSE)*$AF$6*Ermittlung_Pauschale!$N177),"")</f>
        <v/>
      </c>
      <c r="S185" s="73" t="str">
        <f>IFERROR(IF($B185=String_o_Kofi,0,VLOOKUP(Monatsverwendungsnachweis!AJ188,Status_Ausloesung,Monatsverwendungsnachweis!$R$6,FALSE)*$AF$6*Ermittlung_Pauschale!$N177),"")</f>
        <v/>
      </c>
      <c r="T185" s="73" t="str">
        <f>IFERROR(IF($B185=String_o_Kofi,0,VLOOKUP(Monatsverwendungsnachweis!AK188,Status_Ausloesung,Monatsverwendungsnachweis!$R$6,FALSE)*$AF$6*Ermittlung_Pauschale!$N177),"")</f>
        <v/>
      </c>
      <c r="U185" s="73" t="str">
        <f>IFERROR(IF($B185=String_o_Kofi,0,VLOOKUP(Monatsverwendungsnachweis!AL188,Status_Ausloesung,Monatsverwendungsnachweis!$R$6,FALSE)*$AF$6*Ermittlung_Pauschale!$N177),"")</f>
        <v/>
      </c>
      <c r="V185" s="73" t="str">
        <f>IFERROR(IF($B185=String_o_Kofi,0,VLOOKUP(Monatsverwendungsnachweis!AM188,Status_Ausloesung,Monatsverwendungsnachweis!$R$6,FALSE)*$AF$6*Ermittlung_Pauschale!$N177),"")</f>
        <v/>
      </c>
      <c r="W185" s="73" t="str">
        <f>IFERROR(IF($B185=String_o_Kofi,0,VLOOKUP(Monatsverwendungsnachweis!AN188,Status_Ausloesung,Monatsverwendungsnachweis!$R$6,FALSE)*$AF$6*Ermittlung_Pauschale!$N177),"")</f>
        <v/>
      </c>
      <c r="X185" s="73" t="str">
        <f>IFERROR(IF($B185=String_o_Kofi,0,VLOOKUP(Monatsverwendungsnachweis!AO188,Status_Ausloesung,Monatsverwendungsnachweis!$R$6,FALSE)*$AF$6*Ermittlung_Pauschale!$N177),"")</f>
        <v/>
      </c>
      <c r="Y185" s="73" t="str">
        <f>IFERROR(IF($B185=String_o_Kofi,0,VLOOKUP(Monatsverwendungsnachweis!AP188,Status_Ausloesung,Monatsverwendungsnachweis!$R$6,FALSE)*$AF$6*Ermittlung_Pauschale!$N177),"")</f>
        <v/>
      </c>
      <c r="Z185" s="73" t="str">
        <f>IFERROR(IF($B185=String_o_Kofi,0,VLOOKUP(Monatsverwendungsnachweis!AQ188,Status_Ausloesung,Monatsverwendungsnachweis!$R$6,FALSE)*$AF$6*Ermittlung_Pauschale!$N177),"")</f>
        <v/>
      </c>
      <c r="AA185" s="73" t="str">
        <f>IFERROR(IF($B185=String_o_Kofi,0,VLOOKUP(Monatsverwendungsnachweis!AR188,Status_Ausloesung,Monatsverwendungsnachweis!$R$6,FALSE)*$AF$6*Ermittlung_Pauschale!$N177),"")</f>
        <v/>
      </c>
      <c r="AB185" s="73" t="str">
        <f>IFERROR(IF($B185=String_o_Kofi,0,VLOOKUP(Monatsverwendungsnachweis!AS188,Status_Ausloesung,Monatsverwendungsnachweis!$R$6,FALSE)*$AF$6*Ermittlung_Pauschale!$N177),"")</f>
        <v/>
      </c>
      <c r="AC185" s="73" t="str">
        <f>IFERROR(IF($B185=String_o_Kofi,0,VLOOKUP(Monatsverwendungsnachweis!AT188,Status_Ausloesung,Monatsverwendungsnachweis!$R$6,FALSE)*$AF$6*Ermittlung_Pauschale!$N177),"")</f>
        <v/>
      </c>
      <c r="AD185" s="73" t="str">
        <f>IFERROR(IF($B185=String_o_Kofi,0,VLOOKUP(Monatsverwendungsnachweis!AU188,Status_Ausloesung,Monatsverwendungsnachweis!$R$6,FALSE)*$AF$6*Ermittlung_Pauschale!$N177),"")</f>
        <v/>
      </c>
      <c r="AE185" s="73" t="str">
        <f>IFERROR(IF($B185=String_o_Kofi,0,VLOOKUP(Monatsverwendungsnachweis!AV188,Status_Ausloesung,Monatsverwendungsnachweis!$R$6,FALSE)*$AF$6*Ermittlung_Pauschale!$N177),"")</f>
        <v/>
      </c>
      <c r="AF185" s="73" t="str">
        <f>IFERROR(IF($B185=String_o_Kofi,0,VLOOKUP(Monatsverwendungsnachweis!AW188,Status_Ausloesung,Monatsverwendungsnachweis!$R$6,FALSE)*$AF$6*Ermittlung_Pauschale!$N177),"")</f>
        <v/>
      </c>
      <c r="AG185" s="73" t="str">
        <f>IFERROR(IF($B185=String_o_Kofi,0,VLOOKUP(Monatsverwendungsnachweis!AX188,Status_Ausloesung,Monatsverwendungsnachweis!$R$6,FALSE)*$AF$6*Ermittlung_Pauschale!$N177),"")</f>
        <v/>
      </c>
      <c r="AH185" s="73" t="str">
        <f>IFERROR(IF($B185=String_o_Kofi,0,VLOOKUP(Monatsverwendungsnachweis!AY188,Status_Ausloesung,Monatsverwendungsnachweis!$R$6,FALSE)*$AF$6*Ermittlung_Pauschale!$N177),"")</f>
        <v/>
      </c>
      <c r="AI185" s="73" t="str">
        <f>IFERROR(IF($B185=String_o_Kofi,0,VLOOKUP(Monatsverwendungsnachweis!AZ188,Status_Ausloesung,Monatsverwendungsnachweis!$R$6,FALSE)*$AF$6*Ermittlung_Pauschale!$N177),"")</f>
        <v/>
      </c>
      <c r="AJ185" s="73" t="str">
        <f>IFERROR(IF($B185=String_o_Kofi,0,VLOOKUP(Monatsverwendungsnachweis!BA188,Status_Ausloesung,Monatsverwendungsnachweis!$R$6,FALSE)*$AF$6*Ermittlung_Pauschale!$N177),"")</f>
        <v/>
      </c>
      <c r="AK185" s="73" t="str">
        <f>IFERROR(IF($B185=String_o_Kofi,0,VLOOKUP(Monatsverwendungsnachweis!BB188,Status_Ausloesung,Monatsverwendungsnachweis!$R$6,FALSE)*$AF$6*Ermittlung_Pauschale!$N177),"")</f>
        <v/>
      </c>
      <c r="AL185" s="73" t="str">
        <f>IFERROR(IF($B185=String_o_Kofi,0,VLOOKUP(Monatsverwendungsnachweis!BC188,Status_Ausloesung,Monatsverwendungsnachweis!$R$6,FALSE)*$AF$6*Ermittlung_Pauschale!$N177),"")</f>
        <v/>
      </c>
      <c r="AM185" s="74">
        <f>IF(E185='Drop Down'!$L$2,SUM(H185:AL185),0)</f>
        <v>0</v>
      </c>
      <c r="AN185" s="74">
        <f>IF(E185='Drop Down'!$L$3,SUM(H185:AL185),0)</f>
        <v>0</v>
      </c>
      <c r="AO185" s="625"/>
      <c r="AP185" s="625"/>
    </row>
    <row r="186" spans="1:42" s="41" customFormat="1" ht="11.85" customHeight="1" x14ac:dyDescent="0.2">
      <c r="A186" s="83" t="str">
        <f>Monatsverwendungsnachweis!A189</f>
        <v/>
      </c>
      <c r="B186" s="84" t="str">
        <f>IF(Monatsverwendungsnachweis!B189&lt;&gt;"",Monatsverwendungsnachweis!B189,"")</f>
        <v/>
      </c>
      <c r="C186" s="84" t="str">
        <f>IF(Monatsverwendungsnachweis!D189&lt;&gt;"",Monatsverwendungsnachweis!D189,"")</f>
        <v/>
      </c>
      <c r="D186" s="124" t="str">
        <f>IF(Monatsverwendungsnachweis!F189="","",Monatsverwendungsnachweis!F189)</f>
        <v/>
      </c>
      <c r="E186" s="128" t="str">
        <f>IF(Monatsverwendungsnachweis!G189="","",Monatsverwendungsnachweis!G189)</f>
        <v/>
      </c>
      <c r="F186" s="124" t="str">
        <f>IF(Monatsverwendungsnachweis!H189="","",Monatsverwendungsnachweis!H189)</f>
        <v/>
      </c>
      <c r="G186" s="124" t="str">
        <f>IF(C186="","",IF(Ermittlung_Pauschale!N178=0,"nein","ja"))</f>
        <v/>
      </c>
      <c r="H186" s="73" t="str">
        <f>IFERROR(IF($B186=String_o_Kofi,0,VLOOKUP(Monatsverwendungsnachweis!Y189,Status_Ausloesung,Monatsverwendungsnachweis!$R$6,FALSE)*$AF$6*Ermittlung_Pauschale!$N178),"")</f>
        <v/>
      </c>
      <c r="I186" s="73" t="str">
        <f>IFERROR(IF($B186=String_o_Kofi,0,VLOOKUP(Monatsverwendungsnachweis!Z189,Status_Ausloesung,Monatsverwendungsnachweis!$R$6,FALSE)*$AF$6*Ermittlung_Pauschale!$N178),"")</f>
        <v/>
      </c>
      <c r="J186" s="73" t="str">
        <f>IFERROR(IF($B186=String_o_Kofi,0,VLOOKUP(Monatsverwendungsnachweis!AA189,Status_Ausloesung,Monatsverwendungsnachweis!$R$6,FALSE)*$AF$6*Ermittlung_Pauschale!$N178),"")</f>
        <v/>
      </c>
      <c r="K186" s="73" t="str">
        <f>IFERROR(IF($B186=String_o_Kofi,0,VLOOKUP(Monatsverwendungsnachweis!AB189,Status_Ausloesung,Monatsverwendungsnachweis!$R$6,FALSE)*$AF$6*Ermittlung_Pauschale!$N178),"")</f>
        <v/>
      </c>
      <c r="L186" s="73" t="str">
        <f>IFERROR(IF($B186=String_o_Kofi,0,VLOOKUP(Monatsverwendungsnachweis!AC189,Status_Ausloesung,Monatsverwendungsnachweis!$R$6,FALSE)*$AF$6*Ermittlung_Pauschale!$N178),"")</f>
        <v/>
      </c>
      <c r="M186" s="73" t="str">
        <f>IFERROR(IF($B186=String_o_Kofi,0,VLOOKUP(Monatsverwendungsnachweis!AD189,Status_Ausloesung,Monatsverwendungsnachweis!$R$6,FALSE)*$AF$6*Ermittlung_Pauschale!$N178),"")</f>
        <v/>
      </c>
      <c r="N186" s="73" t="str">
        <f>IFERROR(IF($B186=String_o_Kofi,0,VLOOKUP(Monatsverwendungsnachweis!AE189,Status_Ausloesung,Monatsverwendungsnachweis!$R$6,FALSE)*$AF$6*Ermittlung_Pauschale!$N178),"")</f>
        <v/>
      </c>
      <c r="O186" s="73" t="str">
        <f>IFERROR(IF($B186=String_o_Kofi,0,VLOOKUP(Monatsverwendungsnachweis!AF189,Status_Ausloesung,Monatsverwendungsnachweis!$R$6,FALSE)*$AF$6*Ermittlung_Pauschale!$N178),"")</f>
        <v/>
      </c>
      <c r="P186" s="73" t="str">
        <f>IFERROR(IF($B186=String_o_Kofi,0,VLOOKUP(Monatsverwendungsnachweis!AG189,Status_Ausloesung,Monatsverwendungsnachweis!$R$6,FALSE)*$AF$6*Ermittlung_Pauschale!$N178),"")</f>
        <v/>
      </c>
      <c r="Q186" s="73" t="str">
        <f>IFERROR(IF($B186=String_o_Kofi,0,VLOOKUP(Monatsverwendungsnachweis!AH189,Status_Ausloesung,Monatsverwendungsnachweis!$R$6,FALSE)*$AF$6*Ermittlung_Pauschale!$N178),"")</f>
        <v/>
      </c>
      <c r="R186" s="73" t="str">
        <f>IFERROR(IF($B186=String_o_Kofi,0,VLOOKUP(Monatsverwendungsnachweis!AI189,Status_Ausloesung,Monatsverwendungsnachweis!$R$6,FALSE)*$AF$6*Ermittlung_Pauschale!$N178),"")</f>
        <v/>
      </c>
      <c r="S186" s="73" t="str">
        <f>IFERROR(IF($B186=String_o_Kofi,0,VLOOKUP(Monatsverwendungsnachweis!AJ189,Status_Ausloesung,Monatsverwendungsnachweis!$R$6,FALSE)*$AF$6*Ermittlung_Pauschale!$N178),"")</f>
        <v/>
      </c>
      <c r="T186" s="73" t="str">
        <f>IFERROR(IF($B186=String_o_Kofi,0,VLOOKUP(Monatsverwendungsnachweis!AK189,Status_Ausloesung,Monatsverwendungsnachweis!$R$6,FALSE)*$AF$6*Ermittlung_Pauschale!$N178),"")</f>
        <v/>
      </c>
      <c r="U186" s="73" t="str">
        <f>IFERROR(IF($B186=String_o_Kofi,0,VLOOKUP(Monatsverwendungsnachweis!AL189,Status_Ausloesung,Monatsverwendungsnachweis!$R$6,FALSE)*$AF$6*Ermittlung_Pauschale!$N178),"")</f>
        <v/>
      </c>
      <c r="V186" s="73" t="str">
        <f>IFERROR(IF($B186=String_o_Kofi,0,VLOOKUP(Monatsverwendungsnachweis!AM189,Status_Ausloesung,Monatsverwendungsnachweis!$R$6,FALSE)*$AF$6*Ermittlung_Pauschale!$N178),"")</f>
        <v/>
      </c>
      <c r="W186" s="73" t="str">
        <f>IFERROR(IF($B186=String_o_Kofi,0,VLOOKUP(Monatsverwendungsnachweis!AN189,Status_Ausloesung,Monatsverwendungsnachweis!$R$6,FALSE)*$AF$6*Ermittlung_Pauschale!$N178),"")</f>
        <v/>
      </c>
      <c r="X186" s="73" t="str">
        <f>IFERROR(IF($B186=String_o_Kofi,0,VLOOKUP(Monatsverwendungsnachweis!AO189,Status_Ausloesung,Monatsverwendungsnachweis!$R$6,FALSE)*$AF$6*Ermittlung_Pauschale!$N178),"")</f>
        <v/>
      </c>
      <c r="Y186" s="73" t="str">
        <f>IFERROR(IF($B186=String_o_Kofi,0,VLOOKUP(Monatsverwendungsnachweis!AP189,Status_Ausloesung,Monatsverwendungsnachweis!$R$6,FALSE)*$AF$6*Ermittlung_Pauschale!$N178),"")</f>
        <v/>
      </c>
      <c r="Z186" s="73" t="str">
        <f>IFERROR(IF($B186=String_o_Kofi,0,VLOOKUP(Monatsverwendungsnachweis!AQ189,Status_Ausloesung,Monatsverwendungsnachweis!$R$6,FALSE)*$AF$6*Ermittlung_Pauschale!$N178),"")</f>
        <v/>
      </c>
      <c r="AA186" s="73" t="str">
        <f>IFERROR(IF($B186=String_o_Kofi,0,VLOOKUP(Monatsverwendungsnachweis!AR189,Status_Ausloesung,Monatsverwendungsnachweis!$R$6,FALSE)*$AF$6*Ermittlung_Pauschale!$N178),"")</f>
        <v/>
      </c>
      <c r="AB186" s="73" t="str">
        <f>IFERROR(IF($B186=String_o_Kofi,0,VLOOKUP(Monatsverwendungsnachweis!AS189,Status_Ausloesung,Monatsverwendungsnachweis!$R$6,FALSE)*$AF$6*Ermittlung_Pauschale!$N178),"")</f>
        <v/>
      </c>
      <c r="AC186" s="73" t="str">
        <f>IFERROR(IF($B186=String_o_Kofi,0,VLOOKUP(Monatsverwendungsnachweis!AT189,Status_Ausloesung,Monatsverwendungsnachweis!$R$6,FALSE)*$AF$6*Ermittlung_Pauschale!$N178),"")</f>
        <v/>
      </c>
      <c r="AD186" s="73" t="str">
        <f>IFERROR(IF($B186=String_o_Kofi,0,VLOOKUP(Monatsverwendungsnachweis!AU189,Status_Ausloesung,Monatsverwendungsnachweis!$R$6,FALSE)*$AF$6*Ermittlung_Pauschale!$N178),"")</f>
        <v/>
      </c>
      <c r="AE186" s="73" t="str">
        <f>IFERROR(IF($B186=String_o_Kofi,0,VLOOKUP(Monatsverwendungsnachweis!AV189,Status_Ausloesung,Monatsverwendungsnachweis!$R$6,FALSE)*$AF$6*Ermittlung_Pauschale!$N178),"")</f>
        <v/>
      </c>
      <c r="AF186" s="73" t="str">
        <f>IFERROR(IF($B186=String_o_Kofi,0,VLOOKUP(Monatsverwendungsnachweis!AW189,Status_Ausloesung,Monatsverwendungsnachweis!$R$6,FALSE)*$AF$6*Ermittlung_Pauschale!$N178),"")</f>
        <v/>
      </c>
      <c r="AG186" s="73" t="str">
        <f>IFERROR(IF($B186=String_o_Kofi,0,VLOOKUP(Monatsverwendungsnachweis!AX189,Status_Ausloesung,Monatsverwendungsnachweis!$R$6,FALSE)*$AF$6*Ermittlung_Pauschale!$N178),"")</f>
        <v/>
      </c>
      <c r="AH186" s="73" t="str">
        <f>IFERROR(IF($B186=String_o_Kofi,0,VLOOKUP(Monatsverwendungsnachweis!AY189,Status_Ausloesung,Monatsverwendungsnachweis!$R$6,FALSE)*$AF$6*Ermittlung_Pauschale!$N178),"")</f>
        <v/>
      </c>
      <c r="AI186" s="73" t="str">
        <f>IFERROR(IF($B186=String_o_Kofi,0,VLOOKUP(Monatsverwendungsnachweis!AZ189,Status_Ausloesung,Monatsverwendungsnachweis!$R$6,FALSE)*$AF$6*Ermittlung_Pauschale!$N178),"")</f>
        <v/>
      </c>
      <c r="AJ186" s="73" t="str">
        <f>IFERROR(IF($B186=String_o_Kofi,0,VLOOKUP(Monatsverwendungsnachweis!BA189,Status_Ausloesung,Monatsverwendungsnachweis!$R$6,FALSE)*$AF$6*Ermittlung_Pauschale!$N178),"")</f>
        <v/>
      </c>
      <c r="AK186" s="73" t="str">
        <f>IFERROR(IF($B186=String_o_Kofi,0,VLOOKUP(Monatsverwendungsnachweis!BB189,Status_Ausloesung,Monatsverwendungsnachweis!$R$6,FALSE)*$AF$6*Ermittlung_Pauschale!$N178),"")</f>
        <v/>
      </c>
      <c r="AL186" s="73" t="str">
        <f>IFERROR(IF($B186=String_o_Kofi,0,VLOOKUP(Monatsverwendungsnachweis!BC189,Status_Ausloesung,Monatsverwendungsnachweis!$R$6,FALSE)*$AF$6*Ermittlung_Pauschale!$N178),"")</f>
        <v/>
      </c>
      <c r="AM186" s="74">
        <f>IF(E186='Drop Down'!$L$2,SUM(H186:AL186),0)</f>
        <v>0</v>
      </c>
      <c r="AN186" s="74">
        <f>IF(E186='Drop Down'!$L$3,SUM(H186:AL186),0)</f>
        <v>0</v>
      </c>
      <c r="AO186" s="625"/>
      <c r="AP186" s="625"/>
    </row>
    <row r="187" spans="1:42" s="41" customFormat="1" ht="11.85" customHeight="1" x14ac:dyDescent="0.2">
      <c r="A187" s="83" t="str">
        <f>Monatsverwendungsnachweis!A190</f>
        <v/>
      </c>
      <c r="B187" s="84" t="str">
        <f>IF(Monatsverwendungsnachweis!B190&lt;&gt;"",Monatsverwendungsnachweis!B190,"")</f>
        <v/>
      </c>
      <c r="C187" s="84" t="str">
        <f>IF(Monatsverwendungsnachweis!D190&lt;&gt;"",Monatsverwendungsnachweis!D190,"")</f>
        <v/>
      </c>
      <c r="D187" s="124" t="str">
        <f>IF(Monatsverwendungsnachweis!F190="","",Monatsverwendungsnachweis!F190)</f>
        <v/>
      </c>
      <c r="E187" s="128" t="str">
        <f>IF(Monatsverwendungsnachweis!G190="","",Monatsverwendungsnachweis!G190)</f>
        <v/>
      </c>
      <c r="F187" s="124" t="str">
        <f>IF(Monatsverwendungsnachweis!H190="","",Monatsverwendungsnachweis!H190)</f>
        <v/>
      </c>
      <c r="G187" s="124" t="str">
        <f>IF(C187="","",IF(Ermittlung_Pauschale!N179=0,"nein","ja"))</f>
        <v/>
      </c>
      <c r="H187" s="73" t="str">
        <f>IFERROR(IF($B187=String_o_Kofi,0,VLOOKUP(Monatsverwendungsnachweis!Y190,Status_Ausloesung,Monatsverwendungsnachweis!$R$6,FALSE)*$AF$6*Ermittlung_Pauschale!$N179),"")</f>
        <v/>
      </c>
      <c r="I187" s="73" t="str">
        <f>IFERROR(IF($B187=String_o_Kofi,0,VLOOKUP(Monatsverwendungsnachweis!Z190,Status_Ausloesung,Monatsverwendungsnachweis!$R$6,FALSE)*$AF$6*Ermittlung_Pauschale!$N179),"")</f>
        <v/>
      </c>
      <c r="J187" s="73" t="str">
        <f>IFERROR(IF($B187=String_o_Kofi,0,VLOOKUP(Monatsverwendungsnachweis!AA190,Status_Ausloesung,Monatsverwendungsnachweis!$R$6,FALSE)*$AF$6*Ermittlung_Pauschale!$N179),"")</f>
        <v/>
      </c>
      <c r="K187" s="73" t="str">
        <f>IFERROR(IF($B187=String_o_Kofi,0,VLOOKUP(Monatsverwendungsnachweis!AB190,Status_Ausloesung,Monatsverwendungsnachweis!$R$6,FALSE)*$AF$6*Ermittlung_Pauschale!$N179),"")</f>
        <v/>
      </c>
      <c r="L187" s="73" t="str">
        <f>IFERROR(IF($B187=String_o_Kofi,0,VLOOKUP(Monatsverwendungsnachweis!AC190,Status_Ausloesung,Monatsverwendungsnachweis!$R$6,FALSE)*$AF$6*Ermittlung_Pauschale!$N179),"")</f>
        <v/>
      </c>
      <c r="M187" s="73" t="str">
        <f>IFERROR(IF($B187=String_o_Kofi,0,VLOOKUP(Monatsverwendungsnachweis!AD190,Status_Ausloesung,Monatsverwendungsnachweis!$R$6,FALSE)*$AF$6*Ermittlung_Pauschale!$N179),"")</f>
        <v/>
      </c>
      <c r="N187" s="73" t="str">
        <f>IFERROR(IF($B187=String_o_Kofi,0,VLOOKUP(Monatsverwendungsnachweis!AE190,Status_Ausloesung,Monatsverwendungsnachweis!$R$6,FALSE)*$AF$6*Ermittlung_Pauschale!$N179),"")</f>
        <v/>
      </c>
      <c r="O187" s="73" t="str">
        <f>IFERROR(IF($B187=String_o_Kofi,0,VLOOKUP(Monatsverwendungsnachweis!AF190,Status_Ausloesung,Monatsverwendungsnachweis!$R$6,FALSE)*$AF$6*Ermittlung_Pauschale!$N179),"")</f>
        <v/>
      </c>
      <c r="P187" s="73" t="str">
        <f>IFERROR(IF($B187=String_o_Kofi,0,VLOOKUP(Monatsverwendungsnachweis!AG190,Status_Ausloesung,Monatsverwendungsnachweis!$R$6,FALSE)*$AF$6*Ermittlung_Pauschale!$N179),"")</f>
        <v/>
      </c>
      <c r="Q187" s="73" t="str">
        <f>IFERROR(IF($B187=String_o_Kofi,0,VLOOKUP(Monatsverwendungsnachweis!AH190,Status_Ausloesung,Monatsverwendungsnachweis!$R$6,FALSE)*$AF$6*Ermittlung_Pauschale!$N179),"")</f>
        <v/>
      </c>
      <c r="R187" s="73" t="str">
        <f>IFERROR(IF($B187=String_o_Kofi,0,VLOOKUP(Monatsverwendungsnachweis!AI190,Status_Ausloesung,Monatsverwendungsnachweis!$R$6,FALSE)*$AF$6*Ermittlung_Pauschale!$N179),"")</f>
        <v/>
      </c>
      <c r="S187" s="73" t="str">
        <f>IFERROR(IF($B187=String_o_Kofi,0,VLOOKUP(Monatsverwendungsnachweis!AJ190,Status_Ausloesung,Monatsverwendungsnachweis!$R$6,FALSE)*$AF$6*Ermittlung_Pauschale!$N179),"")</f>
        <v/>
      </c>
      <c r="T187" s="73" t="str">
        <f>IFERROR(IF($B187=String_o_Kofi,0,VLOOKUP(Monatsverwendungsnachweis!AK190,Status_Ausloesung,Monatsverwendungsnachweis!$R$6,FALSE)*$AF$6*Ermittlung_Pauschale!$N179),"")</f>
        <v/>
      </c>
      <c r="U187" s="73" t="str">
        <f>IFERROR(IF($B187=String_o_Kofi,0,VLOOKUP(Monatsverwendungsnachweis!AL190,Status_Ausloesung,Monatsverwendungsnachweis!$R$6,FALSE)*$AF$6*Ermittlung_Pauschale!$N179),"")</f>
        <v/>
      </c>
      <c r="V187" s="73" t="str">
        <f>IFERROR(IF($B187=String_o_Kofi,0,VLOOKUP(Monatsverwendungsnachweis!AM190,Status_Ausloesung,Monatsverwendungsnachweis!$R$6,FALSE)*$AF$6*Ermittlung_Pauschale!$N179),"")</f>
        <v/>
      </c>
      <c r="W187" s="73" t="str">
        <f>IFERROR(IF($B187=String_o_Kofi,0,VLOOKUP(Monatsverwendungsnachweis!AN190,Status_Ausloesung,Monatsverwendungsnachweis!$R$6,FALSE)*$AF$6*Ermittlung_Pauschale!$N179),"")</f>
        <v/>
      </c>
      <c r="X187" s="73" t="str">
        <f>IFERROR(IF($B187=String_o_Kofi,0,VLOOKUP(Monatsverwendungsnachweis!AO190,Status_Ausloesung,Monatsverwendungsnachweis!$R$6,FALSE)*$AF$6*Ermittlung_Pauschale!$N179),"")</f>
        <v/>
      </c>
      <c r="Y187" s="73" t="str">
        <f>IFERROR(IF($B187=String_o_Kofi,0,VLOOKUP(Monatsverwendungsnachweis!AP190,Status_Ausloesung,Monatsverwendungsnachweis!$R$6,FALSE)*$AF$6*Ermittlung_Pauschale!$N179),"")</f>
        <v/>
      </c>
      <c r="Z187" s="73" t="str">
        <f>IFERROR(IF($B187=String_o_Kofi,0,VLOOKUP(Monatsverwendungsnachweis!AQ190,Status_Ausloesung,Monatsverwendungsnachweis!$R$6,FALSE)*$AF$6*Ermittlung_Pauschale!$N179),"")</f>
        <v/>
      </c>
      <c r="AA187" s="73" t="str">
        <f>IFERROR(IF($B187=String_o_Kofi,0,VLOOKUP(Monatsverwendungsnachweis!AR190,Status_Ausloesung,Monatsverwendungsnachweis!$R$6,FALSE)*$AF$6*Ermittlung_Pauschale!$N179),"")</f>
        <v/>
      </c>
      <c r="AB187" s="73" t="str">
        <f>IFERROR(IF($B187=String_o_Kofi,0,VLOOKUP(Monatsverwendungsnachweis!AS190,Status_Ausloesung,Monatsverwendungsnachweis!$R$6,FALSE)*$AF$6*Ermittlung_Pauschale!$N179),"")</f>
        <v/>
      </c>
      <c r="AC187" s="73" t="str">
        <f>IFERROR(IF($B187=String_o_Kofi,0,VLOOKUP(Monatsverwendungsnachweis!AT190,Status_Ausloesung,Monatsverwendungsnachweis!$R$6,FALSE)*$AF$6*Ermittlung_Pauschale!$N179),"")</f>
        <v/>
      </c>
      <c r="AD187" s="73" t="str">
        <f>IFERROR(IF($B187=String_o_Kofi,0,VLOOKUP(Monatsverwendungsnachweis!AU190,Status_Ausloesung,Monatsverwendungsnachweis!$R$6,FALSE)*$AF$6*Ermittlung_Pauschale!$N179),"")</f>
        <v/>
      </c>
      <c r="AE187" s="73" t="str">
        <f>IFERROR(IF($B187=String_o_Kofi,0,VLOOKUP(Monatsverwendungsnachweis!AV190,Status_Ausloesung,Monatsverwendungsnachweis!$R$6,FALSE)*$AF$6*Ermittlung_Pauschale!$N179),"")</f>
        <v/>
      </c>
      <c r="AF187" s="73" t="str">
        <f>IFERROR(IF($B187=String_o_Kofi,0,VLOOKUP(Monatsverwendungsnachweis!AW190,Status_Ausloesung,Monatsverwendungsnachweis!$R$6,FALSE)*$AF$6*Ermittlung_Pauschale!$N179),"")</f>
        <v/>
      </c>
      <c r="AG187" s="73" t="str">
        <f>IFERROR(IF($B187=String_o_Kofi,0,VLOOKUP(Monatsverwendungsnachweis!AX190,Status_Ausloesung,Monatsverwendungsnachweis!$R$6,FALSE)*$AF$6*Ermittlung_Pauschale!$N179),"")</f>
        <v/>
      </c>
      <c r="AH187" s="73" t="str">
        <f>IFERROR(IF($B187=String_o_Kofi,0,VLOOKUP(Monatsverwendungsnachweis!AY190,Status_Ausloesung,Monatsverwendungsnachweis!$R$6,FALSE)*$AF$6*Ermittlung_Pauschale!$N179),"")</f>
        <v/>
      </c>
      <c r="AI187" s="73" t="str">
        <f>IFERROR(IF($B187=String_o_Kofi,0,VLOOKUP(Monatsverwendungsnachweis!AZ190,Status_Ausloesung,Monatsverwendungsnachweis!$R$6,FALSE)*$AF$6*Ermittlung_Pauschale!$N179),"")</f>
        <v/>
      </c>
      <c r="AJ187" s="73" t="str">
        <f>IFERROR(IF($B187=String_o_Kofi,0,VLOOKUP(Monatsverwendungsnachweis!BA190,Status_Ausloesung,Monatsverwendungsnachweis!$R$6,FALSE)*$AF$6*Ermittlung_Pauschale!$N179),"")</f>
        <v/>
      </c>
      <c r="AK187" s="73" t="str">
        <f>IFERROR(IF($B187=String_o_Kofi,0,VLOOKUP(Monatsverwendungsnachweis!BB190,Status_Ausloesung,Monatsverwendungsnachweis!$R$6,FALSE)*$AF$6*Ermittlung_Pauschale!$N179),"")</f>
        <v/>
      </c>
      <c r="AL187" s="73" t="str">
        <f>IFERROR(IF($B187=String_o_Kofi,0,VLOOKUP(Monatsverwendungsnachweis!BC190,Status_Ausloesung,Monatsverwendungsnachweis!$R$6,FALSE)*$AF$6*Ermittlung_Pauschale!$N179),"")</f>
        <v/>
      </c>
      <c r="AM187" s="74">
        <f>IF(E187='Drop Down'!$L$2,SUM(H187:AL187),0)</f>
        <v>0</v>
      </c>
      <c r="AN187" s="74">
        <f>IF(E187='Drop Down'!$L$3,SUM(H187:AL187),0)</f>
        <v>0</v>
      </c>
      <c r="AO187" s="625"/>
      <c r="AP187" s="625"/>
    </row>
    <row r="188" spans="1:42" s="41" customFormat="1" ht="11.85" customHeight="1" x14ac:dyDescent="0.2">
      <c r="A188" s="83" t="str">
        <f>Monatsverwendungsnachweis!A191</f>
        <v/>
      </c>
      <c r="B188" s="84" t="str">
        <f>IF(Monatsverwendungsnachweis!B191&lt;&gt;"",Monatsverwendungsnachweis!B191,"")</f>
        <v/>
      </c>
      <c r="C188" s="84" t="str">
        <f>IF(Monatsverwendungsnachweis!D191&lt;&gt;"",Monatsverwendungsnachweis!D191,"")</f>
        <v/>
      </c>
      <c r="D188" s="124" t="str">
        <f>IF(Monatsverwendungsnachweis!F191="","",Monatsverwendungsnachweis!F191)</f>
        <v/>
      </c>
      <c r="E188" s="128" t="str">
        <f>IF(Monatsverwendungsnachweis!G191="","",Monatsverwendungsnachweis!G191)</f>
        <v/>
      </c>
      <c r="F188" s="124" t="str">
        <f>IF(Monatsverwendungsnachweis!H191="","",Monatsverwendungsnachweis!H191)</f>
        <v/>
      </c>
      <c r="G188" s="124" t="str">
        <f>IF(C188="","",IF(Ermittlung_Pauschale!N180=0,"nein","ja"))</f>
        <v/>
      </c>
      <c r="H188" s="73" t="str">
        <f>IFERROR(IF($B188=String_o_Kofi,0,VLOOKUP(Monatsverwendungsnachweis!Y191,Status_Ausloesung,Monatsverwendungsnachweis!$R$6,FALSE)*$AF$6*Ermittlung_Pauschale!$N180),"")</f>
        <v/>
      </c>
      <c r="I188" s="73" t="str">
        <f>IFERROR(IF($B188=String_o_Kofi,0,VLOOKUP(Monatsverwendungsnachweis!Z191,Status_Ausloesung,Monatsverwendungsnachweis!$R$6,FALSE)*$AF$6*Ermittlung_Pauschale!$N180),"")</f>
        <v/>
      </c>
      <c r="J188" s="73" t="str">
        <f>IFERROR(IF($B188=String_o_Kofi,0,VLOOKUP(Monatsverwendungsnachweis!AA191,Status_Ausloesung,Monatsverwendungsnachweis!$R$6,FALSE)*$AF$6*Ermittlung_Pauschale!$N180),"")</f>
        <v/>
      </c>
      <c r="K188" s="73" t="str">
        <f>IFERROR(IF($B188=String_o_Kofi,0,VLOOKUP(Monatsverwendungsnachweis!AB191,Status_Ausloesung,Monatsverwendungsnachweis!$R$6,FALSE)*$AF$6*Ermittlung_Pauschale!$N180),"")</f>
        <v/>
      </c>
      <c r="L188" s="73" t="str">
        <f>IFERROR(IF($B188=String_o_Kofi,0,VLOOKUP(Monatsverwendungsnachweis!AC191,Status_Ausloesung,Monatsverwendungsnachweis!$R$6,FALSE)*$AF$6*Ermittlung_Pauschale!$N180),"")</f>
        <v/>
      </c>
      <c r="M188" s="73" t="str">
        <f>IFERROR(IF($B188=String_o_Kofi,0,VLOOKUP(Monatsverwendungsnachweis!AD191,Status_Ausloesung,Monatsverwendungsnachweis!$R$6,FALSE)*$AF$6*Ermittlung_Pauschale!$N180),"")</f>
        <v/>
      </c>
      <c r="N188" s="73" t="str">
        <f>IFERROR(IF($B188=String_o_Kofi,0,VLOOKUP(Monatsverwendungsnachweis!AE191,Status_Ausloesung,Monatsverwendungsnachweis!$R$6,FALSE)*$AF$6*Ermittlung_Pauschale!$N180),"")</f>
        <v/>
      </c>
      <c r="O188" s="73" t="str">
        <f>IFERROR(IF($B188=String_o_Kofi,0,VLOOKUP(Monatsverwendungsnachweis!AF191,Status_Ausloesung,Monatsverwendungsnachweis!$R$6,FALSE)*$AF$6*Ermittlung_Pauschale!$N180),"")</f>
        <v/>
      </c>
      <c r="P188" s="73" t="str">
        <f>IFERROR(IF($B188=String_o_Kofi,0,VLOOKUP(Monatsverwendungsnachweis!AG191,Status_Ausloesung,Monatsverwendungsnachweis!$R$6,FALSE)*$AF$6*Ermittlung_Pauschale!$N180),"")</f>
        <v/>
      </c>
      <c r="Q188" s="73" t="str">
        <f>IFERROR(IF($B188=String_o_Kofi,0,VLOOKUP(Monatsverwendungsnachweis!AH191,Status_Ausloesung,Monatsverwendungsnachweis!$R$6,FALSE)*$AF$6*Ermittlung_Pauschale!$N180),"")</f>
        <v/>
      </c>
      <c r="R188" s="73" t="str">
        <f>IFERROR(IF($B188=String_o_Kofi,0,VLOOKUP(Monatsverwendungsnachweis!AI191,Status_Ausloesung,Monatsverwendungsnachweis!$R$6,FALSE)*$AF$6*Ermittlung_Pauschale!$N180),"")</f>
        <v/>
      </c>
      <c r="S188" s="73" t="str">
        <f>IFERROR(IF($B188=String_o_Kofi,0,VLOOKUP(Monatsverwendungsnachweis!AJ191,Status_Ausloesung,Monatsverwendungsnachweis!$R$6,FALSE)*$AF$6*Ermittlung_Pauschale!$N180),"")</f>
        <v/>
      </c>
      <c r="T188" s="73" t="str">
        <f>IFERROR(IF($B188=String_o_Kofi,0,VLOOKUP(Monatsverwendungsnachweis!AK191,Status_Ausloesung,Monatsverwendungsnachweis!$R$6,FALSE)*$AF$6*Ermittlung_Pauschale!$N180),"")</f>
        <v/>
      </c>
      <c r="U188" s="73" t="str">
        <f>IFERROR(IF($B188=String_o_Kofi,0,VLOOKUP(Monatsverwendungsnachweis!AL191,Status_Ausloesung,Monatsverwendungsnachweis!$R$6,FALSE)*$AF$6*Ermittlung_Pauschale!$N180),"")</f>
        <v/>
      </c>
      <c r="V188" s="73" t="str">
        <f>IFERROR(IF($B188=String_o_Kofi,0,VLOOKUP(Monatsverwendungsnachweis!AM191,Status_Ausloesung,Monatsverwendungsnachweis!$R$6,FALSE)*$AF$6*Ermittlung_Pauschale!$N180),"")</f>
        <v/>
      </c>
      <c r="W188" s="73" t="str">
        <f>IFERROR(IF($B188=String_o_Kofi,0,VLOOKUP(Monatsverwendungsnachweis!AN191,Status_Ausloesung,Monatsverwendungsnachweis!$R$6,FALSE)*$AF$6*Ermittlung_Pauschale!$N180),"")</f>
        <v/>
      </c>
      <c r="X188" s="73" t="str">
        <f>IFERROR(IF($B188=String_o_Kofi,0,VLOOKUP(Monatsverwendungsnachweis!AO191,Status_Ausloesung,Monatsverwendungsnachweis!$R$6,FALSE)*$AF$6*Ermittlung_Pauschale!$N180),"")</f>
        <v/>
      </c>
      <c r="Y188" s="73" t="str">
        <f>IFERROR(IF($B188=String_o_Kofi,0,VLOOKUP(Monatsverwendungsnachweis!AP191,Status_Ausloesung,Monatsverwendungsnachweis!$R$6,FALSE)*$AF$6*Ermittlung_Pauschale!$N180),"")</f>
        <v/>
      </c>
      <c r="Z188" s="73" t="str">
        <f>IFERROR(IF($B188=String_o_Kofi,0,VLOOKUP(Monatsverwendungsnachweis!AQ191,Status_Ausloesung,Monatsverwendungsnachweis!$R$6,FALSE)*$AF$6*Ermittlung_Pauschale!$N180),"")</f>
        <v/>
      </c>
      <c r="AA188" s="73" t="str">
        <f>IFERROR(IF($B188=String_o_Kofi,0,VLOOKUP(Monatsverwendungsnachweis!AR191,Status_Ausloesung,Monatsverwendungsnachweis!$R$6,FALSE)*$AF$6*Ermittlung_Pauschale!$N180),"")</f>
        <v/>
      </c>
      <c r="AB188" s="73" t="str">
        <f>IFERROR(IF($B188=String_o_Kofi,0,VLOOKUP(Monatsverwendungsnachweis!AS191,Status_Ausloesung,Monatsverwendungsnachweis!$R$6,FALSE)*$AF$6*Ermittlung_Pauschale!$N180),"")</f>
        <v/>
      </c>
      <c r="AC188" s="73" t="str">
        <f>IFERROR(IF($B188=String_o_Kofi,0,VLOOKUP(Monatsverwendungsnachweis!AT191,Status_Ausloesung,Monatsverwendungsnachweis!$R$6,FALSE)*$AF$6*Ermittlung_Pauschale!$N180),"")</f>
        <v/>
      </c>
      <c r="AD188" s="73" t="str">
        <f>IFERROR(IF($B188=String_o_Kofi,0,VLOOKUP(Monatsverwendungsnachweis!AU191,Status_Ausloesung,Monatsverwendungsnachweis!$R$6,FALSE)*$AF$6*Ermittlung_Pauschale!$N180),"")</f>
        <v/>
      </c>
      <c r="AE188" s="73" t="str">
        <f>IFERROR(IF($B188=String_o_Kofi,0,VLOOKUP(Monatsverwendungsnachweis!AV191,Status_Ausloesung,Monatsverwendungsnachweis!$R$6,FALSE)*$AF$6*Ermittlung_Pauschale!$N180),"")</f>
        <v/>
      </c>
      <c r="AF188" s="73" t="str">
        <f>IFERROR(IF($B188=String_o_Kofi,0,VLOOKUP(Monatsverwendungsnachweis!AW191,Status_Ausloesung,Monatsverwendungsnachweis!$R$6,FALSE)*$AF$6*Ermittlung_Pauschale!$N180),"")</f>
        <v/>
      </c>
      <c r="AG188" s="73" t="str">
        <f>IFERROR(IF($B188=String_o_Kofi,0,VLOOKUP(Monatsverwendungsnachweis!AX191,Status_Ausloesung,Monatsverwendungsnachweis!$R$6,FALSE)*$AF$6*Ermittlung_Pauschale!$N180),"")</f>
        <v/>
      </c>
      <c r="AH188" s="73" t="str">
        <f>IFERROR(IF($B188=String_o_Kofi,0,VLOOKUP(Monatsverwendungsnachweis!AY191,Status_Ausloesung,Monatsverwendungsnachweis!$R$6,FALSE)*$AF$6*Ermittlung_Pauschale!$N180),"")</f>
        <v/>
      </c>
      <c r="AI188" s="73" t="str">
        <f>IFERROR(IF($B188=String_o_Kofi,0,VLOOKUP(Monatsverwendungsnachweis!AZ191,Status_Ausloesung,Monatsverwendungsnachweis!$R$6,FALSE)*$AF$6*Ermittlung_Pauschale!$N180),"")</f>
        <v/>
      </c>
      <c r="AJ188" s="73" t="str">
        <f>IFERROR(IF($B188=String_o_Kofi,0,VLOOKUP(Monatsverwendungsnachweis!BA191,Status_Ausloesung,Monatsverwendungsnachweis!$R$6,FALSE)*$AF$6*Ermittlung_Pauschale!$N180),"")</f>
        <v/>
      </c>
      <c r="AK188" s="73" t="str">
        <f>IFERROR(IF($B188=String_o_Kofi,0,VLOOKUP(Monatsverwendungsnachweis!BB191,Status_Ausloesung,Monatsverwendungsnachweis!$R$6,FALSE)*$AF$6*Ermittlung_Pauschale!$N180),"")</f>
        <v/>
      </c>
      <c r="AL188" s="73" t="str">
        <f>IFERROR(IF($B188=String_o_Kofi,0,VLOOKUP(Monatsverwendungsnachweis!BC191,Status_Ausloesung,Monatsverwendungsnachweis!$R$6,FALSE)*$AF$6*Ermittlung_Pauschale!$N180),"")</f>
        <v/>
      </c>
      <c r="AM188" s="74">
        <f>IF(E188='Drop Down'!$L$2,SUM(H188:AL188),0)</f>
        <v>0</v>
      </c>
      <c r="AN188" s="74">
        <f>IF(E188='Drop Down'!$L$3,SUM(H188:AL188),0)</f>
        <v>0</v>
      </c>
      <c r="AO188" s="625"/>
      <c r="AP188" s="625"/>
    </row>
    <row r="189" spans="1:42" s="41" customFormat="1" ht="11.85" customHeight="1" x14ac:dyDescent="0.2">
      <c r="A189" s="83" t="str">
        <f>Monatsverwendungsnachweis!A192</f>
        <v/>
      </c>
      <c r="B189" s="84" t="str">
        <f>IF(Monatsverwendungsnachweis!B192&lt;&gt;"",Monatsverwendungsnachweis!B192,"")</f>
        <v/>
      </c>
      <c r="C189" s="84" t="str">
        <f>IF(Monatsverwendungsnachweis!D192&lt;&gt;"",Monatsverwendungsnachweis!D192,"")</f>
        <v/>
      </c>
      <c r="D189" s="124" t="str">
        <f>IF(Monatsverwendungsnachweis!F192="","",Monatsverwendungsnachweis!F192)</f>
        <v/>
      </c>
      <c r="E189" s="128" t="str">
        <f>IF(Monatsverwendungsnachweis!G192="","",Monatsverwendungsnachweis!G192)</f>
        <v/>
      </c>
      <c r="F189" s="124" t="str">
        <f>IF(Monatsverwendungsnachweis!H192="","",Monatsverwendungsnachweis!H192)</f>
        <v/>
      </c>
      <c r="G189" s="124" t="str">
        <f>IF(C189="","",IF(Ermittlung_Pauschale!N181=0,"nein","ja"))</f>
        <v/>
      </c>
      <c r="H189" s="73" t="str">
        <f>IFERROR(IF($B189=String_o_Kofi,0,VLOOKUP(Monatsverwendungsnachweis!Y192,Status_Ausloesung,Monatsverwendungsnachweis!$R$6,FALSE)*$AF$6*Ermittlung_Pauschale!$N181),"")</f>
        <v/>
      </c>
      <c r="I189" s="73" t="str">
        <f>IFERROR(IF($B189=String_o_Kofi,0,VLOOKUP(Monatsverwendungsnachweis!Z192,Status_Ausloesung,Monatsverwendungsnachweis!$R$6,FALSE)*$AF$6*Ermittlung_Pauschale!$N181),"")</f>
        <v/>
      </c>
      <c r="J189" s="73" t="str">
        <f>IFERROR(IF($B189=String_o_Kofi,0,VLOOKUP(Monatsverwendungsnachweis!AA192,Status_Ausloesung,Monatsverwendungsnachweis!$R$6,FALSE)*$AF$6*Ermittlung_Pauschale!$N181),"")</f>
        <v/>
      </c>
      <c r="K189" s="73" t="str">
        <f>IFERROR(IF($B189=String_o_Kofi,0,VLOOKUP(Monatsverwendungsnachweis!AB192,Status_Ausloesung,Monatsverwendungsnachweis!$R$6,FALSE)*$AF$6*Ermittlung_Pauschale!$N181),"")</f>
        <v/>
      </c>
      <c r="L189" s="73" t="str">
        <f>IFERROR(IF($B189=String_o_Kofi,0,VLOOKUP(Monatsverwendungsnachweis!AC192,Status_Ausloesung,Monatsverwendungsnachweis!$R$6,FALSE)*$AF$6*Ermittlung_Pauschale!$N181),"")</f>
        <v/>
      </c>
      <c r="M189" s="73" t="str">
        <f>IFERROR(IF($B189=String_o_Kofi,0,VLOOKUP(Monatsverwendungsnachweis!AD192,Status_Ausloesung,Monatsverwendungsnachweis!$R$6,FALSE)*$AF$6*Ermittlung_Pauschale!$N181),"")</f>
        <v/>
      </c>
      <c r="N189" s="73" t="str">
        <f>IFERROR(IF($B189=String_o_Kofi,0,VLOOKUP(Monatsverwendungsnachweis!AE192,Status_Ausloesung,Monatsverwendungsnachweis!$R$6,FALSE)*$AF$6*Ermittlung_Pauschale!$N181),"")</f>
        <v/>
      </c>
      <c r="O189" s="73" t="str">
        <f>IFERROR(IF($B189=String_o_Kofi,0,VLOOKUP(Monatsverwendungsnachweis!AF192,Status_Ausloesung,Monatsverwendungsnachweis!$R$6,FALSE)*$AF$6*Ermittlung_Pauschale!$N181),"")</f>
        <v/>
      </c>
      <c r="P189" s="73" t="str">
        <f>IFERROR(IF($B189=String_o_Kofi,0,VLOOKUP(Monatsverwendungsnachweis!AG192,Status_Ausloesung,Monatsverwendungsnachweis!$R$6,FALSE)*$AF$6*Ermittlung_Pauschale!$N181),"")</f>
        <v/>
      </c>
      <c r="Q189" s="73" t="str">
        <f>IFERROR(IF($B189=String_o_Kofi,0,VLOOKUP(Monatsverwendungsnachweis!AH192,Status_Ausloesung,Monatsverwendungsnachweis!$R$6,FALSE)*$AF$6*Ermittlung_Pauschale!$N181),"")</f>
        <v/>
      </c>
      <c r="R189" s="73" t="str">
        <f>IFERROR(IF($B189=String_o_Kofi,0,VLOOKUP(Monatsverwendungsnachweis!AI192,Status_Ausloesung,Monatsverwendungsnachweis!$R$6,FALSE)*$AF$6*Ermittlung_Pauschale!$N181),"")</f>
        <v/>
      </c>
      <c r="S189" s="73" t="str">
        <f>IFERROR(IF($B189=String_o_Kofi,0,VLOOKUP(Monatsverwendungsnachweis!AJ192,Status_Ausloesung,Monatsverwendungsnachweis!$R$6,FALSE)*$AF$6*Ermittlung_Pauschale!$N181),"")</f>
        <v/>
      </c>
      <c r="T189" s="73" t="str">
        <f>IFERROR(IF($B189=String_o_Kofi,0,VLOOKUP(Monatsverwendungsnachweis!AK192,Status_Ausloesung,Monatsverwendungsnachweis!$R$6,FALSE)*$AF$6*Ermittlung_Pauschale!$N181),"")</f>
        <v/>
      </c>
      <c r="U189" s="73" t="str">
        <f>IFERROR(IF($B189=String_o_Kofi,0,VLOOKUP(Monatsverwendungsnachweis!AL192,Status_Ausloesung,Monatsverwendungsnachweis!$R$6,FALSE)*$AF$6*Ermittlung_Pauschale!$N181),"")</f>
        <v/>
      </c>
      <c r="V189" s="73" t="str">
        <f>IFERROR(IF($B189=String_o_Kofi,0,VLOOKUP(Monatsverwendungsnachweis!AM192,Status_Ausloesung,Monatsverwendungsnachweis!$R$6,FALSE)*$AF$6*Ermittlung_Pauschale!$N181),"")</f>
        <v/>
      </c>
      <c r="W189" s="73" t="str">
        <f>IFERROR(IF($B189=String_o_Kofi,0,VLOOKUP(Monatsverwendungsnachweis!AN192,Status_Ausloesung,Monatsverwendungsnachweis!$R$6,FALSE)*$AF$6*Ermittlung_Pauschale!$N181),"")</f>
        <v/>
      </c>
      <c r="X189" s="73" t="str">
        <f>IFERROR(IF($B189=String_o_Kofi,0,VLOOKUP(Monatsverwendungsnachweis!AO192,Status_Ausloesung,Monatsverwendungsnachweis!$R$6,FALSE)*$AF$6*Ermittlung_Pauschale!$N181),"")</f>
        <v/>
      </c>
      <c r="Y189" s="73" t="str">
        <f>IFERROR(IF($B189=String_o_Kofi,0,VLOOKUP(Monatsverwendungsnachweis!AP192,Status_Ausloesung,Monatsverwendungsnachweis!$R$6,FALSE)*$AF$6*Ermittlung_Pauschale!$N181),"")</f>
        <v/>
      </c>
      <c r="Z189" s="73" t="str">
        <f>IFERROR(IF($B189=String_o_Kofi,0,VLOOKUP(Monatsverwendungsnachweis!AQ192,Status_Ausloesung,Monatsverwendungsnachweis!$R$6,FALSE)*$AF$6*Ermittlung_Pauschale!$N181),"")</f>
        <v/>
      </c>
      <c r="AA189" s="73" t="str">
        <f>IFERROR(IF($B189=String_o_Kofi,0,VLOOKUP(Monatsverwendungsnachweis!AR192,Status_Ausloesung,Monatsverwendungsnachweis!$R$6,FALSE)*$AF$6*Ermittlung_Pauschale!$N181),"")</f>
        <v/>
      </c>
      <c r="AB189" s="73" t="str">
        <f>IFERROR(IF($B189=String_o_Kofi,0,VLOOKUP(Monatsverwendungsnachweis!AS192,Status_Ausloesung,Monatsverwendungsnachweis!$R$6,FALSE)*$AF$6*Ermittlung_Pauschale!$N181),"")</f>
        <v/>
      </c>
      <c r="AC189" s="73" t="str">
        <f>IFERROR(IF($B189=String_o_Kofi,0,VLOOKUP(Monatsverwendungsnachweis!AT192,Status_Ausloesung,Monatsverwendungsnachweis!$R$6,FALSE)*$AF$6*Ermittlung_Pauschale!$N181),"")</f>
        <v/>
      </c>
      <c r="AD189" s="73" t="str">
        <f>IFERROR(IF($B189=String_o_Kofi,0,VLOOKUP(Monatsverwendungsnachweis!AU192,Status_Ausloesung,Monatsverwendungsnachweis!$R$6,FALSE)*$AF$6*Ermittlung_Pauschale!$N181),"")</f>
        <v/>
      </c>
      <c r="AE189" s="73" t="str">
        <f>IFERROR(IF($B189=String_o_Kofi,0,VLOOKUP(Monatsverwendungsnachweis!AV192,Status_Ausloesung,Monatsverwendungsnachweis!$R$6,FALSE)*$AF$6*Ermittlung_Pauschale!$N181),"")</f>
        <v/>
      </c>
      <c r="AF189" s="73" t="str">
        <f>IFERROR(IF($B189=String_o_Kofi,0,VLOOKUP(Monatsverwendungsnachweis!AW192,Status_Ausloesung,Monatsverwendungsnachweis!$R$6,FALSE)*$AF$6*Ermittlung_Pauschale!$N181),"")</f>
        <v/>
      </c>
      <c r="AG189" s="73" t="str">
        <f>IFERROR(IF($B189=String_o_Kofi,0,VLOOKUP(Monatsverwendungsnachweis!AX192,Status_Ausloesung,Monatsverwendungsnachweis!$R$6,FALSE)*$AF$6*Ermittlung_Pauschale!$N181),"")</f>
        <v/>
      </c>
      <c r="AH189" s="73" t="str">
        <f>IFERROR(IF($B189=String_o_Kofi,0,VLOOKUP(Monatsverwendungsnachweis!AY192,Status_Ausloesung,Monatsverwendungsnachweis!$R$6,FALSE)*$AF$6*Ermittlung_Pauschale!$N181),"")</f>
        <v/>
      </c>
      <c r="AI189" s="73" t="str">
        <f>IFERROR(IF($B189=String_o_Kofi,0,VLOOKUP(Monatsverwendungsnachweis!AZ192,Status_Ausloesung,Monatsverwendungsnachweis!$R$6,FALSE)*$AF$6*Ermittlung_Pauschale!$N181),"")</f>
        <v/>
      </c>
      <c r="AJ189" s="73" t="str">
        <f>IFERROR(IF($B189=String_o_Kofi,0,VLOOKUP(Monatsverwendungsnachweis!BA192,Status_Ausloesung,Monatsverwendungsnachweis!$R$6,FALSE)*$AF$6*Ermittlung_Pauschale!$N181),"")</f>
        <v/>
      </c>
      <c r="AK189" s="73" t="str">
        <f>IFERROR(IF($B189=String_o_Kofi,0,VLOOKUP(Monatsverwendungsnachweis!BB192,Status_Ausloesung,Monatsverwendungsnachweis!$R$6,FALSE)*$AF$6*Ermittlung_Pauschale!$N181),"")</f>
        <v/>
      </c>
      <c r="AL189" s="73" t="str">
        <f>IFERROR(IF($B189=String_o_Kofi,0,VLOOKUP(Monatsverwendungsnachweis!BC192,Status_Ausloesung,Monatsverwendungsnachweis!$R$6,FALSE)*$AF$6*Ermittlung_Pauschale!$N181),"")</f>
        <v/>
      </c>
      <c r="AM189" s="74">
        <f>IF(E189='Drop Down'!$L$2,SUM(H189:AL189),0)</f>
        <v>0</v>
      </c>
      <c r="AN189" s="74">
        <f>IF(E189='Drop Down'!$L$3,SUM(H189:AL189),0)</f>
        <v>0</v>
      </c>
      <c r="AO189" s="625"/>
      <c r="AP189" s="625"/>
    </row>
    <row r="190" spans="1:42" s="41" customFormat="1" ht="11.85" customHeight="1" x14ac:dyDescent="0.2">
      <c r="A190" s="83" t="str">
        <f>Monatsverwendungsnachweis!A193</f>
        <v/>
      </c>
      <c r="B190" s="84" t="str">
        <f>IF(Monatsverwendungsnachweis!B193&lt;&gt;"",Monatsverwendungsnachweis!B193,"")</f>
        <v/>
      </c>
      <c r="C190" s="84" t="str">
        <f>IF(Monatsverwendungsnachweis!D193&lt;&gt;"",Monatsverwendungsnachweis!D193,"")</f>
        <v/>
      </c>
      <c r="D190" s="124" t="str">
        <f>IF(Monatsverwendungsnachweis!F193="","",Monatsverwendungsnachweis!F193)</f>
        <v/>
      </c>
      <c r="E190" s="128" t="str">
        <f>IF(Monatsverwendungsnachweis!G193="","",Monatsverwendungsnachweis!G193)</f>
        <v/>
      </c>
      <c r="F190" s="124" t="str">
        <f>IF(Monatsverwendungsnachweis!H193="","",Monatsverwendungsnachweis!H193)</f>
        <v/>
      </c>
      <c r="G190" s="124" t="str">
        <f>IF(C190="","",IF(Ermittlung_Pauschale!N182=0,"nein","ja"))</f>
        <v/>
      </c>
      <c r="H190" s="73" t="str">
        <f>IFERROR(IF($B190=String_o_Kofi,0,VLOOKUP(Monatsverwendungsnachweis!Y193,Status_Ausloesung,Monatsverwendungsnachweis!$R$6,FALSE)*$AF$6*Ermittlung_Pauschale!$N182),"")</f>
        <v/>
      </c>
      <c r="I190" s="73" t="str">
        <f>IFERROR(IF($B190=String_o_Kofi,0,VLOOKUP(Monatsverwendungsnachweis!Z193,Status_Ausloesung,Monatsverwendungsnachweis!$R$6,FALSE)*$AF$6*Ermittlung_Pauschale!$N182),"")</f>
        <v/>
      </c>
      <c r="J190" s="73" t="str">
        <f>IFERROR(IF($B190=String_o_Kofi,0,VLOOKUP(Monatsverwendungsnachweis!AA193,Status_Ausloesung,Monatsverwendungsnachweis!$R$6,FALSE)*$AF$6*Ermittlung_Pauschale!$N182),"")</f>
        <v/>
      </c>
      <c r="K190" s="73" t="str">
        <f>IFERROR(IF($B190=String_o_Kofi,0,VLOOKUP(Monatsverwendungsnachweis!AB193,Status_Ausloesung,Monatsverwendungsnachweis!$R$6,FALSE)*$AF$6*Ermittlung_Pauschale!$N182),"")</f>
        <v/>
      </c>
      <c r="L190" s="73" t="str">
        <f>IFERROR(IF($B190=String_o_Kofi,0,VLOOKUP(Monatsverwendungsnachweis!AC193,Status_Ausloesung,Monatsverwendungsnachweis!$R$6,FALSE)*$AF$6*Ermittlung_Pauschale!$N182),"")</f>
        <v/>
      </c>
      <c r="M190" s="73" t="str">
        <f>IFERROR(IF($B190=String_o_Kofi,0,VLOOKUP(Monatsverwendungsnachweis!AD193,Status_Ausloesung,Monatsverwendungsnachweis!$R$6,FALSE)*$AF$6*Ermittlung_Pauschale!$N182),"")</f>
        <v/>
      </c>
      <c r="N190" s="73" t="str">
        <f>IFERROR(IF($B190=String_o_Kofi,0,VLOOKUP(Monatsverwendungsnachweis!AE193,Status_Ausloesung,Monatsverwendungsnachweis!$R$6,FALSE)*$AF$6*Ermittlung_Pauschale!$N182),"")</f>
        <v/>
      </c>
      <c r="O190" s="73" t="str">
        <f>IFERROR(IF($B190=String_o_Kofi,0,VLOOKUP(Monatsverwendungsnachweis!AF193,Status_Ausloesung,Monatsverwendungsnachweis!$R$6,FALSE)*$AF$6*Ermittlung_Pauschale!$N182),"")</f>
        <v/>
      </c>
      <c r="P190" s="73" t="str">
        <f>IFERROR(IF($B190=String_o_Kofi,0,VLOOKUP(Monatsverwendungsnachweis!AG193,Status_Ausloesung,Monatsverwendungsnachweis!$R$6,FALSE)*$AF$6*Ermittlung_Pauschale!$N182),"")</f>
        <v/>
      </c>
      <c r="Q190" s="73" t="str">
        <f>IFERROR(IF($B190=String_o_Kofi,0,VLOOKUP(Monatsverwendungsnachweis!AH193,Status_Ausloesung,Monatsverwendungsnachweis!$R$6,FALSE)*$AF$6*Ermittlung_Pauschale!$N182),"")</f>
        <v/>
      </c>
      <c r="R190" s="73" t="str">
        <f>IFERROR(IF($B190=String_o_Kofi,0,VLOOKUP(Monatsverwendungsnachweis!AI193,Status_Ausloesung,Monatsverwendungsnachweis!$R$6,FALSE)*$AF$6*Ermittlung_Pauschale!$N182),"")</f>
        <v/>
      </c>
      <c r="S190" s="73" t="str">
        <f>IFERROR(IF($B190=String_o_Kofi,0,VLOOKUP(Monatsverwendungsnachweis!AJ193,Status_Ausloesung,Monatsverwendungsnachweis!$R$6,FALSE)*$AF$6*Ermittlung_Pauschale!$N182),"")</f>
        <v/>
      </c>
      <c r="T190" s="73" t="str">
        <f>IFERROR(IF($B190=String_o_Kofi,0,VLOOKUP(Monatsverwendungsnachweis!AK193,Status_Ausloesung,Monatsverwendungsnachweis!$R$6,FALSE)*$AF$6*Ermittlung_Pauschale!$N182),"")</f>
        <v/>
      </c>
      <c r="U190" s="73" t="str">
        <f>IFERROR(IF($B190=String_o_Kofi,0,VLOOKUP(Monatsverwendungsnachweis!AL193,Status_Ausloesung,Monatsverwendungsnachweis!$R$6,FALSE)*$AF$6*Ermittlung_Pauschale!$N182),"")</f>
        <v/>
      </c>
      <c r="V190" s="73" t="str">
        <f>IFERROR(IF($B190=String_o_Kofi,0,VLOOKUP(Monatsverwendungsnachweis!AM193,Status_Ausloesung,Monatsverwendungsnachweis!$R$6,FALSE)*$AF$6*Ermittlung_Pauschale!$N182),"")</f>
        <v/>
      </c>
      <c r="W190" s="73" t="str">
        <f>IFERROR(IF($B190=String_o_Kofi,0,VLOOKUP(Monatsverwendungsnachweis!AN193,Status_Ausloesung,Monatsverwendungsnachweis!$R$6,FALSE)*$AF$6*Ermittlung_Pauschale!$N182),"")</f>
        <v/>
      </c>
      <c r="X190" s="73" t="str">
        <f>IFERROR(IF($B190=String_o_Kofi,0,VLOOKUP(Monatsverwendungsnachweis!AO193,Status_Ausloesung,Monatsverwendungsnachweis!$R$6,FALSE)*$AF$6*Ermittlung_Pauschale!$N182),"")</f>
        <v/>
      </c>
      <c r="Y190" s="73" t="str">
        <f>IFERROR(IF($B190=String_o_Kofi,0,VLOOKUP(Monatsverwendungsnachweis!AP193,Status_Ausloesung,Monatsverwendungsnachweis!$R$6,FALSE)*$AF$6*Ermittlung_Pauschale!$N182),"")</f>
        <v/>
      </c>
      <c r="Z190" s="73" t="str">
        <f>IFERROR(IF($B190=String_o_Kofi,0,VLOOKUP(Monatsverwendungsnachweis!AQ193,Status_Ausloesung,Monatsverwendungsnachweis!$R$6,FALSE)*$AF$6*Ermittlung_Pauschale!$N182),"")</f>
        <v/>
      </c>
      <c r="AA190" s="73" t="str">
        <f>IFERROR(IF($B190=String_o_Kofi,0,VLOOKUP(Monatsverwendungsnachweis!AR193,Status_Ausloesung,Monatsverwendungsnachweis!$R$6,FALSE)*$AF$6*Ermittlung_Pauschale!$N182),"")</f>
        <v/>
      </c>
      <c r="AB190" s="73" t="str">
        <f>IFERROR(IF($B190=String_o_Kofi,0,VLOOKUP(Monatsverwendungsnachweis!AS193,Status_Ausloesung,Monatsverwendungsnachweis!$R$6,FALSE)*$AF$6*Ermittlung_Pauschale!$N182),"")</f>
        <v/>
      </c>
      <c r="AC190" s="73" t="str">
        <f>IFERROR(IF($B190=String_o_Kofi,0,VLOOKUP(Monatsverwendungsnachweis!AT193,Status_Ausloesung,Monatsverwendungsnachweis!$R$6,FALSE)*$AF$6*Ermittlung_Pauschale!$N182),"")</f>
        <v/>
      </c>
      <c r="AD190" s="73" t="str">
        <f>IFERROR(IF($B190=String_o_Kofi,0,VLOOKUP(Monatsverwendungsnachweis!AU193,Status_Ausloesung,Monatsverwendungsnachweis!$R$6,FALSE)*$AF$6*Ermittlung_Pauschale!$N182),"")</f>
        <v/>
      </c>
      <c r="AE190" s="73" t="str">
        <f>IFERROR(IF($B190=String_o_Kofi,0,VLOOKUP(Monatsverwendungsnachweis!AV193,Status_Ausloesung,Monatsverwendungsnachweis!$R$6,FALSE)*$AF$6*Ermittlung_Pauschale!$N182),"")</f>
        <v/>
      </c>
      <c r="AF190" s="73" t="str">
        <f>IFERROR(IF($B190=String_o_Kofi,0,VLOOKUP(Monatsverwendungsnachweis!AW193,Status_Ausloesung,Monatsverwendungsnachweis!$R$6,FALSE)*$AF$6*Ermittlung_Pauschale!$N182),"")</f>
        <v/>
      </c>
      <c r="AG190" s="73" t="str">
        <f>IFERROR(IF($B190=String_o_Kofi,0,VLOOKUP(Monatsverwendungsnachweis!AX193,Status_Ausloesung,Monatsverwendungsnachweis!$R$6,FALSE)*$AF$6*Ermittlung_Pauschale!$N182),"")</f>
        <v/>
      </c>
      <c r="AH190" s="73" t="str">
        <f>IFERROR(IF($B190=String_o_Kofi,0,VLOOKUP(Monatsverwendungsnachweis!AY193,Status_Ausloesung,Monatsverwendungsnachweis!$R$6,FALSE)*$AF$6*Ermittlung_Pauschale!$N182),"")</f>
        <v/>
      </c>
      <c r="AI190" s="73" t="str">
        <f>IFERROR(IF($B190=String_o_Kofi,0,VLOOKUP(Monatsverwendungsnachweis!AZ193,Status_Ausloesung,Monatsverwendungsnachweis!$R$6,FALSE)*$AF$6*Ermittlung_Pauschale!$N182),"")</f>
        <v/>
      </c>
      <c r="AJ190" s="73" t="str">
        <f>IFERROR(IF($B190=String_o_Kofi,0,VLOOKUP(Monatsverwendungsnachweis!BA193,Status_Ausloesung,Monatsverwendungsnachweis!$R$6,FALSE)*$AF$6*Ermittlung_Pauschale!$N182),"")</f>
        <v/>
      </c>
      <c r="AK190" s="73" t="str">
        <f>IFERROR(IF($B190=String_o_Kofi,0,VLOOKUP(Monatsverwendungsnachweis!BB193,Status_Ausloesung,Monatsverwendungsnachweis!$R$6,FALSE)*$AF$6*Ermittlung_Pauschale!$N182),"")</f>
        <v/>
      </c>
      <c r="AL190" s="73" t="str">
        <f>IFERROR(IF($B190=String_o_Kofi,0,VLOOKUP(Monatsverwendungsnachweis!BC193,Status_Ausloesung,Monatsverwendungsnachweis!$R$6,FALSE)*$AF$6*Ermittlung_Pauschale!$N182),"")</f>
        <v/>
      </c>
      <c r="AM190" s="74">
        <f>IF(E190='Drop Down'!$L$2,SUM(H190:AL190),0)</f>
        <v>0</v>
      </c>
      <c r="AN190" s="74">
        <f>IF(E190='Drop Down'!$L$3,SUM(H190:AL190),0)</f>
        <v>0</v>
      </c>
      <c r="AO190" s="625"/>
      <c r="AP190" s="625"/>
    </row>
    <row r="191" spans="1:42" s="41" customFormat="1" ht="11.85" customHeight="1" x14ac:dyDescent="0.2">
      <c r="A191" s="83" t="str">
        <f>Monatsverwendungsnachweis!A194</f>
        <v/>
      </c>
      <c r="B191" s="84" t="str">
        <f>IF(Monatsverwendungsnachweis!B194&lt;&gt;"",Monatsverwendungsnachweis!B194,"")</f>
        <v/>
      </c>
      <c r="C191" s="84" t="str">
        <f>IF(Monatsverwendungsnachweis!D194&lt;&gt;"",Monatsverwendungsnachweis!D194,"")</f>
        <v/>
      </c>
      <c r="D191" s="124" t="str">
        <f>IF(Monatsverwendungsnachweis!F194="","",Monatsverwendungsnachweis!F194)</f>
        <v/>
      </c>
      <c r="E191" s="128" t="str">
        <f>IF(Monatsverwendungsnachweis!G194="","",Monatsverwendungsnachweis!G194)</f>
        <v/>
      </c>
      <c r="F191" s="124" t="str">
        <f>IF(Monatsverwendungsnachweis!H194="","",Monatsverwendungsnachweis!H194)</f>
        <v/>
      </c>
      <c r="G191" s="124" t="str">
        <f>IF(C191="","",IF(Ermittlung_Pauschale!N183=0,"nein","ja"))</f>
        <v/>
      </c>
      <c r="H191" s="73" t="str">
        <f>IFERROR(IF($B191=String_o_Kofi,0,VLOOKUP(Monatsverwendungsnachweis!Y194,Status_Ausloesung,Monatsverwendungsnachweis!$R$6,FALSE)*$AF$6*Ermittlung_Pauschale!$N183),"")</f>
        <v/>
      </c>
      <c r="I191" s="73" t="str">
        <f>IFERROR(IF($B191=String_o_Kofi,0,VLOOKUP(Monatsverwendungsnachweis!Z194,Status_Ausloesung,Monatsverwendungsnachweis!$R$6,FALSE)*$AF$6*Ermittlung_Pauschale!$N183),"")</f>
        <v/>
      </c>
      <c r="J191" s="73" t="str">
        <f>IFERROR(IF($B191=String_o_Kofi,0,VLOOKUP(Monatsverwendungsnachweis!AA194,Status_Ausloesung,Monatsverwendungsnachweis!$R$6,FALSE)*$AF$6*Ermittlung_Pauschale!$N183),"")</f>
        <v/>
      </c>
      <c r="K191" s="73" t="str">
        <f>IFERROR(IF($B191=String_o_Kofi,0,VLOOKUP(Monatsverwendungsnachweis!AB194,Status_Ausloesung,Monatsverwendungsnachweis!$R$6,FALSE)*$AF$6*Ermittlung_Pauschale!$N183),"")</f>
        <v/>
      </c>
      <c r="L191" s="73" t="str">
        <f>IFERROR(IF($B191=String_o_Kofi,0,VLOOKUP(Monatsverwendungsnachweis!AC194,Status_Ausloesung,Monatsverwendungsnachweis!$R$6,FALSE)*$AF$6*Ermittlung_Pauschale!$N183),"")</f>
        <v/>
      </c>
      <c r="M191" s="73" t="str">
        <f>IFERROR(IF($B191=String_o_Kofi,0,VLOOKUP(Monatsverwendungsnachweis!AD194,Status_Ausloesung,Monatsverwendungsnachweis!$R$6,FALSE)*$AF$6*Ermittlung_Pauschale!$N183),"")</f>
        <v/>
      </c>
      <c r="N191" s="73" t="str">
        <f>IFERROR(IF($B191=String_o_Kofi,0,VLOOKUP(Monatsverwendungsnachweis!AE194,Status_Ausloesung,Monatsverwendungsnachweis!$R$6,FALSE)*$AF$6*Ermittlung_Pauschale!$N183),"")</f>
        <v/>
      </c>
      <c r="O191" s="73" t="str">
        <f>IFERROR(IF($B191=String_o_Kofi,0,VLOOKUP(Monatsverwendungsnachweis!AF194,Status_Ausloesung,Monatsverwendungsnachweis!$R$6,FALSE)*$AF$6*Ermittlung_Pauschale!$N183),"")</f>
        <v/>
      </c>
      <c r="P191" s="73" t="str">
        <f>IFERROR(IF($B191=String_o_Kofi,0,VLOOKUP(Monatsverwendungsnachweis!AG194,Status_Ausloesung,Monatsverwendungsnachweis!$R$6,FALSE)*$AF$6*Ermittlung_Pauschale!$N183),"")</f>
        <v/>
      </c>
      <c r="Q191" s="73" t="str">
        <f>IFERROR(IF($B191=String_o_Kofi,0,VLOOKUP(Monatsverwendungsnachweis!AH194,Status_Ausloesung,Monatsverwendungsnachweis!$R$6,FALSE)*$AF$6*Ermittlung_Pauschale!$N183),"")</f>
        <v/>
      </c>
      <c r="R191" s="73" t="str">
        <f>IFERROR(IF($B191=String_o_Kofi,0,VLOOKUP(Monatsverwendungsnachweis!AI194,Status_Ausloesung,Monatsverwendungsnachweis!$R$6,FALSE)*$AF$6*Ermittlung_Pauschale!$N183),"")</f>
        <v/>
      </c>
      <c r="S191" s="73" t="str">
        <f>IFERROR(IF($B191=String_o_Kofi,0,VLOOKUP(Monatsverwendungsnachweis!AJ194,Status_Ausloesung,Monatsverwendungsnachweis!$R$6,FALSE)*$AF$6*Ermittlung_Pauschale!$N183),"")</f>
        <v/>
      </c>
      <c r="T191" s="73" t="str">
        <f>IFERROR(IF($B191=String_o_Kofi,0,VLOOKUP(Monatsverwendungsnachweis!AK194,Status_Ausloesung,Monatsverwendungsnachweis!$R$6,FALSE)*$AF$6*Ermittlung_Pauschale!$N183),"")</f>
        <v/>
      </c>
      <c r="U191" s="73" t="str">
        <f>IFERROR(IF($B191=String_o_Kofi,0,VLOOKUP(Monatsverwendungsnachweis!AL194,Status_Ausloesung,Monatsverwendungsnachweis!$R$6,FALSE)*$AF$6*Ermittlung_Pauschale!$N183),"")</f>
        <v/>
      </c>
      <c r="V191" s="73" t="str">
        <f>IFERROR(IF($B191=String_o_Kofi,0,VLOOKUP(Monatsverwendungsnachweis!AM194,Status_Ausloesung,Monatsverwendungsnachweis!$R$6,FALSE)*$AF$6*Ermittlung_Pauschale!$N183),"")</f>
        <v/>
      </c>
      <c r="W191" s="73" t="str">
        <f>IFERROR(IF($B191=String_o_Kofi,0,VLOOKUP(Monatsverwendungsnachweis!AN194,Status_Ausloesung,Monatsverwendungsnachweis!$R$6,FALSE)*$AF$6*Ermittlung_Pauschale!$N183),"")</f>
        <v/>
      </c>
      <c r="X191" s="73" t="str">
        <f>IFERROR(IF($B191=String_o_Kofi,0,VLOOKUP(Monatsverwendungsnachweis!AO194,Status_Ausloesung,Monatsverwendungsnachweis!$R$6,FALSE)*$AF$6*Ermittlung_Pauschale!$N183),"")</f>
        <v/>
      </c>
      <c r="Y191" s="73" t="str">
        <f>IFERROR(IF($B191=String_o_Kofi,0,VLOOKUP(Monatsverwendungsnachweis!AP194,Status_Ausloesung,Monatsverwendungsnachweis!$R$6,FALSE)*$AF$6*Ermittlung_Pauschale!$N183),"")</f>
        <v/>
      </c>
      <c r="Z191" s="73" t="str">
        <f>IFERROR(IF($B191=String_o_Kofi,0,VLOOKUP(Monatsverwendungsnachweis!AQ194,Status_Ausloesung,Monatsverwendungsnachweis!$R$6,FALSE)*$AF$6*Ermittlung_Pauschale!$N183),"")</f>
        <v/>
      </c>
      <c r="AA191" s="73" t="str">
        <f>IFERROR(IF($B191=String_o_Kofi,0,VLOOKUP(Monatsverwendungsnachweis!AR194,Status_Ausloesung,Monatsverwendungsnachweis!$R$6,FALSE)*$AF$6*Ermittlung_Pauschale!$N183),"")</f>
        <v/>
      </c>
      <c r="AB191" s="73" t="str">
        <f>IFERROR(IF($B191=String_o_Kofi,0,VLOOKUP(Monatsverwendungsnachweis!AS194,Status_Ausloesung,Monatsverwendungsnachweis!$R$6,FALSE)*$AF$6*Ermittlung_Pauschale!$N183),"")</f>
        <v/>
      </c>
      <c r="AC191" s="73" t="str">
        <f>IFERROR(IF($B191=String_o_Kofi,0,VLOOKUP(Monatsverwendungsnachweis!AT194,Status_Ausloesung,Monatsverwendungsnachweis!$R$6,FALSE)*$AF$6*Ermittlung_Pauschale!$N183),"")</f>
        <v/>
      </c>
      <c r="AD191" s="73" t="str">
        <f>IFERROR(IF($B191=String_o_Kofi,0,VLOOKUP(Monatsverwendungsnachweis!AU194,Status_Ausloesung,Monatsverwendungsnachweis!$R$6,FALSE)*$AF$6*Ermittlung_Pauschale!$N183),"")</f>
        <v/>
      </c>
      <c r="AE191" s="73" t="str">
        <f>IFERROR(IF($B191=String_o_Kofi,0,VLOOKUP(Monatsverwendungsnachweis!AV194,Status_Ausloesung,Monatsverwendungsnachweis!$R$6,FALSE)*$AF$6*Ermittlung_Pauschale!$N183),"")</f>
        <v/>
      </c>
      <c r="AF191" s="73" t="str">
        <f>IFERROR(IF($B191=String_o_Kofi,0,VLOOKUP(Monatsverwendungsnachweis!AW194,Status_Ausloesung,Monatsverwendungsnachweis!$R$6,FALSE)*$AF$6*Ermittlung_Pauschale!$N183),"")</f>
        <v/>
      </c>
      <c r="AG191" s="73" t="str">
        <f>IFERROR(IF($B191=String_o_Kofi,0,VLOOKUP(Monatsverwendungsnachweis!AX194,Status_Ausloesung,Monatsverwendungsnachweis!$R$6,FALSE)*$AF$6*Ermittlung_Pauschale!$N183),"")</f>
        <v/>
      </c>
      <c r="AH191" s="73" t="str">
        <f>IFERROR(IF($B191=String_o_Kofi,0,VLOOKUP(Monatsverwendungsnachweis!AY194,Status_Ausloesung,Monatsverwendungsnachweis!$R$6,FALSE)*$AF$6*Ermittlung_Pauschale!$N183),"")</f>
        <v/>
      </c>
      <c r="AI191" s="73" t="str">
        <f>IFERROR(IF($B191=String_o_Kofi,0,VLOOKUP(Monatsverwendungsnachweis!AZ194,Status_Ausloesung,Monatsverwendungsnachweis!$R$6,FALSE)*$AF$6*Ermittlung_Pauschale!$N183),"")</f>
        <v/>
      </c>
      <c r="AJ191" s="73" t="str">
        <f>IFERROR(IF($B191=String_o_Kofi,0,VLOOKUP(Monatsverwendungsnachweis!BA194,Status_Ausloesung,Monatsverwendungsnachweis!$R$6,FALSE)*$AF$6*Ermittlung_Pauschale!$N183),"")</f>
        <v/>
      </c>
      <c r="AK191" s="73" t="str">
        <f>IFERROR(IF($B191=String_o_Kofi,0,VLOOKUP(Monatsverwendungsnachweis!BB194,Status_Ausloesung,Monatsverwendungsnachweis!$R$6,FALSE)*$AF$6*Ermittlung_Pauschale!$N183),"")</f>
        <v/>
      </c>
      <c r="AL191" s="73" t="str">
        <f>IFERROR(IF($B191=String_o_Kofi,0,VLOOKUP(Monatsverwendungsnachweis!BC194,Status_Ausloesung,Monatsverwendungsnachweis!$R$6,FALSE)*$AF$6*Ermittlung_Pauschale!$N183),"")</f>
        <v/>
      </c>
      <c r="AM191" s="74">
        <f>IF(E191='Drop Down'!$L$2,SUM(H191:AL191),0)</f>
        <v>0</v>
      </c>
      <c r="AN191" s="74">
        <f>IF(E191='Drop Down'!$L$3,SUM(H191:AL191),0)</f>
        <v>0</v>
      </c>
      <c r="AO191" s="625"/>
      <c r="AP191" s="625"/>
    </row>
    <row r="192" spans="1:42" s="41" customFormat="1" ht="11.85" customHeight="1" x14ac:dyDescent="0.2">
      <c r="A192" s="83" t="str">
        <f>Monatsverwendungsnachweis!A195</f>
        <v/>
      </c>
      <c r="B192" s="84" t="str">
        <f>IF(Monatsverwendungsnachweis!B195&lt;&gt;"",Monatsverwendungsnachweis!B195,"")</f>
        <v/>
      </c>
      <c r="C192" s="84" t="str">
        <f>IF(Monatsverwendungsnachweis!D195&lt;&gt;"",Monatsverwendungsnachweis!D195,"")</f>
        <v/>
      </c>
      <c r="D192" s="124" t="str">
        <f>IF(Monatsverwendungsnachweis!F195="","",Monatsverwendungsnachweis!F195)</f>
        <v/>
      </c>
      <c r="E192" s="128" t="str">
        <f>IF(Monatsverwendungsnachweis!G195="","",Monatsverwendungsnachweis!G195)</f>
        <v/>
      </c>
      <c r="F192" s="124" t="str">
        <f>IF(Monatsverwendungsnachweis!H195="","",Monatsverwendungsnachweis!H195)</f>
        <v/>
      </c>
      <c r="G192" s="124" t="str">
        <f>IF(C192="","",IF(Ermittlung_Pauschale!N184=0,"nein","ja"))</f>
        <v/>
      </c>
      <c r="H192" s="73" t="str">
        <f>IFERROR(IF($B192=String_o_Kofi,0,VLOOKUP(Monatsverwendungsnachweis!Y195,Status_Ausloesung,Monatsverwendungsnachweis!$R$6,FALSE)*$AF$6*Ermittlung_Pauschale!$N184),"")</f>
        <v/>
      </c>
      <c r="I192" s="73" t="str">
        <f>IFERROR(IF($B192=String_o_Kofi,0,VLOOKUP(Monatsverwendungsnachweis!Z195,Status_Ausloesung,Monatsverwendungsnachweis!$R$6,FALSE)*$AF$6*Ermittlung_Pauschale!$N184),"")</f>
        <v/>
      </c>
      <c r="J192" s="73" t="str">
        <f>IFERROR(IF($B192=String_o_Kofi,0,VLOOKUP(Monatsverwendungsnachweis!AA195,Status_Ausloesung,Monatsverwendungsnachweis!$R$6,FALSE)*$AF$6*Ermittlung_Pauschale!$N184),"")</f>
        <v/>
      </c>
      <c r="K192" s="73" t="str">
        <f>IFERROR(IF($B192=String_o_Kofi,0,VLOOKUP(Monatsverwendungsnachweis!AB195,Status_Ausloesung,Monatsverwendungsnachweis!$R$6,FALSE)*$AF$6*Ermittlung_Pauschale!$N184),"")</f>
        <v/>
      </c>
      <c r="L192" s="73" t="str">
        <f>IFERROR(IF($B192=String_o_Kofi,0,VLOOKUP(Monatsverwendungsnachweis!AC195,Status_Ausloesung,Monatsverwendungsnachweis!$R$6,FALSE)*$AF$6*Ermittlung_Pauschale!$N184),"")</f>
        <v/>
      </c>
      <c r="M192" s="73" t="str">
        <f>IFERROR(IF($B192=String_o_Kofi,0,VLOOKUP(Monatsverwendungsnachweis!AD195,Status_Ausloesung,Monatsverwendungsnachweis!$R$6,FALSE)*$AF$6*Ermittlung_Pauschale!$N184),"")</f>
        <v/>
      </c>
      <c r="N192" s="73" t="str">
        <f>IFERROR(IF($B192=String_o_Kofi,0,VLOOKUP(Monatsverwendungsnachweis!AE195,Status_Ausloesung,Monatsverwendungsnachweis!$R$6,FALSE)*$AF$6*Ermittlung_Pauschale!$N184),"")</f>
        <v/>
      </c>
      <c r="O192" s="73" t="str">
        <f>IFERROR(IF($B192=String_o_Kofi,0,VLOOKUP(Monatsverwendungsnachweis!AF195,Status_Ausloesung,Monatsverwendungsnachweis!$R$6,FALSE)*$AF$6*Ermittlung_Pauschale!$N184),"")</f>
        <v/>
      </c>
      <c r="P192" s="73" t="str">
        <f>IFERROR(IF($B192=String_o_Kofi,0,VLOOKUP(Monatsverwendungsnachweis!AG195,Status_Ausloesung,Monatsverwendungsnachweis!$R$6,FALSE)*$AF$6*Ermittlung_Pauschale!$N184),"")</f>
        <v/>
      </c>
      <c r="Q192" s="73" t="str">
        <f>IFERROR(IF($B192=String_o_Kofi,0,VLOOKUP(Monatsverwendungsnachweis!AH195,Status_Ausloesung,Monatsverwendungsnachweis!$R$6,FALSE)*$AF$6*Ermittlung_Pauschale!$N184),"")</f>
        <v/>
      </c>
      <c r="R192" s="73" t="str">
        <f>IFERROR(IF($B192=String_o_Kofi,0,VLOOKUP(Monatsverwendungsnachweis!AI195,Status_Ausloesung,Monatsverwendungsnachweis!$R$6,FALSE)*$AF$6*Ermittlung_Pauschale!$N184),"")</f>
        <v/>
      </c>
      <c r="S192" s="73" t="str">
        <f>IFERROR(IF($B192=String_o_Kofi,0,VLOOKUP(Monatsverwendungsnachweis!AJ195,Status_Ausloesung,Monatsverwendungsnachweis!$R$6,FALSE)*$AF$6*Ermittlung_Pauschale!$N184),"")</f>
        <v/>
      </c>
      <c r="T192" s="73" t="str">
        <f>IFERROR(IF($B192=String_o_Kofi,0,VLOOKUP(Monatsverwendungsnachweis!AK195,Status_Ausloesung,Monatsverwendungsnachweis!$R$6,FALSE)*$AF$6*Ermittlung_Pauschale!$N184),"")</f>
        <v/>
      </c>
      <c r="U192" s="73" t="str">
        <f>IFERROR(IF($B192=String_o_Kofi,0,VLOOKUP(Monatsverwendungsnachweis!AL195,Status_Ausloesung,Monatsverwendungsnachweis!$R$6,FALSE)*$AF$6*Ermittlung_Pauschale!$N184),"")</f>
        <v/>
      </c>
      <c r="V192" s="73" t="str">
        <f>IFERROR(IF($B192=String_o_Kofi,0,VLOOKUP(Monatsverwendungsnachweis!AM195,Status_Ausloesung,Monatsverwendungsnachweis!$R$6,FALSE)*$AF$6*Ermittlung_Pauschale!$N184),"")</f>
        <v/>
      </c>
      <c r="W192" s="73" t="str">
        <f>IFERROR(IF($B192=String_o_Kofi,0,VLOOKUP(Monatsverwendungsnachweis!AN195,Status_Ausloesung,Monatsverwendungsnachweis!$R$6,FALSE)*$AF$6*Ermittlung_Pauschale!$N184),"")</f>
        <v/>
      </c>
      <c r="X192" s="73" t="str">
        <f>IFERROR(IF($B192=String_o_Kofi,0,VLOOKUP(Monatsverwendungsnachweis!AO195,Status_Ausloesung,Monatsverwendungsnachweis!$R$6,FALSE)*$AF$6*Ermittlung_Pauschale!$N184),"")</f>
        <v/>
      </c>
      <c r="Y192" s="73" t="str">
        <f>IFERROR(IF($B192=String_o_Kofi,0,VLOOKUP(Monatsverwendungsnachweis!AP195,Status_Ausloesung,Monatsverwendungsnachweis!$R$6,FALSE)*$AF$6*Ermittlung_Pauschale!$N184),"")</f>
        <v/>
      </c>
      <c r="Z192" s="73" t="str">
        <f>IFERROR(IF($B192=String_o_Kofi,0,VLOOKUP(Monatsverwendungsnachweis!AQ195,Status_Ausloesung,Monatsverwendungsnachweis!$R$6,FALSE)*$AF$6*Ermittlung_Pauschale!$N184),"")</f>
        <v/>
      </c>
      <c r="AA192" s="73" t="str">
        <f>IFERROR(IF($B192=String_o_Kofi,0,VLOOKUP(Monatsverwendungsnachweis!AR195,Status_Ausloesung,Monatsverwendungsnachweis!$R$6,FALSE)*$AF$6*Ermittlung_Pauschale!$N184),"")</f>
        <v/>
      </c>
      <c r="AB192" s="73" t="str">
        <f>IFERROR(IF($B192=String_o_Kofi,0,VLOOKUP(Monatsverwendungsnachweis!AS195,Status_Ausloesung,Monatsverwendungsnachweis!$R$6,FALSE)*$AF$6*Ermittlung_Pauschale!$N184),"")</f>
        <v/>
      </c>
      <c r="AC192" s="73" t="str">
        <f>IFERROR(IF($B192=String_o_Kofi,0,VLOOKUP(Monatsverwendungsnachweis!AT195,Status_Ausloesung,Monatsverwendungsnachweis!$R$6,FALSE)*$AF$6*Ermittlung_Pauschale!$N184),"")</f>
        <v/>
      </c>
      <c r="AD192" s="73" t="str">
        <f>IFERROR(IF($B192=String_o_Kofi,0,VLOOKUP(Monatsverwendungsnachweis!AU195,Status_Ausloesung,Monatsverwendungsnachweis!$R$6,FALSE)*$AF$6*Ermittlung_Pauschale!$N184),"")</f>
        <v/>
      </c>
      <c r="AE192" s="73" t="str">
        <f>IFERROR(IF($B192=String_o_Kofi,0,VLOOKUP(Monatsverwendungsnachweis!AV195,Status_Ausloesung,Monatsverwendungsnachweis!$R$6,FALSE)*$AF$6*Ermittlung_Pauschale!$N184),"")</f>
        <v/>
      </c>
      <c r="AF192" s="73" t="str">
        <f>IFERROR(IF($B192=String_o_Kofi,0,VLOOKUP(Monatsverwendungsnachweis!AW195,Status_Ausloesung,Monatsverwendungsnachweis!$R$6,FALSE)*$AF$6*Ermittlung_Pauschale!$N184),"")</f>
        <v/>
      </c>
      <c r="AG192" s="73" t="str">
        <f>IFERROR(IF($B192=String_o_Kofi,0,VLOOKUP(Monatsverwendungsnachweis!AX195,Status_Ausloesung,Monatsverwendungsnachweis!$R$6,FALSE)*$AF$6*Ermittlung_Pauschale!$N184),"")</f>
        <v/>
      </c>
      <c r="AH192" s="73" t="str">
        <f>IFERROR(IF($B192=String_o_Kofi,0,VLOOKUP(Monatsverwendungsnachweis!AY195,Status_Ausloesung,Monatsverwendungsnachweis!$R$6,FALSE)*$AF$6*Ermittlung_Pauschale!$N184),"")</f>
        <v/>
      </c>
      <c r="AI192" s="73" t="str">
        <f>IFERROR(IF($B192=String_o_Kofi,0,VLOOKUP(Monatsverwendungsnachweis!AZ195,Status_Ausloesung,Monatsverwendungsnachweis!$R$6,FALSE)*$AF$6*Ermittlung_Pauschale!$N184),"")</f>
        <v/>
      </c>
      <c r="AJ192" s="73" t="str">
        <f>IFERROR(IF($B192=String_o_Kofi,0,VLOOKUP(Monatsverwendungsnachweis!BA195,Status_Ausloesung,Monatsverwendungsnachweis!$R$6,FALSE)*$AF$6*Ermittlung_Pauschale!$N184),"")</f>
        <v/>
      </c>
      <c r="AK192" s="73" t="str">
        <f>IFERROR(IF($B192=String_o_Kofi,0,VLOOKUP(Monatsverwendungsnachweis!BB195,Status_Ausloesung,Monatsverwendungsnachweis!$R$6,FALSE)*$AF$6*Ermittlung_Pauschale!$N184),"")</f>
        <v/>
      </c>
      <c r="AL192" s="73" t="str">
        <f>IFERROR(IF($B192=String_o_Kofi,0,VLOOKUP(Monatsverwendungsnachweis!BC195,Status_Ausloesung,Monatsverwendungsnachweis!$R$6,FALSE)*$AF$6*Ermittlung_Pauschale!$N184),"")</f>
        <v/>
      </c>
      <c r="AM192" s="74">
        <f>IF(E192='Drop Down'!$L$2,SUM(H192:AL192),0)</f>
        <v>0</v>
      </c>
      <c r="AN192" s="74">
        <f>IF(E192='Drop Down'!$L$3,SUM(H192:AL192),0)</f>
        <v>0</v>
      </c>
      <c r="AO192" s="625"/>
      <c r="AP192" s="625"/>
    </row>
    <row r="193" spans="1:42" s="41" customFormat="1" ht="11.85" customHeight="1" x14ac:dyDescent="0.2">
      <c r="A193" s="83" t="str">
        <f>Monatsverwendungsnachweis!A196</f>
        <v/>
      </c>
      <c r="B193" s="84" t="str">
        <f>IF(Monatsverwendungsnachweis!B196&lt;&gt;"",Monatsverwendungsnachweis!B196,"")</f>
        <v/>
      </c>
      <c r="C193" s="84" t="str">
        <f>IF(Monatsverwendungsnachweis!D196&lt;&gt;"",Monatsverwendungsnachweis!D196,"")</f>
        <v/>
      </c>
      <c r="D193" s="124" t="str">
        <f>IF(Monatsverwendungsnachweis!F196="","",Monatsverwendungsnachweis!F196)</f>
        <v/>
      </c>
      <c r="E193" s="128" t="str">
        <f>IF(Monatsverwendungsnachweis!G196="","",Monatsverwendungsnachweis!G196)</f>
        <v/>
      </c>
      <c r="F193" s="124" t="str">
        <f>IF(Monatsverwendungsnachweis!H196="","",Monatsverwendungsnachweis!H196)</f>
        <v/>
      </c>
      <c r="G193" s="124" t="str">
        <f>IF(C193="","",IF(Ermittlung_Pauschale!N185=0,"nein","ja"))</f>
        <v/>
      </c>
      <c r="H193" s="73" t="str">
        <f>IFERROR(IF($B193=String_o_Kofi,0,VLOOKUP(Monatsverwendungsnachweis!Y196,Status_Ausloesung,Monatsverwendungsnachweis!$R$6,FALSE)*$AF$6*Ermittlung_Pauschale!$N185),"")</f>
        <v/>
      </c>
      <c r="I193" s="73" t="str">
        <f>IFERROR(IF($B193=String_o_Kofi,0,VLOOKUP(Monatsverwendungsnachweis!Z196,Status_Ausloesung,Monatsverwendungsnachweis!$R$6,FALSE)*$AF$6*Ermittlung_Pauschale!$N185),"")</f>
        <v/>
      </c>
      <c r="J193" s="73" t="str">
        <f>IFERROR(IF($B193=String_o_Kofi,0,VLOOKUP(Monatsverwendungsnachweis!AA196,Status_Ausloesung,Monatsverwendungsnachweis!$R$6,FALSE)*$AF$6*Ermittlung_Pauschale!$N185),"")</f>
        <v/>
      </c>
      <c r="K193" s="73" t="str">
        <f>IFERROR(IF($B193=String_o_Kofi,0,VLOOKUP(Monatsverwendungsnachweis!AB196,Status_Ausloesung,Monatsverwendungsnachweis!$R$6,FALSE)*$AF$6*Ermittlung_Pauschale!$N185),"")</f>
        <v/>
      </c>
      <c r="L193" s="73" t="str">
        <f>IFERROR(IF($B193=String_o_Kofi,0,VLOOKUP(Monatsverwendungsnachweis!AC196,Status_Ausloesung,Monatsverwendungsnachweis!$R$6,FALSE)*$AF$6*Ermittlung_Pauschale!$N185),"")</f>
        <v/>
      </c>
      <c r="M193" s="73" t="str">
        <f>IFERROR(IF($B193=String_o_Kofi,0,VLOOKUP(Monatsverwendungsnachweis!AD196,Status_Ausloesung,Monatsverwendungsnachweis!$R$6,FALSE)*$AF$6*Ermittlung_Pauschale!$N185),"")</f>
        <v/>
      </c>
      <c r="N193" s="73" t="str">
        <f>IFERROR(IF($B193=String_o_Kofi,0,VLOOKUP(Monatsverwendungsnachweis!AE196,Status_Ausloesung,Monatsverwendungsnachweis!$R$6,FALSE)*$AF$6*Ermittlung_Pauschale!$N185),"")</f>
        <v/>
      </c>
      <c r="O193" s="73" t="str">
        <f>IFERROR(IF($B193=String_o_Kofi,0,VLOOKUP(Monatsverwendungsnachweis!AF196,Status_Ausloesung,Monatsverwendungsnachweis!$R$6,FALSE)*$AF$6*Ermittlung_Pauschale!$N185),"")</f>
        <v/>
      </c>
      <c r="P193" s="73" t="str">
        <f>IFERROR(IF($B193=String_o_Kofi,0,VLOOKUP(Monatsverwendungsnachweis!AG196,Status_Ausloesung,Monatsverwendungsnachweis!$R$6,FALSE)*$AF$6*Ermittlung_Pauschale!$N185),"")</f>
        <v/>
      </c>
      <c r="Q193" s="73" t="str">
        <f>IFERROR(IF($B193=String_o_Kofi,0,VLOOKUP(Monatsverwendungsnachweis!AH196,Status_Ausloesung,Monatsverwendungsnachweis!$R$6,FALSE)*$AF$6*Ermittlung_Pauschale!$N185),"")</f>
        <v/>
      </c>
      <c r="R193" s="73" t="str">
        <f>IFERROR(IF($B193=String_o_Kofi,0,VLOOKUP(Monatsverwendungsnachweis!AI196,Status_Ausloesung,Monatsverwendungsnachweis!$R$6,FALSE)*$AF$6*Ermittlung_Pauschale!$N185),"")</f>
        <v/>
      </c>
      <c r="S193" s="73" t="str">
        <f>IFERROR(IF($B193=String_o_Kofi,0,VLOOKUP(Monatsverwendungsnachweis!AJ196,Status_Ausloesung,Monatsverwendungsnachweis!$R$6,FALSE)*$AF$6*Ermittlung_Pauschale!$N185),"")</f>
        <v/>
      </c>
      <c r="T193" s="73" t="str">
        <f>IFERROR(IF($B193=String_o_Kofi,0,VLOOKUP(Monatsverwendungsnachweis!AK196,Status_Ausloesung,Monatsverwendungsnachweis!$R$6,FALSE)*$AF$6*Ermittlung_Pauschale!$N185),"")</f>
        <v/>
      </c>
      <c r="U193" s="73" t="str">
        <f>IFERROR(IF($B193=String_o_Kofi,0,VLOOKUP(Monatsverwendungsnachweis!AL196,Status_Ausloesung,Monatsverwendungsnachweis!$R$6,FALSE)*$AF$6*Ermittlung_Pauschale!$N185),"")</f>
        <v/>
      </c>
      <c r="V193" s="73" t="str">
        <f>IFERROR(IF($B193=String_o_Kofi,0,VLOOKUP(Monatsverwendungsnachweis!AM196,Status_Ausloesung,Monatsverwendungsnachweis!$R$6,FALSE)*$AF$6*Ermittlung_Pauschale!$N185),"")</f>
        <v/>
      </c>
      <c r="W193" s="73" t="str">
        <f>IFERROR(IF($B193=String_o_Kofi,0,VLOOKUP(Monatsverwendungsnachweis!AN196,Status_Ausloesung,Monatsverwendungsnachweis!$R$6,FALSE)*$AF$6*Ermittlung_Pauschale!$N185),"")</f>
        <v/>
      </c>
      <c r="X193" s="73" t="str">
        <f>IFERROR(IF($B193=String_o_Kofi,0,VLOOKUP(Monatsverwendungsnachweis!AO196,Status_Ausloesung,Monatsverwendungsnachweis!$R$6,FALSE)*$AF$6*Ermittlung_Pauschale!$N185),"")</f>
        <v/>
      </c>
      <c r="Y193" s="73" t="str">
        <f>IFERROR(IF($B193=String_o_Kofi,0,VLOOKUP(Monatsverwendungsnachweis!AP196,Status_Ausloesung,Monatsverwendungsnachweis!$R$6,FALSE)*$AF$6*Ermittlung_Pauschale!$N185),"")</f>
        <v/>
      </c>
      <c r="Z193" s="73" t="str">
        <f>IFERROR(IF($B193=String_o_Kofi,0,VLOOKUP(Monatsverwendungsnachweis!AQ196,Status_Ausloesung,Monatsverwendungsnachweis!$R$6,FALSE)*$AF$6*Ermittlung_Pauschale!$N185),"")</f>
        <v/>
      </c>
      <c r="AA193" s="73" t="str">
        <f>IFERROR(IF($B193=String_o_Kofi,0,VLOOKUP(Monatsverwendungsnachweis!AR196,Status_Ausloesung,Monatsverwendungsnachweis!$R$6,FALSE)*$AF$6*Ermittlung_Pauschale!$N185),"")</f>
        <v/>
      </c>
      <c r="AB193" s="73" t="str">
        <f>IFERROR(IF($B193=String_o_Kofi,0,VLOOKUP(Monatsverwendungsnachweis!AS196,Status_Ausloesung,Monatsverwendungsnachweis!$R$6,FALSE)*$AF$6*Ermittlung_Pauschale!$N185),"")</f>
        <v/>
      </c>
      <c r="AC193" s="73" t="str">
        <f>IFERROR(IF($B193=String_o_Kofi,0,VLOOKUP(Monatsverwendungsnachweis!AT196,Status_Ausloesung,Monatsverwendungsnachweis!$R$6,FALSE)*$AF$6*Ermittlung_Pauschale!$N185),"")</f>
        <v/>
      </c>
      <c r="AD193" s="73" t="str">
        <f>IFERROR(IF($B193=String_o_Kofi,0,VLOOKUP(Monatsverwendungsnachweis!AU196,Status_Ausloesung,Monatsverwendungsnachweis!$R$6,FALSE)*$AF$6*Ermittlung_Pauschale!$N185),"")</f>
        <v/>
      </c>
      <c r="AE193" s="73" t="str">
        <f>IFERROR(IF($B193=String_o_Kofi,0,VLOOKUP(Monatsverwendungsnachweis!AV196,Status_Ausloesung,Monatsverwendungsnachweis!$R$6,FALSE)*$AF$6*Ermittlung_Pauschale!$N185),"")</f>
        <v/>
      </c>
      <c r="AF193" s="73" t="str">
        <f>IFERROR(IF($B193=String_o_Kofi,0,VLOOKUP(Monatsverwendungsnachweis!AW196,Status_Ausloesung,Monatsverwendungsnachweis!$R$6,FALSE)*$AF$6*Ermittlung_Pauschale!$N185),"")</f>
        <v/>
      </c>
      <c r="AG193" s="73" t="str">
        <f>IFERROR(IF($B193=String_o_Kofi,0,VLOOKUP(Monatsverwendungsnachweis!AX196,Status_Ausloesung,Monatsverwendungsnachweis!$R$6,FALSE)*$AF$6*Ermittlung_Pauschale!$N185),"")</f>
        <v/>
      </c>
      <c r="AH193" s="73" t="str">
        <f>IFERROR(IF($B193=String_o_Kofi,0,VLOOKUP(Monatsverwendungsnachweis!AY196,Status_Ausloesung,Monatsverwendungsnachweis!$R$6,FALSE)*$AF$6*Ermittlung_Pauschale!$N185),"")</f>
        <v/>
      </c>
      <c r="AI193" s="73" t="str">
        <f>IFERROR(IF($B193=String_o_Kofi,0,VLOOKUP(Monatsverwendungsnachweis!AZ196,Status_Ausloesung,Monatsverwendungsnachweis!$R$6,FALSE)*$AF$6*Ermittlung_Pauschale!$N185),"")</f>
        <v/>
      </c>
      <c r="AJ193" s="73" t="str">
        <f>IFERROR(IF($B193=String_o_Kofi,0,VLOOKUP(Monatsverwendungsnachweis!BA196,Status_Ausloesung,Monatsverwendungsnachweis!$R$6,FALSE)*$AF$6*Ermittlung_Pauschale!$N185),"")</f>
        <v/>
      </c>
      <c r="AK193" s="73" t="str">
        <f>IFERROR(IF($B193=String_o_Kofi,0,VLOOKUP(Monatsverwendungsnachweis!BB196,Status_Ausloesung,Monatsverwendungsnachweis!$R$6,FALSE)*$AF$6*Ermittlung_Pauschale!$N185),"")</f>
        <v/>
      </c>
      <c r="AL193" s="73" t="str">
        <f>IFERROR(IF($B193=String_o_Kofi,0,VLOOKUP(Monatsverwendungsnachweis!BC196,Status_Ausloesung,Monatsverwendungsnachweis!$R$6,FALSE)*$AF$6*Ermittlung_Pauschale!$N185),"")</f>
        <v/>
      </c>
      <c r="AM193" s="74">
        <f>IF(E193='Drop Down'!$L$2,SUM(H193:AL193),0)</f>
        <v>0</v>
      </c>
      <c r="AN193" s="74">
        <f>IF(E193='Drop Down'!$L$3,SUM(H193:AL193),0)</f>
        <v>0</v>
      </c>
      <c r="AO193" s="625"/>
      <c r="AP193" s="625"/>
    </row>
    <row r="194" spans="1:42" s="41" customFormat="1" ht="11.85" customHeight="1" x14ac:dyDescent="0.2">
      <c r="A194" s="83" t="str">
        <f>Monatsverwendungsnachweis!A197</f>
        <v/>
      </c>
      <c r="B194" s="84" t="str">
        <f>IF(Monatsverwendungsnachweis!B197&lt;&gt;"",Monatsverwendungsnachweis!B197,"")</f>
        <v/>
      </c>
      <c r="C194" s="84" t="str">
        <f>IF(Monatsverwendungsnachweis!D197&lt;&gt;"",Monatsverwendungsnachweis!D197,"")</f>
        <v/>
      </c>
      <c r="D194" s="124" t="str">
        <f>IF(Monatsverwendungsnachweis!F197="","",Monatsverwendungsnachweis!F197)</f>
        <v/>
      </c>
      <c r="E194" s="128" t="str">
        <f>IF(Monatsverwendungsnachweis!G197="","",Monatsverwendungsnachweis!G197)</f>
        <v/>
      </c>
      <c r="F194" s="124" t="str">
        <f>IF(Monatsverwendungsnachweis!H197="","",Monatsverwendungsnachweis!H197)</f>
        <v/>
      </c>
      <c r="G194" s="124" t="str">
        <f>IF(C194="","",IF(Ermittlung_Pauschale!N186=0,"nein","ja"))</f>
        <v/>
      </c>
      <c r="H194" s="73" t="str">
        <f>IFERROR(IF($B194=String_o_Kofi,0,VLOOKUP(Monatsverwendungsnachweis!Y197,Status_Ausloesung,Monatsverwendungsnachweis!$R$6,FALSE)*$AF$6*Ermittlung_Pauschale!$N186),"")</f>
        <v/>
      </c>
      <c r="I194" s="73" t="str">
        <f>IFERROR(IF($B194=String_o_Kofi,0,VLOOKUP(Monatsverwendungsnachweis!Z197,Status_Ausloesung,Monatsverwendungsnachweis!$R$6,FALSE)*$AF$6*Ermittlung_Pauschale!$N186),"")</f>
        <v/>
      </c>
      <c r="J194" s="73" t="str">
        <f>IFERROR(IF($B194=String_o_Kofi,0,VLOOKUP(Monatsverwendungsnachweis!AA197,Status_Ausloesung,Monatsverwendungsnachweis!$R$6,FALSE)*$AF$6*Ermittlung_Pauschale!$N186),"")</f>
        <v/>
      </c>
      <c r="K194" s="73" t="str">
        <f>IFERROR(IF($B194=String_o_Kofi,0,VLOOKUP(Monatsverwendungsnachweis!AB197,Status_Ausloesung,Monatsverwendungsnachweis!$R$6,FALSE)*$AF$6*Ermittlung_Pauschale!$N186),"")</f>
        <v/>
      </c>
      <c r="L194" s="73" t="str">
        <f>IFERROR(IF($B194=String_o_Kofi,0,VLOOKUP(Monatsverwendungsnachweis!AC197,Status_Ausloesung,Monatsverwendungsnachweis!$R$6,FALSE)*$AF$6*Ermittlung_Pauschale!$N186),"")</f>
        <v/>
      </c>
      <c r="M194" s="73" t="str">
        <f>IFERROR(IF($B194=String_o_Kofi,0,VLOOKUP(Monatsverwendungsnachweis!AD197,Status_Ausloesung,Monatsverwendungsnachweis!$R$6,FALSE)*$AF$6*Ermittlung_Pauschale!$N186),"")</f>
        <v/>
      </c>
      <c r="N194" s="73" t="str">
        <f>IFERROR(IF($B194=String_o_Kofi,0,VLOOKUP(Monatsverwendungsnachweis!AE197,Status_Ausloesung,Monatsverwendungsnachweis!$R$6,FALSE)*$AF$6*Ermittlung_Pauschale!$N186),"")</f>
        <v/>
      </c>
      <c r="O194" s="73" t="str">
        <f>IFERROR(IF($B194=String_o_Kofi,0,VLOOKUP(Monatsverwendungsnachweis!AF197,Status_Ausloesung,Monatsverwendungsnachweis!$R$6,FALSE)*$AF$6*Ermittlung_Pauschale!$N186),"")</f>
        <v/>
      </c>
      <c r="P194" s="73" t="str">
        <f>IFERROR(IF($B194=String_o_Kofi,0,VLOOKUP(Monatsverwendungsnachweis!AG197,Status_Ausloesung,Monatsverwendungsnachweis!$R$6,FALSE)*$AF$6*Ermittlung_Pauschale!$N186),"")</f>
        <v/>
      </c>
      <c r="Q194" s="73" t="str">
        <f>IFERROR(IF($B194=String_o_Kofi,0,VLOOKUP(Monatsverwendungsnachweis!AH197,Status_Ausloesung,Monatsverwendungsnachweis!$R$6,FALSE)*$AF$6*Ermittlung_Pauschale!$N186),"")</f>
        <v/>
      </c>
      <c r="R194" s="73" t="str">
        <f>IFERROR(IF($B194=String_o_Kofi,0,VLOOKUP(Monatsverwendungsnachweis!AI197,Status_Ausloesung,Monatsverwendungsnachweis!$R$6,FALSE)*$AF$6*Ermittlung_Pauschale!$N186),"")</f>
        <v/>
      </c>
      <c r="S194" s="73" t="str">
        <f>IFERROR(IF($B194=String_o_Kofi,0,VLOOKUP(Monatsverwendungsnachweis!AJ197,Status_Ausloesung,Monatsverwendungsnachweis!$R$6,FALSE)*$AF$6*Ermittlung_Pauschale!$N186),"")</f>
        <v/>
      </c>
      <c r="T194" s="73" t="str">
        <f>IFERROR(IF($B194=String_o_Kofi,0,VLOOKUP(Monatsverwendungsnachweis!AK197,Status_Ausloesung,Monatsverwendungsnachweis!$R$6,FALSE)*$AF$6*Ermittlung_Pauschale!$N186),"")</f>
        <v/>
      </c>
      <c r="U194" s="73" t="str">
        <f>IFERROR(IF($B194=String_o_Kofi,0,VLOOKUP(Monatsverwendungsnachweis!AL197,Status_Ausloesung,Monatsverwendungsnachweis!$R$6,FALSE)*$AF$6*Ermittlung_Pauschale!$N186),"")</f>
        <v/>
      </c>
      <c r="V194" s="73" t="str">
        <f>IFERROR(IF($B194=String_o_Kofi,0,VLOOKUP(Monatsverwendungsnachweis!AM197,Status_Ausloesung,Monatsverwendungsnachweis!$R$6,FALSE)*$AF$6*Ermittlung_Pauschale!$N186),"")</f>
        <v/>
      </c>
      <c r="W194" s="73" t="str">
        <f>IFERROR(IF($B194=String_o_Kofi,0,VLOOKUP(Monatsverwendungsnachweis!AN197,Status_Ausloesung,Monatsverwendungsnachweis!$R$6,FALSE)*$AF$6*Ermittlung_Pauschale!$N186),"")</f>
        <v/>
      </c>
      <c r="X194" s="73" t="str">
        <f>IFERROR(IF($B194=String_o_Kofi,0,VLOOKUP(Monatsverwendungsnachweis!AO197,Status_Ausloesung,Monatsverwendungsnachweis!$R$6,FALSE)*$AF$6*Ermittlung_Pauschale!$N186),"")</f>
        <v/>
      </c>
      <c r="Y194" s="73" t="str">
        <f>IFERROR(IF($B194=String_o_Kofi,0,VLOOKUP(Monatsverwendungsnachweis!AP197,Status_Ausloesung,Monatsverwendungsnachweis!$R$6,FALSE)*$AF$6*Ermittlung_Pauschale!$N186),"")</f>
        <v/>
      </c>
      <c r="Z194" s="73" t="str">
        <f>IFERROR(IF($B194=String_o_Kofi,0,VLOOKUP(Monatsverwendungsnachweis!AQ197,Status_Ausloesung,Monatsverwendungsnachweis!$R$6,FALSE)*$AF$6*Ermittlung_Pauschale!$N186),"")</f>
        <v/>
      </c>
      <c r="AA194" s="73" t="str">
        <f>IFERROR(IF($B194=String_o_Kofi,0,VLOOKUP(Monatsverwendungsnachweis!AR197,Status_Ausloesung,Monatsverwendungsnachweis!$R$6,FALSE)*$AF$6*Ermittlung_Pauschale!$N186),"")</f>
        <v/>
      </c>
      <c r="AB194" s="73" t="str">
        <f>IFERROR(IF($B194=String_o_Kofi,0,VLOOKUP(Monatsverwendungsnachweis!AS197,Status_Ausloesung,Monatsverwendungsnachweis!$R$6,FALSE)*$AF$6*Ermittlung_Pauschale!$N186),"")</f>
        <v/>
      </c>
      <c r="AC194" s="73" t="str">
        <f>IFERROR(IF($B194=String_o_Kofi,0,VLOOKUP(Monatsverwendungsnachweis!AT197,Status_Ausloesung,Monatsverwendungsnachweis!$R$6,FALSE)*$AF$6*Ermittlung_Pauschale!$N186),"")</f>
        <v/>
      </c>
      <c r="AD194" s="73" t="str">
        <f>IFERROR(IF($B194=String_o_Kofi,0,VLOOKUP(Monatsverwendungsnachweis!AU197,Status_Ausloesung,Monatsverwendungsnachweis!$R$6,FALSE)*$AF$6*Ermittlung_Pauschale!$N186),"")</f>
        <v/>
      </c>
      <c r="AE194" s="73" t="str">
        <f>IFERROR(IF($B194=String_o_Kofi,0,VLOOKUP(Monatsverwendungsnachweis!AV197,Status_Ausloesung,Monatsverwendungsnachweis!$R$6,FALSE)*$AF$6*Ermittlung_Pauschale!$N186),"")</f>
        <v/>
      </c>
      <c r="AF194" s="73" t="str">
        <f>IFERROR(IF($B194=String_o_Kofi,0,VLOOKUP(Monatsverwendungsnachweis!AW197,Status_Ausloesung,Monatsverwendungsnachweis!$R$6,FALSE)*$AF$6*Ermittlung_Pauschale!$N186),"")</f>
        <v/>
      </c>
      <c r="AG194" s="73" t="str">
        <f>IFERROR(IF($B194=String_o_Kofi,0,VLOOKUP(Monatsverwendungsnachweis!AX197,Status_Ausloesung,Monatsverwendungsnachweis!$R$6,FALSE)*$AF$6*Ermittlung_Pauschale!$N186),"")</f>
        <v/>
      </c>
      <c r="AH194" s="73" t="str">
        <f>IFERROR(IF($B194=String_o_Kofi,0,VLOOKUP(Monatsverwendungsnachweis!AY197,Status_Ausloesung,Monatsverwendungsnachweis!$R$6,FALSE)*$AF$6*Ermittlung_Pauschale!$N186),"")</f>
        <v/>
      </c>
      <c r="AI194" s="73" t="str">
        <f>IFERROR(IF($B194=String_o_Kofi,0,VLOOKUP(Monatsverwendungsnachweis!AZ197,Status_Ausloesung,Monatsverwendungsnachweis!$R$6,FALSE)*$AF$6*Ermittlung_Pauschale!$N186),"")</f>
        <v/>
      </c>
      <c r="AJ194" s="73" t="str">
        <f>IFERROR(IF($B194=String_o_Kofi,0,VLOOKUP(Monatsverwendungsnachweis!BA197,Status_Ausloesung,Monatsverwendungsnachweis!$R$6,FALSE)*$AF$6*Ermittlung_Pauschale!$N186),"")</f>
        <v/>
      </c>
      <c r="AK194" s="73" t="str">
        <f>IFERROR(IF($B194=String_o_Kofi,0,VLOOKUP(Monatsverwendungsnachweis!BB197,Status_Ausloesung,Monatsverwendungsnachweis!$R$6,FALSE)*$AF$6*Ermittlung_Pauschale!$N186),"")</f>
        <v/>
      </c>
      <c r="AL194" s="73" t="str">
        <f>IFERROR(IF($B194=String_o_Kofi,0,VLOOKUP(Monatsverwendungsnachweis!BC197,Status_Ausloesung,Monatsverwendungsnachweis!$R$6,FALSE)*$AF$6*Ermittlung_Pauschale!$N186),"")</f>
        <v/>
      </c>
      <c r="AM194" s="74">
        <f>IF(E194='Drop Down'!$L$2,SUM(H194:AL194),0)</f>
        <v>0</v>
      </c>
      <c r="AN194" s="74">
        <f>IF(E194='Drop Down'!$L$3,SUM(H194:AL194),0)</f>
        <v>0</v>
      </c>
      <c r="AO194" s="625"/>
      <c r="AP194" s="625"/>
    </row>
    <row r="195" spans="1:42" s="41" customFormat="1" ht="11.85" customHeight="1" x14ac:dyDescent="0.2">
      <c r="A195" s="83" t="str">
        <f>Monatsverwendungsnachweis!A198</f>
        <v/>
      </c>
      <c r="B195" s="84" t="str">
        <f>IF(Monatsverwendungsnachweis!B198&lt;&gt;"",Monatsverwendungsnachweis!B198,"")</f>
        <v/>
      </c>
      <c r="C195" s="84" t="str">
        <f>IF(Monatsverwendungsnachweis!D198&lt;&gt;"",Monatsverwendungsnachweis!D198,"")</f>
        <v/>
      </c>
      <c r="D195" s="124" t="str">
        <f>IF(Monatsverwendungsnachweis!F198="","",Monatsverwendungsnachweis!F198)</f>
        <v/>
      </c>
      <c r="E195" s="128" t="str">
        <f>IF(Monatsverwendungsnachweis!G198="","",Monatsverwendungsnachweis!G198)</f>
        <v/>
      </c>
      <c r="F195" s="124" t="str">
        <f>IF(Monatsverwendungsnachweis!H198="","",Monatsverwendungsnachweis!H198)</f>
        <v/>
      </c>
      <c r="G195" s="124" t="str">
        <f>IF(C195="","",IF(Ermittlung_Pauschale!N187=0,"nein","ja"))</f>
        <v/>
      </c>
      <c r="H195" s="73" t="str">
        <f>IFERROR(IF($B195=String_o_Kofi,0,VLOOKUP(Monatsverwendungsnachweis!Y198,Status_Ausloesung,Monatsverwendungsnachweis!$R$6,FALSE)*$AF$6*Ermittlung_Pauschale!$N187),"")</f>
        <v/>
      </c>
      <c r="I195" s="73" t="str">
        <f>IFERROR(IF($B195=String_o_Kofi,0,VLOOKUP(Monatsverwendungsnachweis!Z198,Status_Ausloesung,Monatsverwendungsnachweis!$R$6,FALSE)*$AF$6*Ermittlung_Pauschale!$N187),"")</f>
        <v/>
      </c>
      <c r="J195" s="73" t="str">
        <f>IFERROR(IF($B195=String_o_Kofi,0,VLOOKUP(Monatsverwendungsnachweis!AA198,Status_Ausloesung,Monatsverwendungsnachweis!$R$6,FALSE)*$AF$6*Ermittlung_Pauschale!$N187),"")</f>
        <v/>
      </c>
      <c r="K195" s="73" t="str">
        <f>IFERROR(IF($B195=String_o_Kofi,0,VLOOKUP(Monatsverwendungsnachweis!AB198,Status_Ausloesung,Monatsverwendungsnachweis!$R$6,FALSE)*$AF$6*Ermittlung_Pauschale!$N187),"")</f>
        <v/>
      </c>
      <c r="L195" s="73" t="str">
        <f>IFERROR(IF($B195=String_o_Kofi,0,VLOOKUP(Monatsverwendungsnachweis!AC198,Status_Ausloesung,Monatsverwendungsnachweis!$R$6,FALSE)*$AF$6*Ermittlung_Pauschale!$N187),"")</f>
        <v/>
      </c>
      <c r="M195" s="73" t="str">
        <f>IFERROR(IF($B195=String_o_Kofi,0,VLOOKUP(Monatsverwendungsnachweis!AD198,Status_Ausloesung,Monatsverwendungsnachweis!$R$6,FALSE)*$AF$6*Ermittlung_Pauschale!$N187),"")</f>
        <v/>
      </c>
      <c r="N195" s="73" t="str">
        <f>IFERROR(IF($B195=String_o_Kofi,0,VLOOKUP(Monatsverwendungsnachweis!AE198,Status_Ausloesung,Monatsverwendungsnachweis!$R$6,FALSE)*$AF$6*Ermittlung_Pauschale!$N187),"")</f>
        <v/>
      </c>
      <c r="O195" s="73" t="str">
        <f>IFERROR(IF($B195=String_o_Kofi,0,VLOOKUP(Monatsverwendungsnachweis!AF198,Status_Ausloesung,Monatsverwendungsnachweis!$R$6,FALSE)*$AF$6*Ermittlung_Pauschale!$N187),"")</f>
        <v/>
      </c>
      <c r="P195" s="73" t="str">
        <f>IFERROR(IF($B195=String_o_Kofi,0,VLOOKUP(Monatsverwendungsnachweis!AG198,Status_Ausloesung,Monatsverwendungsnachweis!$R$6,FALSE)*$AF$6*Ermittlung_Pauschale!$N187),"")</f>
        <v/>
      </c>
      <c r="Q195" s="73" t="str">
        <f>IFERROR(IF($B195=String_o_Kofi,0,VLOOKUP(Monatsverwendungsnachweis!AH198,Status_Ausloesung,Monatsverwendungsnachweis!$R$6,FALSE)*$AF$6*Ermittlung_Pauschale!$N187),"")</f>
        <v/>
      </c>
      <c r="R195" s="73" t="str">
        <f>IFERROR(IF($B195=String_o_Kofi,0,VLOOKUP(Monatsverwendungsnachweis!AI198,Status_Ausloesung,Monatsverwendungsnachweis!$R$6,FALSE)*$AF$6*Ermittlung_Pauschale!$N187),"")</f>
        <v/>
      </c>
      <c r="S195" s="73" t="str">
        <f>IFERROR(IF($B195=String_o_Kofi,0,VLOOKUP(Monatsverwendungsnachweis!AJ198,Status_Ausloesung,Monatsverwendungsnachweis!$R$6,FALSE)*$AF$6*Ermittlung_Pauschale!$N187),"")</f>
        <v/>
      </c>
      <c r="T195" s="73" t="str">
        <f>IFERROR(IF($B195=String_o_Kofi,0,VLOOKUP(Monatsverwendungsnachweis!AK198,Status_Ausloesung,Monatsverwendungsnachweis!$R$6,FALSE)*$AF$6*Ermittlung_Pauschale!$N187),"")</f>
        <v/>
      </c>
      <c r="U195" s="73" t="str">
        <f>IFERROR(IF($B195=String_o_Kofi,0,VLOOKUP(Monatsverwendungsnachweis!AL198,Status_Ausloesung,Monatsverwendungsnachweis!$R$6,FALSE)*$AF$6*Ermittlung_Pauschale!$N187),"")</f>
        <v/>
      </c>
      <c r="V195" s="73" t="str">
        <f>IFERROR(IF($B195=String_o_Kofi,0,VLOOKUP(Monatsverwendungsnachweis!AM198,Status_Ausloesung,Monatsverwendungsnachweis!$R$6,FALSE)*$AF$6*Ermittlung_Pauschale!$N187),"")</f>
        <v/>
      </c>
      <c r="W195" s="73" t="str">
        <f>IFERROR(IF($B195=String_o_Kofi,0,VLOOKUP(Monatsverwendungsnachweis!AN198,Status_Ausloesung,Monatsverwendungsnachweis!$R$6,FALSE)*$AF$6*Ermittlung_Pauschale!$N187),"")</f>
        <v/>
      </c>
      <c r="X195" s="73" t="str">
        <f>IFERROR(IF($B195=String_o_Kofi,0,VLOOKUP(Monatsverwendungsnachweis!AO198,Status_Ausloesung,Monatsverwendungsnachweis!$R$6,FALSE)*$AF$6*Ermittlung_Pauschale!$N187),"")</f>
        <v/>
      </c>
      <c r="Y195" s="73" t="str">
        <f>IFERROR(IF($B195=String_o_Kofi,0,VLOOKUP(Monatsverwendungsnachweis!AP198,Status_Ausloesung,Monatsverwendungsnachweis!$R$6,FALSE)*$AF$6*Ermittlung_Pauschale!$N187),"")</f>
        <v/>
      </c>
      <c r="Z195" s="73" t="str">
        <f>IFERROR(IF($B195=String_o_Kofi,0,VLOOKUP(Monatsverwendungsnachweis!AQ198,Status_Ausloesung,Monatsverwendungsnachweis!$R$6,FALSE)*$AF$6*Ermittlung_Pauschale!$N187),"")</f>
        <v/>
      </c>
      <c r="AA195" s="73" t="str">
        <f>IFERROR(IF($B195=String_o_Kofi,0,VLOOKUP(Monatsverwendungsnachweis!AR198,Status_Ausloesung,Monatsverwendungsnachweis!$R$6,FALSE)*$AF$6*Ermittlung_Pauschale!$N187),"")</f>
        <v/>
      </c>
      <c r="AB195" s="73" t="str">
        <f>IFERROR(IF($B195=String_o_Kofi,0,VLOOKUP(Monatsverwendungsnachweis!AS198,Status_Ausloesung,Monatsverwendungsnachweis!$R$6,FALSE)*$AF$6*Ermittlung_Pauschale!$N187),"")</f>
        <v/>
      </c>
      <c r="AC195" s="73" t="str">
        <f>IFERROR(IF($B195=String_o_Kofi,0,VLOOKUP(Monatsverwendungsnachweis!AT198,Status_Ausloesung,Monatsverwendungsnachweis!$R$6,FALSE)*$AF$6*Ermittlung_Pauschale!$N187),"")</f>
        <v/>
      </c>
      <c r="AD195" s="73" t="str">
        <f>IFERROR(IF($B195=String_o_Kofi,0,VLOOKUP(Monatsverwendungsnachweis!AU198,Status_Ausloesung,Monatsverwendungsnachweis!$R$6,FALSE)*$AF$6*Ermittlung_Pauschale!$N187),"")</f>
        <v/>
      </c>
      <c r="AE195" s="73" t="str">
        <f>IFERROR(IF($B195=String_o_Kofi,0,VLOOKUP(Monatsverwendungsnachweis!AV198,Status_Ausloesung,Monatsverwendungsnachweis!$R$6,FALSE)*$AF$6*Ermittlung_Pauschale!$N187),"")</f>
        <v/>
      </c>
      <c r="AF195" s="73" t="str">
        <f>IFERROR(IF($B195=String_o_Kofi,0,VLOOKUP(Monatsverwendungsnachweis!AW198,Status_Ausloesung,Monatsverwendungsnachweis!$R$6,FALSE)*$AF$6*Ermittlung_Pauschale!$N187),"")</f>
        <v/>
      </c>
      <c r="AG195" s="73" t="str">
        <f>IFERROR(IF($B195=String_o_Kofi,0,VLOOKUP(Monatsverwendungsnachweis!AX198,Status_Ausloesung,Monatsverwendungsnachweis!$R$6,FALSE)*$AF$6*Ermittlung_Pauschale!$N187),"")</f>
        <v/>
      </c>
      <c r="AH195" s="73" t="str">
        <f>IFERROR(IF($B195=String_o_Kofi,0,VLOOKUP(Monatsverwendungsnachweis!AY198,Status_Ausloesung,Monatsverwendungsnachweis!$R$6,FALSE)*$AF$6*Ermittlung_Pauschale!$N187),"")</f>
        <v/>
      </c>
      <c r="AI195" s="73" t="str">
        <f>IFERROR(IF($B195=String_o_Kofi,0,VLOOKUP(Monatsverwendungsnachweis!AZ198,Status_Ausloesung,Monatsverwendungsnachweis!$R$6,FALSE)*$AF$6*Ermittlung_Pauschale!$N187),"")</f>
        <v/>
      </c>
      <c r="AJ195" s="73" t="str">
        <f>IFERROR(IF($B195=String_o_Kofi,0,VLOOKUP(Monatsverwendungsnachweis!BA198,Status_Ausloesung,Monatsverwendungsnachweis!$R$6,FALSE)*$AF$6*Ermittlung_Pauschale!$N187),"")</f>
        <v/>
      </c>
      <c r="AK195" s="73" t="str">
        <f>IFERROR(IF($B195=String_o_Kofi,0,VLOOKUP(Monatsverwendungsnachweis!BB198,Status_Ausloesung,Monatsverwendungsnachweis!$R$6,FALSE)*$AF$6*Ermittlung_Pauschale!$N187),"")</f>
        <v/>
      </c>
      <c r="AL195" s="73" t="str">
        <f>IFERROR(IF($B195=String_o_Kofi,0,VLOOKUP(Monatsverwendungsnachweis!BC198,Status_Ausloesung,Monatsverwendungsnachweis!$R$6,FALSE)*$AF$6*Ermittlung_Pauschale!$N187),"")</f>
        <v/>
      </c>
      <c r="AM195" s="74">
        <f>IF(E195='Drop Down'!$L$2,SUM(H195:AL195),0)</f>
        <v>0</v>
      </c>
      <c r="AN195" s="74">
        <f>IF(E195='Drop Down'!$L$3,SUM(H195:AL195),0)</f>
        <v>0</v>
      </c>
      <c r="AO195" s="625"/>
      <c r="AP195" s="625"/>
    </row>
    <row r="196" spans="1:42" s="41" customFormat="1" ht="11.85" customHeight="1" x14ac:dyDescent="0.2">
      <c r="A196" s="83" t="str">
        <f>Monatsverwendungsnachweis!A199</f>
        <v/>
      </c>
      <c r="B196" s="84" t="str">
        <f>IF(Monatsverwendungsnachweis!B199&lt;&gt;"",Monatsverwendungsnachweis!B199,"")</f>
        <v/>
      </c>
      <c r="C196" s="84" t="str">
        <f>IF(Monatsverwendungsnachweis!D199&lt;&gt;"",Monatsverwendungsnachweis!D199,"")</f>
        <v/>
      </c>
      <c r="D196" s="124" t="str">
        <f>IF(Monatsverwendungsnachweis!F199="","",Monatsverwendungsnachweis!F199)</f>
        <v/>
      </c>
      <c r="E196" s="128" t="str">
        <f>IF(Monatsverwendungsnachweis!G199="","",Monatsverwendungsnachweis!G199)</f>
        <v/>
      </c>
      <c r="F196" s="124" t="str">
        <f>IF(Monatsverwendungsnachweis!H199="","",Monatsverwendungsnachweis!H199)</f>
        <v/>
      </c>
      <c r="G196" s="124" t="str">
        <f>IF(C196="","",IF(Ermittlung_Pauschale!N188=0,"nein","ja"))</f>
        <v/>
      </c>
      <c r="H196" s="73" t="str">
        <f>IFERROR(IF($B196=String_o_Kofi,0,VLOOKUP(Monatsverwendungsnachweis!Y199,Status_Ausloesung,Monatsverwendungsnachweis!$R$6,FALSE)*$AF$6*Ermittlung_Pauschale!$N188),"")</f>
        <v/>
      </c>
      <c r="I196" s="73" t="str">
        <f>IFERROR(IF($B196=String_o_Kofi,0,VLOOKUP(Monatsverwendungsnachweis!Z199,Status_Ausloesung,Monatsverwendungsnachweis!$R$6,FALSE)*$AF$6*Ermittlung_Pauschale!$N188),"")</f>
        <v/>
      </c>
      <c r="J196" s="73" t="str">
        <f>IFERROR(IF($B196=String_o_Kofi,0,VLOOKUP(Monatsverwendungsnachweis!AA199,Status_Ausloesung,Monatsverwendungsnachweis!$R$6,FALSE)*$AF$6*Ermittlung_Pauschale!$N188),"")</f>
        <v/>
      </c>
      <c r="K196" s="73" t="str">
        <f>IFERROR(IF($B196=String_o_Kofi,0,VLOOKUP(Monatsverwendungsnachweis!AB199,Status_Ausloesung,Monatsverwendungsnachweis!$R$6,FALSE)*$AF$6*Ermittlung_Pauschale!$N188),"")</f>
        <v/>
      </c>
      <c r="L196" s="73" t="str">
        <f>IFERROR(IF($B196=String_o_Kofi,0,VLOOKUP(Monatsverwendungsnachweis!AC199,Status_Ausloesung,Monatsverwendungsnachweis!$R$6,FALSE)*$AF$6*Ermittlung_Pauschale!$N188),"")</f>
        <v/>
      </c>
      <c r="M196" s="73" t="str">
        <f>IFERROR(IF($B196=String_o_Kofi,0,VLOOKUP(Monatsverwendungsnachweis!AD199,Status_Ausloesung,Monatsverwendungsnachweis!$R$6,FALSE)*$AF$6*Ermittlung_Pauschale!$N188),"")</f>
        <v/>
      </c>
      <c r="N196" s="73" t="str">
        <f>IFERROR(IF($B196=String_o_Kofi,0,VLOOKUP(Monatsverwendungsnachweis!AE199,Status_Ausloesung,Monatsverwendungsnachweis!$R$6,FALSE)*$AF$6*Ermittlung_Pauschale!$N188),"")</f>
        <v/>
      </c>
      <c r="O196" s="73" t="str">
        <f>IFERROR(IF($B196=String_o_Kofi,0,VLOOKUP(Monatsverwendungsnachweis!AF199,Status_Ausloesung,Monatsverwendungsnachweis!$R$6,FALSE)*$AF$6*Ermittlung_Pauschale!$N188),"")</f>
        <v/>
      </c>
      <c r="P196" s="73" t="str">
        <f>IFERROR(IF($B196=String_o_Kofi,0,VLOOKUP(Monatsverwendungsnachweis!AG199,Status_Ausloesung,Monatsverwendungsnachweis!$R$6,FALSE)*$AF$6*Ermittlung_Pauschale!$N188),"")</f>
        <v/>
      </c>
      <c r="Q196" s="73" t="str">
        <f>IFERROR(IF($B196=String_o_Kofi,0,VLOOKUP(Monatsverwendungsnachweis!AH199,Status_Ausloesung,Monatsverwendungsnachweis!$R$6,FALSE)*$AF$6*Ermittlung_Pauschale!$N188),"")</f>
        <v/>
      </c>
      <c r="R196" s="73" t="str">
        <f>IFERROR(IF($B196=String_o_Kofi,0,VLOOKUP(Monatsverwendungsnachweis!AI199,Status_Ausloesung,Monatsverwendungsnachweis!$R$6,FALSE)*$AF$6*Ermittlung_Pauschale!$N188),"")</f>
        <v/>
      </c>
      <c r="S196" s="73" t="str">
        <f>IFERROR(IF($B196=String_o_Kofi,0,VLOOKUP(Monatsverwendungsnachweis!AJ199,Status_Ausloesung,Monatsverwendungsnachweis!$R$6,FALSE)*$AF$6*Ermittlung_Pauschale!$N188),"")</f>
        <v/>
      </c>
      <c r="T196" s="73" t="str">
        <f>IFERROR(IF($B196=String_o_Kofi,0,VLOOKUP(Monatsverwendungsnachweis!AK199,Status_Ausloesung,Monatsverwendungsnachweis!$R$6,FALSE)*$AF$6*Ermittlung_Pauschale!$N188),"")</f>
        <v/>
      </c>
      <c r="U196" s="73" t="str">
        <f>IFERROR(IF($B196=String_o_Kofi,0,VLOOKUP(Monatsverwendungsnachweis!AL199,Status_Ausloesung,Monatsverwendungsnachweis!$R$6,FALSE)*$AF$6*Ermittlung_Pauschale!$N188),"")</f>
        <v/>
      </c>
      <c r="V196" s="73" t="str">
        <f>IFERROR(IF($B196=String_o_Kofi,0,VLOOKUP(Monatsverwendungsnachweis!AM199,Status_Ausloesung,Monatsverwendungsnachweis!$R$6,FALSE)*$AF$6*Ermittlung_Pauschale!$N188),"")</f>
        <v/>
      </c>
      <c r="W196" s="73" t="str">
        <f>IFERROR(IF($B196=String_o_Kofi,0,VLOOKUP(Monatsverwendungsnachweis!AN199,Status_Ausloesung,Monatsverwendungsnachweis!$R$6,FALSE)*$AF$6*Ermittlung_Pauschale!$N188),"")</f>
        <v/>
      </c>
      <c r="X196" s="73" t="str">
        <f>IFERROR(IF($B196=String_o_Kofi,0,VLOOKUP(Monatsverwendungsnachweis!AO199,Status_Ausloesung,Monatsverwendungsnachweis!$R$6,FALSE)*$AF$6*Ermittlung_Pauschale!$N188),"")</f>
        <v/>
      </c>
      <c r="Y196" s="73" t="str">
        <f>IFERROR(IF($B196=String_o_Kofi,0,VLOOKUP(Monatsverwendungsnachweis!AP199,Status_Ausloesung,Monatsverwendungsnachweis!$R$6,FALSE)*$AF$6*Ermittlung_Pauschale!$N188),"")</f>
        <v/>
      </c>
      <c r="Z196" s="73" t="str">
        <f>IFERROR(IF($B196=String_o_Kofi,0,VLOOKUP(Monatsverwendungsnachweis!AQ199,Status_Ausloesung,Monatsverwendungsnachweis!$R$6,FALSE)*$AF$6*Ermittlung_Pauschale!$N188),"")</f>
        <v/>
      </c>
      <c r="AA196" s="73" t="str">
        <f>IFERROR(IF($B196=String_o_Kofi,0,VLOOKUP(Monatsverwendungsnachweis!AR199,Status_Ausloesung,Monatsverwendungsnachweis!$R$6,FALSE)*$AF$6*Ermittlung_Pauschale!$N188),"")</f>
        <v/>
      </c>
      <c r="AB196" s="73" t="str">
        <f>IFERROR(IF($B196=String_o_Kofi,0,VLOOKUP(Monatsverwendungsnachweis!AS199,Status_Ausloesung,Monatsverwendungsnachweis!$R$6,FALSE)*$AF$6*Ermittlung_Pauschale!$N188),"")</f>
        <v/>
      </c>
      <c r="AC196" s="73" t="str">
        <f>IFERROR(IF($B196=String_o_Kofi,0,VLOOKUP(Monatsverwendungsnachweis!AT199,Status_Ausloesung,Monatsverwendungsnachweis!$R$6,FALSE)*$AF$6*Ermittlung_Pauschale!$N188),"")</f>
        <v/>
      </c>
      <c r="AD196" s="73" t="str">
        <f>IFERROR(IF($B196=String_o_Kofi,0,VLOOKUP(Monatsverwendungsnachweis!AU199,Status_Ausloesung,Monatsverwendungsnachweis!$R$6,FALSE)*$AF$6*Ermittlung_Pauschale!$N188),"")</f>
        <v/>
      </c>
      <c r="AE196" s="73" t="str">
        <f>IFERROR(IF($B196=String_o_Kofi,0,VLOOKUP(Monatsverwendungsnachweis!AV199,Status_Ausloesung,Monatsverwendungsnachweis!$R$6,FALSE)*$AF$6*Ermittlung_Pauschale!$N188),"")</f>
        <v/>
      </c>
      <c r="AF196" s="73" t="str">
        <f>IFERROR(IF($B196=String_o_Kofi,0,VLOOKUP(Monatsverwendungsnachweis!AW199,Status_Ausloesung,Monatsverwendungsnachweis!$R$6,FALSE)*$AF$6*Ermittlung_Pauschale!$N188),"")</f>
        <v/>
      </c>
      <c r="AG196" s="73" t="str">
        <f>IFERROR(IF($B196=String_o_Kofi,0,VLOOKUP(Monatsverwendungsnachweis!AX199,Status_Ausloesung,Monatsverwendungsnachweis!$R$6,FALSE)*$AF$6*Ermittlung_Pauschale!$N188),"")</f>
        <v/>
      </c>
      <c r="AH196" s="73" t="str">
        <f>IFERROR(IF($B196=String_o_Kofi,0,VLOOKUP(Monatsverwendungsnachweis!AY199,Status_Ausloesung,Monatsverwendungsnachweis!$R$6,FALSE)*$AF$6*Ermittlung_Pauschale!$N188),"")</f>
        <v/>
      </c>
      <c r="AI196" s="73" t="str">
        <f>IFERROR(IF($B196=String_o_Kofi,0,VLOOKUP(Monatsverwendungsnachweis!AZ199,Status_Ausloesung,Monatsverwendungsnachweis!$R$6,FALSE)*$AF$6*Ermittlung_Pauschale!$N188),"")</f>
        <v/>
      </c>
      <c r="AJ196" s="73" t="str">
        <f>IFERROR(IF($B196=String_o_Kofi,0,VLOOKUP(Monatsverwendungsnachweis!BA199,Status_Ausloesung,Monatsverwendungsnachweis!$R$6,FALSE)*$AF$6*Ermittlung_Pauschale!$N188),"")</f>
        <v/>
      </c>
      <c r="AK196" s="73" t="str">
        <f>IFERROR(IF($B196=String_o_Kofi,0,VLOOKUP(Monatsverwendungsnachweis!BB199,Status_Ausloesung,Monatsverwendungsnachweis!$R$6,FALSE)*$AF$6*Ermittlung_Pauschale!$N188),"")</f>
        <v/>
      </c>
      <c r="AL196" s="73" t="str">
        <f>IFERROR(IF($B196=String_o_Kofi,0,VLOOKUP(Monatsverwendungsnachweis!BC199,Status_Ausloesung,Monatsverwendungsnachweis!$R$6,FALSE)*$AF$6*Ermittlung_Pauschale!$N188),"")</f>
        <v/>
      </c>
      <c r="AM196" s="74">
        <f>IF(E196='Drop Down'!$L$2,SUM(H196:AL196),0)</f>
        <v>0</v>
      </c>
      <c r="AN196" s="74">
        <f>IF(E196='Drop Down'!$L$3,SUM(H196:AL196),0)</f>
        <v>0</v>
      </c>
      <c r="AO196" s="625"/>
      <c r="AP196" s="625"/>
    </row>
    <row r="197" spans="1:42" s="41" customFormat="1" ht="11.85" customHeight="1" x14ac:dyDescent="0.2">
      <c r="A197" s="83" t="str">
        <f>Monatsverwendungsnachweis!A200</f>
        <v/>
      </c>
      <c r="B197" s="84" t="str">
        <f>IF(Monatsverwendungsnachweis!B200&lt;&gt;"",Monatsverwendungsnachweis!B200,"")</f>
        <v/>
      </c>
      <c r="C197" s="84" t="str">
        <f>IF(Monatsverwendungsnachweis!D200&lt;&gt;"",Monatsverwendungsnachweis!D200,"")</f>
        <v/>
      </c>
      <c r="D197" s="124" t="str">
        <f>IF(Monatsverwendungsnachweis!F200="","",Monatsverwendungsnachweis!F200)</f>
        <v/>
      </c>
      <c r="E197" s="128" t="str">
        <f>IF(Monatsverwendungsnachweis!G200="","",Monatsverwendungsnachweis!G200)</f>
        <v/>
      </c>
      <c r="F197" s="124" t="str">
        <f>IF(Monatsverwendungsnachweis!H200="","",Monatsverwendungsnachweis!H200)</f>
        <v/>
      </c>
      <c r="G197" s="124" t="str">
        <f>IF(C197="","",IF(Ermittlung_Pauschale!N189=0,"nein","ja"))</f>
        <v/>
      </c>
      <c r="H197" s="73" t="str">
        <f>IFERROR(IF($B197=String_o_Kofi,0,VLOOKUP(Monatsverwendungsnachweis!Y200,Status_Ausloesung,Monatsverwendungsnachweis!$R$6,FALSE)*$AF$6*Ermittlung_Pauschale!$N189),"")</f>
        <v/>
      </c>
      <c r="I197" s="73" t="str">
        <f>IFERROR(IF($B197=String_o_Kofi,0,VLOOKUP(Monatsverwendungsnachweis!Z200,Status_Ausloesung,Monatsverwendungsnachweis!$R$6,FALSE)*$AF$6*Ermittlung_Pauschale!$N189),"")</f>
        <v/>
      </c>
      <c r="J197" s="73" t="str">
        <f>IFERROR(IF($B197=String_o_Kofi,0,VLOOKUP(Monatsverwendungsnachweis!AA200,Status_Ausloesung,Monatsverwendungsnachweis!$R$6,FALSE)*$AF$6*Ermittlung_Pauschale!$N189),"")</f>
        <v/>
      </c>
      <c r="K197" s="73" t="str">
        <f>IFERROR(IF($B197=String_o_Kofi,0,VLOOKUP(Monatsverwendungsnachweis!AB200,Status_Ausloesung,Monatsverwendungsnachweis!$R$6,FALSE)*$AF$6*Ermittlung_Pauschale!$N189),"")</f>
        <v/>
      </c>
      <c r="L197" s="73" t="str">
        <f>IFERROR(IF($B197=String_o_Kofi,0,VLOOKUP(Monatsverwendungsnachweis!AC200,Status_Ausloesung,Monatsverwendungsnachweis!$R$6,FALSE)*$AF$6*Ermittlung_Pauschale!$N189),"")</f>
        <v/>
      </c>
      <c r="M197" s="73" t="str">
        <f>IFERROR(IF($B197=String_o_Kofi,0,VLOOKUP(Monatsverwendungsnachweis!AD200,Status_Ausloesung,Monatsverwendungsnachweis!$R$6,FALSE)*$AF$6*Ermittlung_Pauschale!$N189),"")</f>
        <v/>
      </c>
      <c r="N197" s="73" t="str">
        <f>IFERROR(IF($B197=String_o_Kofi,0,VLOOKUP(Monatsverwendungsnachweis!AE200,Status_Ausloesung,Monatsverwendungsnachweis!$R$6,FALSE)*$AF$6*Ermittlung_Pauschale!$N189),"")</f>
        <v/>
      </c>
      <c r="O197" s="73" t="str">
        <f>IFERROR(IF($B197=String_o_Kofi,0,VLOOKUP(Monatsverwendungsnachweis!AF200,Status_Ausloesung,Monatsverwendungsnachweis!$R$6,FALSE)*$AF$6*Ermittlung_Pauschale!$N189),"")</f>
        <v/>
      </c>
      <c r="P197" s="73" t="str">
        <f>IFERROR(IF($B197=String_o_Kofi,0,VLOOKUP(Monatsverwendungsnachweis!AG200,Status_Ausloesung,Monatsverwendungsnachweis!$R$6,FALSE)*$AF$6*Ermittlung_Pauschale!$N189),"")</f>
        <v/>
      </c>
      <c r="Q197" s="73" t="str">
        <f>IFERROR(IF($B197=String_o_Kofi,0,VLOOKUP(Monatsverwendungsnachweis!AH200,Status_Ausloesung,Monatsverwendungsnachweis!$R$6,FALSE)*$AF$6*Ermittlung_Pauschale!$N189),"")</f>
        <v/>
      </c>
      <c r="R197" s="73" t="str">
        <f>IFERROR(IF($B197=String_o_Kofi,0,VLOOKUP(Monatsverwendungsnachweis!AI200,Status_Ausloesung,Monatsverwendungsnachweis!$R$6,FALSE)*$AF$6*Ermittlung_Pauschale!$N189),"")</f>
        <v/>
      </c>
      <c r="S197" s="73" t="str">
        <f>IFERROR(IF($B197=String_o_Kofi,0,VLOOKUP(Monatsverwendungsnachweis!AJ200,Status_Ausloesung,Monatsverwendungsnachweis!$R$6,FALSE)*$AF$6*Ermittlung_Pauschale!$N189),"")</f>
        <v/>
      </c>
      <c r="T197" s="73" t="str">
        <f>IFERROR(IF($B197=String_o_Kofi,0,VLOOKUP(Monatsverwendungsnachweis!AK200,Status_Ausloesung,Monatsverwendungsnachweis!$R$6,FALSE)*$AF$6*Ermittlung_Pauschale!$N189),"")</f>
        <v/>
      </c>
      <c r="U197" s="73" t="str">
        <f>IFERROR(IF($B197=String_o_Kofi,0,VLOOKUP(Monatsverwendungsnachweis!AL200,Status_Ausloesung,Monatsverwendungsnachweis!$R$6,FALSE)*$AF$6*Ermittlung_Pauschale!$N189),"")</f>
        <v/>
      </c>
      <c r="V197" s="73" t="str">
        <f>IFERROR(IF($B197=String_o_Kofi,0,VLOOKUP(Monatsverwendungsnachweis!AM200,Status_Ausloesung,Monatsverwendungsnachweis!$R$6,FALSE)*$AF$6*Ermittlung_Pauschale!$N189),"")</f>
        <v/>
      </c>
      <c r="W197" s="73" t="str">
        <f>IFERROR(IF($B197=String_o_Kofi,0,VLOOKUP(Monatsverwendungsnachweis!AN200,Status_Ausloesung,Monatsverwendungsnachweis!$R$6,FALSE)*$AF$6*Ermittlung_Pauschale!$N189),"")</f>
        <v/>
      </c>
      <c r="X197" s="73" t="str">
        <f>IFERROR(IF($B197=String_o_Kofi,0,VLOOKUP(Monatsverwendungsnachweis!AO200,Status_Ausloesung,Monatsverwendungsnachweis!$R$6,FALSE)*$AF$6*Ermittlung_Pauschale!$N189),"")</f>
        <v/>
      </c>
      <c r="Y197" s="73" t="str">
        <f>IFERROR(IF($B197=String_o_Kofi,0,VLOOKUP(Monatsverwendungsnachweis!AP200,Status_Ausloesung,Monatsverwendungsnachweis!$R$6,FALSE)*$AF$6*Ermittlung_Pauschale!$N189),"")</f>
        <v/>
      </c>
      <c r="Z197" s="73" t="str">
        <f>IFERROR(IF($B197=String_o_Kofi,0,VLOOKUP(Monatsverwendungsnachweis!AQ200,Status_Ausloesung,Monatsverwendungsnachweis!$R$6,FALSE)*$AF$6*Ermittlung_Pauschale!$N189),"")</f>
        <v/>
      </c>
      <c r="AA197" s="73" t="str">
        <f>IFERROR(IF($B197=String_o_Kofi,0,VLOOKUP(Monatsverwendungsnachweis!AR200,Status_Ausloesung,Monatsverwendungsnachweis!$R$6,FALSE)*$AF$6*Ermittlung_Pauschale!$N189),"")</f>
        <v/>
      </c>
      <c r="AB197" s="73" t="str">
        <f>IFERROR(IF($B197=String_o_Kofi,0,VLOOKUP(Monatsverwendungsnachweis!AS200,Status_Ausloesung,Monatsverwendungsnachweis!$R$6,FALSE)*$AF$6*Ermittlung_Pauschale!$N189),"")</f>
        <v/>
      </c>
      <c r="AC197" s="73" t="str">
        <f>IFERROR(IF($B197=String_o_Kofi,0,VLOOKUP(Monatsverwendungsnachweis!AT200,Status_Ausloesung,Monatsverwendungsnachweis!$R$6,FALSE)*$AF$6*Ermittlung_Pauschale!$N189),"")</f>
        <v/>
      </c>
      <c r="AD197" s="73" t="str">
        <f>IFERROR(IF($B197=String_o_Kofi,0,VLOOKUP(Monatsverwendungsnachweis!AU200,Status_Ausloesung,Monatsverwendungsnachweis!$R$6,FALSE)*$AF$6*Ermittlung_Pauschale!$N189),"")</f>
        <v/>
      </c>
      <c r="AE197" s="73" t="str">
        <f>IFERROR(IF($B197=String_o_Kofi,0,VLOOKUP(Monatsverwendungsnachweis!AV200,Status_Ausloesung,Monatsverwendungsnachweis!$R$6,FALSE)*$AF$6*Ermittlung_Pauschale!$N189),"")</f>
        <v/>
      </c>
      <c r="AF197" s="73" t="str">
        <f>IFERROR(IF($B197=String_o_Kofi,0,VLOOKUP(Monatsverwendungsnachweis!AW200,Status_Ausloesung,Monatsverwendungsnachweis!$R$6,FALSE)*$AF$6*Ermittlung_Pauschale!$N189),"")</f>
        <v/>
      </c>
      <c r="AG197" s="73" t="str">
        <f>IFERROR(IF($B197=String_o_Kofi,0,VLOOKUP(Monatsverwendungsnachweis!AX200,Status_Ausloesung,Monatsverwendungsnachweis!$R$6,FALSE)*$AF$6*Ermittlung_Pauschale!$N189),"")</f>
        <v/>
      </c>
      <c r="AH197" s="73" t="str">
        <f>IFERROR(IF($B197=String_o_Kofi,0,VLOOKUP(Monatsverwendungsnachweis!AY200,Status_Ausloesung,Monatsverwendungsnachweis!$R$6,FALSE)*$AF$6*Ermittlung_Pauschale!$N189),"")</f>
        <v/>
      </c>
      <c r="AI197" s="73" t="str">
        <f>IFERROR(IF($B197=String_o_Kofi,0,VLOOKUP(Monatsverwendungsnachweis!AZ200,Status_Ausloesung,Monatsverwendungsnachweis!$R$6,FALSE)*$AF$6*Ermittlung_Pauschale!$N189),"")</f>
        <v/>
      </c>
      <c r="AJ197" s="73" t="str">
        <f>IFERROR(IF($B197=String_o_Kofi,0,VLOOKUP(Monatsverwendungsnachweis!BA200,Status_Ausloesung,Monatsverwendungsnachweis!$R$6,FALSE)*$AF$6*Ermittlung_Pauschale!$N189),"")</f>
        <v/>
      </c>
      <c r="AK197" s="73" t="str">
        <f>IFERROR(IF($B197=String_o_Kofi,0,VLOOKUP(Monatsverwendungsnachweis!BB200,Status_Ausloesung,Monatsverwendungsnachweis!$R$6,FALSE)*$AF$6*Ermittlung_Pauschale!$N189),"")</f>
        <v/>
      </c>
      <c r="AL197" s="73" t="str">
        <f>IFERROR(IF($B197=String_o_Kofi,0,VLOOKUP(Monatsverwendungsnachweis!BC200,Status_Ausloesung,Monatsverwendungsnachweis!$R$6,FALSE)*$AF$6*Ermittlung_Pauschale!$N189),"")</f>
        <v/>
      </c>
      <c r="AM197" s="74">
        <f>IF(E197='Drop Down'!$L$2,SUM(H197:AL197),0)</f>
        <v>0</v>
      </c>
      <c r="AN197" s="74">
        <f>IF(E197='Drop Down'!$L$3,SUM(H197:AL197),0)</f>
        <v>0</v>
      </c>
      <c r="AO197" s="625"/>
      <c r="AP197" s="625"/>
    </row>
    <row r="198" spans="1:42" s="41" customFormat="1" ht="11.85" customHeight="1" x14ac:dyDescent="0.2">
      <c r="A198" s="83" t="str">
        <f>Monatsverwendungsnachweis!A201</f>
        <v/>
      </c>
      <c r="B198" s="84" t="str">
        <f>IF(Monatsverwendungsnachweis!B201&lt;&gt;"",Monatsverwendungsnachweis!B201,"")</f>
        <v/>
      </c>
      <c r="C198" s="84" t="str">
        <f>IF(Monatsverwendungsnachweis!D201&lt;&gt;"",Monatsverwendungsnachweis!D201,"")</f>
        <v/>
      </c>
      <c r="D198" s="124" t="str">
        <f>IF(Monatsverwendungsnachweis!F201="","",Monatsverwendungsnachweis!F201)</f>
        <v/>
      </c>
      <c r="E198" s="128" t="str">
        <f>IF(Monatsverwendungsnachweis!G201="","",Monatsverwendungsnachweis!G201)</f>
        <v/>
      </c>
      <c r="F198" s="124" t="str">
        <f>IF(Monatsverwendungsnachweis!H201="","",Monatsverwendungsnachweis!H201)</f>
        <v/>
      </c>
      <c r="G198" s="124" t="str">
        <f>IF(C198="","",IF(Ermittlung_Pauschale!N190=0,"nein","ja"))</f>
        <v/>
      </c>
      <c r="H198" s="73" t="str">
        <f>IFERROR(IF($B198=String_o_Kofi,0,VLOOKUP(Monatsverwendungsnachweis!Y201,Status_Ausloesung,Monatsverwendungsnachweis!$R$6,FALSE)*$AF$6*Ermittlung_Pauschale!$N190),"")</f>
        <v/>
      </c>
      <c r="I198" s="73" t="str">
        <f>IFERROR(IF($B198=String_o_Kofi,0,VLOOKUP(Monatsverwendungsnachweis!Z201,Status_Ausloesung,Monatsverwendungsnachweis!$R$6,FALSE)*$AF$6*Ermittlung_Pauschale!$N190),"")</f>
        <v/>
      </c>
      <c r="J198" s="73" t="str">
        <f>IFERROR(IF($B198=String_o_Kofi,0,VLOOKUP(Monatsverwendungsnachweis!AA201,Status_Ausloesung,Monatsverwendungsnachweis!$R$6,FALSE)*$AF$6*Ermittlung_Pauschale!$N190),"")</f>
        <v/>
      </c>
      <c r="K198" s="73" t="str">
        <f>IFERROR(IF($B198=String_o_Kofi,0,VLOOKUP(Monatsverwendungsnachweis!AB201,Status_Ausloesung,Monatsverwendungsnachweis!$R$6,FALSE)*$AF$6*Ermittlung_Pauschale!$N190),"")</f>
        <v/>
      </c>
      <c r="L198" s="73" t="str">
        <f>IFERROR(IF($B198=String_o_Kofi,0,VLOOKUP(Monatsverwendungsnachweis!AC201,Status_Ausloesung,Monatsverwendungsnachweis!$R$6,FALSE)*$AF$6*Ermittlung_Pauschale!$N190),"")</f>
        <v/>
      </c>
      <c r="M198" s="73" t="str">
        <f>IFERROR(IF($B198=String_o_Kofi,0,VLOOKUP(Monatsverwendungsnachweis!AD201,Status_Ausloesung,Monatsverwendungsnachweis!$R$6,FALSE)*$AF$6*Ermittlung_Pauschale!$N190),"")</f>
        <v/>
      </c>
      <c r="N198" s="73" t="str">
        <f>IFERROR(IF($B198=String_o_Kofi,0,VLOOKUP(Monatsverwendungsnachweis!AE201,Status_Ausloesung,Monatsverwendungsnachweis!$R$6,FALSE)*$AF$6*Ermittlung_Pauschale!$N190),"")</f>
        <v/>
      </c>
      <c r="O198" s="73" t="str">
        <f>IFERROR(IF($B198=String_o_Kofi,0,VLOOKUP(Monatsverwendungsnachweis!AF201,Status_Ausloesung,Monatsverwendungsnachweis!$R$6,FALSE)*$AF$6*Ermittlung_Pauschale!$N190),"")</f>
        <v/>
      </c>
      <c r="P198" s="73" t="str">
        <f>IFERROR(IF($B198=String_o_Kofi,0,VLOOKUP(Monatsverwendungsnachweis!AG201,Status_Ausloesung,Monatsverwendungsnachweis!$R$6,FALSE)*$AF$6*Ermittlung_Pauschale!$N190),"")</f>
        <v/>
      </c>
      <c r="Q198" s="73" t="str">
        <f>IFERROR(IF($B198=String_o_Kofi,0,VLOOKUP(Monatsverwendungsnachweis!AH201,Status_Ausloesung,Monatsverwendungsnachweis!$R$6,FALSE)*$AF$6*Ermittlung_Pauschale!$N190),"")</f>
        <v/>
      </c>
      <c r="R198" s="73" t="str">
        <f>IFERROR(IF($B198=String_o_Kofi,0,VLOOKUP(Monatsverwendungsnachweis!AI201,Status_Ausloesung,Monatsverwendungsnachweis!$R$6,FALSE)*$AF$6*Ermittlung_Pauschale!$N190),"")</f>
        <v/>
      </c>
      <c r="S198" s="73" t="str">
        <f>IFERROR(IF($B198=String_o_Kofi,0,VLOOKUP(Monatsverwendungsnachweis!AJ201,Status_Ausloesung,Monatsverwendungsnachweis!$R$6,FALSE)*$AF$6*Ermittlung_Pauschale!$N190),"")</f>
        <v/>
      </c>
      <c r="T198" s="73" t="str">
        <f>IFERROR(IF($B198=String_o_Kofi,0,VLOOKUP(Monatsverwendungsnachweis!AK201,Status_Ausloesung,Monatsverwendungsnachweis!$R$6,FALSE)*$AF$6*Ermittlung_Pauschale!$N190),"")</f>
        <v/>
      </c>
      <c r="U198" s="73" t="str">
        <f>IFERROR(IF($B198=String_o_Kofi,0,VLOOKUP(Monatsverwendungsnachweis!AL201,Status_Ausloesung,Monatsverwendungsnachweis!$R$6,FALSE)*$AF$6*Ermittlung_Pauschale!$N190),"")</f>
        <v/>
      </c>
      <c r="V198" s="73" t="str">
        <f>IFERROR(IF($B198=String_o_Kofi,0,VLOOKUP(Monatsverwendungsnachweis!AM201,Status_Ausloesung,Monatsverwendungsnachweis!$R$6,FALSE)*$AF$6*Ermittlung_Pauschale!$N190),"")</f>
        <v/>
      </c>
      <c r="W198" s="73" t="str">
        <f>IFERROR(IF($B198=String_o_Kofi,0,VLOOKUP(Monatsverwendungsnachweis!AN201,Status_Ausloesung,Monatsverwendungsnachweis!$R$6,FALSE)*$AF$6*Ermittlung_Pauschale!$N190),"")</f>
        <v/>
      </c>
      <c r="X198" s="73" t="str">
        <f>IFERROR(IF($B198=String_o_Kofi,0,VLOOKUP(Monatsverwendungsnachweis!AO201,Status_Ausloesung,Monatsverwendungsnachweis!$R$6,FALSE)*$AF$6*Ermittlung_Pauschale!$N190),"")</f>
        <v/>
      </c>
      <c r="Y198" s="73" t="str">
        <f>IFERROR(IF($B198=String_o_Kofi,0,VLOOKUP(Monatsverwendungsnachweis!AP201,Status_Ausloesung,Monatsverwendungsnachweis!$R$6,FALSE)*$AF$6*Ermittlung_Pauschale!$N190),"")</f>
        <v/>
      </c>
      <c r="Z198" s="73" t="str">
        <f>IFERROR(IF($B198=String_o_Kofi,0,VLOOKUP(Monatsverwendungsnachweis!AQ201,Status_Ausloesung,Monatsverwendungsnachweis!$R$6,FALSE)*$AF$6*Ermittlung_Pauschale!$N190),"")</f>
        <v/>
      </c>
      <c r="AA198" s="73" t="str">
        <f>IFERROR(IF($B198=String_o_Kofi,0,VLOOKUP(Monatsverwendungsnachweis!AR201,Status_Ausloesung,Monatsverwendungsnachweis!$R$6,FALSE)*$AF$6*Ermittlung_Pauschale!$N190),"")</f>
        <v/>
      </c>
      <c r="AB198" s="73" t="str">
        <f>IFERROR(IF($B198=String_o_Kofi,0,VLOOKUP(Monatsverwendungsnachweis!AS201,Status_Ausloesung,Monatsverwendungsnachweis!$R$6,FALSE)*$AF$6*Ermittlung_Pauschale!$N190),"")</f>
        <v/>
      </c>
      <c r="AC198" s="73" t="str">
        <f>IFERROR(IF($B198=String_o_Kofi,0,VLOOKUP(Monatsverwendungsnachweis!AT201,Status_Ausloesung,Monatsverwendungsnachweis!$R$6,FALSE)*$AF$6*Ermittlung_Pauschale!$N190),"")</f>
        <v/>
      </c>
      <c r="AD198" s="73" t="str">
        <f>IFERROR(IF($B198=String_o_Kofi,0,VLOOKUP(Monatsverwendungsnachweis!AU201,Status_Ausloesung,Monatsverwendungsnachweis!$R$6,FALSE)*$AF$6*Ermittlung_Pauschale!$N190),"")</f>
        <v/>
      </c>
      <c r="AE198" s="73" t="str">
        <f>IFERROR(IF($B198=String_o_Kofi,0,VLOOKUP(Monatsverwendungsnachweis!AV201,Status_Ausloesung,Monatsverwendungsnachweis!$R$6,FALSE)*$AF$6*Ermittlung_Pauschale!$N190),"")</f>
        <v/>
      </c>
      <c r="AF198" s="73" t="str">
        <f>IFERROR(IF($B198=String_o_Kofi,0,VLOOKUP(Monatsverwendungsnachweis!AW201,Status_Ausloesung,Monatsverwendungsnachweis!$R$6,FALSE)*$AF$6*Ermittlung_Pauschale!$N190),"")</f>
        <v/>
      </c>
      <c r="AG198" s="73" t="str">
        <f>IFERROR(IF($B198=String_o_Kofi,0,VLOOKUP(Monatsverwendungsnachweis!AX201,Status_Ausloesung,Monatsverwendungsnachweis!$R$6,FALSE)*$AF$6*Ermittlung_Pauschale!$N190),"")</f>
        <v/>
      </c>
      <c r="AH198" s="73" t="str">
        <f>IFERROR(IF($B198=String_o_Kofi,0,VLOOKUP(Monatsverwendungsnachweis!AY201,Status_Ausloesung,Monatsverwendungsnachweis!$R$6,FALSE)*$AF$6*Ermittlung_Pauschale!$N190),"")</f>
        <v/>
      </c>
      <c r="AI198" s="73" t="str">
        <f>IFERROR(IF($B198=String_o_Kofi,0,VLOOKUP(Monatsverwendungsnachweis!AZ201,Status_Ausloesung,Monatsverwendungsnachweis!$R$6,FALSE)*$AF$6*Ermittlung_Pauschale!$N190),"")</f>
        <v/>
      </c>
      <c r="AJ198" s="73" t="str">
        <f>IFERROR(IF($B198=String_o_Kofi,0,VLOOKUP(Monatsverwendungsnachweis!BA201,Status_Ausloesung,Monatsverwendungsnachweis!$R$6,FALSE)*$AF$6*Ermittlung_Pauschale!$N190),"")</f>
        <v/>
      </c>
      <c r="AK198" s="73" t="str">
        <f>IFERROR(IF($B198=String_o_Kofi,0,VLOOKUP(Monatsverwendungsnachweis!BB201,Status_Ausloesung,Monatsverwendungsnachweis!$R$6,FALSE)*$AF$6*Ermittlung_Pauschale!$N190),"")</f>
        <v/>
      </c>
      <c r="AL198" s="73" t="str">
        <f>IFERROR(IF($B198=String_o_Kofi,0,VLOOKUP(Monatsverwendungsnachweis!BC201,Status_Ausloesung,Monatsverwendungsnachweis!$R$6,FALSE)*$AF$6*Ermittlung_Pauschale!$N190),"")</f>
        <v/>
      </c>
      <c r="AM198" s="74">
        <f>IF(E198='Drop Down'!$L$2,SUM(H198:AL198),0)</f>
        <v>0</v>
      </c>
      <c r="AN198" s="74">
        <f>IF(E198='Drop Down'!$L$3,SUM(H198:AL198),0)</f>
        <v>0</v>
      </c>
      <c r="AO198" s="625"/>
      <c r="AP198" s="625"/>
    </row>
    <row r="199" spans="1:42" s="41" customFormat="1" ht="11.85" customHeight="1" x14ac:dyDescent="0.2">
      <c r="A199" s="83" t="str">
        <f>Monatsverwendungsnachweis!A202</f>
        <v/>
      </c>
      <c r="B199" s="84" t="str">
        <f>IF(Monatsverwendungsnachweis!B202&lt;&gt;"",Monatsverwendungsnachweis!B202,"")</f>
        <v/>
      </c>
      <c r="C199" s="84" t="str">
        <f>IF(Monatsverwendungsnachweis!D202&lt;&gt;"",Monatsverwendungsnachweis!D202,"")</f>
        <v/>
      </c>
      <c r="D199" s="124" t="str">
        <f>IF(Monatsverwendungsnachweis!F202="","",Monatsverwendungsnachweis!F202)</f>
        <v/>
      </c>
      <c r="E199" s="128" t="str">
        <f>IF(Monatsverwendungsnachweis!G202="","",Monatsverwendungsnachweis!G202)</f>
        <v/>
      </c>
      <c r="F199" s="124" t="str">
        <f>IF(Monatsverwendungsnachweis!H202="","",Monatsverwendungsnachweis!H202)</f>
        <v/>
      </c>
      <c r="G199" s="124" t="str">
        <f>IF(C199="","",IF(Ermittlung_Pauschale!N191=0,"nein","ja"))</f>
        <v/>
      </c>
      <c r="H199" s="73" t="str">
        <f>IFERROR(IF($B199=String_o_Kofi,0,VLOOKUP(Monatsverwendungsnachweis!Y202,Status_Ausloesung,Monatsverwendungsnachweis!$R$6,FALSE)*$AF$6*Ermittlung_Pauschale!$N191),"")</f>
        <v/>
      </c>
      <c r="I199" s="73" t="str">
        <f>IFERROR(IF($B199=String_o_Kofi,0,VLOOKUP(Monatsverwendungsnachweis!Z202,Status_Ausloesung,Monatsverwendungsnachweis!$R$6,FALSE)*$AF$6*Ermittlung_Pauschale!$N191),"")</f>
        <v/>
      </c>
      <c r="J199" s="73" t="str">
        <f>IFERROR(IF($B199=String_o_Kofi,0,VLOOKUP(Monatsverwendungsnachweis!AA202,Status_Ausloesung,Monatsverwendungsnachweis!$R$6,FALSE)*$AF$6*Ermittlung_Pauschale!$N191),"")</f>
        <v/>
      </c>
      <c r="K199" s="73" t="str">
        <f>IFERROR(IF($B199=String_o_Kofi,0,VLOOKUP(Monatsverwendungsnachweis!AB202,Status_Ausloesung,Monatsverwendungsnachweis!$R$6,FALSE)*$AF$6*Ermittlung_Pauschale!$N191),"")</f>
        <v/>
      </c>
      <c r="L199" s="73" t="str">
        <f>IFERROR(IF($B199=String_o_Kofi,0,VLOOKUP(Monatsverwendungsnachweis!AC202,Status_Ausloesung,Monatsverwendungsnachweis!$R$6,FALSE)*$AF$6*Ermittlung_Pauschale!$N191),"")</f>
        <v/>
      </c>
      <c r="M199" s="73" t="str">
        <f>IFERROR(IF($B199=String_o_Kofi,0,VLOOKUP(Monatsverwendungsnachweis!AD202,Status_Ausloesung,Monatsverwendungsnachweis!$R$6,FALSE)*$AF$6*Ermittlung_Pauschale!$N191),"")</f>
        <v/>
      </c>
      <c r="N199" s="73" t="str">
        <f>IFERROR(IF($B199=String_o_Kofi,0,VLOOKUP(Monatsverwendungsnachweis!AE202,Status_Ausloesung,Monatsverwendungsnachweis!$R$6,FALSE)*$AF$6*Ermittlung_Pauschale!$N191),"")</f>
        <v/>
      </c>
      <c r="O199" s="73" t="str">
        <f>IFERROR(IF($B199=String_o_Kofi,0,VLOOKUP(Monatsverwendungsnachweis!AF202,Status_Ausloesung,Monatsverwendungsnachweis!$R$6,FALSE)*$AF$6*Ermittlung_Pauschale!$N191),"")</f>
        <v/>
      </c>
      <c r="P199" s="73" t="str">
        <f>IFERROR(IF($B199=String_o_Kofi,0,VLOOKUP(Monatsverwendungsnachweis!AG202,Status_Ausloesung,Monatsverwendungsnachweis!$R$6,FALSE)*$AF$6*Ermittlung_Pauschale!$N191),"")</f>
        <v/>
      </c>
      <c r="Q199" s="73" t="str">
        <f>IFERROR(IF($B199=String_o_Kofi,0,VLOOKUP(Monatsverwendungsnachweis!AH202,Status_Ausloesung,Monatsverwendungsnachweis!$R$6,FALSE)*$AF$6*Ermittlung_Pauschale!$N191),"")</f>
        <v/>
      </c>
      <c r="R199" s="73" t="str">
        <f>IFERROR(IF($B199=String_o_Kofi,0,VLOOKUP(Monatsverwendungsnachweis!AI202,Status_Ausloesung,Monatsverwendungsnachweis!$R$6,FALSE)*$AF$6*Ermittlung_Pauschale!$N191),"")</f>
        <v/>
      </c>
      <c r="S199" s="73" t="str">
        <f>IFERROR(IF($B199=String_o_Kofi,0,VLOOKUP(Monatsverwendungsnachweis!AJ202,Status_Ausloesung,Monatsverwendungsnachweis!$R$6,FALSE)*$AF$6*Ermittlung_Pauschale!$N191),"")</f>
        <v/>
      </c>
      <c r="T199" s="73" t="str">
        <f>IFERROR(IF($B199=String_o_Kofi,0,VLOOKUP(Monatsverwendungsnachweis!AK202,Status_Ausloesung,Monatsverwendungsnachweis!$R$6,FALSE)*$AF$6*Ermittlung_Pauschale!$N191),"")</f>
        <v/>
      </c>
      <c r="U199" s="73" t="str">
        <f>IFERROR(IF($B199=String_o_Kofi,0,VLOOKUP(Monatsverwendungsnachweis!AL202,Status_Ausloesung,Monatsverwendungsnachweis!$R$6,FALSE)*$AF$6*Ermittlung_Pauschale!$N191),"")</f>
        <v/>
      </c>
      <c r="V199" s="73" t="str">
        <f>IFERROR(IF($B199=String_o_Kofi,0,VLOOKUP(Monatsverwendungsnachweis!AM202,Status_Ausloesung,Monatsverwendungsnachweis!$R$6,FALSE)*$AF$6*Ermittlung_Pauschale!$N191),"")</f>
        <v/>
      </c>
      <c r="W199" s="73" t="str">
        <f>IFERROR(IF($B199=String_o_Kofi,0,VLOOKUP(Monatsverwendungsnachweis!AN202,Status_Ausloesung,Monatsverwendungsnachweis!$R$6,FALSE)*$AF$6*Ermittlung_Pauschale!$N191),"")</f>
        <v/>
      </c>
      <c r="X199" s="73" t="str">
        <f>IFERROR(IF($B199=String_o_Kofi,0,VLOOKUP(Monatsverwendungsnachweis!AO202,Status_Ausloesung,Monatsverwendungsnachweis!$R$6,FALSE)*$AF$6*Ermittlung_Pauschale!$N191),"")</f>
        <v/>
      </c>
      <c r="Y199" s="73" t="str">
        <f>IFERROR(IF($B199=String_o_Kofi,0,VLOOKUP(Monatsverwendungsnachweis!AP202,Status_Ausloesung,Monatsverwendungsnachweis!$R$6,FALSE)*$AF$6*Ermittlung_Pauschale!$N191),"")</f>
        <v/>
      </c>
      <c r="Z199" s="73" t="str">
        <f>IFERROR(IF($B199=String_o_Kofi,0,VLOOKUP(Monatsverwendungsnachweis!AQ202,Status_Ausloesung,Monatsverwendungsnachweis!$R$6,FALSE)*$AF$6*Ermittlung_Pauschale!$N191),"")</f>
        <v/>
      </c>
      <c r="AA199" s="73" t="str">
        <f>IFERROR(IF($B199=String_o_Kofi,0,VLOOKUP(Monatsverwendungsnachweis!AR202,Status_Ausloesung,Monatsverwendungsnachweis!$R$6,FALSE)*$AF$6*Ermittlung_Pauschale!$N191),"")</f>
        <v/>
      </c>
      <c r="AB199" s="73" t="str">
        <f>IFERROR(IF($B199=String_o_Kofi,0,VLOOKUP(Monatsverwendungsnachweis!AS202,Status_Ausloesung,Monatsverwendungsnachweis!$R$6,FALSE)*$AF$6*Ermittlung_Pauschale!$N191),"")</f>
        <v/>
      </c>
      <c r="AC199" s="73" t="str">
        <f>IFERROR(IF($B199=String_o_Kofi,0,VLOOKUP(Monatsverwendungsnachweis!AT202,Status_Ausloesung,Monatsverwendungsnachweis!$R$6,FALSE)*$AF$6*Ermittlung_Pauschale!$N191),"")</f>
        <v/>
      </c>
      <c r="AD199" s="73" t="str">
        <f>IFERROR(IF($B199=String_o_Kofi,0,VLOOKUP(Monatsverwendungsnachweis!AU202,Status_Ausloesung,Monatsverwendungsnachweis!$R$6,FALSE)*$AF$6*Ermittlung_Pauschale!$N191),"")</f>
        <v/>
      </c>
      <c r="AE199" s="73" t="str">
        <f>IFERROR(IF($B199=String_o_Kofi,0,VLOOKUP(Monatsverwendungsnachweis!AV202,Status_Ausloesung,Monatsverwendungsnachweis!$R$6,FALSE)*$AF$6*Ermittlung_Pauschale!$N191),"")</f>
        <v/>
      </c>
      <c r="AF199" s="73" t="str">
        <f>IFERROR(IF($B199=String_o_Kofi,0,VLOOKUP(Monatsverwendungsnachweis!AW202,Status_Ausloesung,Monatsverwendungsnachweis!$R$6,FALSE)*$AF$6*Ermittlung_Pauschale!$N191),"")</f>
        <v/>
      </c>
      <c r="AG199" s="73" t="str">
        <f>IFERROR(IF($B199=String_o_Kofi,0,VLOOKUP(Monatsverwendungsnachweis!AX202,Status_Ausloesung,Monatsverwendungsnachweis!$R$6,FALSE)*$AF$6*Ermittlung_Pauschale!$N191),"")</f>
        <v/>
      </c>
      <c r="AH199" s="73" t="str">
        <f>IFERROR(IF($B199=String_o_Kofi,0,VLOOKUP(Monatsverwendungsnachweis!AY202,Status_Ausloesung,Monatsverwendungsnachweis!$R$6,FALSE)*$AF$6*Ermittlung_Pauschale!$N191),"")</f>
        <v/>
      </c>
      <c r="AI199" s="73" t="str">
        <f>IFERROR(IF($B199=String_o_Kofi,0,VLOOKUP(Monatsverwendungsnachweis!AZ202,Status_Ausloesung,Monatsverwendungsnachweis!$R$6,FALSE)*$AF$6*Ermittlung_Pauschale!$N191),"")</f>
        <v/>
      </c>
      <c r="AJ199" s="73" t="str">
        <f>IFERROR(IF($B199=String_o_Kofi,0,VLOOKUP(Monatsverwendungsnachweis!BA202,Status_Ausloesung,Monatsverwendungsnachweis!$R$6,FALSE)*$AF$6*Ermittlung_Pauschale!$N191),"")</f>
        <v/>
      </c>
      <c r="AK199" s="73" t="str">
        <f>IFERROR(IF($B199=String_o_Kofi,0,VLOOKUP(Monatsverwendungsnachweis!BB202,Status_Ausloesung,Monatsverwendungsnachweis!$R$6,FALSE)*$AF$6*Ermittlung_Pauschale!$N191),"")</f>
        <v/>
      </c>
      <c r="AL199" s="73" t="str">
        <f>IFERROR(IF($B199=String_o_Kofi,0,VLOOKUP(Monatsverwendungsnachweis!BC202,Status_Ausloesung,Monatsverwendungsnachweis!$R$6,FALSE)*$AF$6*Ermittlung_Pauschale!$N191),"")</f>
        <v/>
      </c>
      <c r="AM199" s="74">
        <f>IF(E199='Drop Down'!$L$2,SUM(H199:AL199),0)</f>
        <v>0</v>
      </c>
      <c r="AN199" s="74">
        <f>IF(E199='Drop Down'!$L$3,SUM(H199:AL199),0)</f>
        <v>0</v>
      </c>
      <c r="AO199" s="625"/>
      <c r="AP199" s="625"/>
    </row>
    <row r="200" spans="1:42" s="41" customFormat="1" ht="11.85" customHeight="1" x14ac:dyDescent="0.2">
      <c r="A200" s="83" t="str">
        <f>Monatsverwendungsnachweis!A203</f>
        <v/>
      </c>
      <c r="B200" s="84" t="str">
        <f>IF(Monatsverwendungsnachweis!B203&lt;&gt;"",Monatsverwendungsnachweis!B203,"")</f>
        <v/>
      </c>
      <c r="C200" s="84" t="str">
        <f>IF(Monatsverwendungsnachweis!D203&lt;&gt;"",Monatsverwendungsnachweis!D203,"")</f>
        <v/>
      </c>
      <c r="D200" s="124" t="str">
        <f>IF(Monatsverwendungsnachweis!F203="","",Monatsverwendungsnachweis!F203)</f>
        <v/>
      </c>
      <c r="E200" s="128" t="str">
        <f>IF(Monatsverwendungsnachweis!G203="","",Monatsverwendungsnachweis!G203)</f>
        <v/>
      </c>
      <c r="F200" s="124" t="str">
        <f>IF(Monatsverwendungsnachweis!H203="","",Monatsverwendungsnachweis!H203)</f>
        <v/>
      </c>
      <c r="G200" s="124" t="str">
        <f>IF(C200="","",IF(Ermittlung_Pauschale!N192=0,"nein","ja"))</f>
        <v/>
      </c>
      <c r="H200" s="73" t="str">
        <f>IFERROR(IF($B200=String_o_Kofi,0,VLOOKUP(Monatsverwendungsnachweis!Y203,Status_Ausloesung,Monatsverwendungsnachweis!$R$6,FALSE)*$AF$6*Ermittlung_Pauschale!$N192),"")</f>
        <v/>
      </c>
      <c r="I200" s="73" t="str">
        <f>IFERROR(IF($B200=String_o_Kofi,0,VLOOKUP(Monatsverwendungsnachweis!Z203,Status_Ausloesung,Monatsverwendungsnachweis!$R$6,FALSE)*$AF$6*Ermittlung_Pauschale!$N192),"")</f>
        <v/>
      </c>
      <c r="J200" s="73" t="str">
        <f>IFERROR(IF($B200=String_o_Kofi,0,VLOOKUP(Monatsverwendungsnachweis!AA203,Status_Ausloesung,Monatsverwendungsnachweis!$R$6,FALSE)*$AF$6*Ermittlung_Pauschale!$N192),"")</f>
        <v/>
      </c>
      <c r="K200" s="73" t="str">
        <f>IFERROR(IF($B200=String_o_Kofi,0,VLOOKUP(Monatsverwendungsnachweis!AB203,Status_Ausloesung,Monatsverwendungsnachweis!$R$6,FALSE)*$AF$6*Ermittlung_Pauschale!$N192),"")</f>
        <v/>
      </c>
      <c r="L200" s="73" t="str">
        <f>IFERROR(IF($B200=String_o_Kofi,0,VLOOKUP(Monatsverwendungsnachweis!AC203,Status_Ausloesung,Monatsverwendungsnachweis!$R$6,FALSE)*$AF$6*Ermittlung_Pauschale!$N192),"")</f>
        <v/>
      </c>
      <c r="M200" s="73" t="str">
        <f>IFERROR(IF($B200=String_o_Kofi,0,VLOOKUP(Monatsverwendungsnachweis!AD203,Status_Ausloesung,Monatsverwendungsnachweis!$R$6,FALSE)*$AF$6*Ermittlung_Pauschale!$N192),"")</f>
        <v/>
      </c>
      <c r="N200" s="73" t="str">
        <f>IFERROR(IF($B200=String_o_Kofi,0,VLOOKUP(Monatsverwendungsnachweis!AE203,Status_Ausloesung,Monatsverwendungsnachweis!$R$6,FALSE)*$AF$6*Ermittlung_Pauschale!$N192),"")</f>
        <v/>
      </c>
      <c r="O200" s="73" t="str">
        <f>IFERROR(IF($B200=String_o_Kofi,0,VLOOKUP(Monatsverwendungsnachweis!AF203,Status_Ausloesung,Monatsverwendungsnachweis!$R$6,FALSE)*$AF$6*Ermittlung_Pauschale!$N192),"")</f>
        <v/>
      </c>
      <c r="P200" s="73" t="str">
        <f>IFERROR(IF($B200=String_o_Kofi,0,VLOOKUP(Monatsverwendungsnachweis!AG203,Status_Ausloesung,Monatsverwendungsnachweis!$R$6,FALSE)*$AF$6*Ermittlung_Pauschale!$N192),"")</f>
        <v/>
      </c>
      <c r="Q200" s="73" t="str">
        <f>IFERROR(IF($B200=String_o_Kofi,0,VLOOKUP(Monatsverwendungsnachweis!AH203,Status_Ausloesung,Monatsverwendungsnachweis!$R$6,FALSE)*$AF$6*Ermittlung_Pauschale!$N192),"")</f>
        <v/>
      </c>
      <c r="R200" s="73" t="str">
        <f>IFERROR(IF($B200=String_o_Kofi,0,VLOOKUP(Monatsverwendungsnachweis!AI203,Status_Ausloesung,Monatsverwendungsnachweis!$R$6,FALSE)*$AF$6*Ermittlung_Pauschale!$N192),"")</f>
        <v/>
      </c>
      <c r="S200" s="73" t="str">
        <f>IFERROR(IF($B200=String_o_Kofi,0,VLOOKUP(Monatsverwendungsnachweis!AJ203,Status_Ausloesung,Monatsverwendungsnachweis!$R$6,FALSE)*$AF$6*Ermittlung_Pauschale!$N192),"")</f>
        <v/>
      </c>
      <c r="T200" s="73" t="str">
        <f>IFERROR(IF($B200=String_o_Kofi,0,VLOOKUP(Monatsverwendungsnachweis!AK203,Status_Ausloesung,Monatsverwendungsnachweis!$R$6,FALSE)*$AF$6*Ermittlung_Pauschale!$N192),"")</f>
        <v/>
      </c>
      <c r="U200" s="73" t="str">
        <f>IFERROR(IF($B200=String_o_Kofi,0,VLOOKUP(Monatsverwendungsnachweis!AL203,Status_Ausloesung,Monatsverwendungsnachweis!$R$6,FALSE)*$AF$6*Ermittlung_Pauschale!$N192),"")</f>
        <v/>
      </c>
      <c r="V200" s="73" t="str">
        <f>IFERROR(IF($B200=String_o_Kofi,0,VLOOKUP(Monatsverwendungsnachweis!AM203,Status_Ausloesung,Monatsverwendungsnachweis!$R$6,FALSE)*$AF$6*Ermittlung_Pauschale!$N192),"")</f>
        <v/>
      </c>
      <c r="W200" s="73" t="str">
        <f>IFERROR(IF($B200=String_o_Kofi,0,VLOOKUP(Monatsverwendungsnachweis!AN203,Status_Ausloesung,Monatsverwendungsnachweis!$R$6,FALSE)*$AF$6*Ermittlung_Pauschale!$N192),"")</f>
        <v/>
      </c>
      <c r="X200" s="73" t="str">
        <f>IFERROR(IF($B200=String_o_Kofi,0,VLOOKUP(Monatsverwendungsnachweis!AO203,Status_Ausloesung,Monatsverwendungsnachweis!$R$6,FALSE)*$AF$6*Ermittlung_Pauschale!$N192),"")</f>
        <v/>
      </c>
      <c r="Y200" s="73" t="str">
        <f>IFERROR(IF($B200=String_o_Kofi,0,VLOOKUP(Monatsverwendungsnachweis!AP203,Status_Ausloesung,Monatsverwendungsnachweis!$R$6,FALSE)*$AF$6*Ermittlung_Pauschale!$N192),"")</f>
        <v/>
      </c>
      <c r="Z200" s="73" t="str">
        <f>IFERROR(IF($B200=String_o_Kofi,0,VLOOKUP(Monatsverwendungsnachweis!AQ203,Status_Ausloesung,Monatsverwendungsnachweis!$R$6,FALSE)*$AF$6*Ermittlung_Pauschale!$N192),"")</f>
        <v/>
      </c>
      <c r="AA200" s="73" t="str">
        <f>IFERROR(IF($B200=String_o_Kofi,0,VLOOKUP(Monatsverwendungsnachweis!AR203,Status_Ausloesung,Monatsverwendungsnachweis!$R$6,FALSE)*$AF$6*Ermittlung_Pauschale!$N192),"")</f>
        <v/>
      </c>
      <c r="AB200" s="73" t="str">
        <f>IFERROR(IF($B200=String_o_Kofi,0,VLOOKUP(Monatsverwendungsnachweis!AS203,Status_Ausloesung,Monatsverwendungsnachweis!$R$6,FALSE)*$AF$6*Ermittlung_Pauschale!$N192),"")</f>
        <v/>
      </c>
      <c r="AC200" s="73" t="str">
        <f>IFERROR(IF($B200=String_o_Kofi,0,VLOOKUP(Monatsverwendungsnachweis!AT203,Status_Ausloesung,Monatsverwendungsnachweis!$R$6,FALSE)*$AF$6*Ermittlung_Pauschale!$N192),"")</f>
        <v/>
      </c>
      <c r="AD200" s="73" t="str">
        <f>IFERROR(IF($B200=String_o_Kofi,0,VLOOKUP(Monatsverwendungsnachweis!AU203,Status_Ausloesung,Monatsverwendungsnachweis!$R$6,FALSE)*$AF$6*Ermittlung_Pauschale!$N192),"")</f>
        <v/>
      </c>
      <c r="AE200" s="73" t="str">
        <f>IFERROR(IF($B200=String_o_Kofi,0,VLOOKUP(Monatsverwendungsnachweis!AV203,Status_Ausloesung,Monatsverwendungsnachweis!$R$6,FALSE)*$AF$6*Ermittlung_Pauschale!$N192),"")</f>
        <v/>
      </c>
      <c r="AF200" s="73" t="str">
        <f>IFERROR(IF($B200=String_o_Kofi,0,VLOOKUP(Monatsverwendungsnachweis!AW203,Status_Ausloesung,Monatsverwendungsnachweis!$R$6,FALSE)*$AF$6*Ermittlung_Pauschale!$N192),"")</f>
        <v/>
      </c>
      <c r="AG200" s="73" t="str">
        <f>IFERROR(IF($B200=String_o_Kofi,0,VLOOKUP(Monatsverwendungsnachweis!AX203,Status_Ausloesung,Monatsverwendungsnachweis!$R$6,FALSE)*$AF$6*Ermittlung_Pauschale!$N192),"")</f>
        <v/>
      </c>
      <c r="AH200" s="73" t="str">
        <f>IFERROR(IF($B200=String_o_Kofi,0,VLOOKUP(Monatsverwendungsnachweis!AY203,Status_Ausloesung,Monatsverwendungsnachweis!$R$6,FALSE)*$AF$6*Ermittlung_Pauschale!$N192),"")</f>
        <v/>
      </c>
      <c r="AI200" s="73" t="str">
        <f>IFERROR(IF($B200=String_o_Kofi,0,VLOOKUP(Monatsverwendungsnachweis!AZ203,Status_Ausloesung,Monatsverwendungsnachweis!$R$6,FALSE)*$AF$6*Ermittlung_Pauschale!$N192),"")</f>
        <v/>
      </c>
      <c r="AJ200" s="73" t="str">
        <f>IFERROR(IF($B200=String_o_Kofi,0,VLOOKUP(Monatsverwendungsnachweis!BA203,Status_Ausloesung,Monatsverwendungsnachweis!$R$6,FALSE)*$AF$6*Ermittlung_Pauschale!$N192),"")</f>
        <v/>
      </c>
      <c r="AK200" s="73" t="str">
        <f>IFERROR(IF($B200=String_o_Kofi,0,VLOOKUP(Monatsverwendungsnachweis!BB203,Status_Ausloesung,Monatsverwendungsnachweis!$R$6,FALSE)*$AF$6*Ermittlung_Pauschale!$N192),"")</f>
        <v/>
      </c>
      <c r="AL200" s="73" t="str">
        <f>IFERROR(IF($B200=String_o_Kofi,0,VLOOKUP(Monatsverwendungsnachweis!BC203,Status_Ausloesung,Monatsverwendungsnachweis!$R$6,FALSE)*$AF$6*Ermittlung_Pauschale!$N192),"")</f>
        <v/>
      </c>
      <c r="AM200" s="74">
        <f>IF(E200='Drop Down'!$L$2,SUM(H200:AL200),0)</f>
        <v>0</v>
      </c>
      <c r="AN200" s="74">
        <f>IF(E200='Drop Down'!$L$3,SUM(H200:AL200),0)</f>
        <v>0</v>
      </c>
      <c r="AO200" s="625"/>
      <c r="AP200" s="625"/>
    </row>
    <row r="201" spans="1:42" s="41" customFormat="1" ht="11.85" customHeight="1" x14ac:dyDescent="0.2">
      <c r="A201" s="83" t="str">
        <f>Monatsverwendungsnachweis!A204</f>
        <v/>
      </c>
      <c r="B201" s="84" t="str">
        <f>IF(Monatsverwendungsnachweis!B204&lt;&gt;"",Monatsverwendungsnachweis!B204,"")</f>
        <v/>
      </c>
      <c r="C201" s="84" t="str">
        <f>IF(Monatsverwendungsnachweis!D204&lt;&gt;"",Monatsverwendungsnachweis!D204,"")</f>
        <v/>
      </c>
      <c r="D201" s="124" t="str">
        <f>IF(Monatsverwendungsnachweis!F204="","",Monatsverwendungsnachweis!F204)</f>
        <v/>
      </c>
      <c r="E201" s="128" t="str">
        <f>IF(Monatsverwendungsnachweis!G204="","",Monatsverwendungsnachweis!G204)</f>
        <v/>
      </c>
      <c r="F201" s="124" t="str">
        <f>IF(Monatsverwendungsnachweis!H204="","",Monatsverwendungsnachweis!H204)</f>
        <v/>
      </c>
      <c r="G201" s="124" t="str">
        <f>IF(C201="","",IF(Ermittlung_Pauschale!N193=0,"nein","ja"))</f>
        <v/>
      </c>
      <c r="H201" s="73" t="str">
        <f>IFERROR(IF($B201=String_o_Kofi,0,VLOOKUP(Monatsverwendungsnachweis!Y204,Status_Ausloesung,Monatsverwendungsnachweis!$R$6,FALSE)*$AF$6*Ermittlung_Pauschale!$N193),"")</f>
        <v/>
      </c>
      <c r="I201" s="73" t="str">
        <f>IFERROR(IF($B201=String_o_Kofi,0,VLOOKUP(Monatsverwendungsnachweis!Z204,Status_Ausloesung,Monatsverwendungsnachweis!$R$6,FALSE)*$AF$6*Ermittlung_Pauschale!$N193),"")</f>
        <v/>
      </c>
      <c r="J201" s="73" t="str">
        <f>IFERROR(IF($B201=String_o_Kofi,0,VLOOKUP(Monatsverwendungsnachweis!AA204,Status_Ausloesung,Monatsverwendungsnachweis!$R$6,FALSE)*$AF$6*Ermittlung_Pauschale!$N193),"")</f>
        <v/>
      </c>
      <c r="K201" s="73" t="str">
        <f>IFERROR(IF($B201=String_o_Kofi,0,VLOOKUP(Monatsverwendungsnachweis!AB204,Status_Ausloesung,Monatsverwendungsnachweis!$R$6,FALSE)*$AF$6*Ermittlung_Pauschale!$N193),"")</f>
        <v/>
      </c>
      <c r="L201" s="73" t="str">
        <f>IFERROR(IF($B201=String_o_Kofi,0,VLOOKUP(Monatsverwendungsnachweis!AC204,Status_Ausloesung,Monatsverwendungsnachweis!$R$6,FALSE)*$AF$6*Ermittlung_Pauschale!$N193),"")</f>
        <v/>
      </c>
      <c r="M201" s="73" t="str">
        <f>IFERROR(IF($B201=String_o_Kofi,0,VLOOKUP(Monatsverwendungsnachweis!AD204,Status_Ausloesung,Monatsverwendungsnachweis!$R$6,FALSE)*$AF$6*Ermittlung_Pauschale!$N193),"")</f>
        <v/>
      </c>
      <c r="N201" s="73" t="str">
        <f>IFERROR(IF($B201=String_o_Kofi,0,VLOOKUP(Monatsverwendungsnachweis!AE204,Status_Ausloesung,Monatsverwendungsnachweis!$R$6,FALSE)*$AF$6*Ermittlung_Pauschale!$N193),"")</f>
        <v/>
      </c>
      <c r="O201" s="73" t="str">
        <f>IFERROR(IF($B201=String_o_Kofi,0,VLOOKUP(Monatsverwendungsnachweis!AF204,Status_Ausloesung,Monatsverwendungsnachweis!$R$6,FALSE)*$AF$6*Ermittlung_Pauschale!$N193),"")</f>
        <v/>
      </c>
      <c r="P201" s="73" t="str">
        <f>IFERROR(IF($B201=String_o_Kofi,0,VLOOKUP(Monatsverwendungsnachweis!AG204,Status_Ausloesung,Monatsverwendungsnachweis!$R$6,FALSE)*$AF$6*Ermittlung_Pauschale!$N193),"")</f>
        <v/>
      </c>
      <c r="Q201" s="73" t="str">
        <f>IFERROR(IF($B201=String_o_Kofi,0,VLOOKUP(Monatsverwendungsnachweis!AH204,Status_Ausloesung,Monatsverwendungsnachweis!$R$6,FALSE)*$AF$6*Ermittlung_Pauschale!$N193),"")</f>
        <v/>
      </c>
      <c r="R201" s="73" t="str">
        <f>IFERROR(IF($B201=String_o_Kofi,0,VLOOKUP(Monatsverwendungsnachweis!AI204,Status_Ausloesung,Monatsverwendungsnachweis!$R$6,FALSE)*$AF$6*Ermittlung_Pauschale!$N193),"")</f>
        <v/>
      </c>
      <c r="S201" s="73" t="str">
        <f>IFERROR(IF($B201=String_o_Kofi,0,VLOOKUP(Monatsverwendungsnachweis!AJ204,Status_Ausloesung,Monatsverwendungsnachweis!$R$6,FALSE)*$AF$6*Ermittlung_Pauschale!$N193),"")</f>
        <v/>
      </c>
      <c r="T201" s="73" t="str">
        <f>IFERROR(IF($B201=String_o_Kofi,0,VLOOKUP(Monatsverwendungsnachweis!AK204,Status_Ausloesung,Monatsverwendungsnachweis!$R$6,FALSE)*$AF$6*Ermittlung_Pauschale!$N193),"")</f>
        <v/>
      </c>
      <c r="U201" s="73" t="str">
        <f>IFERROR(IF($B201=String_o_Kofi,0,VLOOKUP(Monatsverwendungsnachweis!AL204,Status_Ausloesung,Monatsverwendungsnachweis!$R$6,FALSE)*$AF$6*Ermittlung_Pauschale!$N193),"")</f>
        <v/>
      </c>
      <c r="V201" s="73" t="str">
        <f>IFERROR(IF($B201=String_o_Kofi,0,VLOOKUP(Monatsverwendungsnachweis!AM204,Status_Ausloesung,Monatsverwendungsnachweis!$R$6,FALSE)*$AF$6*Ermittlung_Pauschale!$N193),"")</f>
        <v/>
      </c>
      <c r="W201" s="73" t="str">
        <f>IFERROR(IF($B201=String_o_Kofi,0,VLOOKUP(Monatsverwendungsnachweis!AN204,Status_Ausloesung,Monatsverwendungsnachweis!$R$6,FALSE)*$AF$6*Ermittlung_Pauschale!$N193),"")</f>
        <v/>
      </c>
      <c r="X201" s="73" t="str">
        <f>IFERROR(IF($B201=String_o_Kofi,0,VLOOKUP(Monatsverwendungsnachweis!AO204,Status_Ausloesung,Monatsverwendungsnachweis!$R$6,FALSE)*$AF$6*Ermittlung_Pauschale!$N193),"")</f>
        <v/>
      </c>
      <c r="Y201" s="73" t="str">
        <f>IFERROR(IF($B201=String_o_Kofi,0,VLOOKUP(Monatsverwendungsnachweis!AP204,Status_Ausloesung,Monatsverwendungsnachweis!$R$6,FALSE)*$AF$6*Ermittlung_Pauschale!$N193),"")</f>
        <v/>
      </c>
      <c r="Z201" s="73" t="str">
        <f>IFERROR(IF($B201=String_o_Kofi,0,VLOOKUP(Monatsverwendungsnachweis!AQ204,Status_Ausloesung,Monatsverwendungsnachweis!$R$6,FALSE)*$AF$6*Ermittlung_Pauschale!$N193),"")</f>
        <v/>
      </c>
      <c r="AA201" s="73" t="str">
        <f>IFERROR(IF($B201=String_o_Kofi,0,VLOOKUP(Monatsverwendungsnachweis!AR204,Status_Ausloesung,Monatsverwendungsnachweis!$R$6,FALSE)*$AF$6*Ermittlung_Pauschale!$N193),"")</f>
        <v/>
      </c>
      <c r="AB201" s="73" t="str">
        <f>IFERROR(IF($B201=String_o_Kofi,0,VLOOKUP(Monatsverwendungsnachweis!AS204,Status_Ausloesung,Monatsverwendungsnachweis!$R$6,FALSE)*$AF$6*Ermittlung_Pauschale!$N193),"")</f>
        <v/>
      </c>
      <c r="AC201" s="73" t="str">
        <f>IFERROR(IF($B201=String_o_Kofi,0,VLOOKUP(Monatsverwendungsnachweis!AT204,Status_Ausloesung,Monatsverwendungsnachweis!$R$6,FALSE)*$AF$6*Ermittlung_Pauschale!$N193),"")</f>
        <v/>
      </c>
      <c r="AD201" s="73" t="str">
        <f>IFERROR(IF($B201=String_o_Kofi,0,VLOOKUP(Monatsverwendungsnachweis!AU204,Status_Ausloesung,Monatsverwendungsnachweis!$R$6,FALSE)*$AF$6*Ermittlung_Pauschale!$N193),"")</f>
        <v/>
      </c>
      <c r="AE201" s="73" t="str">
        <f>IFERROR(IF($B201=String_o_Kofi,0,VLOOKUP(Monatsverwendungsnachweis!AV204,Status_Ausloesung,Monatsverwendungsnachweis!$R$6,FALSE)*$AF$6*Ermittlung_Pauschale!$N193),"")</f>
        <v/>
      </c>
      <c r="AF201" s="73" t="str">
        <f>IFERROR(IF($B201=String_o_Kofi,0,VLOOKUP(Monatsverwendungsnachweis!AW204,Status_Ausloesung,Monatsverwendungsnachweis!$R$6,FALSE)*$AF$6*Ermittlung_Pauschale!$N193),"")</f>
        <v/>
      </c>
      <c r="AG201" s="73" t="str">
        <f>IFERROR(IF($B201=String_o_Kofi,0,VLOOKUP(Monatsverwendungsnachweis!AX204,Status_Ausloesung,Monatsverwendungsnachweis!$R$6,FALSE)*$AF$6*Ermittlung_Pauschale!$N193),"")</f>
        <v/>
      </c>
      <c r="AH201" s="73" t="str">
        <f>IFERROR(IF($B201=String_o_Kofi,0,VLOOKUP(Monatsverwendungsnachweis!AY204,Status_Ausloesung,Monatsverwendungsnachweis!$R$6,FALSE)*$AF$6*Ermittlung_Pauschale!$N193),"")</f>
        <v/>
      </c>
      <c r="AI201" s="73" t="str">
        <f>IFERROR(IF($B201=String_o_Kofi,0,VLOOKUP(Monatsverwendungsnachweis!AZ204,Status_Ausloesung,Monatsverwendungsnachweis!$R$6,FALSE)*$AF$6*Ermittlung_Pauschale!$N193),"")</f>
        <v/>
      </c>
      <c r="AJ201" s="73" t="str">
        <f>IFERROR(IF($B201=String_o_Kofi,0,VLOOKUP(Monatsverwendungsnachweis!BA204,Status_Ausloesung,Monatsverwendungsnachweis!$R$6,FALSE)*$AF$6*Ermittlung_Pauschale!$N193),"")</f>
        <v/>
      </c>
      <c r="AK201" s="73" t="str">
        <f>IFERROR(IF($B201=String_o_Kofi,0,VLOOKUP(Monatsverwendungsnachweis!BB204,Status_Ausloesung,Monatsverwendungsnachweis!$R$6,FALSE)*$AF$6*Ermittlung_Pauschale!$N193),"")</f>
        <v/>
      </c>
      <c r="AL201" s="73" t="str">
        <f>IFERROR(IF($B201=String_o_Kofi,0,VLOOKUP(Monatsverwendungsnachweis!BC204,Status_Ausloesung,Monatsverwendungsnachweis!$R$6,FALSE)*$AF$6*Ermittlung_Pauschale!$N193),"")</f>
        <v/>
      </c>
      <c r="AM201" s="74">
        <f>IF(E201='Drop Down'!$L$2,SUM(H201:AL201),0)</f>
        <v>0</v>
      </c>
      <c r="AN201" s="74">
        <f>IF(E201='Drop Down'!$L$3,SUM(H201:AL201),0)</f>
        <v>0</v>
      </c>
      <c r="AO201" s="625"/>
      <c r="AP201" s="625"/>
    </row>
    <row r="202" spans="1:42" s="41" customFormat="1" ht="11.85" customHeight="1" x14ac:dyDescent="0.2">
      <c r="A202" s="83" t="str">
        <f>Monatsverwendungsnachweis!A205</f>
        <v/>
      </c>
      <c r="B202" s="84" t="str">
        <f>IF(Monatsverwendungsnachweis!B205&lt;&gt;"",Monatsverwendungsnachweis!B205,"")</f>
        <v/>
      </c>
      <c r="C202" s="84" t="str">
        <f>IF(Monatsverwendungsnachweis!D205&lt;&gt;"",Monatsverwendungsnachweis!D205,"")</f>
        <v/>
      </c>
      <c r="D202" s="124" t="str">
        <f>IF(Monatsverwendungsnachweis!F205="","",Monatsverwendungsnachweis!F205)</f>
        <v/>
      </c>
      <c r="E202" s="128" t="str">
        <f>IF(Monatsverwendungsnachweis!G205="","",Monatsverwendungsnachweis!G205)</f>
        <v/>
      </c>
      <c r="F202" s="124" t="str">
        <f>IF(Monatsverwendungsnachweis!H205="","",Monatsverwendungsnachweis!H205)</f>
        <v/>
      </c>
      <c r="G202" s="124" t="str">
        <f>IF(C202="","",IF(Ermittlung_Pauschale!N194=0,"nein","ja"))</f>
        <v/>
      </c>
      <c r="H202" s="73" t="str">
        <f>IFERROR(IF($B202=String_o_Kofi,0,VLOOKUP(Monatsverwendungsnachweis!Y205,Status_Ausloesung,Monatsverwendungsnachweis!$R$6,FALSE)*$AF$6*Ermittlung_Pauschale!$N194),"")</f>
        <v/>
      </c>
      <c r="I202" s="73" t="str">
        <f>IFERROR(IF($B202=String_o_Kofi,0,VLOOKUP(Monatsverwendungsnachweis!Z205,Status_Ausloesung,Monatsverwendungsnachweis!$R$6,FALSE)*$AF$6*Ermittlung_Pauschale!$N194),"")</f>
        <v/>
      </c>
      <c r="J202" s="73" t="str">
        <f>IFERROR(IF($B202=String_o_Kofi,0,VLOOKUP(Monatsverwendungsnachweis!AA205,Status_Ausloesung,Monatsverwendungsnachweis!$R$6,FALSE)*$AF$6*Ermittlung_Pauschale!$N194),"")</f>
        <v/>
      </c>
      <c r="K202" s="73" t="str">
        <f>IFERROR(IF($B202=String_o_Kofi,0,VLOOKUP(Monatsverwendungsnachweis!AB205,Status_Ausloesung,Monatsverwendungsnachweis!$R$6,FALSE)*$AF$6*Ermittlung_Pauschale!$N194),"")</f>
        <v/>
      </c>
      <c r="L202" s="73" t="str">
        <f>IFERROR(IF($B202=String_o_Kofi,0,VLOOKUP(Monatsverwendungsnachweis!AC205,Status_Ausloesung,Monatsverwendungsnachweis!$R$6,FALSE)*$AF$6*Ermittlung_Pauschale!$N194),"")</f>
        <v/>
      </c>
      <c r="M202" s="73" t="str">
        <f>IFERROR(IF($B202=String_o_Kofi,0,VLOOKUP(Monatsverwendungsnachweis!AD205,Status_Ausloesung,Monatsverwendungsnachweis!$R$6,FALSE)*$AF$6*Ermittlung_Pauschale!$N194),"")</f>
        <v/>
      </c>
      <c r="N202" s="73" t="str">
        <f>IFERROR(IF($B202=String_o_Kofi,0,VLOOKUP(Monatsverwendungsnachweis!AE205,Status_Ausloesung,Monatsverwendungsnachweis!$R$6,FALSE)*$AF$6*Ermittlung_Pauschale!$N194),"")</f>
        <v/>
      </c>
      <c r="O202" s="73" t="str">
        <f>IFERROR(IF($B202=String_o_Kofi,0,VLOOKUP(Monatsverwendungsnachweis!AF205,Status_Ausloesung,Monatsverwendungsnachweis!$R$6,FALSE)*$AF$6*Ermittlung_Pauschale!$N194),"")</f>
        <v/>
      </c>
      <c r="P202" s="73" t="str">
        <f>IFERROR(IF($B202=String_o_Kofi,0,VLOOKUP(Monatsverwendungsnachweis!AG205,Status_Ausloesung,Monatsverwendungsnachweis!$R$6,FALSE)*$AF$6*Ermittlung_Pauschale!$N194),"")</f>
        <v/>
      </c>
      <c r="Q202" s="73" t="str">
        <f>IFERROR(IF($B202=String_o_Kofi,0,VLOOKUP(Monatsverwendungsnachweis!AH205,Status_Ausloesung,Monatsverwendungsnachweis!$R$6,FALSE)*$AF$6*Ermittlung_Pauschale!$N194),"")</f>
        <v/>
      </c>
      <c r="R202" s="73" t="str">
        <f>IFERROR(IF($B202=String_o_Kofi,0,VLOOKUP(Monatsverwendungsnachweis!AI205,Status_Ausloesung,Monatsverwendungsnachweis!$R$6,FALSE)*$AF$6*Ermittlung_Pauschale!$N194),"")</f>
        <v/>
      </c>
      <c r="S202" s="73" t="str">
        <f>IFERROR(IF($B202=String_o_Kofi,0,VLOOKUP(Monatsverwendungsnachweis!AJ205,Status_Ausloesung,Monatsverwendungsnachweis!$R$6,FALSE)*$AF$6*Ermittlung_Pauschale!$N194),"")</f>
        <v/>
      </c>
      <c r="T202" s="73" t="str">
        <f>IFERROR(IF($B202=String_o_Kofi,0,VLOOKUP(Monatsverwendungsnachweis!AK205,Status_Ausloesung,Monatsverwendungsnachweis!$R$6,FALSE)*$AF$6*Ermittlung_Pauschale!$N194),"")</f>
        <v/>
      </c>
      <c r="U202" s="73" t="str">
        <f>IFERROR(IF($B202=String_o_Kofi,0,VLOOKUP(Monatsverwendungsnachweis!AL205,Status_Ausloesung,Monatsverwendungsnachweis!$R$6,FALSE)*$AF$6*Ermittlung_Pauschale!$N194),"")</f>
        <v/>
      </c>
      <c r="V202" s="73" t="str">
        <f>IFERROR(IF($B202=String_o_Kofi,0,VLOOKUP(Monatsverwendungsnachweis!AM205,Status_Ausloesung,Monatsverwendungsnachweis!$R$6,FALSE)*$AF$6*Ermittlung_Pauschale!$N194),"")</f>
        <v/>
      </c>
      <c r="W202" s="73" t="str">
        <f>IFERROR(IF($B202=String_o_Kofi,0,VLOOKUP(Monatsverwendungsnachweis!AN205,Status_Ausloesung,Monatsverwendungsnachweis!$R$6,FALSE)*$AF$6*Ermittlung_Pauschale!$N194),"")</f>
        <v/>
      </c>
      <c r="X202" s="73" t="str">
        <f>IFERROR(IF($B202=String_o_Kofi,0,VLOOKUP(Monatsverwendungsnachweis!AO205,Status_Ausloesung,Monatsverwendungsnachweis!$R$6,FALSE)*$AF$6*Ermittlung_Pauschale!$N194),"")</f>
        <v/>
      </c>
      <c r="Y202" s="73" t="str">
        <f>IFERROR(IF($B202=String_o_Kofi,0,VLOOKUP(Monatsverwendungsnachweis!AP205,Status_Ausloesung,Monatsverwendungsnachweis!$R$6,FALSE)*$AF$6*Ermittlung_Pauschale!$N194),"")</f>
        <v/>
      </c>
      <c r="Z202" s="73" t="str">
        <f>IFERROR(IF($B202=String_o_Kofi,0,VLOOKUP(Monatsverwendungsnachweis!AQ205,Status_Ausloesung,Monatsverwendungsnachweis!$R$6,FALSE)*$AF$6*Ermittlung_Pauschale!$N194),"")</f>
        <v/>
      </c>
      <c r="AA202" s="73" t="str">
        <f>IFERROR(IF($B202=String_o_Kofi,0,VLOOKUP(Monatsverwendungsnachweis!AR205,Status_Ausloesung,Monatsverwendungsnachweis!$R$6,FALSE)*$AF$6*Ermittlung_Pauschale!$N194),"")</f>
        <v/>
      </c>
      <c r="AB202" s="73" t="str">
        <f>IFERROR(IF($B202=String_o_Kofi,0,VLOOKUP(Monatsverwendungsnachweis!AS205,Status_Ausloesung,Monatsverwendungsnachweis!$R$6,FALSE)*$AF$6*Ermittlung_Pauschale!$N194),"")</f>
        <v/>
      </c>
      <c r="AC202" s="73" t="str">
        <f>IFERROR(IF($B202=String_o_Kofi,0,VLOOKUP(Monatsverwendungsnachweis!AT205,Status_Ausloesung,Monatsverwendungsnachweis!$R$6,FALSE)*$AF$6*Ermittlung_Pauschale!$N194),"")</f>
        <v/>
      </c>
      <c r="AD202" s="73" t="str">
        <f>IFERROR(IF($B202=String_o_Kofi,0,VLOOKUP(Monatsverwendungsnachweis!AU205,Status_Ausloesung,Monatsverwendungsnachweis!$R$6,FALSE)*$AF$6*Ermittlung_Pauschale!$N194),"")</f>
        <v/>
      </c>
      <c r="AE202" s="73" t="str">
        <f>IFERROR(IF($B202=String_o_Kofi,0,VLOOKUP(Monatsverwendungsnachweis!AV205,Status_Ausloesung,Monatsverwendungsnachweis!$R$6,FALSE)*$AF$6*Ermittlung_Pauschale!$N194),"")</f>
        <v/>
      </c>
      <c r="AF202" s="73" t="str">
        <f>IFERROR(IF($B202=String_o_Kofi,0,VLOOKUP(Monatsverwendungsnachweis!AW205,Status_Ausloesung,Monatsverwendungsnachweis!$R$6,FALSE)*$AF$6*Ermittlung_Pauschale!$N194),"")</f>
        <v/>
      </c>
      <c r="AG202" s="73" t="str">
        <f>IFERROR(IF($B202=String_o_Kofi,0,VLOOKUP(Monatsverwendungsnachweis!AX205,Status_Ausloesung,Monatsverwendungsnachweis!$R$6,FALSE)*$AF$6*Ermittlung_Pauschale!$N194),"")</f>
        <v/>
      </c>
      <c r="AH202" s="73" t="str">
        <f>IFERROR(IF($B202=String_o_Kofi,0,VLOOKUP(Monatsverwendungsnachweis!AY205,Status_Ausloesung,Monatsverwendungsnachweis!$R$6,FALSE)*$AF$6*Ermittlung_Pauschale!$N194),"")</f>
        <v/>
      </c>
      <c r="AI202" s="73" t="str">
        <f>IFERROR(IF($B202=String_o_Kofi,0,VLOOKUP(Monatsverwendungsnachweis!AZ205,Status_Ausloesung,Monatsverwendungsnachweis!$R$6,FALSE)*$AF$6*Ermittlung_Pauschale!$N194),"")</f>
        <v/>
      </c>
      <c r="AJ202" s="73" t="str">
        <f>IFERROR(IF($B202=String_o_Kofi,0,VLOOKUP(Monatsverwendungsnachweis!BA205,Status_Ausloesung,Monatsverwendungsnachweis!$R$6,FALSE)*$AF$6*Ermittlung_Pauschale!$N194),"")</f>
        <v/>
      </c>
      <c r="AK202" s="73" t="str">
        <f>IFERROR(IF($B202=String_o_Kofi,0,VLOOKUP(Monatsverwendungsnachweis!BB205,Status_Ausloesung,Monatsverwendungsnachweis!$R$6,FALSE)*$AF$6*Ermittlung_Pauschale!$N194),"")</f>
        <v/>
      </c>
      <c r="AL202" s="73" t="str">
        <f>IFERROR(IF($B202=String_o_Kofi,0,VLOOKUP(Monatsverwendungsnachweis!BC205,Status_Ausloesung,Monatsverwendungsnachweis!$R$6,FALSE)*$AF$6*Ermittlung_Pauschale!$N194),"")</f>
        <v/>
      </c>
      <c r="AM202" s="74">
        <f>IF(E202='Drop Down'!$L$2,SUM(H202:AL202),0)</f>
        <v>0</v>
      </c>
      <c r="AN202" s="74">
        <f>IF(E202='Drop Down'!$L$3,SUM(H202:AL202),0)</f>
        <v>0</v>
      </c>
      <c r="AO202" s="625"/>
      <c r="AP202" s="625"/>
    </row>
    <row r="203" spans="1:42" s="41" customFormat="1" ht="11.85" customHeight="1" x14ac:dyDescent="0.2">
      <c r="A203" s="83" t="str">
        <f>Monatsverwendungsnachweis!A206</f>
        <v/>
      </c>
      <c r="B203" s="84" t="str">
        <f>IF(Monatsverwendungsnachweis!B206&lt;&gt;"",Monatsverwendungsnachweis!B206,"")</f>
        <v/>
      </c>
      <c r="C203" s="84" t="str">
        <f>IF(Monatsverwendungsnachweis!D206&lt;&gt;"",Monatsverwendungsnachweis!D206,"")</f>
        <v/>
      </c>
      <c r="D203" s="124" t="str">
        <f>IF(Monatsverwendungsnachweis!F206="","",Monatsverwendungsnachweis!F206)</f>
        <v/>
      </c>
      <c r="E203" s="128" t="str">
        <f>IF(Monatsverwendungsnachweis!G206="","",Monatsverwendungsnachweis!G206)</f>
        <v/>
      </c>
      <c r="F203" s="124" t="str">
        <f>IF(Monatsverwendungsnachweis!H206="","",Monatsverwendungsnachweis!H206)</f>
        <v/>
      </c>
      <c r="G203" s="124" t="str">
        <f>IF(C203="","",IF(Ermittlung_Pauschale!N195=0,"nein","ja"))</f>
        <v/>
      </c>
      <c r="H203" s="73" t="str">
        <f>IFERROR(IF($B203=String_o_Kofi,0,VLOOKUP(Monatsverwendungsnachweis!Y206,Status_Ausloesung,Monatsverwendungsnachweis!$R$6,FALSE)*$AF$6*Ermittlung_Pauschale!$N195),"")</f>
        <v/>
      </c>
      <c r="I203" s="73" t="str">
        <f>IFERROR(IF($B203=String_o_Kofi,0,VLOOKUP(Monatsverwendungsnachweis!Z206,Status_Ausloesung,Monatsverwendungsnachweis!$R$6,FALSE)*$AF$6*Ermittlung_Pauschale!$N195),"")</f>
        <v/>
      </c>
      <c r="J203" s="73" t="str">
        <f>IFERROR(IF($B203=String_o_Kofi,0,VLOOKUP(Monatsverwendungsnachweis!AA206,Status_Ausloesung,Monatsverwendungsnachweis!$R$6,FALSE)*$AF$6*Ermittlung_Pauschale!$N195),"")</f>
        <v/>
      </c>
      <c r="K203" s="73" t="str">
        <f>IFERROR(IF($B203=String_o_Kofi,0,VLOOKUP(Monatsverwendungsnachweis!AB206,Status_Ausloesung,Monatsverwendungsnachweis!$R$6,FALSE)*$AF$6*Ermittlung_Pauschale!$N195),"")</f>
        <v/>
      </c>
      <c r="L203" s="73" t="str">
        <f>IFERROR(IF($B203=String_o_Kofi,0,VLOOKUP(Monatsverwendungsnachweis!AC206,Status_Ausloesung,Monatsverwendungsnachweis!$R$6,FALSE)*$AF$6*Ermittlung_Pauschale!$N195),"")</f>
        <v/>
      </c>
      <c r="M203" s="73" t="str">
        <f>IFERROR(IF($B203=String_o_Kofi,0,VLOOKUP(Monatsverwendungsnachweis!AD206,Status_Ausloesung,Monatsverwendungsnachweis!$R$6,FALSE)*$AF$6*Ermittlung_Pauschale!$N195),"")</f>
        <v/>
      </c>
      <c r="N203" s="73" t="str">
        <f>IFERROR(IF($B203=String_o_Kofi,0,VLOOKUP(Monatsverwendungsnachweis!AE206,Status_Ausloesung,Monatsverwendungsnachweis!$R$6,FALSE)*$AF$6*Ermittlung_Pauschale!$N195),"")</f>
        <v/>
      </c>
      <c r="O203" s="73" t="str">
        <f>IFERROR(IF($B203=String_o_Kofi,0,VLOOKUP(Monatsverwendungsnachweis!AF206,Status_Ausloesung,Monatsverwendungsnachweis!$R$6,FALSE)*$AF$6*Ermittlung_Pauschale!$N195),"")</f>
        <v/>
      </c>
      <c r="P203" s="73" t="str">
        <f>IFERROR(IF($B203=String_o_Kofi,0,VLOOKUP(Monatsverwendungsnachweis!AG206,Status_Ausloesung,Monatsverwendungsnachweis!$R$6,FALSE)*$AF$6*Ermittlung_Pauschale!$N195),"")</f>
        <v/>
      </c>
      <c r="Q203" s="73" t="str">
        <f>IFERROR(IF($B203=String_o_Kofi,0,VLOOKUP(Monatsverwendungsnachweis!AH206,Status_Ausloesung,Monatsverwendungsnachweis!$R$6,FALSE)*$AF$6*Ermittlung_Pauschale!$N195),"")</f>
        <v/>
      </c>
      <c r="R203" s="73" t="str">
        <f>IFERROR(IF($B203=String_o_Kofi,0,VLOOKUP(Monatsverwendungsnachweis!AI206,Status_Ausloesung,Monatsverwendungsnachweis!$R$6,FALSE)*$AF$6*Ermittlung_Pauschale!$N195),"")</f>
        <v/>
      </c>
      <c r="S203" s="73" t="str">
        <f>IFERROR(IF($B203=String_o_Kofi,0,VLOOKUP(Monatsverwendungsnachweis!AJ206,Status_Ausloesung,Monatsverwendungsnachweis!$R$6,FALSE)*$AF$6*Ermittlung_Pauschale!$N195),"")</f>
        <v/>
      </c>
      <c r="T203" s="73" t="str">
        <f>IFERROR(IF($B203=String_o_Kofi,0,VLOOKUP(Monatsverwendungsnachweis!AK206,Status_Ausloesung,Monatsverwendungsnachweis!$R$6,FALSE)*$AF$6*Ermittlung_Pauschale!$N195),"")</f>
        <v/>
      </c>
      <c r="U203" s="73" t="str">
        <f>IFERROR(IF($B203=String_o_Kofi,0,VLOOKUP(Monatsverwendungsnachweis!AL206,Status_Ausloesung,Monatsverwendungsnachweis!$R$6,FALSE)*$AF$6*Ermittlung_Pauschale!$N195),"")</f>
        <v/>
      </c>
      <c r="V203" s="73" t="str">
        <f>IFERROR(IF($B203=String_o_Kofi,0,VLOOKUP(Monatsverwendungsnachweis!AM206,Status_Ausloesung,Monatsverwendungsnachweis!$R$6,FALSE)*$AF$6*Ermittlung_Pauschale!$N195),"")</f>
        <v/>
      </c>
      <c r="W203" s="73" t="str">
        <f>IFERROR(IF($B203=String_o_Kofi,0,VLOOKUP(Monatsverwendungsnachweis!AN206,Status_Ausloesung,Monatsverwendungsnachweis!$R$6,FALSE)*$AF$6*Ermittlung_Pauschale!$N195),"")</f>
        <v/>
      </c>
      <c r="X203" s="73" t="str">
        <f>IFERROR(IF($B203=String_o_Kofi,0,VLOOKUP(Monatsverwendungsnachweis!AO206,Status_Ausloesung,Monatsverwendungsnachweis!$R$6,FALSE)*$AF$6*Ermittlung_Pauschale!$N195),"")</f>
        <v/>
      </c>
      <c r="Y203" s="73" t="str">
        <f>IFERROR(IF($B203=String_o_Kofi,0,VLOOKUP(Monatsverwendungsnachweis!AP206,Status_Ausloesung,Monatsverwendungsnachweis!$R$6,FALSE)*$AF$6*Ermittlung_Pauschale!$N195),"")</f>
        <v/>
      </c>
      <c r="Z203" s="73" t="str">
        <f>IFERROR(IF($B203=String_o_Kofi,0,VLOOKUP(Monatsverwendungsnachweis!AQ206,Status_Ausloesung,Monatsverwendungsnachweis!$R$6,FALSE)*$AF$6*Ermittlung_Pauschale!$N195),"")</f>
        <v/>
      </c>
      <c r="AA203" s="73" t="str">
        <f>IFERROR(IF($B203=String_o_Kofi,0,VLOOKUP(Monatsverwendungsnachweis!AR206,Status_Ausloesung,Monatsverwendungsnachweis!$R$6,FALSE)*$AF$6*Ermittlung_Pauschale!$N195),"")</f>
        <v/>
      </c>
      <c r="AB203" s="73" t="str">
        <f>IFERROR(IF($B203=String_o_Kofi,0,VLOOKUP(Monatsverwendungsnachweis!AS206,Status_Ausloesung,Monatsverwendungsnachweis!$R$6,FALSE)*$AF$6*Ermittlung_Pauschale!$N195),"")</f>
        <v/>
      </c>
      <c r="AC203" s="73" t="str">
        <f>IFERROR(IF($B203=String_o_Kofi,0,VLOOKUP(Monatsverwendungsnachweis!AT206,Status_Ausloesung,Monatsverwendungsnachweis!$R$6,FALSE)*$AF$6*Ermittlung_Pauschale!$N195),"")</f>
        <v/>
      </c>
      <c r="AD203" s="73" t="str">
        <f>IFERROR(IF($B203=String_o_Kofi,0,VLOOKUP(Monatsverwendungsnachweis!AU206,Status_Ausloesung,Monatsverwendungsnachweis!$R$6,FALSE)*$AF$6*Ermittlung_Pauschale!$N195),"")</f>
        <v/>
      </c>
      <c r="AE203" s="73" t="str">
        <f>IFERROR(IF($B203=String_o_Kofi,0,VLOOKUP(Monatsverwendungsnachweis!AV206,Status_Ausloesung,Monatsverwendungsnachweis!$R$6,FALSE)*$AF$6*Ermittlung_Pauschale!$N195),"")</f>
        <v/>
      </c>
      <c r="AF203" s="73" t="str">
        <f>IFERROR(IF($B203=String_o_Kofi,0,VLOOKUP(Monatsverwendungsnachweis!AW206,Status_Ausloesung,Monatsverwendungsnachweis!$R$6,FALSE)*$AF$6*Ermittlung_Pauschale!$N195),"")</f>
        <v/>
      </c>
      <c r="AG203" s="73" t="str">
        <f>IFERROR(IF($B203=String_o_Kofi,0,VLOOKUP(Monatsverwendungsnachweis!AX206,Status_Ausloesung,Monatsverwendungsnachweis!$R$6,FALSE)*$AF$6*Ermittlung_Pauschale!$N195),"")</f>
        <v/>
      </c>
      <c r="AH203" s="73" t="str">
        <f>IFERROR(IF($B203=String_o_Kofi,0,VLOOKUP(Monatsverwendungsnachweis!AY206,Status_Ausloesung,Monatsverwendungsnachweis!$R$6,FALSE)*$AF$6*Ermittlung_Pauschale!$N195),"")</f>
        <v/>
      </c>
      <c r="AI203" s="73" t="str">
        <f>IFERROR(IF($B203=String_o_Kofi,0,VLOOKUP(Monatsverwendungsnachweis!AZ206,Status_Ausloesung,Monatsverwendungsnachweis!$R$6,FALSE)*$AF$6*Ermittlung_Pauschale!$N195),"")</f>
        <v/>
      </c>
      <c r="AJ203" s="73" t="str">
        <f>IFERROR(IF($B203=String_o_Kofi,0,VLOOKUP(Monatsverwendungsnachweis!BA206,Status_Ausloesung,Monatsverwendungsnachweis!$R$6,FALSE)*$AF$6*Ermittlung_Pauschale!$N195),"")</f>
        <v/>
      </c>
      <c r="AK203" s="73" t="str">
        <f>IFERROR(IF($B203=String_o_Kofi,0,VLOOKUP(Monatsverwendungsnachweis!BB206,Status_Ausloesung,Monatsverwendungsnachweis!$R$6,FALSE)*$AF$6*Ermittlung_Pauschale!$N195),"")</f>
        <v/>
      </c>
      <c r="AL203" s="73" t="str">
        <f>IFERROR(IF($B203=String_o_Kofi,0,VLOOKUP(Monatsverwendungsnachweis!BC206,Status_Ausloesung,Monatsverwendungsnachweis!$R$6,FALSE)*$AF$6*Ermittlung_Pauschale!$N195),"")</f>
        <v/>
      </c>
      <c r="AM203" s="74">
        <f>IF(E203='Drop Down'!$L$2,SUM(H203:AL203),0)</f>
        <v>0</v>
      </c>
      <c r="AN203" s="74">
        <f>IF(E203='Drop Down'!$L$3,SUM(H203:AL203),0)</f>
        <v>0</v>
      </c>
      <c r="AO203" s="625"/>
      <c r="AP203" s="625"/>
    </row>
    <row r="204" spans="1:42" s="41" customFormat="1" ht="11.85" customHeight="1" x14ac:dyDescent="0.2">
      <c r="A204" s="83" t="str">
        <f>Monatsverwendungsnachweis!A207</f>
        <v/>
      </c>
      <c r="B204" s="84" t="str">
        <f>IF(Monatsverwendungsnachweis!B207&lt;&gt;"",Monatsverwendungsnachweis!B207,"")</f>
        <v/>
      </c>
      <c r="C204" s="84" t="str">
        <f>IF(Monatsverwendungsnachweis!D207&lt;&gt;"",Monatsverwendungsnachweis!D207,"")</f>
        <v/>
      </c>
      <c r="D204" s="124" t="str">
        <f>IF(Monatsverwendungsnachweis!F207="","",Monatsverwendungsnachweis!F207)</f>
        <v/>
      </c>
      <c r="E204" s="128" t="str">
        <f>IF(Monatsverwendungsnachweis!G207="","",Monatsverwendungsnachweis!G207)</f>
        <v/>
      </c>
      <c r="F204" s="124" t="str">
        <f>IF(Monatsverwendungsnachweis!H207="","",Monatsverwendungsnachweis!H207)</f>
        <v/>
      </c>
      <c r="G204" s="124" t="str">
        <f>IF(C204="","",IF(Ermittlung_Pauschale!N196=0,"nein","ja"))</f>
        <v/>
      </c>
      <c r="H204" s="73" t="str">
        <f>IFERROR(IF($B204=String_o_Kofi,0,VLOOKUP(Monatsverwendungsnachweis!Y207,Status_Ausloesung,Monatsverwendungsnachweis!$R$6,FALSE)*$AF$6*Ermittlung_Pauschale!$N196),"")</f>
        <v/>
      </c>
      <c r="I204" s="73" t="str">
        <f>IFERROR(IF($B204=String_o_Kofi,0,VLOOKUP(Monatsverwendungsnachweis!Z207,Status_Ausloesung,Monatsverwendungsnachweis!$R$6,FALSE)*$AF$6*Ermittlung_Pauschale!$N196),"")</f>
        <v/>
      </c>
      <c r="J204" s="73" t="str">
        <f>IFERROR(IF($B204=String_o_Kofi,0,VLOOKUP(Monatsverwendungsnachweis!AA207,Status_Ausloesung,Monatsverwendungsnachweis!$R$6,FALSE)*$AF$6*Ermittlung_Pauschale!$N196),"")</f>
        <v/>
      </c>
      <c r="K204" s="73" t="str">
        <f>IFERROR(IF($B204=String_o_Kofi,0,VLOOKUP(Monatsverwendungsnachweis!AB207,Status_Ausloesung,Monatsverwendungsnachweis!$R$6,FALSE)*$AF$6*Ermittlung_Pauschale!$N196),"")</f>
        <v/>
      </c>
      <c r="L204" s="73" t="str">
        <f>IFERROR(IF($B204=String_o_Kofi,0,VLOOKUP(Monatsverwendungsnachweis!AC207,Status_Ausloesung,Monatsverwendungsnachweis!$R$6,FALSE)*$AF$6*Ermittlung_Pauschale!$N196),"")</f>
        <v/>
      </c>
      <c r="M204" s="73" t="str">
        <f>IFERROR(IF($B204=String_o_Kofi,0,VLOOKUP(Monatsverwendungsnachweis!AD207,Status_Ausloesung,Monatsverwendungsnachweis!$R$6,FALSE)*$AF$6*Ermittlung_Pauschale!$N196),"")</f>
        <v/>
      </c>
      <c r="N204" s="73" t="str">
        <f>IFERROR(IF($B204=String_o_Kofi,0,VLOOKUP(Monatsverwendungsnachweis!AE207,Status_Ausloesung,Monatsverwendungsnachweis!$R$6,FALSE)*$AF$6*Ermittlung_Pauschale!$N196),"")</f>
        <v/>
      </c>
      <c r="O204" s="73" t="str">
        <f>IFERROR(IF($B204=String_o_Kofi,0,VLOOKUP(Monatsverwendungsnachweis!AF207,Status_Ausloesung,Monatsverwendungsnachweis!$R$6,FALSE)*$AF$6*Ermittlung_Pauschale!$N196),"")</f>
        <v/>
      </c>
      <c r="P204" s="73" t="str">
        <f>IFERROR(IF($B204=String_o_Kofi,0,VLOOKUP(Monatsverwendungsnachweis!AG207,Status_Ausloesung,Monatsverwendungsnachweis!$R$6,FALSE)*$AF$6*Ermittlung_Pauschale!$N196),"")</f>
        <v/>
      </c>
      <c r="Q204" s="73" t="str">
        <f>IFERROR(IF($B204=String_o_Kofi,0,VLOOKUP(Monatsverwendungsnachweis!AH207,Status_Ausloesung,Monatsverwendungsnachweis!$R$6,FALSE)*$AF$6*Ermittlung_Pauschale!$N196),"")</f>
        <v/>
      </c>
      <c r="R204" s="73" t="str">
        <f>IFERROR(IF($B204=String_o_Kofi,0,VLOOKUP(Monatsverwendungsnachweis!AI207,Status_Ausloesung,Monatsverwendungsnachweis!$R$6,FALSE)*$AF$6*Ermittlung_Pauschale!$N196),"")</f>
        <v/>
      </c>
      <c r="S204" s="73" t="str">
        <f>IFERROR(IF($B204=String_o_Kofi,0,VLOOKUP(Monatsverwendungsnachweis!AJ207,Status_Ausloesung,Monatsverwendungsnachweis!$R$6,FALSE)*$AF$6*Ermittlung_Pauschale!$N196),"")</f>
        <v/>
      </c>
      <c r="T204" s="73" t="str">
        <f>IFERROR(IF($B204=String_o_Kofi,0,VLOOKUP(Monatsverwendungsnachweis!AK207,Status_Ausloesung,Monatsverwendungsnachweis!$R$6,FALSE)*$AF$6*Ermittlung_Pauschale!$N196),"")</f>
        <v/>
      </c>
      <c r="U204" s="73" t="str">
        <f>IFERROR(IF($B204=String_o_Kofi,0,VLOOKUP(Monatsverwendungsnachweis!AL207,Status_Ausloesung,Monatsverwendungsnachweis!$R$6,FALSE)*$AF$6*Ermittlung_Pauschale!$N196),"")</f>
        <v/>
      </c>
      <c r="V204" s="73" t="str">
        <f>IFERROR(IF($B204=String_o_Kofi,0,VLOOKUP(Monatsverwendungsnachweis!AM207,Status_Ausloesung,Monatsverwendungsnachweis!$R$6,FALSE)*$AF$6*Ermittlung_Pauschale!$N196),"")</f>
        <v/>
      </c>
      <c r="W204" s="73" t="str">
        <f>IFERROR(IF($B204=String_o_Kofi,0,VLOOKUP(Monatsverwendungsnachweis!AN207,Status_Ausloesung,Monatsverwendungsnachweis!$R$6,FALSE)*$AF$6*Ermittlung_Pauschale!$N196),"")</f>
        <v/>
      </c>
      <c r="X204" s="73" t="str">
        <f>IFERROR(IF($B204=String_o_Kofi,0,VLOOKUP(Monatsverwendungsnachweis!AO207,Status_Ausloesung,Monatsverwendungsnachweis!$R$6,FALSE)*$AF$6*Ermittlung_Pauschale!$N196),"")</f>
        <v/>
      </c>
      <c r="Y204" s="73" t="str">
        <f>IFERROR(IF($B204=String_o_Kofi,0,VLOOKUP(Monatsverwendungsnachweis!AP207,Status_Ausloesung,Monatsverwendungsnachweis!$R$6,FALSE)*$AF$6*Ermittlung_Pauschale!$N196),"")</f>
        <v/>
      </c>
      <c r="Z204" s="73" t="str">
        <f>IFERROR(IF($B204=String_o_Kofi,0,VLOOKUP(Monatsverwendungsnachweis!AQ207,Status_Ausloesung,Monatsverwendungsnachweis!$R$6,FALSE)*$AF$6*Ermittlung_Pauschale!$N196),"")</f>
        <v/>
      </c>
      <c r="AA204" s="73" t="str">
        <f>IFERROR(IF($B204=String_o_Kofi,0,VLOOKUP(Monatsverwendungsnachweis!AR207,Status_Ausloesung,Monatsverwendungsnachweis!$R$6,FALSE)*$AF$6*Ermittlung_Pauschale!$N196),"")</f>
        <v/>
      </c>
      <c r="AB204" s="73" t="str">
        <f>IFERROR(IF($B204=String_o_Kofi,0,VLOOKUP(Monatsverwendungsnachweis!AS207,Status_Ausloesung,Monatsverwendungsnachweis!$R$6,FALSE)*$AF$6*Ermittlung_Pauschale!$N196),"")</f>
        <v/>
      </c>
      <c r="AC204" s="73" t="str">
        <f>IFERROR(IF($B204=String_o_Kofi,0,VLOOKUP(Monatsverwendungsnachweis!AT207,Status_Ausloesung,Monatsverwendungsnachweis!$R$6,FALSE)*$AF$6*Ermittlung_Pauschale!$N196),"")</f>
        <v/>
      </c>
      <c r="AD204" s="73" t="str">
        <f>IFERROR(IF($B204=String_o_Kofi,0,VLOOKUP(Monatsverwendungsnachweis!AU207,Status_Ausloesung,Monatsverwendungsnachweis!$R$6,FALSE)*$AF$6*Ermittlung_Pauschale!$N196),"")</f>
        <v/>
      </c>
      <c r="AE204" s="73" t="str">
        <f>IFERROR(IF($B204=String_o_Kofi,0,VLOOKUP(Monatsverwendungsnachweis!AV207,Status_Ausloesung,Monatsverwendungsnachweis!$R$6,FALSE)*$AF$6*Ermittlung_Pauschale!$N196),"")</f>
        <v/>
      </c>
      <c r="AF204" s="73" t="str">
        <f>IFERROR(IF($B204=String_o_Kofi,0,VLOOKUP(Monatsverwendungsnachweis!AW207,Status_Ausloesung,Monatsverwendungsnachweis!$R$6,FALSE)*$AF$6*Ermittlung_Pauschale!$N196),"")</f>
        <v/>
      </c>
      <c r="AG204" s="73" t="str">
        <f>IFERROR(IF($B204=String_o_Kofi,0,VLOOKUP(Monatsverwendungsnachweis!AX207,Status_Ausloesung,Monatsverwendungsnachweis!$R$6,FALSE)*$AF$6*Ermittlung_Pauschale!$N196),"")</f>
        <v/>
      </c>
      <c r="AH204" s="73" t="str">
        <f>IFERROR(IF($B204=String_o_Kofi,0,VLOOKUP(Monatsverwendungsnachweis!AY207,Status_Ausloesung,Monatsverwendungsnachweis!$R$6,FALSE)*$AF$6*Ermittlung_Pauschale!$N196),"")</f>
        <v/>
      </c>
      <c r="AI204" s="73" t="str">
        <f>IFERROR(IF($B204=String_o_Kofi,0,VLOOKUP(Monatsverwendungsnachweis!AZ207,Status_Ausloesung,Monatsverwendungsnachweis!$R$6,FALSE)*$AF$6*Ermittlung_Pauschale!$N196),"")</f>
        <v/>
      </c>
      <c r="AJ204" s="73" t="str">
        <f>IFERROR(IF($B204=String_o_Kofi,0,VLOOKUP(Monatsverwendungsnachweis!BA207,Status_Ausloesung,Monatsverwendungsnachweis!$R$6,FALSE)*$AF$6*Ermittlung_Pauschale!$N196),"")</f>
        <v/>
      </c>
      <c r="AK204" s="73" t="str">
        <f>IFERROR(IF($B204=String_o_Kofi,0,VLOOKUP(Monatsverwendungsnachweis!BB207,Status_Ausloesung,Monatsverwendungsnachweis!$R$6,FALSE)*$AF$6*Ermittlung_Pauschale!$N196),"")</f>
        <v/>
      </c>
      <c r="AL204" s="73" t="str">
        <f>IFERROR(IF($B204=String_o_Kofi,0,VLOOKUP(Monatsverwendungsnachweis!BC207,Status_Ausloesung,Monatsverwendungsnachweis!$R$6,FALSE)*$AF$6*Ermittlung_Pauschale!$N196),"")</f>
        <v/>
      </c>
      <c r="AM204" s="74">
        <f>IF(E204='Drop Down'!$L$2,SUM(H204:AL204),0)</f>
        <v>0</v>
      </c>
      <c r="AN204" s="74">
        <f>IF(E204='Drop Down'!$L$3,SUM(H204:AL204),0)</f>
        <v>0</v>
      </c>
      <c r="AO204" s="625"/>
      <c r="AP204" s="625"/>
    </row>
    <row r="205" spans="1:42" s="41" customFormat="1" ht="11.85" customHeight="1" x14ac:dyDescent="0.2">
      <c r="A205" s="83" t="str">
        <f>Monatsverwendungsnachweis!A208</f>
        <v/>
      </c>
      <c r="B205" s="84" t="str">
        <f>IF(Monatsverwendungsnachweis!B208&lt;&gt;"",Monatsverwendungsnachweis!B208,"")</f>
        <v/>
      </c>
      <c r="C205" s="84" t="str">
        <f>IF(Monatsverwendungsnachweis!D208&lt;&gt;"",Monatsverwendungsnachweis!D208,"")</f>
        <v/>
      </c>
      <c r="D205" s="124" t="str">
        <f>IF(Monatsverwendungsnachweis!F208="","",Monatsverwendungsnachweis!F208)</f>
        <v/>
      </c>
      <c r="E205" s="128" t="str">
        <f>IF(Monatsverwendungsnachweis!G208="","",Monatsverwendungsnachweis!G208)</f>
        <v/>
      </c>
      <c r="F205" s="124" t="str">
        <f>IF(Monatsverwendungsnachweis!H208="","",Monatsverwendungsnachweis!H208)</f>
        <v/>
      </c>
      <c r="G205" s="124" t="str">
        <f>IF(C205="","",IF(Ermittlung_Pauschale!N197=0,"nein","ja"))</f>
        <v/>
      </c>
      <c r="H205" s="73" t="str">
        <f>IFERROR(IF($B205=String_o_Kofi,0,VLOOKUP(Monatsverwendungsnachweis!Y208,Status_Ausloesung,Monatsverwendungsnachweis!$R$6,FALSE)*$AF$6*Ermittlung_Pauschale!$N197),"")</f>
        <v/>
      </c>
      <c r="I205" s="73" t="str">
        <f>IFERROR(IF($B205=String_o_Kofi,0,VLOOKUP(Monatsverwendungsnachweis!Z208,Status_Ausloesung,Monatsverwendungsnachweis!$R$6,FALSE)*$AF$6*Ermittlung_Pauschale!$N197),"")</f>
        <v/>
      </c>
      <c r="J205" s="73" t="str">
        <f>IFERROR(IF($B205=String_o_Kofi,0,VLOOKUP(Monatsverwendungsnachweis!AA208,Status_Ausloesung,Monatsverwendungsnachweis!$R$6,FALSE)*$AF$6*Ermittlung_Pauschale!$N197),"")</f>
        <v/>
      </c>
      <c r="K205" s="73" t="str">
        <f>IFERROR(IF($B205=String_o_Kofi,0,VLOOKUP(Monatsverwendungsnachweis!AB208,Status_Ausloesung,Monatsverwendungsnachweis!$R$6,FALSE)*$AF$6*Ermittlung_Pauschale!$N197),"")</f>
        <v/>
      </c>
      <c r="L205" s="73" t="str">
        <f>IFERROR(IF($B205=String_o_Kofi,0,VLOOKUP(Monatsverwendungsnachweis!AC208,Status_Ausloesung,Monatsverwendungsnachweis!$R$6,FALSE)*$AF$6*Ermittlung_Pauschale!$N197),"")</f>
        <v/>
      </c>
      <c r="M205" s="73" t="str">
        <f>IFERROR(IF($B205=String_o_Kofi,0,VLOOKUP(Monatsverwendungsnachweis!AD208,Status_Ausloesung,Monatsverwendungsnachweis!$R$6,FALSE)*$AF$6*Ermittlung_Pauschale!$N197),"")</f>
        <v/>
      </c>
      <c r="N205" s="73" t="str">
        <f>IFERROR(IF($B205=String_o_Kofi,0,VLOOKUP(Monatsverwendungsnachweis!AE208,Status_Ausloesung,Monatsverwendungsnachweis!$R$6,FALSE)*$AF$6*Ermittlung_Pauschale!$N197),"")</f>
        <v/>
      </c>
      <c r="O205" s="73" t="str">
        <f>IFERROR(IF($B205=String_o_Kofi,0,VLOOKUP(Monatsverwendungsnachweis!AF208,Status_Ausloesung,Monatsverwendungsnachweis!$R$6,FALSE)*$AF$6*Ermittlung_Pauschale!$N197),"")</f>
        <v/>
      </c>
      <c r="P205" s="73" t="str">
        <f>IFERROR(IF($B205=String_o_Kofi,0,VLOOKUP(Monatsverwendungsnachweis!AG208,Status_Ausloesung,Monatsverwendungsnachweis!$R$6,FALSE)*$AF$6*Ermittlung_Pauschale!$N197),"")</f>
        <v/>
      </c>
      <c r="Q205" s="73" t="str">
        <f>IFERROR(IF($B205=String_o_Kofi,0,VLOOKUP(Monatsverwendungsnachweis!AH208,Status_Ausloesung,Monatsverwendungsnachweis!$R$6,FALSE)*$AF$6*Ermittlung_Pauschale!$N197),"")</f>
        <v/>
      </c>
      <c r="R205" s="73" t="str">
        <f>IFERROR(IF($B205=String_o_Kofi,0,VLOOKUP(Monatsverwendungsnachweis!AI208,Status_Ausloesung,Monatsverwendungsnachweis!$R$6,FALSE)*$AF$6*Ermittlung_Pauschale!$N197),"")</f>
        <v/>
      </c>
      <c r="S205" s="73" t="str">
        <f>IFERROR(IF($B205=String_o_Kofi,0,VLOOKUP(Monatsverwendungsnachweis!AJ208,Status_Ausloesung,Monatsverwendungsnachweis!$R$6,FALSE)*$AF$6*Ermittlung_Pauschale!$N197),"")</f>
        <v/>
      </c>
      <c r="T205" s="73" t="str">
        <f>IFERROR(IF($B205=String_o_Kofi,0,VLOOKUP(Monatsverwendungsnachweis!AK208,Status_Ausloesung,Monatsverwendungsnachweis!$R$6,FALSE)*$AF$6*Ermittlung_Pauschale!$N197),"")</f>
        <v/>
      </c>
      <c r="U205" s="73" t="str">
        <f>IFERROR(IF($B205=String_o_Kofi,0,VLOOKUP(Monatsverwendungsnachweis!AL208,Status_Ausloesung,Monatsverwendungsnachweis!$R$6,FALSE)*$AF$6*Ermittlung_Pauschale!$N197),"")</f>
        <v/>
      </c>
      <c r="V205" s="73" t="str">
        <f>IFERROR(IF($B205=String_o_Kofi,0,VLOOKUP(Monatsverwendungsnachweis!AM208,Status_Ausloesung,Monatsverwendungsnachweis!$R$6,FALSE)*$AF$6*Ermittlung_Pauschale!$N197),"")</f>
        <v/>
      </c>
      <c r="W205" s="73" t="str">
        <f>IFERROR(IF($B205=String_o_Kofi,0,VLOOKUP(Monatsverwendungsnachweis!AN208,Status_Ausloesung,Monatsverwendungsnachweis!$R$6,FALSE)*$AF$6*Ermittlung_Pauschale!$N197),"")</f>
        <v/>
      </c>
      <c r="X205" s="73" t="str">
        <f>IFERROR(IF($B205=String_o_Kofi,0,VLOOKUP(Monatsverwendungsnachweis!AO208,Status_Ausloesung,Monatsverwendungsnachweis!$R$6,FALSE)*$AF$6*Ermittlung_Pauschale!$N197),"")</f>
        <v/>
      </c>
      <c r="Y205" s="73" t="str">
        <f>IFERROR(IF($B205=String_o_Kofi,0,VLOOKUP(Monatsverwendungsnachweis!AP208,Status_Ausloesung,Monatsverwendungsnachweis!$R$6,FALSE)*$AF$6*Ermittlung_Pauschale!$N197),"")</f>
        <v/>
      </c>
      <c r="Z205" s="73" t="str">
        <f>IFERROR(IF($B205=String_o_Kofi,0,VLOOKUP(Monatsverwendungsnachweis!AQ208,Status_Ausloesung,Monatsverwendungsnachweis!$R$6,FALSE)*$AF$6*Ermittlung_Pauschale!$N197),"")</f>
        <v/>
      </c>
      <c r="AA205" s="73" t="str">
        <f>IFERROR(IF($B205=String_o_Kofi,0,VLOOKUP(Monatsverwendungsnachweis!AR208,Status_Ausloesung,Monatsverwendungsnachweis!$R$6,FALSE)*$AF$6*Ermittlung_Pauschale!$N197),"")</f>
        <v/>
      </c>
      <c r="AB205" s="73" t="str">
        <f>IFERROR(IF($B205=String_o_Kofi,0,VLOOKUP(Monatsverwendungsnachweis!AS208,Status_Ausloesung,Monatsverwendungsnachweis!$R$6,FALSE)*$AF$6*Ermittlung_Pauschale!$N197),"")</f>
        <v/>
      </c>
      <c r="AC205" s="73" t="str">
        <f>IFERROR(IF($B205=String_o_Kofi,0,VLOOKUP(Monatsverwendungsnachweis!AT208,Status_Ausloesung,Monatsverwendungsnachweis!$R$6,FALSE)*$AF$6*Ermittlung_Pauschale!$N197),"")</f>
        <v/>
      </c>
      <c r="AD205" s="73" t="str">
        <f>IFERROR(IF($B205=String_o_Kofi,0,VLOOKUP(Monatsverwendungsnachweis!AU208,Status_Ausloesung,Monatsverwendungsnachweis!$R$6,FALSE)*$AF$6*Ermittlung_Pauschale!$N197),"")</f>
        <v/>
      </c>
      <c r="AE205" s="73" t="str">
        <f>IFERROR(IF($B205=String_o_Kofi,0,VLOOKUP(Monatsverwendungsnachweis!AV208,Status_Ausloesung,Monatsverwendungsnachweis!$R$6,FALSE)*$AF$6*Ermittlung_Pauschale!$N197),"")</f>
        <v/>
      </c>
      <c r="AF205" s="73" t="str">
        <f>IFERROR(IF($B205=String_o_Kofi,0,VLOOKUP(Monatsverwendungsnachweis!AW208,Status_Ausloesung,Monatsverwendungsnachweis!$R$6,FALSE)*$AF$6*Ermittlung_Pauschale!$N197),"")</f>
        <v/>
      </c>
      <c r="AG205" s="73" t="str">
        <f>IFERROR(IF($B205=String_o_Kofi,0,VLOOKUP(Monatsverwendungsnachweis!AX208,Status_Ausloesung,Monatsverwendungsnachweis!$R$6,FALSE)*$AF$6*Ermittlung_Pauschale!$N197),"")</f>
        <v/>
      </c>
      <c r="AH205" s="73" t="str">
        <f>IFERROR(IF($B205=String_o_Kofi,0,VLOOKUP(Monatsverwendungsnachweis!AY208,Status_Ausloesung,Monatsverwendungsnachweis!$R$6,FALSE)*$AF$6*Ermittlung_Pauschale!$N197),"")</f>
        <v/>
      </c>
      <c r="AI205" s="73" t="str">
        <f>IFERROR(IF($B205=String_o_Kofi,0,VLOOKUP(Monatsverwendungsnachweis!AZ208,Status_Ausloesung,Monatsverwendungsnachweis!$R$6,FALSE)*$AF$6*Ermittlung_Pauschale!$N197),"")</f>
        <v/>
      </c>
      <c r="AJ205" s="73" t="str">
        <f>IFERROR(IF($B205=String_o_Kofi,0,VLOOKUP(Monatsverwendungsnachweis!BA208,Status_Ausloesung,Monatsverwendungsnachweis!$R$6,FALSE)*$AF$6*Ermittlung_Pauschale!$N197),"")</f>
        <v/>
      </c>
      <c r="AK205" s="73" t="str">
        <f>IFERROR(IF($B205=String_o_Kofi,0,VLOOKUP(Monatsverwendungsnachweis!BB208,Status_Ausloesung,Monatsverwendungsnachweis!$R$6,FALSE)*$AF$6*Ermittlung_Pauschale!$N197),"")</f>
        <v/>
      </c>
      <c r="AL205" s="73" t="str">
        <f>IFERROR(IF($B205=String_o_Kofi,0,VLOOKUP(Monatsverwendungsnachweis!BC208,Status_Ausloesung,Monatsverwendungsnachweis!$R$6,FALSE)*$AF$6*Ermittlung_Pauschale!$N197),"")</f>
        <v/>
      </c>
      <c r="AM205" s="74">
        <f>IF(E205='Drop Down'!$L$2,SUM(H205:AL205),0)</f>
        <v>0</v>
      </c>
      <c r="AN205" s="74">
        <f>IF(E205='Drop Down'!$L$3,SUM(H205:AL205),0)</f>
        <v>0</v>
      </c>
      <c r="AO205" s="625"/>
      <c r="AP205" s="625"/>
    </row>
    <row r="206" spans="1:42" s="41" customFormat="1" ht="11.85" customHeight="1" x14ac:dyDescent="0.2">
      <c r="A206" s="83" t="str">
        <f>Monatsverwendungsnachweis!A209</f>
        <v/>
      </c>
      <c r="B206" s="84" t="str">
        <f>IF(Monatsverwendungsnachweis!B209&lt;&gt;"",Monatsverwendungsnachweis!B209,"")</f>
        <v/>
      </c>
      <c r="C206" s="84" t="str">
        <f>IF(Monatsverwendungsnachweis!D209&lt;&gt;"",Monatsverwendungsnachweis!D209,"")</f>
        <v/>
      </c>
      <c r="D206" s="124" t="str">
        <f>IF(Monatsverwendungsnachweis!F209="","",Monatsverwendungsnachweis!F209)</f>
        <v/>
      </c>
      <c r="E206" s="128" t="str">
        <f>IF(Monatsverwendungsnachweis!G209="","",Monatsverwendungsnachweis!G209)</f>
        <v/>
      </c>
      <c r="F206" s="124" t="str">
        <f>IF(Monatsverwendungsnachweis!H209="","",Monatsverwendungsnachweis!H209)</f>
        <v/>
      </c>
      <c r="G206" s="124" t="str">
        <f>IF(C206="","",IF(Ermittlung_Pauschale!N198=0,"nein","ja"))</f>
        <v/>
      </c>
      <c r="H206" s="73" t="str">
        <f>IFERROR(IF($B206=String_o_Kofi,0,VLOOKUP(Monatsverwendungsnachweis!Y209,Status_Ausloesung,Monatsverwendungsnachweis!$R$6,FALSE)*$AF$6*Ermittlung_Pauschale!$N198),"")</f>
        <v/>
      </c>
      <c r="I206" s="73" t="str">
        <f>IFERROR(IF($B206=String_o_Kofi,0,VLOOKUP(Monatsverwendungsnachweis!Z209,Status_Ausloesung,Monatsverwendungsnachweis!$R$6,FALSE)*$AF$6*Ermittlung_Pauschale!$N198),"")</f>
        <v/>
      </c>
      <c r="J206" s="73" t="str">
        <f>IFERROR(IF($B206=String_o_Kofi,0,VLOOKUP(Monatsverwendungsnachweis!AA209,Status_Ausloesung,Monatsverwendungsnachweis!$R$6,FALSE)*$AF$6*Ermittlung_Pauschale!$N198),"")</f>
        <v/>
      </c>
      <c r="K206" s="73" t="str">
        <f>IFERROR(IF($B206=String_o_Kofi,0,VLOOKUP(Monatsverwendungsnachweis!AB209,Status_Ausloesung,Monatsverwendungsnachweis!$R$6,FALSE)*$AF$6*Ermittlung_Pauschale!$N198),"")</f>
        <v/>
      </c>
      <c r="L206" s="73" t="str">
        <f>IFERROR(IF($B206=String_o_Kofi,0,VLOOKUP(Monatsverwendungsnachweis!AC209,Status_Ausloesung,Monatsverwendungsnachweis!$R$6,FALSE)*$AF$6*Ermittlung_Pauschale!$N198),"")</f>
        <v/>
      </c>
      <c r="M206" s="73" t="str">
        <f>IFERROR(IF($B206=String_o_Kofi,0,VLOOKUP(Monatsverwendungsnachweis!AD209,Status_Ausloesung,Monatsverwendungsnachweis!$R$6,FALSE)*$AF$6*Ermittlung_Pauschale!$N198),"")</f>
        <v/>
      </c>
      <c r="N206" s="73" t="str">
        <f>IFERROR(IF($B206=String_o_Kofi,0,VLOOKUP(Monatsverwendungsnachweis!AE209,Status_Ausloesung,Monatsverwendungsnachweis!$R$6,FALSE)*$AF$6*Ermittlung_Pauschale!$N198),"")</f>
        <v/>
      </c>
      <c r="O206" s="73" t="str">
        <f>IFERROR(IF($B206=String_o_Kofi,0,VLOOKUP(Monatsverwendungsnachweis!AF209,Status_Ausloesung,Monatsverwendungsnachweis!$R$6,FALSE)*$AF$6*Ermittlung_Pauschale!$N198),"")</f>
        <v/>
      </c>
      <c r="P206" s="73" t="str">
        <f>IFERROR(IF($B206=String_o_Kofi,0,VLOOKUP(Monatsverwendungsnachweis!AG209,Status_Ausloesung,Monatsverwendungsnachweis!$R$6,FALSE)*$AF$6*Ermittlung_Pauschale!$N198),"")</f>
        <v/>
      </c>
      <c r="Q206" s="73" t="str">
        <f>IFERROR(IF($B206=String_o_Kofi,0,VLOOKUP(Monatsverwendungsnachweis!AH209,Status_Ausloesung,Monatsverwendungsnachweis!$R$6,FALSE)*$AF$6*Ermittlung_Pauschale!$N198),"")</f>
        <v/>
      </c>
      <c r="R206" s="73" t="str">
        <f>IFERROR(IF($B206=String_o_Kofi,0,VLOOKUP(Monatsverwendungsnachweis!AI209,Status_Ausloesung,Monatsverwendungsnachweis!$R$6,FALSE)*$AF$6*Ermittlung_Pauschale!$N198),"")</f>
        <v/>
      </c>
      <c r="S206" s="73" t="str">
        <f>IFERROR(IF($B206=String_o_Kofi,0,VLOOKUP(Monatsverwendungsnachweis!AJ209,Status_Ausloesung,Monatsverwendungsnachweis!$R$6,FALSE)*$AF$6*Ermittlung_Pauschale!$N198),"")</f>
        <v/>
      </c>
      <c r="T206" s="73" t="str">
        <f>IFERROR(IF($B206=String_o_Kofi,0,VLOOKUP(Monatsverwendungsnachweis!AK209,Status_Ausloesung,Monatsverwendungsnachweis!$R$6,FALSE)*$AF$6*Ermittlung_Pauschale!$N198),"")</f>
        <v/>
      </c>
      <c r="U206" s="73" t="str">
        <f>IFERROR(IF($B206=String_o_Kofi,0,VLOOKUP(Monatsverwendungsnachweis!AL209,Status_Ausloesung,Monatsverwendungsnachweis!$R$6,FALSE)*$AF$6*Ermittlung_Pauschale!$N198),"")</f>
        <v/>
      </c>
      <c r="V206" s="73" t="str">
        <f>IFERROR(IF($B206=String_o_Kofi,0,VLOOKUP(Monatsverwendungsnachweis!AM209,Status_Ausloesung,Monatsverwendungsnachweis!$R$6,FALSE)*$AF$6*Ermittlung_Pauschale!$N198),"")</f>
        <v/>
      </c>
      <c r="W206" s="73" t="str">
        <f>IFERROR(IF($B206=String_o_Kofi,0,VLOOKUP(Monatsverwendungsnachweis!AN209,Status_Ausloesung,Monatsverwendungsnachweis!$R$6,FALSE)*$AF$6*Ermittlung_Pauschale!$N198),"")</f>
        <v/>
      </c>
      <c r="X206" s="73" t="str">
        <f>IFERROR(IF($B206=String_o_Kofi,0,VLOOKUP(Monatsverwendungsnachweis!AO209,Status_Ausloesung,Monatsverwendungsnachweis!$R$6,FALSE)*$AF$6*Ermittlung_Pauschale!$N198),"")</f>
        <v/>
      </c>
      <c r="Y206" s="73" t="str">
        <f>IFERROR(IF($B206=String_o_Kofi,0,VLOOKUP(Monatsverwendungsnachweis!AP209,Status_Ausloesung,Monatsverwendungsnachweis!$R$6,FALSE)*$AF$6*Ermittlung_Pauschale!$N198),"")</f>
        <v/>
      </c>
      <c r="Z206" s="73" t="str">
        <f>IFERROR(IF($B206=String_o_Kofi,0,VLOOKUP(Monatsverwendungsnachweis!AQ209,Status_Ausloesung,Monatsverwendungsnachweis!$R$6,FALSE)*$AF$6*Ermittlung_Pauschale!$N198),"")</f>
        <v/>
      </c>
      <c r="AA206" s="73" t="str">
        <f>IFERROR(IF($B206=String_o_Kofi,0,VLOOKUP(Monatsverwendungsnachweis!AR209,Status_Ausloesung,Monatsverwendungsnachweis!$R$6,FALSE)*$AF$6*Ermittlung_Pauschale!$N198),"")</f>
        <v/>
      </c>
      <c r="AB206" s="73" t="str">
        <f>IFERROR(IF($B206=String_o_Kofi,0,VLOOKUP(Monatsverwendungsnachweis!AS209,Status_Ausloesung,Monatsverwendungsnachweis!$R$6,FALSE)*$AF$6*Ermittlung_Pauschale!$N198),"")</f>
        <v/>
      </c>
      <c r="AC206" s="73" t="str">
        <f>IFERROR(IF($B206=String_o_Kofi,0,VLOOKUP(Monatsverwendungsnachweis!AT209,Status_Ausloesung,Monatsverwendungsnachweis!$R$6,FALSE)*$AF$6*Ermittlung_Pauschale!$N198),"")</f>
        <v/>
      </c>
      <c r="AD206" s="73" t="str">
        <f>IFERROR(IF($B206=String_o_Kofi,0,VLOOKUP(Monatsverwendungsnachweis!AU209,Status_Ausloesung,Monatsverwendungsnachweis!$R$6,FALSE)*$AF$6*Ermittlung_Pauschale!$N198),"")</f>
        <v/>
      </c>
      <c r="AE206" s="73" t="str">
        <f>IFERROR(IF($B206=String_o_Kofi,0,VLOOKUP(Monatsverwendungsnachweis!AV209,Status_Ausloesung,Monatsverwendungsnachweis!$R$6,FALSE)*$AF$6*Ermittlung_Pauschale!$N198),"")</f>
        <v/>
      </c>
      <c r="AF206" s="73" t="str">
        <f>IFERROR(IF($B206=String_o_Kofi,0,VLOOKUP(Monatsverwendungsnachweis!AW209,Status_Ausloesung,Monatsverwendungsnachweis!$R$6,FALSE)*$AF$6*Ermittlung_Pauschale!$N198),"")</f>
        <v/>
      </c>
      <c r="AG206" s="73" t="str">
        <f>IFERROR(IF($B206=String_o_Kofi,0,VLOOKUP(Monatsverwendungsnachweis!AX209,Status_Ausloesung,Monatsverwendungsnachweis!$R$6,FALSE)*$AF$6*Ermittlung_Pauschale!$N198),"")</f>
        <v/>
      </c>
      <c r="AH206" s="73" t="str">
        <f>IFERROR(IF($B206=String_o_Kofi,0,VLOOKUP(Monatsverwendungsnachweis!AY209,Status_Ausloesung,Monatsverwendungsnachweis!$R$6,FALSE)*$AF$6*Ermittlung_Pauschale!$N198),"")</f>
        <v/>
      </c>
      <c r="AI206" s="73" t="str">
        <f>IFERROR(IF($B206=String_o_Kofi,0,VLOOKUP(Monatsverwendungsnachweis!AZ209,Status_Ausloesung,Monatsverwendungsnachweis!$R$6,FALSE)*$AF$6*Ermittlung_Pauschale!$N198),"")</f>
        <v/>
      </c>
      <c r="AJ206" s="73" t="str">
        <f>IFERROR(IF($B206=String_o_Kofi,0,VLOOKUP(Monatsverwendungsnachweis!BA209,Status_Ausloesung,Monatsverwendungsnachweis!$R$6,FALSE)*$AF$6*Ermittlung_Pauschale!$N198),"")</f>
        <v/>
      </c>
      <c r="AK206" s="73" t="str">
        <f>IFERROR(IF($B206=String_o_Kofi,0,VLOOKUP(Monatsverwendungsnachweis!BB209,Status_Ausloesung,Monatsverwendungsnachweis!$R$6,FALSE)*$AF$6*Ermittlung_Pauschale!$N198),"")</f>
        <v/>
      </c>
      <c r="AL206" s="73" t="str">
        <f>IFERROR(IF($B206=String_o_Kofi,0,VLOOKUP(Monatsverwendungsnachweis!BC209,Status_Ausloesung,Monatsverwendungsnachweis!$R$6,FALSE)*$AF$6*Ermittlung_Pauschale!$N198),"")</f>
        <v/>
      </c>
      <c r="AM206" s="74">
        <f>IF(E206='Drop Down'!$L$2,SUM(H206:AL206),0)</f>
        <v>0</v>
      </c>
      <c r="AN206" s="74">
        <f>IF(E206='Drop Down'!$L$3,SUM(H206:AL206),0)</f>
        <v>0</v>
      </c>
      <c r="AO206" s="625"/>
      <c r="AP206" s="625"/>
    </row>
    <row r="207" spans="1:42" s="41" customFormat="1" ht="11.85" customHeight="1" x14ac:dyDescent="0.2">
      <c r="A207" s="83" t="str">
        <f>Monatsverwendungsnachweis!A210</f>
        <v/>
      </c>
      <c r="B207" s="84" t="str">
        <f>IF(Monatsverwendungsnachweis!B210&lt;&gt;"",Monatsverwendungsnachweis!B210,"")</f>
        <v/>
      </c>
      <c r="C207" s="84" t="str">
        <f>IF(Monatsverwendungsnachweis!D210&lt;&gt;"",Monatsverwendungsnachweis!D210,"")</f>
        <v/>
      </c>
      <c r="D207" s="124" t="str">
        <f>IF(Monatsverwendungsnachweis!F210="","",Monatsverwendungsnachweis!F210)</f>
        <v/>
      </c>
      <c r="E207" s="128" t="str">
        <f>IF(Monatsverwendungsnachweis!G210="","",Monatsverwendungsnachweis!G210)</f>
        <v/>
      </c>
      <c r="F207" s="124" t="str">
        <f>IF(Monatsverwendungsnachweis!H210="","",Monatsverwendungsnachweis!H210)</f>
        <v/>
      </c>
      <c r="G207" s="124" t="str">
        <f>IF(C207="","",IF(Ermittlung_Pauschale!N199=0,"nein","ja"))</f>
        <v/>
      </c>
      <c r="H207" s="73" t="str">
        <f>IFERROR(IF($B207=String_o_Kofi,0,VLOOKUP(Monatsverwendungsnachweis!Y210,Status_Ausloesung,Monatsverwendungsnachweis!$R$6,FALSE)*$AF$6*Ermittlung_Pauschale!$N199),"")</f>
        <v/>
      </c>
      <c r="I207" s="73" t="str">
        <f>IFERROR(IF($B207=String_o_Kofi,0,VLOOKUP(Monatsverwendungsnachweis!Z210,Status_Ausloesung,Monatsverwendungsnachweis!$R$6,FALSE)*$AF$6*Ermittlung_Pauschale!$N199),"")</f>
        <v/>
      </c>
      <c r="J207" s="73" t="str">
        <f>IFERROR(IF($B207=String_o_Kofi,0,VLOOKUP(Monatsverwendungsnachweis!AA210,Status_Ausloesung,Monatsverwendungsnachweis!$R$6,FALSE)*$AF$6*Ermittlung_Pauschale!$N199),"")</f>
        <v/>
      </c>
      <c r="K207" s="73" t="str">
        <f>IFERROR(IF($B207=String_o_Kofi,0,VLOOKUP(Monatsverwendungsnachweis!AB210,Status_Ausloesung,Monatsverwendungsnachweis!$R$6,FALSE)*$AF$6*Ermittlung_Pauschale!$N199),"")</f>
        <v/>
      </c>
      <c r="L207" s="73" t="str">
        <f>IFERROR(IF($B207=String_o_Kofi,0,VLOOKUP(Monatsverwendungsnachweis!AC210,Status_Ausloesung,Monatsverwendungsnachweis!$R$6,FALSE)*$AF$6*Ermittlung_Pauschale!$N199),"")</f>
        <v/>
      </c>
      <c r="M207" s="73" t="str">
        <f>IFERROR(IF($B207=String_o_Kofi,0,VLOOKUP(Monatsverwendungsnachweis!AD210,Status_Ausloesung,Monatsverwendungsnachweis!$R$6,FALSE)*$AF$6*Ermittlung_Pauschale!$N199),"")</f>
        <v/>
      </c>
      <c r="N207" s="73" t="str">
        <f>IFERROR(IF($B207=String_o_Kofi,0,VLOOKUP(Monatsverwendungsnachweis!AE210,Status_Ausloesung,Monatsverwendungsnachweis!$R$6,FALSE)*$AF$6*Ermittlung_Pauschale!$N199),"")</f>
        <v/>
      </c>
      <c r="O207" s="73" t="str">
        <f>IFERROR(IF($B207=String_o_Kofi,0,VLOOKUP(Monatsverwendungsnachweis!AF210,Status_Ausloesung,Monatsverwendungsnachweis!$R$6,FALSE)*$AF$6*Ermittlung_Pauschale!$N199),"")</f>
        <v/>
      </c>
      <c r="P207" s="73" t="str">
        <f>IFERROR(IF($B207=String_o_Kofi,0,VLOOKUP(Monatsverwendungsnachweis!AG210,Status_Ausloesung,Monatsverwendungsnachweis!$R$6,FALSE)*$AF$6*Ermittlung_Pauschale!$N199),"")</f>
        <v/>
      </c>
      <c r="Q207" s="73" t="str">
        <f>IFERROR(IF($B207=String_o_Kofi,0,VLOOKUP(Monatsverwendungsnachweis!AH210,Status_Ausloesung,Monatsverwendungsnachweis!$R$6,FALSE)*$AF$6*Ermittlung_Pauschale!$N199),"")</f>
        <v/>
      </c>
      <c r="R207" s="73" t="str">
        <f>IFERROR(IF($B207=String_o_Kofi,0,VLOOKUP(Monatsverwendungsnachweis!AI210,Status_Ausloesung,Monatsverwendungsnachweis!$R$6,FALSE)*$AF$6*Ermittlung_Pauschale!$N199),"")</f>
        <v/>
      </c>
      <c r="S207" s="73" t="str">
        <f>IFERROR(IF($B207=String_o_Kofi,0,VLOOKUP(Monatsverwendungsnachweis!AJ210,Status_Ausloesung,Monatsverwendungsnachweis!$R$6,FALSE)*$AF$6*Ermittlung_Pauschale!$N199),"")</f>
        <v/>
      </c>
      <c r="T207" s="73" t="str">
        <f>IFERROR(IF($B207=String_o_Kofi,0,VLOOKUP(Monatsverwendungsnachweis!AK210,Status_Ausloesung,Monatsverwendungsnachweis!$R$6,FALSE)*$AF$6*Ermittlung_Pauschale!$N199),"")</f>
        <v/>
      </c>
      <c r="U207" s="73" t="str">
        <f>IFERROR(IF($B207=String_o_Kofi,0,VLOOKUP(Monatsverwendungsnachweis!AL210,Status_Ausloesung,Monatsverwendungsnachweis!$R$6,FALSE)*$AF$6*Ermittlung_Pauschale!$N199),"")</f>
        <v/>
      </c>
      <c r="V207" s="73" t="str">
        <f>IFERROR(IF($B207=String_o_Kofi,0,VLOOKUP(Monatsverwendungsnachweis!AM210,Status_Ausloesung,Monatsverwendungsnachweis!$R$6,FALSE)*$AF$6*Ermittlung_Pauschale!$N199),"")</f>
        <v/>
      </c>
      <c r="W207" s="73" t="str">
        <f>IFERROR(IF($B207=String_o_Kofi,0,VLOOKUP(Monatsverwendungsnachweis!AN210,Status_Ausloesung,Monatsverwendungsnachweis!$R$6,FALSE)*$AF$6*Ermittlung_Pauschale!$N199),"")</f>
        <v/>
      </c>
      <c r="X207" s="73" t="str">
        <f>IFERROR(IF($B207=String_o_Kofi,0,VLOOKUP(Monatsverwendungsnachweis!AO210,Status_Ausloesung,Monatsverwendungsnachweis!$R$6,FALSE)*$AF$6*Ermittlung_Pauschale!$N199),"")</f>
        <v/>
      </c>
      <c r="Y207" s="73" t="str">
        <f>IFERROR(IF($B207=String_o_Kofi,0,VLOOKUP(Monatsverwendungsnachweis!AP210,Status_Ausloesung,Monatsverwendungsnachweis!$R$6,FALSE)*$AF$6*Ermittlung_Pauschale!$N199),"")</f>
        <v/>
      </c>
      <c r="Z207" s="73" t="str">
        <f>IFERROR(IF($B207=String_o_Kofi,0,VLOOKUP(Monatsverwendungsnachweis!AQ210,Status_Ausloesung,Monatsverwendungsnachweis!$R$6,FALSE)*$AF$6*Ermittlung_Pauschale!$N199),"")</f>
        <v/>
      </c>
      <c r="AA207" s="73" t="str">
        <f>IFERROR(IF($B207=String_o_Kofi,0,VLOOKUP(Monatsverwendungsnachweis!AR210,Status_Ausloesung,Monatsverwendungsnachweis!$R$6,FALSE)*$AF$6*Ermittlung_Pauschale!$N199),"")</f>
        <v/>
      </c>
      <c r="AB207" s="73" t="str">
        <f>IFERROR(IF($B207=String_o_Kofi,0,VLOOKUP(Monatsverwendungsnachweis!AS210,Status_Ausloesung,Monatsverwendungsnachweis!$R$6,FALSE)*$AF$6*Ermittlung_Pauschale!$N199),"")</f>
        <v/>
      </c>
      <c r="AC207" s="73" t="str">
        <f>IFERROR(IF($B207=String_o_Kofi,0,VLOOKUP(Monatsverwendungsnachweis!AT210,Status_Ausloesung,Monatsverwendungsnachweis!$R$6,FALSE)*$AF$6*Ermittlung_Pauschale!$N199),"")</f>
        <v/>
      </c>
      <c r="AD207" s="73" t="str">
        <f>IFERROR(IF($B207=String_o_Kofi,0,VLOOKUP(Monatsverwendungsnachweis!AU210,Status_Ausloesung,Monatsverwendungsnachweis!$R$6,FALSE)*$AF$6*Ermittlung_Pauschale!$N199),"")</f>
        <v/>
      </c>
      <c r="AE207" s="73" t="str">
        <f>IFERROR(IF($B207=String_o_Kofi,0,VLOOKUP(Monatsverwendungsnachweis!AV210,Status_Ausloesung,Monatsverwendungsnachweis!$R$6,FALSE)*$AF$6*Ermittlung_Pauschale!$N199),"")</f>
        <v/>
      </c>
      <c r="AF207" s="73" t="str">
        <f>IFERROR(IF($B207=String_o_Kofi,0,VLOOKUP(Monatsverwendungsnachweis!AW210,Status_Ausloesung,Monatsverwendungsnachweis!$R$6,FALSE)*$AF$6*Ermittlung_Pauschale!$N199),"")</f>
        <v/>
      </c>
      <c r="AG207" s="73" t="str">
        <f>IFERROR(IF($B207=String_o_Kofi,0,VLOOKUP(Monatsverwendungsnachweis!AX210,Status_Ausloesung,Monatsverwendungsnachweis!$R$6,FALSE)*$AF$6*Ermittlung_Pauschale!$N199),"")</f>
        <v/>
      </c>
      <c r="AH207" s="73" t="str">
        <f>IFERROR(IF($B207=String_o_Kofi,0,VLOOKUP(Monatsverwendungsnachweis!AY210,Status_Ausloesung,Monatsverwendungsnachweis!$R$6,FALSE)*$AF$6*Ermittlung_Pauschale!$N199),"")</f>
        <v/>
      </c>
      <c r="AI207" s="73" t="str">
        <f>IFERROR(IF($B207=String_o_Kofi,0,VLOOKUP(Monatsverwendungsnachweis!AZ210,Status_Ausloesung,Monatsverwendungsnachweis!$R$6,FALSE)*$AF$6*Ermittlung_Pauschale!$N199),"")</f>
        <v/>
      </c>
      <c r="AJ207" s="73" t="str">
        <f>IFERROR(IF($B207=String_o_Kofi,0,VLOOKUP(Monatsverwendungsnachweis!BA210,Status_Ausloesung,Monatsverwendungsnachweis!$R$6,FALSE)*$AF$6*Ermittlung_Pauschale!$N199),"")</f>
        <v/>
      </c>
      <c r="AK207" s="73" t="str">
        <f>IFERROR(IF($B207=String_o_Kofi,0,VLOOKUP(Monatsverwendungsnachweis!BB210,Status_Ausloesung,Monatsverwendungsnachweis!$R$6,FALSE)*$AF$6*Ermittlung_Pauschale!$N199),"")</f>
        <v/>
      </c>
      <c r="AL207" s="73" t="str">
        <f>IFERROR(IF($B207=String_o_Kofi,0,VLOOKUP(Monatsverwendungsnachweis!BC210,Status_Ausloesung,Monatsverwendungsnachweis!$R$6,FALSE)*$AF$6*Ermittlung_Pauschale!$N199),"")</f>
        <v/>
      </c>
      <c r="AM207" s="74">
        <f>IF(E207='Drop Down'!$L$2,SUM(H207:AL207),0)</f>
        <v>0</v>
      </c>
      <c r="AN207" s="74">
        <f>IF(E207='Drop Down'!$L$3,SUM(H207:AL207),0)</f>
        <v>0</v>
      </c>
      <c r="AO207" s="625"/>
      <c r="AP207" s="625"/>
    </row>
    <row r="208" spans="1:42" s="41" customFormat="1" ht="11.85" customHeight="1" x14ac:dyDescent="0.2">
      <c r="A208" s="83" t="str">
        <f>Monatsverwendungsnachweis!A211</f>
        <v/>
      </c>
      <c r="B208" s="84" t="str">
        <f>IF(Monatsverwendungsnachweis!B211&lt;&gt;"",Monatsverwendungsnachweis!B211,"")</f>
        <v/>
      </c>
      <c r="C208" s="84" t="str">
        <f>IF(Monatsverwendungsnachweis!D211&lt;&gt;"",Monatsverwendungsnachweis!D211,"")</f>
        <v/>
      </c>
      <c r="D208" s="124" t="str">
        <f>IF(Monatsverwendungsnachweis!F211="","",Monatsverwendungsnachweis!F211)</f>
        <v/>
      </c>
      <c r="E208" s="128" t="str">
        <f>IF(Monatsverwendungsnachweis!G211="","",Monatsverwendungsnachweis!G211)</f>
        <v/>
      </c>
      <c r="F208" s="124" t="str">
        <f>IF(Monatsverwendungsnachweis!H211="","",Monatsverwendungsnachweis!H211)</f>
        <v/>
      </c>
      <c r="G208" s="124" t="str">
        <f>IF(C208="","",IF(Ermittlung_Pauschale!N200=0,"nein","ja"))</f>
        <v/>
      </c>
      <c r="H208" s="73" t="str">
        <f>IFERROR(IF($B208=String_o_Kofi,0,VLOOKUP(Monatsverwendungsnachweis!Y211,Status_Ausloesung,Monatsverwendungsnachweis!$R$6,FALSE)*$AF$6*Ermittlung_Pauschale!$N200),"")</f>
        <v/>
      </c>
      <c r="I208" s="73" t="str">
        <f>IFERROR(IF($B208=String_o_Kofi,0,VLOOKUP(Monatsverwendungsnachweis!Z211,Status_Ausloesung,Monatsverwendungsnachweis!$R$6,FALSE)*$AF$6*Ermittlung_Pauschale!$N200),"")</f>
        <v/>
      </c>
      <c r="J208" s="73" t="str">
        <f>IFERROR(IF($B208=String_o_Kofi,0,VLOOKUP(Monatsverwendungsnachweis!AA211,Status_Ausloesung,Monatsverwendungsnachweis!$R$6,FALSE)*$AF$6*Ermittlung_Pauschale!$N200),"")</f>
        <v/>
      </c>
      <c r="K208" s="73" t="str">
        <f>IFERROR(IF($B208=String_o_Kofi,0,VLOOKUP(Monatsverwendungsnachweis!AB211,Status_Ausloesung,Monatsverwendungsnachweis!$R$6,FALSE)*$AF$6*Ermittlung_Pauschale!$N200),"")</f>
        <v/>
      </c>
      <c r="L208" s="73" t="str">
        <f>IFERROR(IF($B208=String_o_Kofi,0,VLOOKUP(Monatsverwendungsnachweis!AC211,Status_Ausloesung,Monatsverwendungsnachweis!$R$6,FALSE)*$AF$6*Ermittlung_Pauschale!$N200),"")</f>
        <v/>
      </c>
      <c r="M208" s="73" t="str">
        <f>IFERROR(IF($B208=String_o_Kofi,0,VLOOKUP(Monatsverwendungsnachweis!AD211,Status_Ausloesung,Monatsverwendungsnachweis!$R$6,FALSE)*$AF$6*Ermittlung_Pauschale!$N200),"")</f>
        <v/>
      </c>
      <c r="N208" s="73" t="str">
        <f>IFERROR(IF($B208=String_o_Kofi,0,VLOOKUP(Monatsverwendungsnachweis!AE211,Status_Ausloesung,Monatsverwendungsnachweis!$R$6,FALSE)*$AF$6*Ermittlung_Pauschale!$N200),"")</f>
        <v/>
      </c>
      <c r="O208" s="73" t="str">
        <f>IFERROR(IF($B208=String_o_Kofi,0,VLOOKUP(Monatsverwendungsnachweis!AF211,Status_Ausloesung,Monatsverwendungsnachweis!$R$6,FALSE)*$AF$6*Ermittlung_Pauschale!$N200),"")</f>
        <v/>
      </c>
      <c r="P208" s="73" t="str">
        <f>IFERROR(IF($B208=String_o_Kofi,0,VLOOKUP(Monatsverwendungsnachweis!AG211,Status_Ausloesung,Monatsverwendungsnachweis!$R$6,FALSE)*$AF$6*Ermittlung_Pauschale!$N200),"")</f>
        <v/>
      </c>
      <c r="Q208" s="73" t="str">
        <f>IFERROR(IF($B208=String_o_Kofi,0,VLOOKUP(Monatsverwendungsnachweis!AH211,Status_Ausloesung,Monatsverwendungsnachweis!$R$6,FALSE)*$AF$6*Ermittlung_Pauschale!$N200),"")</f>
        <v/>
      </c>
      <c r="R208" s="73" t="str">
        <f>IFERROR(IF($B208=String_o_Kofi,0,VLOOKUP(Monatsverwendungsnachweis!AI211,Status_Ausloesung,Monatsverwendungsnachweis!$R$6,FALSE)*$AF$6*Ermittlung_Pauschale!$N200),"")</f>
        <v/>
      </c>
      <c r="S208" s="73" t="str">
        <f>IFERROR(IF($B208=String_o_Kofi,0,VLOOKUP(Monatsverwendungsnachweis!AJ211,Status_Ausloesung,Monatsverwendungsnachweis!$R$6,FALSE)*$AF$6*Ermittlung_Pauschale!$N200),"")</f>
        <v/>
      </c>
      <c r="T208" s="73" t="str">
        <f>IFERROR(IF($B208=String_o_Kofi,0,VLOOKUP(Monatsverwendungsnachweis!AK211,Status_Ausloesung,Monatsverwendungsnachweis!$R$6,FALSE)*$AF$6*Ermittlung_Pauschale!$N200),"")</f>
        <v/>
      </c>
      <c r="U208" s="73" t="str">
        <f>IFERROR(IF($B208=String_o_Kofi,0,VLOOKUP(Monatsverwendungsnachweis!AL211,Status_Ausloesung,Monatsverwendungsnachweis!$R$6,FALSE)*$AF$6*Ermittlung_Pauschale!$N200),"")</f>
        <v/>
      </c>
      <c r="V208" s="73" t="str">
        <f>IFERROR(IF($B208=String_o_Kofi,0,VLOOKUP(Monatsverwendungsnachweis!AM211,Status_Ausloesung,Monatsverwendungsnachweis!$R$6,FALSE)*$AF$6*Ermittlung_Pauschale!$N200),"")</f>
        <v/>
      </c>
      <c r="W208" s="73" t="str">
        <f>IFERROR(IF($B208=String_o_Kofi,0,VLOOKUP(Monatsverwendungsnachweis!AN211,Status_Ausloesung,Monatsverwendungsnachweis!$R$6,FALSE)*$AF$6*Ermittlung_Pauschale!$N200),"")</f>
        <v/>
      </c>
      <c r="X208" s="73" t="str">
        <f>IFERROR(IF($B208=String_o_Kofi,0,VLOOKUP(Monatsverwendungsnachweis!AO211,Status_Ausloesung,Monatsverwendungsnachweis!$R$6,FALSE)*$AF$6*Ermittlung_Pauschale!$N200),"")</f>
        <v/>
      </c>
      <c r="Y208" s="73" t="str">
        <f>IFERROR(IF($B208=String_o_Kofi,0,VLOOKUP(Monatsverwendungsnachweis!AP211,Status_Ausloesung,Monatsverwendungsnachweis!$R$6,FALSE)*$AF$6*Ermittlung_Pauschale!$N200),"")</f>
        <v/>
      </c>
      <c r="Z208" s="73" t="str">
        <f>IFERROR(IF($B208=String_o_Kofi,0,VLOOKUP(Monatsverwendungsnachweis!AQ211,Status_Ausloesung,Monatsverwendungsnachweis!$R$6,FALSE)*$AF$6*Ermittlung_Pauschale!$N200),"")</f>
        <v/>
      </c>
      <c r="AA208" s="73" t="str">
        <f>IFERROR(IF($B208=String_o_Kofi,0,VLOOKUP(Monatsverwendungsnachweis!AR211,Status_Ausloesung,Monatsverwendungsnachweis!$R$6,FALSE)*$AF$6*Ermittlung_Pauschale!$N200),"")</f>
        <v/>
      </c>
      <c r="AB208" s="73" t="str">
        <f>IFERROR(IF($B208=String_o_Kofi,0,VLOOKUP(Monatsverwendungsnachweis!AS211,Status_Ausloesung,Monatsverwendungsnachweis!$R$6,FALSE)*$AF$6*Ermittlung_Pauschale!$N200),"")</f>
        <v/>
      </c>
      <c r="AC208" s="73" t="str">
        <f>IFERROR(IF($B208=String_o_Kofi,0,VLOOKUP(Monatsverwendungsnachweis!AT211,Status_Ausloesung,Monatsverwendungsnachweis!$R$6,FALSE)*$AF$6*Ermittlung_Pauschale!$N200),"")</f>
        <v/>
      </c>
      <c r="AD208" s="73" t="str">
        <f>IFERROR(IF($B208=String_o_Kofi,0,VLOOKUP(Monatsverwendungsnachweis!AU211,Status_Ausloesung,Monatsverwendungsnachweis!$R$6,FALSE)*$AF$6*Ermittlung_Pauschale!$N200),"")</f>
        <v/>
      </c>
      <c r="AE208" s="73" t="str">
        <f>IFERROR(IF($B208=String_o_Kofi,0,VLOOKUP(Monatsverwendungsnachweis!AV211,Status_Ausloesung,Monatsverwendungsnachweis!$R$6,FALSE)*$AF$6*Ermittlung_Pauschale!$N200),"")</f>
        <v/>
      </c>
      <c r="AF208" s="73" t="str">
        <f>IFERROR(IF($B208=String_o_Kofi,0,VLOOKUP(Monatsverwendungsnachweis!AW211,Status_Ausloesung,Monatsverwendungsnachweis!$R$6,FALSE)*$AF$6*Ermittlung_Pauschale!$N200),"")</f>
        <v/>
      </c>
      <c r="AG208" s="73" t="str">
        <f>IFERROR(IF($B208=String_o_Kofi,0,VLOOKUP(Monatsverwendungsnachweis!AX211,Status_Ausloesung,Monatsverwendungsnachweis!$R$6,FALSE)*$AF$6*Ermittlung_Pauschale!$N200),"")</f>
        <v/>
      </c>
      <c r="AH208" s="73" t="str">
        <f>IFERROR(IF($B208=String_o_Kofi,0,VLOOKUP(Monatsverwendungsnachweis!AY211,Status_Ausloesung,Monatsverwendungsnachweis!$R$6,FALSE)*$AF$6*Ermittlung_Pauschale!$N200),"")</f>
        <v/>
      </c>
      <c r="AI208" s="73" t="str">
        <f>IFERROR(IF($B208=String_o_Kofi,0,VLOOKUP(Monatsverwendungsnachweis!AZ211,Status_Ausloesung,Monatsverwendungsnachweis!$R$6,FALSE)*$AF$6*Ermittlung_Pauschale!$N200),"")</f>
        <v/>
      </c>
      <c r="AJ208" s="73" t="str">
        <f>IFERROR(IF($B208=String_o_Kofi,0,VLOOKUP(Monatsverwendungsnachweis!BA211,Status_Ausloesung,Monatsverwendungsnachweis!$R$6,FALSE)*$AF$6*Ermittlung_Pauschale!$N200),"")</f>
        <v/>
      </c>
      <c r="AK208" s="73" t="str">
        <f>IFERROR(IF($B208=String_o_Kofi,0,VLOOKUP(Monatsverwendungsnachweis!BB211,Status_Ausloesung,Monatsverwendungsnachweis!$R$6,FALSE)*$AF$6*Ermittlung_Pauschale!$N200),"")</f>
        <v/>
      </c>
      <c r="AL208" s="73" t="str">
        <f>IFERROR(IF($B208=String_o_Kofi,0,VLOOKUP(Monatsverwendungsnachweis!BC211,Status_Ausloesung,Monatsverwendungsnachweis!$R$6,FALSE)*$AF$6*Ermittlung_Pauschale!$N200),"")</f>
        <v/>
      </c>
      <c r="AM208" s="74">
        <f>IF(E208='Drop Down'!$L$2,SUM(H208:AL208),0)</f>
        <v>0</v>
      </c>
      <c r="AN208" s="74">
        <f>IF(E208='Drop Down'!$L$3,SUM(H208:AL208),0)</f>
        <v>0</v>
      </c>
      <c r="AO208" s="625"/>
      <c r="AP208" s="625"/>
    </row>
    <row r="209" spans="1:42" s="41" customFormat="1" ht="11.85" customHeight="1" x14ac:dyDescent="0.2">
      <c r="A209" s="83" t="str">
        <f>Monatsverwendungsnachweis!A212</f>
        <v/>
      </c>
      <c r="B209" s="84" t="str">
        <f>IF(Monatsverwendungsnachweis!B212&lt;&gt;"",Monatsverwendungsnachweis!B212,"")</f>
        <v/>
      </c>
      <c r="C209" s="84" t="str">
        <f>IF(Monatsverwendungsnachweis!D212&lt;&gt;"",Monatsverwendungsnachweis!D212,"")</f>
        <v/>
      </c>
      <c r="D209" s="124" t="str">
        <f>IF(Monatsverwendungsnachweis!F212="","",Monatsverwendungsnachweis!F212)</f>
        <v/>
      </c>
      <c r="E209" s="128" t="str">
        <f>IF(Monatsverwendungsnachweis!G212="","",Monatsverwendungsnachweis!G212)</f>
        <v/>
      </c>
      <c r="F209" s="124" t="str">
        <f>IF(Monatsverwendungsnachweis!H212="","",Monatsverwendungsnachweis!H212)</f>
        <v/>
      </c>
      <c r="G209" s="124" t="str">
        <f>IF(C209="","",IF(Ermittlung_Pauschale!N201=0,"nein","ja"))</f>
        <v/>
      </c>
      <c r="H209" s="73" t="str">
        <f>IFERROR(IF($B209=String_o_Kofi,0,VLOOKUP(Monatsverwendungsnachweis!Y212,Status_Ausloesung,Monatsverwendungsnachweis!$R$6,FALSE)*$AF$6*Ermittlung_Pauschale!$N201),"")</f>
        <v/>
      </c>
      <c r="I209" s="73" t="str">
        <f>IFERROR(IF($B209=String_o_Kofi,0,VLOOKUP(Monatsverwendungsnachweis!Z212,Status_Ausloesung,Monatsverwendungsnachweis!$R$6,FALSE)*$AF$6*Ermittlung_Pauschale!$N201),"")</f>
        <v/>
      </c>
      <c r="J209" s="73" t="str">
        <f>IFERROR(IF($B209=String_o_Kofi,0,VLOOKUP(Monatsverwendungsnachweis!AA212,Status_Ausloesung,Monatsverwendungsnachweis!$R$6,FALSE)*$AF$6*Ermittlung_Pauschale!$N201),"")</f>
        <v/>
      </c>
      <c r="K209" s="73" t="str">
        <f>IFERROR(IF($B209=String_o_Kofi,0,VLOOKUP(Monatsverwendungsnachweis!AB212,Status_Ausloesung,Monatsverwendungsnachweis!$R$6,FALSE)*$AF$6*Ermittlung_Pauschale!$N201),"")</f>
        <v/>
      </c>
      <c r="L209" s="73" t="str">
        <f>IFERROR(IF($B209=String_o_Kofi,0,VLOOKUP(Monatsverwendungsnachweis!AC212,Status_Ausloesung,Monatsverwendungsnachweis!$R$6,FALSE)*$AF$6*Ermittlung_Pauschale!$N201),"")</f>
        <v/>
      </c>
      <c r="M209" s="73" t="str">
        <f>IFERROR(IF($B209=String_o_Kofi,0,VLOOKUP(Monatsverwendungsnachweis!AD212,Status_Ausloesung,Monatsverwendungsnachweis!$R$6,FALSE)*$AF$6*Ermittlung_Pauschale!$N201),"")</f>
        <v/>
      </c>
      <c r="N209" s="73" t="str">
        <f>IFERROR(IF($B209=String_o_Kofi,0,VLOOKUP(Monatsverwendungsnachweis!AE212,Status_Ausloesung,Monatsverwendungsnachweis!$R$6,FALSE)*$AF$6*Ermittlung_Pauschale!$N201),"")</f>
        <v/>
      </c>
      <c r="O209" s="73" t="str">
        <f>IFERROR(IF($B209=String_o_Kofi,0,VLOOKUP(Monatsverwendungsnachweis!AF212,Status_Ausloesung,Monatsverwendungsnachweis!$R$6,FALSE)*$AF$6*Ermittlung_Pauschale!$N201),"")</f>
        <v/>
      </c>
      <c r="P209" s="73" t="str">
        <f>IFERROR(IF($B209=String_o_Kofi,0,VLOOKUP(Monatsverwendungsnachweis!AG212,Status_Ausloesung,Monatsverwendungsnachweis!$R$6,FALSE)*$AF$6*Ermittlung_Pauschale!$N201),"")</f>
        <v/>
      </c>
      <c r="Q209" s="73" t="str">
        <f>IFERROR(IF($B209=String_o_Kofi,0,VLOOKUP(Monatsverwendungsnachweis!AH212,Status_Ausloesung,Monatsverwendungsnachweis!$R$6,FALSE)*$AF$6*Ermittlung_Pauschale!$N201),"")</f>
        <v/>
      </c>
      <c r="R209" s="73" t="str">
        <f>IFERROR(IF($B209=String_o_Kofi,0,VLOOKUP(Monatsverwendungsnachweis!AI212,Status_Ausloesung,Monatsverwendungsnachweis!$R$6,FALSE)*$AF$6*Ermittlung_Pauschale!$N201),"")</f>
        <v/>
      </c>
      <c r="S209" s="73" t="str">
        <f>IFERROR(IF($B209=String_o_Kofi,0,VLOOKUP(Monatsverwendungsnachweis!AJ212,Status_Ausloesung,Monatsverwendungsnachweis!$R$6,FALSE)*$AF$6*Ermittlung_Pauschale!$N201),"")</f>
        <v/>
      </c>
      <c r="T209" s="73" t="str">
        <f>IFERROR(IF($B209=String_o_Kofi,0,VLOOKUP(Monatsverwendungsnachweis!AK212,Status_Ausloesung,Monatsverwendungsnachweis!$R$6,FALSE)*$AF$6*Ermittlung_Pauschale!$N201),"")</f>
        <v/>
      </c>
      <c r="U209" s="73" t="str">
        <f>IFERROR(IF($B209=String_o_Kofi,0,VLOOKUP(Monatsverwendungsnachweis!AL212,Status_Ausloesung,Monatsverwendungsnachweis!$R$6,FALSE)*$AF$6*Ermittlung_Pauschale!$N201),"")</f>
        <v/>
      </c>
      <c r="V209" s="73" t="str">
        <f>IFERROR(IF($B209=String_o_Kofi,0,VLOOKUP(Monatsverwendungsnachweis!AM212,Status_Ausloesung,Monatsverwendungsnachweis!$R$6,FALSE)*$AF$6*Ermittlung_Pauschale!$N201),"")</f>
        <v/>
      </c>
      <c r="W209" s="73" t="str">
        <f>IFERROR(IF($B209=String_o_Kofi,0,VLOOKUP(Monatsverwendungsnachweis!AN212,Status_Ausloesung,Monatsverwendungsnachweis!$R$6,FALSE)*$AF$6*Ermittlung_Pauschale!$N201),"")</f>
        <v/>
      </c>
      <c r="X209" s="73" t="str">
        <f>IFERROR(IF($B209=String_o_Kofi,0,VLOOKUP(Monatsverwendungsnachweis!AO212,Status_Ausloesung,Monatsverwendungsnachweis!$R$6,FALSE)*$AF$6*Ermittlung_Pauschale!$N201),"")</f>
        <v/>
      </c>
      <c r="Y209" s="73" t="str">
        <f>IFERROR(IF($B209=String_o_Kofi,0,VLOOKUP(Monatsverwendungsnachweis!AP212,Status_Ausloesung,Monatsverwendungsnachweis!$R$6,FALSE)*$AF$6*Ermittlung_Pauschale!$N201),"")</f>
        <v/>
      </c>
      <c r="Z209" s="73" t="str">
        <f>IFERROR(IF($B209=String_o_Kofi,0,VLOOKUP(Monatsverwendungsnachweis!AQ212,Status_Ausloesung,Monatsverwendungsnachweis!$R$6,FALSE)*$AF$6*Ermittlung_Pauschale!$N201),"")</f>
        <v/>
      </c>
      <c r="AA209" s="73" t="str">
        <f>IFERROR(IF($B209=String_o_Kofi,0,VLOOKUP(Monatsverwendungsnachweis!AR212,Status_Ausloesung,Monatsverwendungsnachweis!$R$6,FALSE)*$AF$6*Ermittlung_Pauschale!$N201),"")</f>
        <v/>
      </c>
      <c r="AB209" s="73" t="str">
        <f>IFERROR(IF($B209=String_o_Kofi,0,VLOOKUP(Monatsverwendungsnachweis!AS212,Status_Ausloesung,Monatsverwendungsnachweis!$R$6,FALSE)*$AF$6*Ermittlung_Pauschale!$N201),"")</f>
        <v/>
      </c>
      <c r="AC209" s="73" t="str">
        <f>IFERROR(IF($B209=String_o_Kofi,0,VLOOKUP(Monatsverwendungsnachweis!AT212,Status_Ausloesung,Monatsverwendungsnachweis!$R$6,FALSE)*$AF$6*Ermittlung_Pauschale!$N201),"")</f>
        <v/>
      </c>
      <c r="AD209" s="73" t="str">
        <f>IFERROR(IF($B209=String_o_Kofi,0,VLOOKUP(Monatsverwendungsnachweis!AU212,Status_Ausloesung,Monatsverwendungsnachweis!$R$6,FALSE)*$AF$6*Ermittlung_Pauschale!$N201),"")</f>
        <v/>
      </c>
      <c r="AE209" s="73" t="str">
        <f>IFERROR(IF($B209=String_o_Kofi,0,VLOOKUP(Monatsverwendungsnachweis!AV212,Status_Ausloesung,Monatsverwendungsnachweis!$R$6,FALSE)*$AF$6*Ermittlung_Pauschale!$N201),"")</f>
        <v/>
      </c>
      <c r="AF209" s="73" t="str">
        <f>IFERROR(IF($B209=String_o_Kofi,0,VLOOKUP(Monatsverwendungsnachweis!AW212,Status_Ausloesung,Monatsverwendungsnachweis!$R$6,FALSE)*$AF$6*Ermittlung_Pauschale!$N201),"")</f>
        <v/>
      </c>
      <c r="AG209" s="73" t="str">
        <f>IFERROR(IF($B209=String_o_Kofi,0,VLOOKUP(Monatsverwendungsnachweis!AX212,Status_Ausloesung,Monatsverwendungsnachweis!$R$6,FALSE)*$AF$6*Ermittlung_Pauschale!$N201),"")</f>
        <v/>
      </c>
      <c r="AH209" s="73" t="str">
        <f>IFERROR(IF($B209=String_o_Kofi,0,VLOOKUP(Monatsverwendungsnachweis!AY212,Status_Ausloesung,Monatsverwendungsnachweis!$R$6,FALSE)*$AF$6*Ermittlung_Pauschale!$N201),"")</f>
        <v/>
      </c>
      <c r="AI209" s="73" t="str">
        <f>IFERROR(IF($B209=String_o_Kofi,0,VLOOKUP(Monatsverwendungsnachweis!AZ212,Status_Ausloesung,Monatsverwendungsnachweis!$R$6,FALSE)*$AF$6*Ermittlung_Pauschale!$N201),"")</f>
        <v/>
      </c>
      <c r="AJ209" s="73" t="str">
        <f>IFERROR(IF($B209=String_o_Kofi,0,VLOOKUP(Monatsverwendungsnachweis!BA212,Status_Ausloesung,Monatsverwendungsnachweis!$R$6,FALSE)*$AF$6*Ermittlung_Pauschale!$N201),"")</f>
        <v/>
      </c>
      <c r="AK209" s="73" t="str">
        <f>IFERROR(IF($B209=String_o_Kofi,0,VLOOKUP(Monatsverwendungsnachweis!BB212,Status_Ausloesung,Monatsverwendungsnachweis!$R$6,FALSE)*$AF$6*Ermittlung_Pauschale!$N201),"")</f>
        <v/>
      </c>
      <c r="AL209" s="73" t="str">
        <f>IFERROR(IF($B209=String_o_Kofi,0,VLOOKUP(Monatsverwendungsnachweis!BC212,Status_Ausloesung,Monatsverwendungsnachweis!$R$6,FALSE)*$AF$6*Ermittlung_Pauschale!$N201),"")</f>
        <v/>
      </c>
      <c r="AM209" s="74">
        <f>IF(E209='Drop Down'!$L$2,SUM(H209:AL209),0)</f>
        <v>0</v>
      </c>
      <c r="AN209" s="74">
        <f>IF(E209='Drop Down'!$L$3,SUM(H209:AL209),0)</f>
        <v>0</v>
      </c>
      <c r="AO209" s="625"/>
      <c r="AP209" s="625"/>
    </row>
    <row r="210" spans="1:42" s="41" customFormat="1" ht="11.85" customHeight="1" x14ac:dyDescent="0.2">
      <c r="A210" s="83" t="str">
        <f>Monatsverwendungsnachweis!A213</f>
        <v/>
      </c>
      <c r="B210" s="84" t="str">
        <f>IF(Monatsverwendungsnachweis!B213&lt;&gt;"",Monatsverwendungsnachweis!B213,"")</f>
        <v/>
      </c>
      <c r="C210" s="84" t="str">
        <f>IF(Monatsverwendungsnachweis!D213&lt;&gt;"",Monatsverwendungsnachweis!D213,"")</f>
        <v/>
      </c>
      <c r="D210" s="124" t="str">
        <f>IF(Monatsverwendungsnachweis!F213="","",Monatsverwendungsnachweis!F213)</f>
        <v/>
      </c>
      <c r="E210" s="128" t="str">
        <f>IF(Monatsverwendungsnachweis!G213="","",Monatsverwendungsnachweis!G213)</f>
        <v/>
      </c>
      <c r="F210" s="124" t="str">
        <f>IF(Monatsverwendungsnachweis!H213="","",Monatsverwendungsnachweis!H213)</f>
        <v/>
      </c>
      <c r="G210" s="124" t="str">
        <f>IF(C210="","",IF(Ermittlung_Pauschale!N202=0,"nein","ja"))</f>
        <v/>
      </c>
      <c r="H210" s="73" t="str">
        <f>IFERROR(IF($B210=String_o_Kofi,0,VLOOKUP(Monatsverwendungsnachweis!Y213,Status_Ausloesung,Monatsverwendungsnachweis!$R$6,FALSE)*$AF$6*Ermittlung_Pauschale!$N202),"")</f>
        <v/>
      </c>
      <c r="I210" s="73" t="str">
        <f>IFERROR(IF($B210=String_o_Kofi,0,VLOOKUP(Monatsverwendungsnachweis!Z213,Status_Ausloesung,Monatsverwendungsnachweis!$R$6,FALSE)*$AF$6*Ermittlung_Pauschale!$N202),"")</f>
        <v/>
      </c>
      <c r="J210" s="73" t="str">
        <f>IFERROR(IF($B210=String_o_Kofi,0,VLOOKUP(Monatsverwendungsnachweis!AA213,Status_Ausloesung,Monatsverwendungsnachweis!$R$6,FALSE)*$AF$6*Ermittlung_Pauschale!$N202),"")</f>
        <v/>
      </c>
      <c r="K210" s="73" t="str">
        <f>IFERROR(IF($B210=String_o_Kofi,0,VLOOKUP(Monatsverwendungsnachweis!AB213,Status_Ausloesung,Monatsverwendungsnachweis!$R$6,FALSE)*$AF$6*Ermittlung_Pauschale!$N202),"")</f>
        <v/>
      </c>
      <c r="L210" s="73" t="str">
        <f>IFERROR(IF($B210=String_o_Kofi,0,VLOOKUP(Monatsverwendungsnachweis!AC213,Status_Ausloesung,Monatsverwendungsnachweis!$R$6,FALSE)*$AF$6*Ermittlung_Pauschale!$N202),"")</f>
        <v/>
      </c>
      <c r="M210" s="73" t="str">
        <f>IFERROR(IF($B210=String_o_Kofi,0,VLOOKUP(Monatsverwendungsnachweis!AD213,Status_Ausloesung,Monatsverwendungsnachweis!$R$6,FALSE)*$AF$6*Ermittlung_Pauschale!$N202),"")</f>
        <v/>
      </c>
      <c r="N210" s="73" t="str">
        <f>IFERROR(IF($B210=String_o_Kofi,0,VLOOKUP(Monatsverwendungsnachweis!AE213,Status_Ausloesung,Monatsverwendungsnachweis!$R$6,FALSE)*$AF$6*Ermittlung_Pauschale!$N202),"")</f>
        <v/>
      </c>
      <c r="O210" s="73" t="str">
        <f>IFERROR(IF($B210=String_o_Kofi,0,VLOOKUP(Monatsverwendungsnachweis!AF213,Status_Ausloesung,Monatsverwendungsnachweis!$R$6,FALSE)*$AF$6*Ermittlung_Pauschale!$N202),"")</f>
        <v/>
      </c>
      <c r="P210" s="73" t="str">
        <f>IFERROR(IF($B210=String_o_Kofi,0,VLOOKUP(Monatsverwendungsnachweis!AG213,Status_Ausloesung,Monatsverwendungsnachweis!$R$6,FALSE)*$AF$6*Ermittlung_Pauschale!$N202),"")</f>
        <v/>
      </c>
      <c r="Q210" s="73" t="str">
        <f>IFERROR(IF($B210=String_o_Kofi,0,VLOOKUP(Monatsverwendungsnachweis!AH213,Status_Ausloesung,Monatsverwendungsnachweis!$R$6,FALSE)*$AF$6*Ermittlung_Pauschale!$N202),"")</f>
        <v/>
      </c>
      <c r="R210" s="73" t="str">
        <f>IFERROR(IF($B210=String_o_Kofi,0,VLOOKUP(Monatsverwendungsnachweis!AI213,Status_Ausloesung,Monatsverwendungsnachweis!$R$6,FALSE)*$AF$6*Ermittlung_Pauschale!$N202),"")</f>
        <v/>
      </c>
      <c r="S210" s="73" t="str">
        <f>IFERROR(IF($B210=String_o_Kofi,0,VLOOKUP(Monatsverwendungsnachweis!AJ213,Status_Ausloesung,Monatsverwendungsnachweis!$R$6,FALSE)*$AF$6*Ermittlung_Pauschale!$N202),"")</f>
        <v/>
      </c>
      <c r="T210" s="73" t="str">
        <f>IFERROR(IF($B210=String_o_Kofi,0,VLOOKUP(Monatsverwendungsnachweis!AK213,Status_Ausloesung,Monatsverwendungsnachweis!$R$6,FALSE)*$AF$6*Ermittlung_Pauschale!$N202),"")</f>
        <v/>
      </c>
      <c r="U210" s="73" t="str">
        <f>IFERROR(IF($B210=String_o_Kofi,0,VLOOKUP(Monatsverwendungsnachweis!AL213,Status_Ausloesung,Monatsverwendungsnachweis!$R$6,FALSE)*$AF$6*Ermittlung_Pauschale!$N202),"")</f>
        <v/>
      </c>
      <c r="V210" s="73" t="str">
        <f>IFERROR(IF($B210=String_o_Kofi,0,VLOOKUP(Monatsverwendungsnachweis!AM213,Status_Ausloesung,Monatsverwendungsnachweis!$R$6,FALSE)*$AF$6*Ermittlung_Pauschale!$N202),"")</f>
        <v/>
      </c>
      <c r="W210" s="73" t="str">
        <f>IFERROR(IF($B210=String_o_Kofi,0,VLOOKUP(Monatsverwendungsnachweis!AN213,Status_Ausloesung,Monatsverwendungsnachweis!$R$6,FALSE)*$AF$6*Ermittlung_Pauschale!$N202),"")</f>
        <v/>
      </c>
      <c r="X210" s="73" t="str">
        <f>IFERROR(IF($B210=String_o_Kofi,0,VLOOKUP(Monatsverwendungsnachweis!AO213,Status_Ausloesung,Monatsverwendungsnachweis!$R$6,FALSE)*$AF$6*Ermittlung_Pauschale!$N202),"")</f>
        <v/>
      </c>
      <c r="Y210" s="73" t="str">
        <f>IFERROR(IF($B210=String_o_Kofi,0,VLOOKUP(Monatsverwendungsnachweis!AP213,Status_Ausloesung,Monatsverwendungsnachweis!$R$6,FALSE)*$AF$6*Ermittlung_Pauschale!$N202),"")</f>
        <v/>
      </c>
      <c r="Z210" s="73" t="str">
        <f>IFERROR(IF($B210=String_o_Kofi,0,VLOOKUP(Monatsverwendungsnachweis!AQ213,Status_Ausloesung,Monatsverwendungsnachweis!$R$6,FALSE)*$AF$6*Ermittlung_Pauschale!$N202),"")</f>
        <v/>
      </c>
      <c r="AA210" s="73" t="str">
        <f>IFERROR(IF($B210=String_o_Kofi,0,VLOOKUP(Monatsverwendungsnachweis!AR213,Status_Ausloesung,Monatsverwendungsnachweis!$R$6,FALSE)*$AF$6*Ermittlung_Pauschale!$N202),"")</f>
        <v/>
      </c>
      <c r="AB210" s="73" t="str">
        <f>IFERROR(IF($B210=String_o_Kofi,0,VLOOKUP(Monatsverwendungsnachweis!AS213,Status_Ausloesung,Monatsverwendungsnachweis!$R$6,FALSE)*$AF$6*Ermittlung_Pauschale!$N202),"")</f>
        <v/>
      </c>
      <c r="AC210" s="73" t="str">
        <f>IFERROR(IF($B210=String_o_Kofi,0,VLOOKUP(Monatsverwendungsnachweis!AT213,Status_Ausloesung,Monatsverwendungsnachweis!$R$6,FALSE)*$AF$6*Ermittlung_Pauschale!$N202),"")</f>
        <v/>
      </c>
      <c r="AD210" s="73" t="str">
        <f>IFERROR(IF($B210=String_o_Kofi,0,VLOOKUP(Monatsverwendungsnachweis!AU213,Status_Ausloesung,Monatsverwendungsnachweis!$R$6,FALSE)*$AF$6*Ermittlung_Pauschale!$N202),"")</f>
        <v/>
      </c>
      <c r="AE210" s="73" t="str">
        <f>IFERROR(IF($B210=String_o_Kofi,0,VLOOKUP(Monatsverwendungsnachweis!AV213,Status_Ausloesung,Monatsverwendungsnachweis!$R$6,FALSE)*$AF$6*Ermittlung_Pauschale!$N202),"")</f>
        <v/>
      </c>
      <c r="AF210" s="73" t="str">
        <f>IFERROR(IF($B210=String_o_Kofi,0,VLOOKUP(Monatsverwendungsnachweis!AW213,Status_Ausloesung,Monatsverwendungsnachweis!$R$6,FALSE)*$AF$6*Ermittlung_Pauschale!$N202),"")</f>
        <v/>
      </c>
      <c r="AG210" s="73" t="str">
        <f>IFERROR(IF($B210=String_o_Kofi,0,VLOOKUP(Monatsverwendungsnachweis!AX213,Status_Ausloesung,Monatsverwendungsnachweis!$R$6,FALSE)*$AF$6*Ermittlung_Pauschale!$N202),"")</f>
        <v/>
      </c>
      <c r="AH210" s="73" t="str">
        <f>IFERROR(IF($B210=String_o_Kofi,0,VLOOKUP(Monatsverwendungsnachweis!AY213,Status_Ausloesung,Monatsverwendungsnachweis!$R$6,FALSE)*$AF$6*Ermittlung_Pauschale!$N202),"")</f>
        <v/>
      </c>
      <c r="AI210" s="73" t="str">
        <f>IFERROR(IF($B210=String_o_Kofi,0,VLOOKUP(Monatsverwendungsnachweis!AZ213,Status_Ausloesung,Monatsverwendungsnachweis!$R$6,FALSE)*$AF$6*Ermittlung_Pauschale!$N202),"")</f>
        <v/>
      </c>
      <c r="AJ210" s="73" t="str">
        <f>IFERROR(IF($B210=String_o_Kofi,0,VLOOKUP(Monatsverwendungsnachweis!BA213,Status_Ausloesung,Monatsverwendungsnachweis!$R$6,FALSE)*$AF$6*Ermittlung_Pauschale!$N202),"")</f>
        <v/>
      </c>
      <c r="AK210" s="73" t="str">
        <f>IFERROR(IF($B210=String_o_Kofi,0,VLOOKUP(Monatsverwendungsnachweis!BB213,Status_Ausloesung,Monatsverwendungsnachweis!$R$6,FALSE)*$AF$6*Ermittlung_Pauschale!$N202),"")</f>
        <v/>
      </c>
      <c r="AL210" s="73" t="str">
        <f>IFERROR(IF($B210=String_o_Kofi,0,VLOOKUP(Monatsverwendungsnachweis!BC213,Status_Ausloesung,Monatsverwendungsnachweis!$R$6,FALSE)*$AF$6*Ermittlung_Pauschale!$N202),"")</f>
        <v/>
      </c>
      <c r="AM210" s="74">
        <f>IF(E210='Drop Down'!$L$2,SUM(H210:AL210),0)</f>
        <v>0</v>
      </c>
      <c r="AN210" s="74">
        <f>IF(E210='Drop Down'!$L$3,SUM(H210:AL210),0)</f>
        <v>0</v>
      </c>
      <c r="AO210" s="625"/>
      <c r="AP210" s="625"/>
    </row>
    <row r="211" spans="1:42" s="41" customFormat="1" ht="11.85" customHeight="1" x14ac:dyDescent="0.2">
      <c r="A211" s="83" t="str">
        <f>Monatsverwendungsnachweis!A214</f>
        <v/>
      </c>
      <c r="B211" s="84" t="str">
        <f>IF(Monatsverwendungsnachweis!B214&lt;&gt;"",Monatsverwendungsnachweis!B214,"")</f>
        <v/>
      </c>
      <c r="C211" s="84" t="str">
        <f>IF(Monatsverwendungsnachweis!D214&lt;&gt;"",Monatsverwendungsnachweis!D214,"")</f>
        <v/>
      </c>
      <c r="D211" s="124" t="str">
        <f>IF(Monatsverwendungsnachweis!F214="","",Monatsverwendungsnachweis!F214)</f>
        <v/>
      </c>
      <c r="E211" s="128" t="str">
        <f>IF(Monatsverwendungsnachweis!G214="","",Monatsverwendungsnachweis!G214)</f>
        <v/>
      </c>
      <c r="F211" s="124" t="str">
        <f>IF(Monatsverwendungsnachweis!H214="","",Monatsverwendungsnachweis!H214)</f>
        <v/>
      </c>
      <c r="G211" s="124" t="str">
        <f>IF(C211="","",IF(Ermittlung_Pauschale!N203=0,"nein","ja"))</f>
        <v/>
      </c>
      <c r="H211" s="73" t="str">
        <f>IFERROR(IF($B211=String_o_Kofi,0,VLOOKUP(Monatsverwendungsnachweis!Y214,Status_Ausloesung,Monatsverwendungsnachweis!$R$6,FALSE)*$AF$6*Ermittlung_Pauschale!$N203),"")</f>
        <v/>
      </c>
      <c r="I211" s="73" t="str">
        <f>IFERROR(IF($B211=String_o_Kofi,0,VLOOKUP(Monatsverwendungsnachweis!Z214,Status_Ausloesung,Monatsverwendungsnachweis!$R$6,FALSE)*$AF$6*Ermittlung_Pauschale!$N203),"")</f>
        <v/>
      </c>
      <c r="J211" s="73" t="str">
        <f>IFERROR(IF($B211=String_o_Kofi,0,VLOOKUP(Monatsverwendungsnachweis!AA214,Status_Ausloesung,Monatsverwendungsnachweis!$R$6,FALSE)*$AF$6*Ermittlung_Pauschale!$N203),"")</f>
        <v/>
      </c>
      <c r="K211" s="73" t="str">
        <f>IFERROR(IF($B211=String_o_Kofi,0,VLOOKUP(Monatsverwendungsnachweis!AB214,Status_Ausloesung,Monatsverwendungsnachweis!$R$6,FALSE)*$AF$6*Ermittlung_Pauschale!$N203),"")</f>
        <v/>
      </c>
      <c r="L211" s="73" t="str">
        <f>IFERROR(IF($B211=String_o_Kofi,0,VLOOKUP(Monatsverwendungsnachweis!AC214,Status_Ausloesung,Monatsverwendungsnachweis!$R$6,FALSE)*$AF$6*Ermittlung_Pauschale!$N203),"")</f>
        <v/>
      </c>
      <c r="M211" s="73" t="str">
        <f>IFERROR(IF($B211=String_o_Kofi,0,VLOOKUP(Monatsverwendungsnachweis!AD214,Status_Ausloesung,Monatsverwendungsnachweis!$R$6,FALSE)*$AF$6*Ermittlung_Pauschale!$N203),"")</f>
        <v/>
      </c>
      <c r="N211" s="73" t="str">
        <f>IFERROR(IF($B211=String_o_Kofi,0,VLOOKUP(Monatsverwendungsnachweis!AE214,Status_Ausloesung,Monatsverwendungsnachweis!$R$6,FALSE)*$AF$6*Ermittlung_Pauschale!$N203),"")</f>
        <v/>
      </c>
      <c r="O211" s="73" t="str">
        <f>IFERROR(IF($B211=String_o_Kofi,0,VLOOKUP(Monatsverwendungsnachweis!AF214,Status_Ausloesung,Monatsverwendungsnachweis!$R$6,FALSE)*$AF$6*Ermittlung_Pauschale!$N203),"")</f>
        <v/>
      </c>
      <c r="P211" s="73" t="str">
        <f>IFERROR(IF($B211=String_o_Kofi,0,VLOOKUP(Monatsverwendungsnachweis!AG214,Status_Ausloesung,Monatsverwendungsnachweis!$R$6,FALSE)*$AF$6*Ermittlung_Pauschale!$N203),"")</f>
        <v/>
      </c>
      <c r="Q211" s="73" t="str">
        <f>IFERROR(IF($B211=String_o_Kofi,0,VLOOKUP(Monatsverwendungsnachweis!AH214,Status_Ausloesung,Monatsverwendungsnachweis!$R$6,FALSE)*$AF$6*Ermittlung_Pauschale!$N203),"")</f>
        <v/>
      </c>
      <c r="R211" s="73" t="str">
        <f>IFERROR(IF($B211=String_o_Kofi,0,VLOOKUP(Monatsverwendungsnachweis!AI214,Status_Ausloesung,Monatsverwendungsnachweis!$R$6,FALSE)*$AF$6*Ermittlung_Pauschale!$N203),"")</f>
        <v/>
      </c>
      <c r="S211" s="73" t="str">
        <f>IFERROR(IF($B211=String_o_Kofi,0,VLOOKUP(Monatsverwendungsnachweis!AJ214,Status_Ausloesung,Monatsverwendungsnachweis!$R$6,FALSE)*$AF$6*Ermittlung_Pauschale!$N203),"")</f>
        <v/>
      </c>
      <c r="T211" s="73" t="str">
        <f>IFERROR(IF($B211=String_o_Kofi,0,VLOOKUP(Monatsverwendungsnachweis!AK214,Status_Ausloesung,Monatsverwendungsnachweis!$R$6,FALSE)*$AF$6*Ermittlung_Pauschale!$N203),"")</f>
        <v/>
      </c>
      <c r="U211" s="73" t="str">
        <f>IFERROR(IF($B211=String_o_Kofi,0,VLOOKUP(Monatsverwendungsnachweis!AL214,Status_Ausloesung,Monatsverwendungsnachweis!$R$6,FALSE)*$AF$6*Ermittlung_Pauschale!$N203),"")</f>
        <v/>
      </c>
      <c r="V211" s="73" t="str">
        <f>IFERROR(IF($B211=String_o_Kofi,0,VLOOKUP(Monatsverwendungsnachweis!AM214,Status_Ausloesung,Monatsverwendungsnachweis!$R$6,FALSE)*$AF$6*Ermittlung_Pauschale!$N203),"")</f>
        <v/>
      </c>
      <c r="W211" s="73" t="str">
        <f>IFERROR(IF($B211=String_o_Kofi,0,VLOOKUP(Monatsverwendungsnachweis!AN214,Status_Ausloesung,Monatsverwendungsnachweis!$R$6,FALSE)*$AF$6*Ermittlung_Pauschale!$N203),"")</f>
        <v/>
      </c>
      <c r="X211" s="73" t="str">
        <f>IFERROR(IF($B211=String_o_Kofi,0,VLOOKUP(Monatsverwendungsnachweis!AO214,Status_Ausloesung,Monatsverwendungsnachweis!$R$6,FALSE)*$AF$6*Ermittlung_Pauschale!$N203),"")</f>
        <v/>
      </c>
      <c r="Y211" s="73" t="str">
        <f>IFERROR(IF($B211=String_o_Kofi,0,VLOOKUP(Monatsverwendungsnachweis!AP214,Status_Ausloesung,Monatsverwendungsnachweis!$R$6,FALSE)*$AF$6*Ermittlung_Pauschale!$N203),"")</f>
        <v/>
      </c>
      <c r="Z211" s="73" t="str">
        <f>IFERROR(IF($B211=String_o_Kofi,0,VLOOKUP(Monatsverwendungsnachweis!AQ214,Status_Ausloesung,Monatsverwendungsnachweis!$R$6,FALSE)*$AF$6*Ermittlung_Pauschale!$N203),"")</f>
        <v/>
      </c>
      <c r="AA211" s="73" t="str">
        <f>IFERROR(IF($B211=String_o_Kofi,0,VLOOKUP(Monatsverwendungsnachweis!AR214,Status_Ausloesung,Monatsverwendungsnachweis!$R$6,FALSE)*$AF$6*Ermittlung_Pauschale!$N203),"")</f>
        <v/>
      </c>
      <c r="AB211" s="73" t="str">
        <f>IFERROR(IF($B211=String_o_Kofi,0,VLOOKUP(Monatsverwendungsnachweis!AS214,Status_Ausloesung,Monatsverwendungsnachweis!$R$6,FALSE)*$AF$6*Ermittlung_Pauschale!$N203),"")</f>
        <v/>
      </c>
      <c r="AC211" s="73" t="str">
        <f>IFERROR(IF($B211=String_o_Kofi,0,VLOOKUP(Monatsverwendungsnachweis!AT214,Status_Ausloesung,Monatsverwendungsnachweis!$R$6,FALSE)*$AF$6*Ermittlung_Pauschale!$N203),"")</f>
        <v/>
      </c>
      <c r="AD211" s="73" t="str">
        <f>IFERROR(IF($B211=String_o_Kofi,0,VLOOKUP(Monatsverwendungsnachweis!AU214,Status_Ausloesung,Monatsverwendungsnachweis!$R$6,FALSE)*$AF$6*Ermittlung_Pauschale!$N203),"")</f>
        <v/>
      </c>
      <c r="AE211" s="73" t="str">
        <f>IFERROR(IF($B211=String_o_Kofi,0,VLOOKUP(Monatsverwendungsnachweis!AV214,Status_Ausloesung,Monatsverwendungsnachweis!$R$6,FALSE)*$AF$6*Ermittlung_Pauschale!$N203),"")</f>
        <v/>
      </c>
      <c r="AF211" s="73" t="str">
        <f>IFERROR(IF($B211=String_o_Kofi,0,VLOOKUP(Monatsverwendungsnachweis!AW214,Status_Ausloesung,Monatsverwendungsnachweis!$R$6,FALSE)*$AF$6*Ermittlung_Pauschale!$N203),"")</f>
        <v/>
      </c>
      <c r="AG211" s="73" t="str">
        <f>IFERROR(IF($B211=String_o_Kofi,0,VLOOKUP(Monatsverwendungsnachweis!AX214,Status_Ausloesung,Monatsverwendungsnachweis!$R$6,FALSE)*$AF$6*Ermittlung_Pauschale!$N203),"")</f>
        <v/>
      </c>
      <c r="AH211" s="73" t="str">
        <f>IFERROR(IF($B211=String_o_Kofi,0,VLOOKUP(Monatsverwendungsnachweis!AY214,Status_Ausloesung,Monatsverwendungsnachweis!$R$6,FALSE)*$AF$6*Ermittlung_Pauschale!$N203),"")</f>
        <v/>
      </c>
      <c r="AI211" s="73" t="str">
        <f>IFERROR(IF($B211=String_o_Kofi,0,VLOOKUP(Monatsverwendungsnachweis!AZ214,Status_Ausloesung,Monatsverwendungsnachweis!$R$6,FALSE)*$AF$6*Ermittlung_Pauschale!$N203),"")</f>
        <v/>
      </c>
      <c r="AJ211" s="73" t="str">
        <f>IFERROR(IF($B211=String_o_Kofi,0,VLOOKUP(Monatsverwendungsnachweis!BA214,Status_Ausloesung,Monatsverwendungsnachweis!$R$6,FALSE)*$AF$6*Ermittlung_Pauschale!$N203),"")</f>
        <v/>
      </c>
      <c r="AK211" s="73" t="str">
        <f>IFERROR(IF($B211=String_o_Kofi,0,VLOOKUP(Monatsverwendungsnachweis!BB214,Status_Ausloesung,Monatsverwendungsnachweis!$R$6,FALSE)*$AF$6*Ermittlung_Pauschale!$N203),"")</f>
        <v/>
      </c>
      <c r="AL211" s="73" t="str">
        <f>IFERROR(IF($B211=String_o_Kofi,0,VLOOKUP(Monatsverwendungsnachweis!BC214,Status_Ausloesung,Monatsverwendungsnachweis!$R$6,FALSE)*$AF$6*Ermittlung_Pauschale!$N203),"")</f>
        <v/>
      </c>
      <c r="AM211" s="74">
        <f>IF(E211='Drop Down'!$L$2,SUM(H211:AL211),0)</f>
        <v>0</v>
      </c>
      <c r="AN211" s="74">
        <f>IF(E211='Drop Down'!$L$3,SUM(H211:AL211),0)</f>
        <v>0</v>
      </c>
      <c r="AO211" s="625"/>
      <c r="AP211" s="625"/>
    </row>
    <row r="212" spans="1:42" s="41" customFormat="1" ht="11.85" customHeight="1" x14ac:dyDescent="0.2">
      <c r="A212" s="83" t="str">
        <f>Monatsverwendungsnachweis!A215</f>
        <v/>
      </c>
      <c r="B212" s="84" t="str">
        <f>IF(Monatsverwendungsnachweis!B215&lt;&gt;"",Monatsverwendungsnachweis!B215,"")</f>
        <v/>
      </c>
      <c r="C212" s="84" t="str">
        <f>IF(Monatsverwendungsnachweis!D215&lt;&gt;"",Monatsverwendungsnachweis!D215,"")</f>
        <v/>
      </c>
      <c r="D212" s="124" t="str">
        <f>IF(Monatsverwendungsnachweis!F215="","",Monatsverwendungsnachweis!F215)</f>
        <v/>
      </c>
      <c r="E212" s="128" t="str">
        <f>IF(Monatsverwendungsnachweis!G215="","",Monatsverwendungsnachweis!G215)</f>
        <v/>
      </c>
      <c r="F212" s="124" t="str">
        <f>IF(Monatsverwendungsnachweis!H215="","",Monatsverwendungsnachweis!H215)</f>
        <v/>
      </c>
      <c r="G212" s="124" t="str">
        <f>IF(C212="","",IF(Ermittlung_Pauschale!N204=0,"nein","ja"))</f>
        <v/>
      </c>
      <c r="H212" s="73" t="str">
        <f>IFERROR(IF($B212=String_o_Kofi,0,VLOOKUP(Monatsverwendungsnachweis!Y215,Status_Ausloesung,Monatsverwendungsnachweis!$R$6,FALSE)*$AF$6*Ermittlung_Pauschale!$N204),"")</f>
        <v/>
      </c>
      <c r="I212" s="73" t="str">
        <f>IFERROR(IF($B212=String_o_Kofi,0,VLOOKUP(Monatsverwendungsnachweis!Z215,Status_Ausloesung,Monatsverwendungsnachweis!$R$6,FALSE)*$AF$6*Ermittlung_Pauschale!$N204),"")</f>
        <v/>
      </c>
      <c r="J212" s="73" t="str">
        <f>IFERROR(IF($B212=String_o_Kofi,0,VLOOKUP(Monatsverwendungsnachweis!AA215,Status_Ausloesung,Monatsverwendungsnachweis!$R$6,FALSE)*$AF$6*Ermittlung_Pauschale!$N204),"")</f>
        <v/>
      </c>
      <c r="K212" s="73" t="str">
        <f>IFERROR(IF($B212=String_o_Kofi,0,VLOOKUP(Monatsverwendungsnachweis!AB215,Status_Ausloesung,Monatsverwendungsnachweis!$R$6,FALSE)*$AF$6*Ermittlung_Pauschale!$N204),"")</f>
        <v/>
      </c>
      <c r="L212" s="73" t="str">
        <f>IFERROR(IF($B212=String_o_Kofi,0,VLOOKUP(Monatsverwendungsnachweis!AC215,Status_Ausloesung,Monatsverwendungsnachweis!$R$6,FALSE)*$AF$6*Ermittlung_Pauschale!$N204),"")</f>
        <v/>
      </c>
      <c r="M212" s="73" t="str">
        <f>IFERROR(IF($B212=String_o_Kofi,0,VLOOKUP(Monatsverwendungsnachweis!AD215,Status_Ausloesung,Monatsverwendungsnachweis!$R$6,FALSE)*$AF$6*Ermittlung_Pauschale!$N204),"")</f>
        <v/>
      </c>
      <c r="N212" s="73" t="str">
        <f>IFERROR(IF($B212=String_o_Kofi,0,VLOOKUP(Monatsverwendungsnachweis!AE215,Status_Ausloesung,Monatsverwendungsnachweis!$R$6,FALSE)*$AF$6*Ermittlung_Pauschale!$N204),"")</f>
        <v/>
      </c>
      <c r="O212" s="73" t="str">
        <f>IFERROR(IF($B212=String_o_Kofi,0,VLOOKUP(Monatsverwendungsnachweis!AF215,Status_Ausloesung,Monatsverwendungsnachweis!$R$6,FALSE)*$AF$6*Ermittlung_Pauschale!$N204),"")</f>
        <v/>
      </c>
      <c r="P212" s="73" t="str">
        <f>IFERROR(IF($B212=String_o_Kofi,0,VLOOKUP(Monatsverwendungsnachweis!AG215,Status_Ausloesung,Monatsverwendungsnachweis!$R$6,FALSE)*$AF$6*Ermittlung_Pauschale!$N204),"")</f>
        <v/>
      </c>
      <c r="Q212" s="73" t="str">
        <f>IFERROR(IF($B212=String_o_Kofi,0,VLOOKUP(Monatsverwendungsnachweis!AH215,Status_Ausloesung,Monatsverwendungsnachweis!$R$6,FALSE)*$AF$6*Ermittlung_Pauschale!$N204),"")</f>
        <v/>
      </c>
      <c r="R212" s="73" t="str">
        <f>IFERROR(IF($B212=String_o_Kofi,0,VLOOKUP(Monatsverwendungsnachweis!AI215,Status_Ausloesung,Monatsverwendungsnachweis!$R$6,FALSE)*$AF$6*Ermittlung_Pauschale!$N204),"")</f>
        <v/>
      </c>
      <c r="S212" s="73" t="str">
        <f>IFERROR(IF($B212=String_o_Kofi,0,VLOOKUP(Monatsverwendungsnachweis!AJ215,Status_Ausloesung,Monatsverwendungsnachweis!$R$6,FALSE)*$AF$6*Ermittlung_Pauschale!$N204),"")</f>
        <v/>
      </c>
      <c r="T212" s="73" t="str">
        <f>IFERROR(IF($B212=String_o_Kofi,0,VLOOKUP(Monatsverwendungsnachweis!AK215,Status_Ausloesung,Monatsverwendungsnachweis!$R$6,FALSE)*$AF$6*Ermittlung_Pauschale!$N204),"")</f>
        <v/>
      </c>
      <c r="U212" s="73" t="str">
        <f>IFERROR(IF($B212=String_o_Kofi,0,VLOOKUP(Monatsverwendungsnachweis!AL215,Status_Ausloesung,Monatsverwendungsnachweis!$R$6,FALSE)*$AF$6*Ermittlung_Pauschale!$N204),"")</f>
        <v/>
      </c>
      <c r="V212" s="73" t="str">
        <f>IFERROR(IF($B212=String_o_Kofi,0,VLOOKUP(Monatsverwendungsnachweis!AM215,Status_Ausloesung,Monatsverwendungsnachweis!$R$6,FALSE)*$AF$6*Ermittlung_Pauschale!$N204),"")</f>
        <v/>
      </c>
      <c r="W212" s="73" t="str">
        <f>IFERROR(IF($B212=String_o_Kofi,0,VLOOKUP(Monatsverwendungsnachweis!AN215,Status_Ausloesung,Monatsverwendungsnachweis!$R$6,FALSE)*$AF$6*Ermittlung_Pauschale!$N204),"")</f>
        <v/>
      </c>
      <c r="X212" s="73" t="str">
        <f>IFERROR(IF($B212=String_o_Kofi,0,VLOOKUP(Monatsverwendungsnachweis!AO215,Status_Ausloesung,Monatsverwendungsnachweis!$R$6,FALSE)*$AF$6*Ermittlung_Pauschale!$N204),"")</f>
        <v/>
      </c>
      <c r="Y212" s="73" t="str">
        <f>IFERROR(IF($B212=String_o_Kofi,0,VLOOKUP(Monatsverwendungsnachweis!AP215,Status_Ausloesung,Monatsverwendungsnachweis!$R$6,FALSE)*$AF$6*Ermittlung_Pauschale!$N204),"")</f>
        <v/>
      </c>
      <c r="Z212" s="73" t="str">
        <f>IFERROR(IF($B212=String_o_Kofi,0,VLOOKUP(Monatsverwendungsnachweis!AQ215,Status_Ausloesung,Monatsverwendungsnachweis!$R$6,FALSE)*$AF$6*Ermittlung_Pauschale!$N204),"")</f>
        <v/>
      </c>
      <c r="AA212" s="73" t="str">
        <f>IFERROR(IF($B212=String_o_Kofi,0,VLOOKUP(Monatsverwendungsnachweis!AR215,Status_Ausloesung,Monatsverwendungsnachweis!$R$6,FALSE)*$AF$6*Ermittlung_Pauschale!$N204),"")</f>
        <v/>
      </c>
      <c r="AB212" s="73" t="str">
        <f>IFERROR(IF($B212=String_o_Kofi,0,VLOOKUP(Monatsverwendungsnachweis!AS215,Status_Ausloesung,Monatsverwendungsnachweis!$R$6,FALSE)*$AF$6*Ermittlung_Pauschale!$N204),"")</f>
        <v/>
      </c>
      <c r="AC212" s="73" t="str">
        <f>IFERROR(IF($B212=String_o_Kofi,0,VLOOKUP(Monatsverwendungsnachweis!AT215,Status_Ausloesung,Monatsverwendungsnachweis!$R$6,FALSE)*$AF$6*Ermittlung_Pauschale!$N204),"")</f>
        <v/>
      </c>
      <c r="AD212" s="73" t="str">
        <f>IFERROR(IF($B212=String_o_Kofi,0,VLOOKUP(Monatsverwendungsnachweis!AU215,Status_Ausloesung,Monatsverwendungsnachweis!$R$6,FALSE)*$AF$6*Ermittlung_Pauschale!$N204),"")</f>
        <v/>
      </c>
      <c r="AE212" s="73" t="str">
        <f>IFERROR(IF($B212=String_o_Kofi,0,VLOOKUP(Monatsverwendungsnachweis!AV215,Status_Ausloesung,Monatsverwendungsnachweis!$R$6,FALSE)*$AF$6*Ermittlung_Pauschale!$N204),"")</f>
        <v/>
      </c>
      <c r="AF212" s="73" t="str">
        <f>IFERROR(IF($B212=String_o_Kofi,0,VLOOKUP(Monatsverwendungsnachweis!AW215,Status_Ausloesung,Monatsverwendungsnachweis!$R$6,FALSE)*$AF$6*Ermittlung_Pauschale!$N204),"")</f>
        <v/>
      </c>
      <c r="AG212" s="73" t="str">
        <f>IFERROR(IF($B212=String_o_Kofi,0,VLOOKUP(Monatsverwendungsnachweis!AX215,Status_Ausloesung,Monatsverwendungsnachweis!$R$6,FALSE)*$AF$6*Ermittlung_Pauschale!$N204),"")</f>
        <v/>
      </c>
      <c r="AH212" s="73" t="str">
        <f>IFERROR(IF($B212=String_o_Kofi,0,VLOOKUP(Monatsverwendungsnachweis!AY215,Status_Ausloesung,Monatsverwendungsnachweis!$R$6,FALSE)*$AF$6*Ermittlung_Pauschale!$N204),"")</f>
        <v/>
      </c>
      <c r="AI212" s="73" t="str">
        <f>IFERROR(IF($B212=String_o_Kofi,0,VLOOKUP(Monatsverwendungsnachweis!AZ215,Status_Ausloesung,Monatsverwendungsnachweis!$R$6,FALSE)*$AF$6*Ermittlung_Pauschale!$N204),"")</f>
        <v/>
      </c>
      <c r="AJ212" s="73" t="str">
        <f>IFERROR(IF($B212=String_o_Kofi,0,VLOOKUP(Monatsverwendungsnachweis!BA215,Status_Ausloesung,Monatsverwendungsnachweis!$R$6,FALSE)*$AF$6*Ermittlung_Pauschale!$N204),"")</f>
        <v/>
      </c>
      <c r="AK212" s="73" t="str">
        <f>IFERROR(IF($B212=String_o_Kofi,0,VLOOKUP(Monatsverwendungsnachweis!BB215,Status_Ausloesung,Monatsverwendungsnachweis!$R$6,FALSE)*$AF$6*Ermittlung_Pauschale!$N204),"")</f>
        <v/>
      </c>
      <c r="AL212" s="73" t="str">
        <f>IFERROR(IF($B212=String_o_Kofi,0,VLOOKUP(Monatsverwendungsnachweis!BC215,Status_Ausloesung,Monatsverwendungsnachweis!$R$6,FALSE)*$AF$6*Ermittlung_Pauschale!$N204),"")</f>
        <v/>
      </c>
      <c r="AM212" s="74">
        <f>IF(E212='Drop Down'!$L$2,SUM(H212:AL212),0)</f>
        <v>0</v>
      </c>
      <c r="AN212" s="74">
        <f>IF(E212='Drop Down'!$L$3,SUM(H212:AL212),0)</f>
        <v>0</v>
      </c>
      <c r="AO212" s="625"/>
      <c r="AP212" s="625"/>
    </row>
    <row r="213" spans="1:42" s="41" customFormat="1" ht="11.85" customHeight="1" x14ac:dyDescent="0.2">
      <c r="A213" s="83" t="str">
        <f>Monatsverwendungsnachweis!A216</f>
        <v/>
      </c>
      <c r="B213" s="84" t="str">
        <f>IF(Monatsverwendungsnachweis!B216&lt;&gt;"",Monatsverwendungsnachweis!B216,"")</f>
        <v/>
      </c>
      <c r="C213" s="84" t="str">
        <f>IF(Monatsverwendungsnachweis!D216&lt;&gt;"",Monatsverwendungsnachweis!D216,"")</f>
        <v/>
      </c>
      <c r="D213" s="124" t="str">
        <f>IF(Monatsverwendungsnachweis!F216="","",Monatsverwendungsnachweis!F216)</f>
        <v/>
      </c>
      <c r="E213" s="128" t="str">
        <f>IF(Monatsverwendungsnachweis!G216="","",Monatsverwendungsnachweis!G216)</f>
        <v/>
      </c>
      <c r="F213" s="124" t="str">
        <f>IF(Monatsverwendungsnachweis!H216="","",Monatsverwendungsnachweis!H216)</f>
        <v/>
      </c>
      <c r="G213" s="124" t="str">
        <f>IF(C213="","",IF(Ermittlung_Pauschale!N205=0,"nein","ja"))</f>
        <v/>
      </c>
      <c r="H213" s="73" t="str">
        <f>IFERROR(IF($B213=String_o_Kofi,0,VLOOKUP(Monatsverwendungsnachweis!Y216,Status_Ausloesung,Monatsverwendungsnachweis!$R$6,FALSE)*$AF$6*Ermittlung_Pauschale!$N205),"")</f>
        <v/>
      </c>
      <c r="I213" s="73" t="str">
        <f>IFERROR(IF($B213=String_o_Kofi,0,VLOOKUP(Monatsverwendungsnachweis!Z216,Status_Ausloesung,Monatsverwendungsnachweis!$R$6,FALSE)*$AF$6*Ermittlung_Pauschale!$N205),"")</f>
        <v/>
      </c>
      <c r="J213" s="73" t="str">
        <f>IFERROR(IF($B213=String_o_Kofi,0,VLOOKUP(Monatsverwendungsnachweis!AA216,Status_Ausloesung,Monatsverwendungsnachweis!$R$6,FALSE)*$AF$6*Ermittlung_Pauschale!$N205),"")</f>
        <v/>
      </c>
      <c r="K213" s="73" t="str">
        <f>IFERROR(IF($B213=String_o_Kofi,0,VLOOKUP(Monatsverwendungsnachweis!AB216,Status_Ausloesung,Monatsverwendungsnachweis!$R$6,FALSE)*$AF$6*Ermittlung_Pauschale!$N205),"")</f>
        <v/>
      </c>
      <c r="L213" s="73" t="str">
        <f>IFERROR(IF($B213=String_o_Kofi,0,VLOOKUP(Monatsverwendungsnachweis!AC216,Status_Ausloesung,Monatsverwendungsnachweis!$R$6,FALSE)*$AF$6*Ermittlung_Pauschale!$N205),"")</f>
        <v/>
      </c>
      <c r="M213" s="73" t="str">
        <f>IFERROR(IF($B213=String_o_Kofi,0,VLOOKUP(Monatsverwendungsnachweis!AD216,Status_Ausloesung,Monatsverwendungsnachweis!$R$6,FALSE)*$AF$6*Ermittlung_Pauschale!$N205),"")</f>
        <v/>
      </c>
      <c r="N213" s="73" t="str">
        <f>IFERROR(IF($B213=String_o_Kofi,0,VLOOKUP(Monatsverwendungsnachweis!AE216,Status_Ausloesung,Monatsverwendungsnachweis!$R$6,FALSE)*$AF$6*Ermittlung_Pauschale!$N205),"")</f>
        <v/>
      </c>
      <c r="O213" s="73" t="str">
        <f>IFERROR(IF($B213=String_o_Kofi,0,VLOOKUP(Monatsverwendungsnachweis!AF216,Status_Ausloesung,Monatsverwendungsnachweis!$R$6,FALSE)*$AF$6*Ermittlung_Pauschale!$N205),"")</f>
        <v/>
      </c>
      <c r="P213" s="73" t="str">
        <f>IFERROR(IF($B213=String_o_Kofi,0,VLOOKUP(Monatsverwendungsnachweis!AG216,Status_Ausloesung,Monatsverwendungsnachweis!$R$6,FALSE)*$AF$6*Ermittlung_Pauschale!$N205),"")</f>
        <v/>
      </c>
      <c r="Q213" s="73" t="str">
        <f>IFERROR(IF($B213=String_o_Kofi,0,VLOOKUP(Monatsverwendungsnachweis!AH216,Status_Ausloesung,Monatsverwendungsnachweis!$R$6,FALSE)*$AF$6*Ermittlung_Pauschale!$N205),"")</f>
        <v/>
      </c>
      <c r="R213" s="73" t="str">
        <f>IFERROR(IF($B213=String_o_Kofi,0,VLOOKUP(Monatsverwendungsnachweis!AI216,Status_Ausloesung,Monatsverwendungsnachweis!$R$6,FALSE)*$AF$6*Ermittlung_Pauschale!$N205),"")</f>
        <v/>
      </c>
      <c r="S213" s="73" t="str">
        <f>IFERROR(IF($B213=String_o_Kofi,0,VLOOKUP(Monatsverwendungsnachweis!AJ216,Status_Ausloesung,Monatsverwendungsnachweis!$R$6,FALSE)*$AF$6*Ermittlung_Pauschale!$N205),"")</f>
        <v/>
      </c>
      <c r="T213" s="73" t="str">
        <f>IFERROR(IF($B213=String_o_Kofi,0,VLOOKUP(Monatsverwendungsnachweis!AK216,Status_Ausloesung,Monatsverwendungsnachweis!$R$6,FALSE)*$AF$6*Ermittlung_Pauschale!$N205),"")</f>
        <v/>
      </c>
      <c r="U213" s="73" t="str">
        <f>IFERROR(IF($B213=String_o_Kofi,0,VLOOKUP(Monatsverwendungsnachweis!AL216,Status_Ausloesung,Monatsverwendungsnachweis!$R$6,FALSE)*$AF$6*Ermittlung_Pauschale!$N205),"")</f>
        <v/>
      </c>
      <c r="V213" s="73" t="str">
        <f>IFERROR(IF($B213=String_o_Kofi,0,VLOOKUP(Monatsverwendungsnachweis!AM216,Status_Ausloesung,Monatsverwendungsnachweis!$R$6,FALSE)*$AF$6*Ermittlung_Pauschale!$N205),"")</f>
        <v/>
      </c>
      <c r="W213" s="73" t="str">
        <f>IFERROR(IF($B213=String_o_Kofi,0,VLOOKUP(Monatsverwendungsnachweis!AN216,Status_Ausloesung,Monatsverwendungsnachweis!$R$6,FALSE)*$AF$6*Ermittlung_Pauschale!$N205),"")</f>
        <v/>
      </c>
      <c r="X213" s="73" t="str">
        <f>IFERROR(IF($B213=String_o_Kofi,0,VLOOKUP(Monatsverwendungsnachweis!AO216,Status_Ausloesung,Monatsverwendungsnachweis!$R$6,FALSE)*$AF$6*Ermittlung_Pauschale!$N205),"")</f>
        <v/>
      </c>
      <c r="Y213" s="73" t="str">
        <f>IFERROR(IF($B213=String_o_Kofi,0,VLOOKUP(Monatsverwendungsnachweis!AP216,Status_Ausloesung,Monatsverwendungsnachweis!$R$6,FALSE)*$AF$6*Ermittlung_Pauschale!$N205),"")</f>
        <v/>
      </c>
      <c r="Z213" s="73" t="str">
        <f>IFERROR(IF($B213=String_o_Kofi,0,VLOOKUP(Monatsverwendungsnachweis!AQ216,Status_Ausloesung,Monatsverwendungsnachweis!$R$6,FALSE)*$AF$6*Ermittlung_Pauschale!$N205),"")</f>
        <v/>
      </c>
      <c r="AA213" s="73" t="str">
        <f>IFERROR(IF($B213=String_o_Kofi,0,VLOOKUP(Monatsverwendungsnachweis!AR216,Status_Ausloesung,Monatsverwendungsnachweis!$R$6,FALSE)*$AF$6*Ermittlung_Pauschale!$N205),"")</f>
        <v/>
      </c>
      <c r="AB213" s="73" t="str">
        <f>IFERROR(IF($B213=String_o_Kofi,0,VLOOKUP(Monatsverwendungsnachweis!AS216,Status_Ausloesung,Monatsverwendungsnachweis!$R$6,FALSE)*$AF$6*Ermittlung_Pauschale!$N205),"")</f>
        <v/>
      </c>
      <c r="AC213" s="73" t="str">
        <f>IFERROR(IF($B213=String_o_Kofi,0,VLOOKUP(Monatsverwendungsnachweis!AT216,Status_Ausloesung,Monatsverwendungsnachweis!$R$6,FALSE)*$AF$6*Ermittlung_Pauschale!$N205),"")</f>
        <v/>
      </c>
      <c r="AD213" s="73" t="str">
        <f>IFERROR(IF($B213=String_o_Kofi,0,VLOOKUP(Monatsverwendungsnachweis!AU216,Status_Ausloesung,Monatsverwendungsnachweis!$R$6,FALSE)*$AF$6*Ermittlung_Pauschale!$N205),"")</f>
        <v/>
      </c>
      <c r="AE213" s="73" t="str">
        <f>IFERROR(IF($B213=String_o_Kofi,0,VLOOKUP(Monatsverwendungsnachweis!AV216,Status_Ausloesung,Monatsverwendungsnachweis!$R$6,FALSE)*$AF$6*Ermittlung_Pauschale!$N205),"")</f>
        <v/>
      </c>
      <c r="AF213" s="73" t="str">
        <f>IFERROR(IF($B213=String_o_Kofi,0,VLOOKUP(Monatsverwendungsnachweis!AW216,Status_Ausloesung,Monatsverwendungsnachweis!$R$6,FALSE)*$AF$6*Ermittlung_Pauschale!$N205),"")</f>
        <v/>
      </c>
      <c r="AG213" s="73" t="str">
        <f>IFERROR(IF($B213=String_o_Kofi,0,VLOOKUP(Monatsverwendungsnachweis!AX216,Status_Ausloesung,Monatsverwendungsnachweis!$R$6,FALSE)*$AF$6*Ermittlung_Pauschale!$N205),"")</f>
        <v/>
      </c>
      <c r="AH213" s="73" t="str">
        <f>IFERROR(IF($B213=String_o_Kofi,0,VLOOKUP(Monatsverwendungsnachweis!AY216,Status_Ausloesung,Monatsverwendungsnachweis!$R$6,FALSE)*$AF$6*Ermittlung_Pauschale!$N205),"")</f>
        <v/>
      </c>
      <c r="AI213" s="73" t="str">
        <f>IFERROR(IF($B213=String_o_Kofi,0,VLOOKUP(Monatsverwendungsnachweis!AZ216,Status_Ausloesung,Monatsverwendungsnachweis!$R$6,FALSE)*$AF$6*Ermittlung_Pauschale!$N205),"")</f>
        <v/>
      </c>
      <c r="AJ213" s="73" t="str">
        <f>IFERROR(IF($B213=String_o_Kofi,0,VLOOKUP(Monatsverwendungsnachweis!BA216,Status_Ausloesung,Monatsverwendungsnachweis!$R$6,FALSE)*$AF$6*Ermittlung_Pauschale!$N205),"")</f>
        <v/>
      </c>
      <c r="AK213" s="73" t="str">
        <f>IFERROR(IF($B213=String_o_Kofi,0,VLOOKUP(Monatsverwendungsnachweis!BB216,Status_Ausloesung,Monatsverwendungsnachweis!$R$6,FALSE)*$AF$6*Ermittlung_Pauschale!$N205),"")</f>
        <v/>
      </c>
      <c r="AL213" s="73" t="str">
        <f>IFERROR(IF($B213=String_o_Kofi,0,VLOOKUP(Monatsverwendungsnachweis!BC216,Status_Ausloesung,Monatsverwendungsnachweis!$R$6,FALSE)*$AF$6*Ermittlung_Pauschale!$N205),"")</f>
        <v/>
      </c>
      <c r="AM213" s="74">
        <f>IF(E213='Drop Down'!$L$2,SUM(H213:AL213),0)</f>
        <v>0</v>
      </c>
      <c r="AN213" s="74">
        <f>IF(E213='Drop Down'!$L$3,SUM(H213:AL213),0)</f>
        <v>0</v>
      </c>
      <c r="AO213" s="625"/>
      <c r="AP213" s="625"/>
    </row>
    <row r="214" spans="1:42" s="41" customFormat="1" ht="11.85" customHeight="1" x14ac:dyDescent="0.2">
      <c r="A214" s="83" t="str">
        <f>Monatsverwendungsnachweis!A217</f>
        <v/>
      </c>
      <c r="B214" s="84" t="str">
        <f>IF(Monatsverwendungsnachweis!B217&lt;&gt;"",Monatsverwendungsnachweis!B217,"")</f>
        <v/>
      </c>
      <c r="C214" s="84" t="str">
        <f>IF(Monatsverwendungsnachweis!D217&lt;&gt;"",Monatsverwendungsnachweis!D217,"")</f>
        <v/>
      </c>
      <c r="D214" s="124" t="str">
        <f>IF(Monatsverwendungsnachweis!F217="","",Monatsverwendungsnachweis!F217)</f>
        <v/>
      </c>
      <c r="E214" s="128" t="str">
        <f>IF(Monatsverwendungsnachweis!G217="","",Monatsverwendungsnachweis!G217)</f>
        <v/>
      </c>
      <c r="F214" s="124" t="str">
        <f>IF(Monatsverwendungsnachweis!H217="","",Monatsverwendungsnachweis!H217)</f>
        <v/>
      </c>
      <c r="G214" s="124" t="str">
        <f>IF(C214="","",IF(Ermittlung_Pauschale!N206=0,"nein","ja"))</f>
        <v/>
      </c>
      <c r="H214" s="73" t="str">
        <f>IFERROR(IF($B214=String_o_Kofi,0,VLOOKUP(Monatsverwendungsnachweis!Y217,Status_Ausloesung,Monatsverwendungsnachweis!$R$6,FALSE)*$AF$6*Ermittlung_Pauschale!$N206),"")</f>
        <v/>
      </c>
      <c r="I214" s="73" t="str">
        <f>IFERROR(IF($B214=String_o_Kofi,0,VLOOKUP(Monatsverwendungsnachweis!Z217,Status_Ausloesung,Monatsverwendungsnachweis!$R$6,FALSE)*$AF$6*Ermittlung_Pauschale!$N206),"")</f>
        <v/>
      </c>
      <c r="J214" s="73" t="str">
        <f>IFERROR(IF($B214=String_o_Kofi,0,VLOOKUP(Monatsverwendungsnachweis!AA217,Status_Ausloesung,Monatsverwendungsnachweis!$R$6,FALSE)*$AF$6*Ermittlung_Pauschale!$N206),"")</f>
        <v/>
      </c>
      <c r="K214" s="73" t="str">
        <f>IFERROR(IF($B214=String_o_Kofi,0,VLOOKUP(Monatsverwendungsnachweis!AB217,Status_Ausloesung,Monatsverwendungsnachweis!$R$6,FALSE)*$AF$6*Ermittlung_Pauschale!$N206),"")</f>
        <v/>
      </c>
      <c r="L214" s="73" t="str">
        <f>IFERROR(IF($B214=String_o_Kofi,0,VLOOKUP(Monatsverwendungsnachweis!AC217,Status_Ausloesung,Monatsverwendungsnachweis!$R$6,FALSE)*$AF$6*Ermittlung_Pauschale!$N206),"")</f>
        <v/>
      </c>
      <c r="M214" s="73" t="str">
        <f>IFERROR(IF($B214=String_o_Kofi,0,VLOOKUP(Monatsverwendungsnachweis!AD217,Status_Ausloesung,Monatsverwendungsnachweis!$R$6,FALSE)*$AF$6*Ermittlung_Pauschale!$N206),"")</f>
        <v/>
      </c>
      <c r="N214" s="73" t="str">
        <f>IFERROR(IF($B214=String_o_Kofi,0,VLOOKUP(Monatsverwendungsnachweis!AE217,Status_Ausloesung,Monatsverwendungsnachweis!$R$6,FALSE)*$AF$6*Ermittlung_Pauschale!$N206),"")</f>
        <v/>
      </c>
      <c r="O214" s="73" t="str">
        <f>IFERROR(IF($B214=String_o_Kofi,0,VLOOKUP(Monatsverwendungsnachweis!AF217,Status_Ausloesung,Monatsverwendungsnachweis!$R$6,FALSE)*$AF$6*Ermittlung_Pauschale!$N206),"")</f>
        <v/>
      </c>
      <c r="P214" s="73" t="str">
        <f>IFERROR(IF($B214=String_o_Kofi,0,VLOOKUP(Monatsverwendungsnachweis!AG217,Status_Ausloesung,Monatsverwendungsnachweis!$R$6,FALSE)*$AF$6*Ermittlung_Pauschale!$N206),"")</f>
        <v/>
      </c>
      <c r="Q214" s="73" t="str">
        <f>IFERROR(IF($B214=String_o_Kofi,0,VLOOKUP(Monatsverwendungsnachweis!AH217,Status_Ausloesung,Monatsverwendungsnachweis!$R$6,FALSE)*$AF$6*Ermittlung_Pauschale!$N206),"")</f>
        <v/>
      </c>
      <c r="R214" s="73" t="str">
        <f>IFERROR(IF($B214=String_o_Kofi,0,VLOOKUP(Monatsverwendungsnachweis!AI217,Status_Ausloesung,Monatsverwendungsnachweis!$R$6,FALSE)*$AF$6*Ermittlung_Pauschale!$N206),"")</f>
        <v/>
      </c>
      <c r="S214" s="73" t="str">
        <f>IFERROR(IF($B214=String_o_Kofi,0,VLOOKUP(Monatsverwendungsnachweis!AJ217,Status_Ausloesung,Monatsverwendungsnachweis!$R$6,FALSE)*$AF$6*Ermittlung_Pauschale!$N206),"")</f>
        <v/>
      </c>
      <c r="T214" s="73" t="str">
        <f>IFERROR(IF($B214=String_o_Kofi,0,VLOOKUP(Monatsverwendungsnachweis!AK217,Status_Ausloesung,Monatsverwendungsnachweis!$R$6,FALSE)*$AF$6*Ermittlung_Pauschale!$N206),"")</f>
        <v/>
      </c>
      <c r="U214" s="73" t="str">
        <f>IFERROR(IF($B214=String_o_Kofi,0,VLOOKUP(Monatsverwendungsnachweis!AL217,Status_Ausloesung,Monatsverwendungsnachweis!$R$6,FALSE)*$AF$6*Ermittlung_Pauschale!$N206),"")</f>
        <v/>
      </c>
      <c r="V214" s="73" t="str">
        <f>IFERROR(IF($B214=String_o_Kofi,0,VLOOKUP(Monatsverwendungsnachweis!AM217,Status_Ausloesung,Monatsverwendungsnachweis!$R$6,FALSE)*$AF$6*Ermittlung_Pauschale!$N206),"")</f>
        <v/>
      </c>
      <c r="W214" s="73" t="str">
        <f>IFERROR(IF($B214=String_o_Kofi,0,VLOOKUP(Monatsverwendungsnachweis!AN217,Status_Ausloesung,Monatsverwendungsnachweis!$R$6,FALSE)*$AF$6*Ermittlung_Pauschale!$N206),"")</f>
        <v/>
      </c>
      <c r="X214" s="73" t="str">
        <f>IFERROR(IF($B214=String_o_Kofi,0,VLOOKUP(Monatsverwendungsnachweis!AO217,Status_Ausloesung,Monatsverwendungsnachweis!$R$6,FALSE)*$AF$6*Ermittlung_Pauschale!$N206),"")</f>
        <v/>
      </c>
      <c r="Y214" s="73" t="str">
        <f>IFERROR(IF($B214=String_o_Kofi,0,VLOOKUP(Monatsverwendungsnachweis!AP217,Status_Ausloesung,Monatsverwendungsnachweis!$R$6,FALSE)*$AF$6*Ermittlung_Pauschale!$N206),"")</f>
        <v/>
      </c>
      <c r="Z214" s="73" t="str">
        <f>IFERROR(IF($B214=String_o_Kofi,0,VLOOKUP(Monatsverwendungsnachweis!AQ217,Status_Ausloesung,Monatsverwendungsnachweis!$R$6,FALSE)*$AF$6*Ermittlung_Pauschale!$N206),"")</f>
        <v/>
      </c>
      <c r="AA214" s="73" t="str">
        <f>IFERROR(IF($B214=String_o_Kofi,0,VLOOKUP(Monatsverwendungsnachweis!AR217,Status_Ausloesung,Monatsverwendungsnachweis!$R$6,FALSE)*$AF$6*Ermittlung_Pauschale!$N206),"")</f>
        <v/>
      </c>
      <c r="AB214" s="73" t="str">
        <f>IFERROR(IF($B214=String_o_Kofi,0,VLOOKUP(Monatsverwendungsnachweis!AS217,Status_Ausloesung,Monatsverwendungsnachweis!$R$6,FALSE)*$AF$6*Ermittlung_Pauschale!$N206),"")</f>
        <v/>
      </c>
      <c r="AC214" s="73" t="str">
        <f>IFERROR(IF($B214=String_o_Kofi,0,VLOOKUP(Monatsverwendungsnachweis!AT217,Status_Ausloesung,Monatsverwendungsnachweis!$R$6,FALSE)*$AF$6*Ermittlung_Pauschale!$N206),"")</f>
        <v/>
      </c>
      <c r="AD214" s="73" t="str">
        <f>IFERROR(IF($B214=String_o_Kofi,0,VLOOKUP(Monatsverwendungsnachweis!AU217,Status_Ausloesung,Monatsverwendungsnachweis!$R$6,FALSE)*$AF$6*Ermittlung_Pauschale!$N206),"")</f>
        <v/>
      </c>
      <c r="AE214" s="73" t="str">
        <f>IFERROR(IF($B214=String_o_Kofi,0,VLOOKUP(Monatsverwendungsnachweis!AV217,Status_Ausloesung,Monatsverwendungsnachweis!$R$6,FALSE)*$AF$6*Ermittlung_Pauschale!$N206),"")</f>
        <v/>
      </c>
      <c r="AF214" s="73" t="str">
        <f>IFERROR(IF($B214=String_o_Kofi,0,VLOOKUP(Monatsverwendungsnachweis!AW217,Status_Ausloesung,Monatsverwendungsnachweis!$R$6,FALSE)*$AF$6*Ermittlung_Pauschale!$N206),"")</f>
        <v/>
      </c>
      <c r="AG214" s="73" t="str">
        <f>IFERROR(IF($B214=String_o_Kofi,0,VLOOKUP(Monatsverwendungsnachweis!AX217,Status_Ausloesung,Monatsverwendungsnachweis!$R$6,FALSE)*$AF$6*Ermittlung_Pauschale!$N206),"")</f>
        <v/>
      </c>
      <c r="AH214" s="73" t="str">
        <f>IFERROR(IF($B214=String_o_Kofi,0,VLOOKUP(Monatsverwendungsnachweis!AY217,Status_Ausloesung,Monatsverwendungsnachweis!$R$6,FALSE)*$AF$6*Ermittlung_Pauschale!$N206),"")</f>
        <v/>
      </c>
      <c r="AI214" s="73" t="str">
        <f>IFERROR(IF($B214=String_o_Kofi,0,VLOOKUP(Monatsverwendungsnachweis!AZ217,Status_Ausloesung,Monatsverwendungsnachweis!$R$6,FALSE)*$AF$6*Ermittlung_Pauschale!$N206),"")</f>
        <v/>
      </c>
      <c r="AJ214" s="73" t="str">
        <f>IFERROR(IF($B214=String_o_Kofi,0,VLOOKUP(Monatsverwendungsnachweis!BA217,Status_Ausloesung,Monatsverwendungsnachweis!$R$6,FALSE)*$AF$6*Ermittlung_Pauschale!$N206),"")</f>
        <v/>
      </c>
      <c r="AK214" s="73" t="str">
        <f>IFERROR(IF($B214=String_o_Kofi,0,VLOOKUP(Monatsverwendungsnachweis!BB217,Status_Ausloesung,Monatsverwendungsnachweis!$R$6,FALSE)*$AF$6*Ermittlung_Pauschale!$N206),"")</f>
        <v/>
      </c>
      <c r="AL214" s="73" t="str">
        <f>IFERROR(IF($B214=String_o_Kofi,0,VLOOKUP(Monatsverwendungsnachweis!BC217,Status_Ausloesung,Monatsverwendungsnachweis!$R$6,FALSE)*$AF$6*Ermittlung_Pauschale!$N206),"")</f>
        <v/>
      </c>
      <c r="AM214" s="74">
        <f>IF(E214='Drop Down'!$L$2,SUM(H214:AL214),0)</f>
        <v>0</v>
      </c>
      <c r="AN214" s="74">
        <f>IF(E214='Drop Down'!$L$3,SUM(H214:AL214),0)</f>
        <v>0</v>
      </c>
      <c r="AO214" s="625"/>
      <c r="AP214" s="625"/>
    </row>
    <row r="215" spans="1:42" s="41" customFormat="1" ht="11.85" customHeight="1" x14ac:dyDescent="0.2">
      <c r="A215" s="83" t="str">
        <f>Monatsverwendungsnachweis!A218</f>
        <v/>
      </c>
      <c r="B215" s="84" t="str">
        <f>IF(Monatsverwendungsnachweis!B218&lt;&gt;"",Monatsverwendungsnachweis!B218,"")</f>
        <v/>
      </c>
      <c r="C215" s="84" t="str">
        <f>IF(Monatsverwendungsnachweis!D218&lt;&gt;"",Monatsverwendungsnachweis!D218,"")</f>
        <v/>
      </c>
      <c r="D215" s="124" t="str">
        <f>IF(Monatsverwendungsnachweis!F218="","",Monatsverwendungsnachweis!F218)</f>
        <v/>
      </c>
      <c r="E215" s="128" t="str">
        <f>IF(Monatsverwendungsnachweis!G218="","",Monatsverwendungsnachweis!G218)</f>
        <v/>
      </c>
      <c r="F215" s="124" t="str">
        <f>IF(Monatsverwendungsnachweis!H218="","",Monatsverwendungsnachweis!H218)</f>
        <v/>
      </c>
      <c r="G215" s="124" t="str">
        <f>IF(C215="","",IF(Ermittlung_Pauschale!N207=0,"nein","ja"))</f>
        <v/>
      </c>
      <c r="H215" s="73" t="str">
        <f>IFERROR(IF($B215=String_o_Kofi,0,VLOOKUP(Monatsverwendungsnachweis!Y218,Status_Ausloesung,Monatsverwendungsnachweis!$R$6,FALSE)*$AF$6*Ermittlung_Pauschale!$N207),"")</f>
        <v/>
      </c>
      <c r="I215" s="73" t="str">
        <f>IFERROR(IF($B215=String_o_Kofi,0,VLOOKUP(Monatsverwendungsnachweis!Z218,Status_Ausloesung,Monatsverwendungsnachweis!$R$6,FALSE)*$AF$6*Ermittlung_Pauschale!$N207),"")</f>
        <v/>
      </c>
      <c r="J215" s="73" t="str">
        <f>IFERROR(IF($B215=String_o_Kofi,0,VLOOKUP(Monatsverwendungsnachweis!AA218,Status_Ausloesung,Monatsverwendungsnachweis!$R$6,FALSE)*$AF$6*Ermittlung_Pauschale!$N207),"")</f>
        <v/>
      </c>
      <c r="K215" s="73" t="str">
        <f>IFERROR(IF($B215=String_o_Kofi,0,VLOOKUP(Monatsverwendungsnachweis!AB218,Status_Ausloesung,Monatsverwendungsnachweis!$R$6,FALSE)*$AF$6*Ermittlung_Pauschale!$N207),"")</f>
        <v/>
      </c>
      <c r="L215" s="73" t="str">
        <f>IFERROR(IF($B215=String_o_Kofi,0,VLOOKUP(Monatsverwendungsnachweis!AC218,Status_Ausloesung,Monatsverwendungsnachweis!$R$6,FALSE)*$AF$6*Ermittlung_Pauschale!$N207),"")</f>
        <v/>
      </c>
      <c r="M215" s="73" t="str">
        <f>IFERROR(IF($B215=String_o_Kofi,0,VLOOKUP(Monatsverwendungsnachweis!AD218,Status_Ausloesung,Monatsverwendungsnachweis!$R$6,FALSE)*$AF$6*Ermittlung_Pauschale!$N207),"")</f>
        <v/>
      </c>
      <c r="N215" s="73" t="str">
        <f>IFERROR(IF($B215=String_o_Kofi,0,VLOOKUP(Monatsverwendungsnachweis!AE218,Status_Ausloesung,Monatsverwendungsnachweis!$R$6,FALSE)*$AF$6*Ermittlung_Pauschale!$N207),"")</f>
        <v/>
      </c>
      <c r="O215" s="73" t="str">
        <f>IFERROR(IF($B215=String_o_Kofi,0,VLOOKUP(Monatsverwendungsnachweis!AF218,Status_Ausloesung,Monatsverwendungsnachweis!$R$6,FALSE)*$AF$6*Ermittlung_Pauschale!$N207),"")</f>
        <v/>
      </c>
      <c r="P215" s="73" t="str">
        <f>IFERROR(IF($B215=String_o_Kofi,0,VLOOKUP(Monatsverwendungsnachweis!AG218,Status_Ausloesung,Monatsverwendungsnachweis!$R$6,FALSE)*$AF$6*Ermittlung_Pauschale!$N207),"")</f>
        <v/>
      </c>
      <c r="Q215" s="73" t="str">
        <f>IFERROR(IF($B215=String_o_Kofi,0,VLOOKUP(Monatsverwendungsnachweis!AH218,Status_Ausloesung,Monatsverwendungsnachweis!$R$6,FALSE)*$AF$6*Ermittlung_Pauschale!$N207),"")</f>
        <v/>
      </c>
      <c r="R215" s="73" t="str">
        <f>IFERROR(IF($B215=String_o_Kofi,0,VLOOKUP(Monatsverwendungsnachweis!AI218,Status_Ausloesung,Monatsverwendungsnachweis!$R$6,FALSE)*$AF$6*Ermittlung_Pauschale!$N207),"")</f>
        <v/>
      </c>
      <c r="S215" s="73" t="str">
        <f>IFERROR(IF($B215=String_o_Kofi,0,VLOOKUP(Monatsverwendungsnachweis!AJ218,Status_Ausloesung,Monatsverwendungsnachweis!$R$6,FALSE)*$AF$6*Ermittlung_Pauschale!$N207),"")</f>
        <v/>
      </c>
      <c r="T215" s="73" t="str">
        <f>IFERROR(IF($B215=String_o_Kofi,0,VLOOKUP(Monatsverwendungsnachweis!AK218,Status_Ausloesung,Monatsverwendungsnachweis!$R$6,FALSE)*$AF$6*Ermittlung_Pauschale!$N207),"")</f>
        <v/>
      </c>
      <c r="U215" s="73" t="str">
        <f>IFERROR(IF($B215=String_o_Kofi,0,VLOOKUP(Monatsverwendungsnachweis!AL218,Status_Ausloesung,Monatsverwendungsnachweis!$R$6,FALSE)*$AF$6*Ermittlung_Pauschale!$N207),"")</f>
        <v/>
      </c>
      <c r="V215" s="73" t="str">
        <f>IFERROR(IF($B215=String_o_Kofi,0,VLOOKUP(Monatsverwendungsnachweis!AM218,Status_Ausloesung,Monatsverwendungsnachweis!$R$6,FALSE)*$AF$6*Ermittlung_Pauschale!$N207),"")</f>
        <v/>
      </c>
      <c r="W215" s="73" t="str">
        <f>IFERROR(IF($B215=String_o_Kofi,0,VLOOKUP(Monatsverwendungsnachweis!AN218,Status_Ausloesung,Monatsverwendungsnachweis!$R$6,FALSE)*$AF$6*Ermittlung_Pauschale!$N207),"")</f>
        <v/>
      </c>
      <c r="X215" s="73" t="str">
        <f>IFERROR(IF($B215=String_o_Kofi,0,VLOOKUP(Monatsverwendungsnachweis!AO218,Status_Ausloesung,Monatsverwendungsnachweis!$R$6,FALSE)*$AF$6*Ermittlung_Pauschale!$N207),"")</f>
        <v/>
      </c>
      <c r="Y215" s="73" t="str">
        <f>IFERROR(IF($B215=String_o_Kofi,0,VLOOKUP(Monatsverwendungsnachweis!AP218,Status_Ausloesung,Monatsverwendungsnachweis!$R$6,FALSE)*$AF$6*Ermittlung_Pauschale!$N207),"")</f>
        <v/>
      </c>
      <c r="Z215" s="73" t="str">
        <f>IFERROR(IF($B215=String_o_Kofi,0,VLOOKUP(Monatsverwendungsnachweis!AQ218,Status_Ausloesung,Monatsverwendungsnachweis!$R$6,FALSE)*$AF$6*Ermittlung_Pauschale!$N207),"")</f>
        <v/>
      </c>
      <c r="AA215" s="73" t="str">
        <f>IFERROR(IF($B215=String_o_Kofi,0,VLOOKUP(Monatsverwendungsnachweis!AR218,Status_Ausloesung,Monatsverwendungsnachweis!$R$6,FALSE)*$AF$6*Ermittlung_Pauschale!$N207),"")</f>
        <v/>
      </c>
      <c r="AB215" s="73" t="str">
        <f>IFERROR(IF($B215=String_o_Kofi,0,VLOOKUP(Monatsverwendungsnachweis!AS218,Status_Ausloesung,Monatsverwendungsnachweis!$R$6,FALSE)*$AF$6*Ermittlung_Pauschale!$N207),"")</f>
        <v/>
      </c>
      <c r="AC215" s="73" t="str">
        <f>IFERROR(IF($B215=String_o_Kofi,0,VLOOKUP(Monatsverwendungsnachweis!AT218,Status_Ausloesung,Monatsverwendungsnachweis!$R$6,FALSE)*$AF$6*Ermittlung_Pauschale!$N207),"")</f>
        <v/>
      </c>
      <c r="AD215" s="73" t="str">
        <f>IFERROR(IF($B215=String_o_Kofi,0,VLOOKUP(Monatsverwendungsnachweis!AU218,Status_Ausloesung,Monatsverwendungsnachweis!$R$6,FALSE)*$AF$6*Ermittlung_Pauschale!$N207),"")</f>
        <v/>
      </c>
      <c r="AE215" s="73" t="str">
        <f>IFERROR(IF($B215=String_o_Kofi,0,VLOOKUP(Monatsverwendungsnachweis!AV218,Status_Ausloesung,Monatsverwendungsnachweis!$R$6,FALSE)*$AF$6*Ermittlung_Pauschale!$N207),"")</f>
        <v/>
      </c>
      <c r="AF215" s="73" t="str">
        <f>IFERROR(IF($B215=String_o_Kofi,0,VLOOKUP(Monatsverwendungsnachweis!AW218,Status_Ausloesung,Monatsverwendungsnachweis!$R$6,FALSE)*$AF$6*Ermittlung_Pauschale!$N207),"")</f>
        <v/>
      </c>
      <c r="AG215" s="73" t="str">
        <f>IFERROR(IF($B215=String_o_Kofi,0,VLOOKUP(Monatsverwendungsnachweis!AX218,Status_Ausloesung,Monatsverwendungsnachweis!$R$6,FALSE)*$AF$6*Ermittlung_Pauschale!$N207),"")</f>
        <v/>
      </c>
      <c r="AH215" s="73" t="str">
        <f>IFERROR(IF($B215=String_o_Kofi,0,VLOOKUP(Monatsverwendungsnachweis!AY218,Status_Ausloesung,Monatsverwendungsnachweis!$R$6,FALSE)*$AF$6*Ermittlung_Pauschale!$N207),"")</f>
        <v/>
      </c>
      <c r="AI215" s="73" t="str">
        <f>IFERROR(IF($B215=String_o_Kofi,0,VLOOKUP(Monatsverwendungsnachweis!AZ218,Status_Ausloesung,Monatsverwendungsnachweis!$R$6,FALSE)*$AF$6*Ermittlung_Pauschale!$N207),"")</f>
        <v/>
      </c>
      <c r="AJ215" s="73" t="str">
        <f>IFERROR(IF($B215=String_o_Kofi,0,VLOOKUP(Monatsverwendungsnachweis!BA218,Status_Ausloesung,Monatsverwendungsnachweis!$R$6,FALSE)*$AF$6*Ermittlung_Pauschale!$N207),"")</f>
        <v/>
      </c>
      <c r="AK215" s="73" t="str">
        <f>IFERROR(IF($B215=String_o_Kofi,0,VLOOKUP(Monatsverwendungsnachweis!BB218,Status_Ausloesung,Monatsverwendungsnachweis!$R$6,FALSE)*$AF$6*Ermittlung_Pauschale!$N207),"")</f>
        <v/>
      </c>
      <c r="AL215" s="73" t="str">
        <f>IFERROR(IF($B215=String_o_Kofi,0,VLOOKUP(Monatsverwendungsnachweis!BC218,Status_Ausloesung,Monatsverwendungsnachweis!$R$6,FALSE)*$AF$6*Ermittlung_Pauschale!$N207),"")</f>
        <v/>
      </c>
      <c r="AM215" s="74">
        <f>IF(E215='Drop Down'!$L$2,SUM(H215:AL215),0)</f>
        <v>0</v>
      </c>
      <c r="AN215" s="74">
        <f>IF(E215='Drop Down'!$L$3,SUM(H215:AL215),0)</f>
        <v>0</v>
      </c>
      <c r="AO215" s="625"/>
      <c r="AP215" s="625"/>
    </row>
    <row r="216" spans="1:42" s="41" customFormat="1" ht="11.85" customHeight="1" x14ac:dyDescent="0.2">
      <c r="A216" s="83" t="str">
        <f>Monatsverwendungsnachweis!A219</f>
        <v/>
      </c>
      <c r="B216" s="84" t="str">
        <f>IF(Monatsverwendungsnachweis!B219&lt;&gt;"",Monatsverwendungsnachweis!B219,"")</f>
        <v/>
      </c>
      <c r="C216" s="84" t="str">
        <f>IF(Monatsverwendungsnachweis!D219&lt;&gt;"",Monatsverwendungsnachweis!D219,"")</f>
        <v/>
      </c>
      <c r="D216" s="124" t="str">
        <f>IF(Monatsverwendungsnachweis!F219="","",Monatsverwendungsnachweis!F219)</f>
        <v/>
      </c>
      <c r="E216" s="128" t="str">
        <f>IF(Monatsverwendungsnachweis!G219="","",Monatsverwendungsnachweis!G219)</f>
        <v/>
      </c>
      <c r="F216" s="124" t="str">
        <f>IF(Monatsverwendungsnachweis!H219="","",Monatsverwendungsnachweis!H219)</f>
        <v/>
      </c>
      <c r="G216" s="124" t="str">
        <f>IF(C216="","",IF(Ermittlung_Pauschale!N208=0,"nein","ja"))</f>
        <v/>
      </c>
      <c r="H216" s="73" t="str">
        <f>IFERROR(IF($B216=String_o_Kofi,0,VLOOKUP(Monatsverwendungsnachweis!Y219,Status_Ausloesung,Monatsverwendungsnachweis!$R$6,FALSE)*$AF$6*Ermittlung_Pauschale!$N208),"")</f>
        <v/>
      </c>
      <c r="I216" s="73" t="str">
        <f>IFERROR(IF($B216=String_o_Kofi,0,VLOOKUP(Monatsverwendungsnachweis!Z219,Status_Ausloesung,Monatsverwendungsnachweis!$R$6,FALSE)*$AF$6*Ermittlung_Pauschale!$N208),"")</f>
        <v/>
      </c>
      <c r="J216" s="73" t="str">
        <f>IFERROR(IF($B216=String_o_Kofi,0,VLOOKUP(Monatsverwendungsnachweis!AA219,Status_Ausloesung,Monatsverwendungsnachweis!$R$6,FALSE)*$AF$6*Ermittlung_Pauschale!$N208),"")</f>
        <v/>
      </c>
      <c r="K216" s="73" t="str">
        <f>IFERROR(IF($B216=String_o_Kofi,0,VLOOKUP(Monatsverwendungsnachweis!AB219,Status_Ausloesung,Monatsverwendungsnachweis!$R$6,FALSE)*$AF$6*Ermittlung_Pauschale!$N208),"")</f>
        <v/>
      </c>
      <c r="L216" s="73" t="str">
        <f>IFERROR(IF($B216=String_o_Kofi,0,VLOOKUP(Monatsverwendungsnachweis!AC219,Status_Ausloesung,Monatsverwendungsnachweis!$R$6,FALSE)*$AF$6*Ermittlung_Pauschale!$N208),"")</f>
        <v/>
      </c>
      <c r="M216" s="73" t="str">
        <f>IFERROR(IF($B216=String_o_Kofi,0,VLOOKUP(Monatsverwendungsnachweis!AD219,Status_Ausloesung,Monatsverwendungsnachweis!$R$6,FALSE)*$AF$6*Ermittlung_Pauschale!$N208),"")</f>
        <v/>
      </c>
      <c r="N216" s="73" t="str">
        <f>IFERROR(IF($B216=String_o_Kofi,0,VLOOKUP(Monatsverwendungsnachweis!AE219,Status_Ausloesung,Monatsverwendungsnachweis!$R$6,FALSE)*$AF$6*Ermittlung_Pauschale!$N208),"")</f>
        <v/>
      </c>
      <c r="O216" s="73" t="str">
        <f>IFERROR(IF($B216=String_o_Kofi,0,VLOOKUP(Monatsverwendungsnachweis!AF219,Status_Ausloesung,Monatsverwendungsnachweis!$R$6,FALSE)*$AF$6*Ermittlung_Pauschale!$N208),"")</f>
        <v/>
      </c>
      <c r="P216" s="73" t="str">
        <f>IFERROR(IF($B216=String_o_Kofi,0,VLOOKUP(Monatsverwendungsnachweis!AG219,Status_Ausloesung,Monatsverwendungsnachweis!$R$6,FALSE)*$AF$6*Ermittlung_Pauschale!$N208),"")</f>
        <v/>
      </c>
      <c r="Q216" s="73" t="str">
        <f>IFERROR(IF($B216=String_o_Kofi,0,VLOOKUP(Monatsverwendungsnachweis!AH219,Status_Ausloesung,Monatsverwendungsnachweis!$R$6,FALSE)*$AF$6*Ermittlung_Pauschale!$N208),"")</f>
        <v/>
      </c>
      <c r="R216" s="73" t="str">
        <f>IFERROR(IF($B216=String_o_Kofi,0,VLOOKUP(Monatsverwendungsnachweis!AI219,Status_Ausloesung,Monatsverwendungsnachweis!$R$6,FALSE)*$AF$6*Ermittlung_Pauschale!$N208),"")</f>
        <v/>
      </c>
      <c r="S216" s="73" t="str">
        <f>IFERROR(IF($B216=String_o_Kofi,0,VLOOKUP(Monatsverwendungsnachweis!AJ219,Status_Ausloesung,Monatsverwendungsnachweis!$R$6,FALSE)*$AF$6*Ermittlung_Pauschale!$N208),"")</f>
        <v/>
      </c>
      <c r="T216" s="73" t="str">
        <f>IFERROR(IF($B216=String_o_Kofi,0,VLOOKUP(Monatsverwendungsnachweis!AK219,Status_Ausloesung,Monatsverwendungsnachweis!$R$6,FALSE)*$AF$6*Ermittlung_Pauschale!$N208),"")</f>
        <v/>
      </c>
      <c r="U216" s="73" t="str">
        <f>IFERROR(IF($B216=String_o_Kofi,0,VLOOKUP(Monatsverwendungsnachweis!AL219,Status_Ausloesung,Monatsverwendungsnachweis!$R$6,FALSE)*$AF$6*Ermittlung_Pauschale!$N208),"")</f>
        <v/>
      </c>
      <c r="V216" s="73" t="str">
        <f>IFERROR(IF($B216=String_o_Kofi,0,VLOOKUP(Monatsverwendungsnachweis!AM219,Status_Ausloesung,Monatsverwendungsnachweis!$R$6,FALSE)*$AF$6*Ermittlung_Pauschale!$N208),"")</f>
        <v/>
      </c>
      <c r="W216" s="73" t="str">
        <f>IFERROR(IF($B216=String_o_Kofi,0,VLOOKUP(Monatsverwendungsnachweis!AN219,Status_Ausloesung,Monatsverwendungsnachweis!$R$6,FALSE)*$AF$6*Ermittlung_Pauschale!$N208),"")</f>
        <v/>
      </c>
      <c r="X216" s="73" t="str">
        <f>IFERROR(IF($B216=String_o_Kofi,0,VLOOKUP(Monatsverwendungsnachweis!AO219,Status_Ausloesung,Monatsverwendungsnachweis!$R$6,FALSE)*$AF$6*Ermittlung_Pauschale!$N208),"")</f>
        <v/>
      </c>
      <c r="Y216" s="73" t="str">
        <f>IFERROR(IF($B216=String_o_Kofi,0,VLOOKUP(Monatsverwendungsnachweis!AP219,Status_Ausloesung,Monatsverwendungsnachweis!$R$6,FALSE)*$AF$6*Ermittlung_Pauschale!$N208),"")</f>
        <v/>
      </c>
      <c r="Z216" s="73" t="str">
        <f>IFERROR(IF($B216=String_o_Kofi,0,VLOOKUP(Monatsverwendungsnachweis!AQ219,Status_Ausloesung,Monatsverwendungsnachweis!$R$6,FALSE)*$AF$6*Ermittlung_Pauschale!$N208),"")</f>
        <v/>
      </c>
      <c r="AA216" s="73" t="str">
        <f>IFERROR(IF($B216=String_o_Kofi,0,VLOOKUP(Monatsverwendungsnachweis!AR219,Status_Ausloesung,Monatsverwendungsnachweis!$R$6,FALSE)*$AF$6*Ermittlung_Pauschale!$N208),"")</f>
        <v/>
      </c>
      <c r="AB216" s="73" t="str">
        <f>IFERROR(IF($B216=String_o_Kofi,0,VLOOKUP(Monatsverwendungsnachweis!AS219,Status_Ausloesung,Monatsverwendungsnachweis!$R$6,FALSE)*$AF$6*Ermittlung_Pauschale!$N208),"")</f>
        <v/>
      </c>
      <c r="AC216" s="73" t="str">
        <f>IFERROR(IF($B216=String_o_Kofi,0,VLOOKUP(Monatsverwendungsnachweis!AT219,Status_Ausloesung,Monatsverwendungsnachweis!$R$6,FALSE)*$AF$6*Ermittlung_Pauschale!$N208),"")</f>
        <v/>
      </c>
      <c r="AD216" s="73" t="str">
        <f>IFERROR(IF($B216=String_o_Kofi,0,VLOOKUP(Monatsverwendungsnachweis!AU219,Status_Ausloesung,Monatsverwendungsnachweis!$R$6,FALSE)*$AF$6*Ermittlung_Pauschale!$N208),"")</f>
        <v/>
      </c>
      <c r="AE216" s="73" t="str">
        <f>IFERROR(IF($B216=String_o_Kofi,0,VLOOKUP(Monatsverwendungsnachweis!AV219,Status_Ausloesung,Monatsverwendungsnachweis!$R$6,FALSE)*$AF$6*Ermittlung_Pauschale!$N208),"")</f>
        <v/>
      </c>
      <c r="AF216" s="73" t="str">
        <f>IFERROR(IF($B216=String_o_Kofi,0,VLOOKUP(Monatsverwendungsnachweis!AW219,Status_Ausloesung,Monatsverwendungsnachweis!$R$6,FALSE)*$AF$6*Ermittlung_Pauschale!$N208),"")</f>
        <v/>
      </c>
      <c r="AG216" s="73" t="str">
        <f>IFERROR(IF($B216=String_o_Kofi,0,VLOOKUP(Monatsverwendungsnachweis!AX219,Status_Ausloesung,Monatsverwendungsnachweis!$R$6,FALSE)*$AF$6*Ermittlung_Pauschale!$N208),"")</f>
        <v/>
      </c>
      <c r="AH216" s="73" t="str">
        <f>IFERROR(IF($B216=String_o_Kofi,0,VLOOKUP(Monatsverwendungsnachweis!AY219,Status_Ausloesung,Monatsverwendungsnachweis!$R$6,FALSE)*$AF$6*Ermittlung_Pauschale!$N208),"")</f>
        <v/>
      </c>
      <c r="AI216" s="73" t="str">
        <f>IFERROR(IF($B216=String_o_Kofi,0,VLOOKUP(Monatsverwendungsnachweis!AZ219,Status_Ausloesung,Monatsverwendungsnachweis!$R$6,FALSE)*$AF$6*Ermittlung_Pauschale!$N208),"")</f>
        <v/>
      </c>
      <c r="AJ216" s="73" t="str">
        <f>IFERROR(IF($B216=String_o_Kofi,0,VLOOKUP(Monatsverwendungsnachweis!BA219,Status_Ausloesung,Monatsverwendungsnachweis!$R$6,FALSE)*$AF$6*Ermittlung_Pauschale!$N208),"")</f>
        <v/>
      </c>
      <c r="AK216" s="73" t="str">
        <f>IFERROR(IF($B216=String_o_Kofi,0,VLOOKUP(Monatsverwendungsnachweis!BB219,Status_Ausloesung,Monatsverwendungsnachweis!$R$6,FALSE)*$AF$6*Ermittlung_Pauschale!$N208),"")</f>
        <v/>
      </c>
      <c r="AL216" s="73" t="str">
        <f>IFERROR(IF($B216=String_o_Kofi,0,VLOOKUP(Monatsverwendungsnachweis!BC219,Status_Ausloesung,Monatsverwendungsnachweis!$R$6,FALSE)*$AF$6*Ermittlung_Pauschale!$N208),"")</f>
        <v/>
      </c>
      <c r="AM216" s="74">
        <f>IF(E216='Drop Down'!$L$2,SUM(H216:AL216),0)</f>
        <v>0</v>
      </c>
      <c r="AN216" s="74">
        <f>IF(E216='Drop Down'!$L$3,SUM(H216:AL216),0)</f>
        <v>0</v>
      </c>
      <c r="AO216" s="625"/>
      <c r="AP216" s="625"/>
    </row>
    <row r="217" spans="1:42" s="41" customFormat="1" ht="11.85" customHeight="1" x14ac:dyDescent="0.2">
      <c r="A217" s="83" t="str">
        <f>Monatsverwendungsnachweis!A220</f>
        <v/>
      </c>
      <c r="B217" s="84" t="str">
        <f>IF(Monatsverwendungsnachweis!B220&lt;&gt;"",Monatsverwendungsnachweis!B220,"")</f>
        <v/>
      </c>
      <c r="C217" s="84" t="str">
        <f>IF(Monatsverwendungsnachweis!D220&lt;&gt;"",Monatsverwendungsnachweis!D220,"")</f>
        <v/>
      </c>
      <c r="D217" s="124" t="str">
        <f>IF(Monatsverwendungsnachweis!F220="","",Monatsverwendungsnachweis!F220)</f>
        <v/>
      </c>
      <c r="E217" s="128" t="str">
        <f>IF(Monatsverwendungsnachweis!G220="","",Monatsverwendungsnachweis!G220)</f>
        <v/>
      </c>
      <c r="F217" s="124" t="str">
        <f>IF(Monatsverwendungsnachweis!H220="","",Monatsverwendungsnachweis!H220)</f>
        <v/>
      </c>
      <c r="G217" s="124" t="str">
        <f>IF(C217="","",IF(Ermittlung_Pauschale!N209=0,"nein","ja"))</f>
        <v/>
      </c>
      <c r="H217" s="73" t="str">
        <f>IFERROR(IF($B217=String_o_Kofi,0,VLOOKUP(Monatsverwendungsnachweis!Y220,Status_Ausloesung,Monatsverwendungsnachweis!$R$6,FALSE)*$AF$6*Ermittlung_Pauschale!$N209),"")</f>
        <v/>
      </c>
      <c r="I217" s="73" t="str">
        <f>IFERROR(IF($B217=String_o_Kofi,0,VLOOKUP(Monatsverwendungsnachweis!Z220,Status_Ausloesung,Monatsverwendungsnachweis!$R$6,FALSE)*$AF$6*Ermittlung_Pauschale!$N209),"")</f>
        <v/>
      </c>
      <c r="J217" s="73" t="str">
        <f>IFERROR(IF($B217=String_o_Kofi,0,VLOOKUP(Monatsverwendungsnachweis!AA220,Status_Ausloesung,Monatsverwendungsnachweis!$R$6,FALSE)*$AF$6*Ermittlung_Pauschale!$N209),"")</f>
        <v/>
      </c>
      <c r="K217" s="73" t="str">
        <f>IFERROR(IF($B217=String_o_Kofi,0,VLOOKUP(Monatsverwendungsnachweis!AB220,Status_Ausloesung,Monatsverwendungsnachweis!$R$6,FALSE)*$AF$6*Ermittlung_Pauschale!$N209),"")</f>
        <v/>
      </c>
      <c r="L217" s="73" t="str">
        <f>IFERROR(IF($B217=String_o_Kofi,0,VLOOKUP(Monatsverwendungsnachweis!AC220,Status_Ausloesung,Monatsverwendungsnachweis!$R$6,FALSE)*$AF$6*Ermittlung_Pauschale!$N209),"")</f>
        <v/>
      </c>
      <c r="M217" s="73" t="str">
        <f>IFERROR(IF($B217=String_o_Kofi,0,VLOOKUP(Monatsverwendungsnachweis!AD220,Status_Ausloesung,Monatsverwendungsnachweis!$R$6,FALSE)*$AF$6*Ermittlung_Pauschale!$N209),"")</f>
        <v/>
      </c>
      <c r="N217" s="73" t="str">
        <f>IFERROR(IF($B217=String_o_Kofi,0,VLOOKUP(Monatsverwendungsnachweis!AE220,Status_Ausloesung,Monatsverwendungsnachweis!$R$6,FALSE)*$AF$6*Ermittlung_Pauschale!$N209),"")</f>
        <v/>
      </c>
      <c r="O217" s="73" t="str">
        <f>IFERROR(IF($B217=String_o_Kofi,0,VLOOKUP(Monatsverwendungsnachweis!AF220,Status_Ausloesung,Monatsverwendungsnachweis!$R$6,FALSE)*$AF$6*Ermittlung_Pauschale!$N209),"")</f>
        <v/>
      </c>
      <c r="P217" s="73" t="str">
        <f>IFERROR(IF($B217=String_o_Kofi,0,VLOOKUP(Monatsverwendungsnachweis!AG220,Status_Ausloesung,Monatsverwendungsnachweis!$R$6,FALSE)*$AF$6*Ermittlung_Pauschale!$N209),"")</f>
        <v/>
      </c>
      <c r="Q217" s="73" t="str">
        <f>IFERROR(IF($B217=String_o_Kofi,0,VLOOKUP(Monatsverwendungsnachweis!AH220,Status_Ausloesung,Monatsverwendungsnachweis!$R$6,FALSE)*$AF$6*Ermittlung_Pauschale!$N209),"")</f>
        <v/>
      </c>
      <c r="R217" s="73" t="str">
        <f>IFERROR(IF($B217=String_o_Kofi,0,VLOOKUP(Monatsverwendungsnachweis!AI220,Status_Ausloesung,Monatsverwendungsnachweis!$R$6,FALSE)*$AF$6*Ermittlung_Pauschale!$N209),"")</f>
        <v/>
      </c>
      <c r="S217" s="73" t="str">
        <f>IFERROR(IF($B217=String_o_Kofi,0,VLOOKUP(Monatsverwendungsnachweis!AJ220,Status_Ausloesung,Monatsverwendungsnachweis!$R$6,FALSE)*$AF$6*Ermittlung_Pauschale!$N209),"")</f>
        <v/>
      </c>
      <c r="T217" s="73" t="str">
        <f>IFERROR(IF($B217=String_o_Kofi,0,VLOOKUP(Monatsverwendungsnachweis!AK220,Status_Ausloesung,Monatsverwendungsnachweis!$R$6,FALSE)*$AF$6*Ermittlung_Pauschale!$N209),"")</f>
        <v/>
      </c>
      <c r="U217" s="73" t="str">
        <f>IFERROR(IF($B217=String_o_Kofi,0,VLOOKUP(Monatsverwendungsnachweis!AL220,Status_Ausloesung,Monatsverwendungsnachweis!$R$6,FALSE)*$AF$6*Ermittlung_Pauschale!$N209),"")</f>
        <v/>
      </c>
      <c r="V217" s="73" t="str">
        <f>IFERROR(IF($B217=String_o_Kofi,0,VLOOKUP(Monatsverwendungsnachweis!AM220,Status_Ausloesung,Monatsverwendungsnachweis!$R$6,FALSE)*$AF$6*Ermittlung_Pauschale!$N209),"")</f>
        <v/>
      </c>
      <c r="W217" s="73" t="str">
        <f>IFERROR(IF($B217=String_o_Kofi,0,VLOOKUP(Monatsverwendungsnachweis!AN220,Status_Ausloesung,Monatsverwendungsnachweis!$R$6,FALSE)*$AF$6*Ermittlung_Pauschale!$N209),"")</f>
        <v/>
      </c>
      <c r="X217" s="73" t="str">
        <f>IFERROR(IF($B217=String_o_Kofi,0,VLOOKUP(Monatsverwendungsnachweis!AO220,Status_Ausloesung,Monatsverwendungsnachweis!$R$6,FALSE)*$AF$6*Ermittlung_Pauschale!$N209),"")</f>
        <v/>
      </c>
      <c r="Y217" s="73" t="str">
        <f>IFERROR(IF($B217=String_o_Kofi,0,VLOOKUP(Monatsverwendungsnachweis!AP220,Status_Ausloesung,Monatsverwendungsnachweis!$R$6,FALSE)*$AF$6*Ermittlung_Pauschale!$N209),"")</f>
        <v/>
      </c>
      <c r="Z217" s="73" t="str">
        <f>IFERROR(IF($B217=String_o_Kofi,0,VLOOKUP(Monatsverwendungsnachweis!AQ220,Status_Ausloesung,Monatsverwendungsnachweis!$R$6,FALSE)*$AF$6*Ermittlung_Pauschale!$N209),"")</f>
        <v/>
      </c>
      <c r="AA217" s="73" t="str">
        <f>IFERROR(IF($B217=String_o_Kofi,0,VLOOKUP(Monatsverwendungsnachweis!AR220,Status_Ausloesung,Monatsverwendungsnachweis!$R$6,FALSE)*$AF$6*Ermittlung_Pauschale!$N209),"")</f>
        <v/>
      </c>
      <c r="AB217" s="73" t="str">
        <f>IFERROR(IF($B217=String_o_Kofi,0,VLOOKUP(Monatsverwendungsnachweis!AS220,Status_Ausloesung,Monatsverwendungsnachweis!$R$6,FALSE)*$AF$6*Ermittlung_Pauschale!$N209),"")</f>
        <v/>
      </c>
      <c r="AC217" s="73" t="str">
        <f>IFERROR(IF($B217=String_o_Kofi,0,VLOOKUP(Monatsverwendungsnachweis!AT220,Status_Ausloesung,Monatsverwendungsnachweis!$R$6,FALSE)*$AF$6*Ermittlung_Pauschale!$N209),"")</f>
        <v/>
      </c>
      <c r="AD217" s="73" t="str">
        <f>IFERROR(IF($B217=String_o_Kofi,0,VLOOKUP(Monatsverwendungsnachweis!AU220,Status_Ausloesung,Monatsverwendungsnachweis!$R$6,FALSE)*$AF$6*Ermittlung_Pauschale!$N209),"")</f>
        <v/>
      </c>
      <c r="AE217" s="73" t="str">
        <f>IFERROR(IF($B217=String_o_Kofi,0,VLOOKUP(Monatsverwendungsnachweis!AV220,Status_Ausloesung,Monatsverwendungsnachweis!$R$6,FALSE)*$AF$6*Ermittlung_Pauschale!$N209),"")</f>
        <v/>
      </c>
      <c r="AF217" s="73" t="str">
        <f>IFERROR(IF($B217=String_o_Kofi,0,VLOOKUP(Monatsverwendungsnachweis!AW220,Status_Ausloesung,Monatsverwendungsnachweis!$R$6,FALSE)*$AF$6*Ermittlung_Pauschale!$N209),"")</f>
        <v/>
      </c>
      <c r="AG217" s="73" t="str">
        <f>IFERROR(IF($B217=String_o_Kofi,0,VLOOKUP(Monatsverwendungsnachweis!AX220,Status_Ausloesung,Monatsverwendungsnachweis!$R$6,FALSE)*$AF$6*Ermittlung_Pauschale!$N209),"")</f>
        <v/>
      </c>
      <c r="AH217" s="73" t="str">
        <f>IFERROR(IF($B217=String_o_Kofi,0,VLOOKUP(Monatsverwendungsnachweis!AY220,Status_Ausloesung,Monatsverwendungsnachweis!$R$6,FALSE)*$AF$6*Ermittlung_Pauschale!$N209),"")</f>
        <v/>
      </c>
      <c r="AI217" s="73" t="str">
        <f>IFERROR(IF($B217=String_o_Kofi,0,VLOOKUP(Monatsverwendungsnachweis!AZ220,Status_Ausloesung,Monatsverwendungsnachweis!$R$6,FALSE)*$AF$6*Ermittlung_Pauschale!$N209),"")</f>
        <v/>
      </c>
      <c r="AJ217" s="73" t="str">
        <f>IFERROR(IF($B217=String_o_Kofi,0,VLOOKUP(Monatsverwendungsnachweis!BA220,Status_Ausloesung,Monatsverwendungsnachweis!$R$6,FALSE)*$AF$6*Ermittlung_Pauschale!$N209),"")</f>
        <v/>
      </c>
      <c r="AK217" s="73" t="str">
        <f>IFERROR(IF($B217=String_o_Kofi,0,VLOOKUP(Monatsverwendungsnachweis!BB220,Status_Ausloesung,Monatsverwendungsnachweis!$R$6,FALSE)*$AF$6*Ermittlung_Pauschale!$N209),"")</f>
        <v/>
      </c>
      <c r="AL217" s="73" t="str">
        <f>IFERROR(IF($B217=String_o_Kofi,0,VLOOKUP(Monatsverwendungsnachweis!BC220,Status_Ausloesung,Monatsverwendungsnachweis!$R$6,FALSE)*$AF$6*Ermittlung_Pauschale!$N209),"")</f>
        <v/>
      </c>
      <c r="AM217" s="74">
        <f>IF(E217='Drop Down'!$L$2,SUM(H217:AL217),0)</f>
        <v>0</v>
      </c>
      <c r="AN217" s="74">
        <f>IF(E217='Drop Down'!$L$3,SUM(H217:AL217),0)</f>
        <v>0</v>
      </c>
      <c r="AO217" s="625"/>
      <c r="AP217" s="625"/>
    </row>
    <row r="218" spans="1:42" s="41" customFormat="1" ht="11.85" customHeight="1" x14ac:dyDescent="0.2">
      <c r="A218" s="83" t="str">
        <f>Monatsverwendungsnachweis!A221</f>
        <v/>
      </c>
      <c r="B218" s="84" t="str">
        <f>IF(Monatsverwendungsnachweis!B221&lt;&gt;"",Monatsverwendungsnachweis!B221,"")</f>
        <v/>
      </c>
      <c r="C218" s="84" t="str">
        <f>IF(Monatsverwendungsnachweis!D221&lt;&gt;"",Monatsverwendungsnachweis!D221,"")</f>
        <v/>
      </c>
      <c r="D218" s="124" t="str">
        <f>IF(Monatsverwendungsnachweis!F221="","",Monatsverwendungsnachweis!F221)</f>
        <v/>
      </c>
      <c r="E218" s="128" t="str">
        <f>IF(Monatsverwendungsnachweis!G221="","",Monatsverwendungsnachweis!G221)</f>
        <v/>
      </c>
      <c r="F218" s="124" t="str">
        <f>IF(Monatsverwendungsnachweis!H221="","",Monatsverwendungsnachweis!H221)</f>
        <v/>
      </c>
      <c r="G218" s="124" t="str">
        <f>IF(C218="","",IF(Ermittlung_Pauschale!N210=0,"nein","ja"))</f>
        <v/>
      </c>
      <c r="H218" s="73" t="str">
        <f>IFERROR(IF($B218=String_o_Kofi,0,VLOOKUP(Monatsverwendungsnachweis!Y221,Status_Ausloesung,Monatsverwendungsnachweis!$R$6,FALSE)*$AF$6*Ermittlung_Pauschale!$N210),"")</f>
        <v/>
      </c>
      <c r="I218" s="73" t="str">
        <f>IFERROR(IF($B218=String_o_Kofi,0,VLOOKUP(Monatsverwendungsnachweis!Z221,Status_Ausloesung,Monatsverwendungsnachweis!$R$6,FALSE)*$AF$6*Ermittlung_Pauschale!$N210),"")</f>
        <v/>
      </c>
      <c r="J218" s="73" t="str">
        <f>IFERROR(IF($B218=String_o_Kofi,0,VLOOKUP(Monatsverwendungsnachweis!AA221,Status_Ausloesung,Monatsverwendungsnachweis!$R$6,FALSE)*$AF$6*Ermittlung_Pauschale!$N210),"")</f>
        <v/>
      </c>
      <c r="K218" s="73" t="str">
        <f>IFERROR(IF($B218=String_o_Kofi,0,VLOOKUP(Monatsverwendungsnachweis!AB221,Status_Ausloesung,Monatsverwendungsnachweis!$R$6,FALSE)*$AF$6*Ermittlung_Pauschale!$N210),"")</f>
        <v/>
      </c>
      <c r="L218" s="73" t="str">
        <f>IFERROR(IF($B218=String_o_Kofi,0,VLOOKUP(Monatsverwendungsnachweis!AC221,Status_Ausloesung,Monatsverwendungsnachweis!$R$6,FALSE)*$AF$6*Ermittlung_Pauschale!$N210),"")</f>
        <v/>
      </c>
      <c r="M218" s="73" t="str">
        <f>IFERROR(IF($B218=String_o_Kofi,0,VLOOKUP(Monatsverwendungsnachweis!AD221,Status_Ausloesung,Monatsverwendungsnachweis!$R$6,FALSE)*$AF$6*Ermittlung_Pauschale!$N210),"")</f>
        <v/>
      </c>
      <c r="N218" s="73" t="str">
        <f>IFERROR(IF($B218=String_o_Kofi,0,VLOOKUP(Monatsverwendungsnachweis!AE221,Status_Ausloesung,Monatsverwendungsnachweis!$R$6,FALSE)*$AF$6*Ermittlung_Pauschale!$N210),"")</f>
        <v/>
      </c>
      <c r="O218" s="73" t="str">
        <f>IFERROR(IF($B218=String_o_Kofi,0,VLOOKUP(Monatsverwendungsnachweis!AF221,Status_Ausloesung,Monatsverwendungsnachweis!$R$6,FALSE)*$AF$6*Ermittlung_Pauschale!$N210),"")</f>
        <v/>
      </c>
      <c r="P218" s="73" t="str">
        <f>IFERROR(IF($B218=String_o_Kofi,0,VLOOKUP(Monatsverwendungsnachweis!AG221,Status_Ausloesung,Monatsverwendungsnachweis!$R$6,FALSE)*$AF$6*Ermittlung_Pauschale!$N210),"")</f>
        <v/>
      </c>
      <c r="Q218" s="73" t="str">
        <f>IFERROR(IF($B218=String_o_Kofi,0,VLOOKUP(Monatsverwendungsnachweis!AH221,Status_Ausloesung,Monatsverwendungsnachweis!$R$6,FALSE)*$AF$6*Ermittlung_Pauschale!$N210),"")</f>
        <v/>
      </c>
      <c r="R218" s="73" t="str">
        <f>IFERROR(IF($B218=String_o_Kofi,0,VLOOKUP(Monatsverwendungsnachweis!AI221,Status_Ausloesung,Monatsverwendungsnachweis!$R$6,FALSE)*$AF$6*Ermittlung_Pauschale!$N210),"")</f>
        <v/>
      </c>
      <c r="S218" s="73" t="str">
        <f>IFERROR(IF($B218=String_o_Kofi,0,VLOOKUP(Monatsverwendungsnachweis!AJ221,Status_Ausloesung,Monatsverwendungsnachweis!$R$6,FALSE)*$AF$6*Ermittlung_Pauschale!$N210),"")</f>
        <v/>
      </c>
      <c r="T218" s="73" t="str">
        <f>IFERROR(IF($B218=String_o_Kofi,0,VLOOKUP(Monatsverwendungsnachweis!AK221,Status_Ausloesung,Monatsverwendungsnachweis!$R$6,FALSE)*$AF$6*Ermittlung_Pauschale!$N210),"")</f>
        <v/>
      </c>
      <c r="U218" s="73" t="str">
        <f>IFERROR(IF($B218=String_o_Kofi,0,VLOOKUP(Monatsverwendungsnachweis!AL221,Status_Ausloesung,Monatsverwendungsnachweis!$R$6,FALSE)*$AF$6*Ermittlung_Pauschale!$N210),"")</f>
        <v/>
      </c>
      <c r="V218" s="73" t="str">
        <f>IFERROR(IF($B218=String_o_Kofi,0,VLOOKUP(Monatsverwendungsnachweis!AM221,Status_Ausloesung,Monatsverwendungsnachweis!$R$6,FALSE)*$AF$6*Ermittlung_Pauschale!$N210),"")</f>
        <v/>
      </c>
      <c r="W218" s="73" t="str">
        <f>IFERROR(IF($B218=String_o_Kofi,0,VLOOKUP(Monatsverwendungsnachweis!AN221,Status_Ausloesung,Monatsverwendungsnachweis!$R$6,FALSE)*$AF$6*Ermittlung_Pauschale!$N210),"")</f>
        <v/>
      </c>
      <c r="X218" s="73" t="str">
        <f>IFERROR(IF($B218=String_o_Kofi,0,VLOOKUP(Monatsverwendungsnachweis!AO221,Status_Ausloesung,Monatsverwendungsnachweis!$R$6,FALSE)*$AF$6*Ermittlung_Pauschale!$N210),"")</f>
        <v/>
      </c>
      <c r="Y218" s="73" t="str">
        <f>IFERROR(IF($B218=String_o_Kofi,0,VLOOKUP(Monatsverwendungsnachweis!AP221,Status_Ausloesung,Monatsverwendungsnachweis!$R$6,FALSE)*$AF$6*Ermittlung_Pauschale!$N210),"")</f>
        <v/>
      </c>
      <c r="Z218" s="73" t="str">
        <f>IFERROR(IF($B218=String_o_Kofi,0,VLOOKUP(Monatsverwendungsnachweis!AQ221,Status_Ausloesung,Monatsverwendungsnachweis!$R$6,FALSE)*$AF$6*Ermittlung_Pauschale!$N210),"")</f>
        <v/>
      </c>
      <c r="AA218" s="73" t="str">
        <f>IFERROR(IF($B218=String_o_Kofi,0,VLOOKUP(Monatsverwendungsnachweis!AR221,Status_Ausloesung,Monatsverwendungsnachweis!$R$6,FALSE)*$AF$6*Ermittlung_Pauschale!$N210),"")</f>
        <v/>
      </c>
      <c r="AB218" s="73" t="str">
        <f>IFERROR(IF($B218=String_o_Kofi,0,VLOOKUP(Monatsverwendungsnachweis!AS221,Status_Ausloesung,Monatsverwendungsnachweis!$R$6,FALSE)*$AF$6*Ermittlung_Pauschale!$N210),"")</f>
        <v/>
      </c>
      <c r="AC218" s="73" t="str">
        <f>IFERROR(IF($B218=String_o_Kofi,0,VLOOKUP(Monatsverwendungsnachweis!AT221,Status_Ausloesung,Monatsverwendungsnachweis!$R$6,FALSE)*$AF$6*Ermittlung_Pauschale!$N210),"")</f>
        <v/>
      </c>
      <c r="AD218" s="73" t="str">
        <f>IFERROR(IF($B218=String_o_Kofi,0,VLOOKUP(Monatsverwendungsnachweis!AU221,Status_Ausloesung,Monatsverwendungsnachweis!$R$6,FALSE)*$AF$6*Ermittlung_Pauschale!$N210),"")</f>
        <v/>
      </c>
      <c r="AE218" s="73" t="str">
        <f>IFERROR(IF($B218=String_o_Kofi,0,VLOOKUP(Monatsverwendungsnachweis!AV221,Status_Ausloesung,Monatsverwendungsnachweis!$R$6,FALSE)*$AF$6*Ermittlung_Pauschale!$N210),"")</f>
        <v/>
      </c>
      <c r="AF218" s="73" t="str">
        <f>IFERROR(IF($B218=String_o_Kofi,0,VLOOKUP(Monatsverwendungsnachweis!AW221,Status_Ausloesung,Monatsverwendungsnachweis!$R$6,FALSE)*$AF$6*Ermittlung_Pauschale!$N210),"")</f>
        <v/>
      </c>
      <c r="AG218" s="73" t="str">
        <f>IFERROR(IF($B218=String_o_Kofi,0,VLOOKUP(Monatsverwendungsnachweis!AX221,Status_Ausloesung,Monatsverwendungsnachweis!$R$6,FALSE)*$AF$6*Ermittlung_Pauschale!$N210),"")</f>
        <v/>
      </c>
      <c r="AH218" s="73" t="str">
        <f>IFERROR(IF($B218=String_o_Kofi,0,VLOOKUP(Monatsverwendungsnachweis!AY221,Status_Ausloesung,Monatsverwendungsnachweis!$R$6,FALSE)*$AF$6*Ermittlung_Pauschale!$N210),"")</f>
        <v/>
      </c>
      <c r="AI218" s="73" t="str">
        <f>IFERROR(IF($B218=String_o_Kofi,0,VLOOKUP(Monatsverwendungsnachweis!AZ221,Status_Ausloesung,Monatsverwendungsnachweis!$R$6,FALSE)*$AF$6*Ermittlung_Pauschale!$N210),"")</f>
        <v/>
      </c>
      <c r="AJ218" s="73" t="str">
        <f>IFERROR(IF($B218=String_o_Kofi,0,VLOOKUP(Monatsverwendungsnachweis!BA221,Status_Ausloesung,Monatsverwendungsnachweis!$R$6,FALSE)*$AF$6*Ermittlung_Pauschale!$N210),"")</f>
        <v/>
      </c>
      <c r="AK218" s="73" t="str">
        <f>IFERROR(IF($B218=String_o_Kofi,0,VLOOKUP(Monatsverwendungsnachweis!BB221,Status_Ausloesung,Monatsverwendungsnachweis!$R$6,FALSE)*$AF$6*Ermittlung_Pauschale!$N210),"")</f>
        <v/>
      </c>
      <c r="AL218" s="73" t="str">
        <f>IFERROR(IF($B218=String_o_Kofi,0,VLOOKUP(Monatsverwendungsnachweis!BC221,Status_Ausloesung,Monatsverwendungsnachweis!$R$6,FALSE)*$AF$6*Ermittlung_Pauschale!$N210),"")</f>
        <v/>
      </c>
      <c r="AM218" s="74">
        <f>IF(E218='Drop Down'!$L$2,SUM(H218:AL218),0)</f>
        <v>0</v>
      </c>
      <c r="AN218" s="74">
        <f>IF(E218='Drop Down'!$L$3,SUM(H218:AL218),0)</f>
        <v>0</v>
      </c>
      <c r="AO218" s="625"/>
      <c r="AP218" s="625"/>
    </row>
    <row r="219" spans="1:42" s="41" customFormat="1" ht="11.85" customHeight="1" x14ac:dyDescent="0.2">
      <c r="A219" s="83" t="str">
        <f>Monatsverwendungsnachweis!A222</f>
        <v/>
      </c>
      <c r="B219" s="84" t="str">
        <f>IF(Monatsverwendungsnachweis!B222&lt;&gt;"",Monatsverwendungsnachweis!B222,"")</f>
        <v/>
      </c>
      <c r="C219" s="84" t="str">
        <f>IF(Monatsverwendungsnachweis!D222&lt;&gt;"",Monatsverwendungsnachweis!D222,"")</f>
        <v/>
      </c>
      <c r="D219" s="124" t="str">
        <f>IF(Monatsverwendungsnachweis!F222="","",Monatsverwendungsnachweis!F222)</f>
        <v/>
      </c>
      <c r="E219" s="128" t="str">
        <f>IF(Monatsverwendungsnachweis!G222="","",Monatsverwendungsnachweis!G222)</f>
        <v/>
      </c>
      <c r="F219" s="124" t="str">
        <f>IF(Monatsverwendungsnachweis!H222="","",Monatsverwendungsnachweis!H222)</f>
        <v/>
      </c>
      <c r="G219" s="124" t="str">
        <f>IF(C219="","",IF(Ermittlung_Pauschale!N211=0,"nein","ja"))</f>
        <v/>
      </c>
      <c r="H219" s="73" t="str">
        <f>IFERROR(IF($B219=String_o_Kofi,0,VLOOKUP(Monatsverwendungsnachweis!Y222,Status_Ausloesung,Monatsverwendungsnachweis!$R$6,FALSE)*$AF$6*Ermittlung_Pauschale!$N211),"")</f>
        <v/>
      </c>
      <c r="I219" s="73" t="str">
        <f>IFERROR(IF($B219=String_o_Kofi,0,VLOOKUP(Monatsverwendungsnachweis!Z222,Status_Ausloesung,Monatsverwendungsnachweis!$R$6,FALSE)*$AF$6*Ermittlung_Pauschale!$N211),"")</f>
        <v/>
      </c>
      <c r="J219" s="73" t="str">
        <f>IFERROR(IF($B219=String_o_Kofi,0,VLOOKUP(Monatsverwendungsnachweis!AA222,Status_Ausloesung,Monatsverwendungsnachweis!$R$6,FALSE)*$AF$6*Ermittlung_Pauschale!$N211),"")</f>
        <v/>
      </c>
      <c r="K219" s="73" t="str">
        <f>IFERROR(IF($B219=String_o_Kofi,0,VLOOKUP(Monatsverwendungsnachweis!AB222,Status_Ausloesung,Monatsverwendungsnachweis!$R$6,FALSE)*$AF$6*Ermittlung_Pauschale!$N211),"")</f>
        <v/>
      </c>
      <c r="L219" s="73" t="str">
        <f>IFERROR(IF($B219=String_o_Kofi,0,VLOOKUP(Monatsverwendungsnachweis!AC222,Status_Ausloesung,Monatsverwendungsnachweis!$R$6,FALSE)*$AF$6*Ermittlung_Pauschale!$N211),"")</f>
        <v/>
      </c>
      <c r="M219" s="73" t="str">
        <f>IFERROR(IF($B219=String_o_Kofi,0,VLOOKUP(Monatsverwendungsnachweis!AD222,Status_Ausloesung,Monatsverwendungsnachweis!$R$6,FALSE)*$AF$6*Ermittlung_Pauschale!$N211),"")</f>
        <v/>
      </c>
      <c r="N219" s="73" t="str">
        <f>IFERROR(IF($B219=String_o_Kofi,0,VLOOKUP(Monatsverwendungsnachweis!AE222,Status_Ausloesung,Monatsverwendungsnachweis!$R$6,FALSE)*$AF$6*Ermittlung_Pauschale!$N211),"")</f>
        <v/>
      </c>
      <c r="O219" s="73" t="str">
        <f>IFERROR(IF($B219=String_o_Kofi,0,VLOOKUP(Monatsverwendungsnachweis!AF222,Status_Ausloesung,Monatsverwendungsnachweis!$R$6,FALSE)*$AF$6*Ermittlung_Pauschale!$N211),"")</f>
        <v/>
      </c>
      <c r="P219" s="73" t="str">
        <f>IFERROR(IF($B219=String_o_Kofi,0,VLOOKUP(Monatsverwendungsnachweis!AG222,Status_Ausloesung,Monatsverwendungsnachweis!$R$6,FALSE)*$AF$6*Ermittlung_Pauschale!$N211),"")</f>
        <v/>
      </c>
      <c r="Q219" s="73" t="str">
        <f>IFERROR(IF($B219=String_o_Kofi,0,VLOOKUP(Monatsverwendungsnachweis!AH222,Status_Ausloesung,Monatsverwendungsnachweis!$R$6,FALSE)*$AF$6*Ermittlung_Pauschale!$N211),"")</f>
        <v/>
      </c>
      <c r="R219" s="73" t="str">
        <f>IFERROR(IF($B219=String_o_Kofi,0,VLOOKUP(Monatsverwendungsnachweis!AI222,Status_Ausloesung,Monatsverwendungsnachweis!$R$6,FALSE)*$AF$6*Ermittlung_Pauschale!$N211),"")</f>
        <v/>
      </c>
      <c r="S219" s="73" t="str">
        <f>IFERROR(IF($B219=String_o_Kofi,0,VLOOKUP(Monatsverwendungsnachweis!AJ222,Status_Ausloesung,Monatsverwendungsnachweis!$R$6,FALSE)*$AF$6*Ermittlung_Pauschale!$N211),"")</f>
        <v/>
      </c>
      <c r="T219" s="73" t="str">
        <f>IFERROR(IF($B219=String_o_Kofi,0,VLOOKUP(Monatsverwendungsnachweis!AK222,Status_Ausloesung,Monatsverwendungsnachweis!$R$6,FALSE)*$AF$6*Ermittlung_Pauschale!$N211),"")</f>
        <v/>
      </c>
      <c r="U219" s="73" t="str">
        <f>IFERROR(IF($B219=String_o_Kofi,0,VLOOKUP(Monatsverwendungsnachweis!AL222,Status_Ausloesung,Monatsverwendungsnachweis!$R$6,FALSE)*$AF$6*Ermittlung_Pauschale!$N211),"")</f>
        <v/>
      </c>
      <c r="V219" s="73" t="str">
        <f>IFERROR(IF($B219=String_o_Kofi,0,VLOOKUP(Monatsverwendungsnachweis!AM222,Status_Ausloesung,Monatsverwendungsnachweis!$R$6,FALSE)*$AF$6*Ermittlung_Pauschale!$N211),"")</f>
        <v/>
      </c>
      <c r="W219" s="73" t="str">
        <f>IFERROR(IF($B219=String_o_Kofi,0,VLOOKUP(Monatsverwendungsnachweis!AN222,Status_Ausloesung,Monatsverwendungsnachweis!$R$6,FALSE)*$AF$6*Ermittlung_Pauschale!$N211),"")</f>
        <v/>
      </c>
      <c r="X219" s="73" t="str">
        <f>IFERROR(IF($B219=String_o_Kofi,0,VLOOKUP(Monatsverwendungsnachweis!AO222,Status_Ausloesung,Monatsverwendungsnachweis!$R$6,FALSE)*$AF$6*Ermittlung_Pauschale!$N211),"")</f>
        <v/>
      </c>
      <c r="Y219" s="73" t="str">
        <f>IFERROR(IF($B219=String_o_Kofi,0,VLOOKUP(Monatsverwendungsnachweis!AP222,Status_Ausloesung,Monatsverwendungsnachweis!$R$6,FALSE)*$AF$6*Ermittlung_Pauschale!$N211),"")</f>
        <v/>
      </c>
      <c r="Z219" s="73" t="str">
        <f>IFERROR(IF($B219=String_o_Kofi,0,VLOOKUP(Monatsverwendungsnachweis!AQ222,Status_Ausloesung,Monatsverwendungsnachweis!$R$6,FALSE)*$AF$6*Ermittlung_Pauschale!$N211),"")</f>
        <v/>
      </c>
      <c r="AA219" s="73" t="str">
        <f>IFERROR(IF($B219=String_o_Kofi,0,VLOOKUP(Monatsverwendungsnachweis!AR222,Status_Ausloesung,Monatsverwendungsnachweis!$R$6,FALSE)*$AF$6*Ermittlung_Pauschale!$N211),"")</f>
        <v/>
      </c>
      <c r="AB219" s="73" t="str">
        <f>IFERROR(IF($B219=String_o_Kofi,0,VLOOKUP(Monatsverwendungsnachweis!AS222,Status_Ausloesung,Monatsverwendungsnachweis!$R$6,FALSE)*$AF$6*Ermittlung_Pauschale!$N211),"")</f>
        <v/>
      </c>
      <c r="AC219" s="73" t="str">
        <f>IFERROR(IF($B219=String_o_Kofi,0,VLOOKUP(Monatsverwendungsnachweis!AT222,Status_Ausloesung,Monatsverwendungsnachweis!$R$6,FALSE)*$AF$6*Ermittlung_Pauschale!$N211),"")</f>
        <v/>
      </c>
      <c r="AD219" s="73" t="str">
        <f>IFERROR(IF($B219=String_o_Kofi,0,VLOOKUP(Monatsverwendungsnachweis!AU222,Status_Ausloesung,Monatsverwendungsnachweis!$R$6,FALSE)*$AF$6*Ermittlung_Pauschale!$N211),"")</f>
        <v/>
      </c>
      <c r="AE219" s="73" t="str">
        <f>IFERROR(IF($B219=String_o_Kofi,0,VLOOKUP(Monatsverwendungsnachweis!AV222,Status_Ausloesung,Monatsverwendungsnachweis!$R$6,FALSE)*$AF$6*Ermittlung_Pauschale!$N211),"")</f>
        <v/>
      </c>
      <c r="AF219" s="73" t="str">
        <f>IFERROR(IF($B219=String_o_Kofi,0,VLOOKUP(Monatsverwendungsnachweis!AW222,Status_Ausloesung,Monatsverwendungsnachweis!$R$6,FALSE)*$AF$6*Ermittlung_Pauschale!$N211),"")</f>
        <v/>
      </c>
      <c r="AG219" s="73" t="str">
        <f>IFERROR(IF($B219=String_o_Kofi,0,VLOOKUP(Monatsverwendungsnachweis!AX222,Status_Ausloesung,Monatsverwendungsnachweis!$R$6,FALSE)*$AF$6*Ermittlung_Pauschale!$N211),"")</f>
        <v/>
      </c>
      <c r="AH219" s="73" t="str">
        <f>IFERROR(IF($B219=String_o_Kofi,0,VLOOKUP(Monatsverwendungsnachweis!AY222,Status_Ausloesung,Monatsverwendungsnachweis!$R$6,FALSE)*$AF$6*Ermittlung_Pauschale!$N211),"")</f>
        <v/>
      </c>
      <c r="AI219" s="73" t="str">
        <f>IFERROR(IF($B219=String_o_Kofi,0,VLOOKUP(Monatsverwendungsnachweis!AZ222,Status_Ausloesung,Monatsverwendungsnachweis!$R$6,FALSE)*$AF$6*Ermittlung_Pauschale!$N211),"")</f>
        <v/>
      </c>
      <c r="AJ219" s="73" t="str">
        <f>IFERROR(IF($B219=String_o_Kofi,0,VLOOKUP(Monatsverwendungsnachweis!BA222,Status_Ausloesung,Monatsverwendungsnachweis!$R$6,FALSE)*$AF$6*Ermittlung_Pauschale!$N211),"")</f>
        <v/>
      </c>
      <c r="AK219" s="73" t="str">
        <f>IFERROR(IF($B219=String_o_Kofi,0,VLOOKUP(Monatsverwendungsnachweis!BB222,Status_Ausloesung,Monatsverwendungsnachweis!$R$6,FALSE)*$AF$6*Ermittlung_Pauschale!$N211),"")</f>
        <v/>
      </c>
      <c r="AL219" s="73" t="str">
        <f>IFERROR(IF($B219=String_o_Kofi,0,VLOOKUP(Monatsverwendungsnachweis!BC222,Status_Ausloesung,Monatsverwendungsnachweis!$R$6,FALSE)*$AF$6*Ermittlung_Pauschale!$N211),"")</f>
        <v/>
      </c>
      <c r="AM219" s="74">
        <f>IF(E219='Drop Down'!$L$2,SUM(H219:AL219),0)</f>
        <v>0</v>
      </c>
      <c r="AN219" s="74">
        <f>IF(E219='Drop Down'!$L$3,SUM(H219:AL219),0)</f>
        <v>0</v>
      </c>
      <c r="AO219" s="625"/>
      <c r="AP219" s="625"/>
    </row>
    <row r="220" spans="1:42" s="41" customFormat="1" ht="11.85" customHeight="1" x14ac:dyDescent="0.2">
      <c r="A220" s="83" t="str">
        <f>Monatsverwendungsnachweis!A223</f>
        <v/>
      </c>
      <c r="B220" s="84" t="str">
        <f>IF(Monatsverwendungsnachweis!B223&lt;&gt;"",Monatsverwendungsnachweis!B223,"")</f>
        <v/>
      </c>
      <c r="C220" s="84" t="str">
        <f>IF(Monatsverwendungsnachweis!D223&lt;&gt;"",Monatsverwendungsnachweis!D223,"")</f>
        <v/>
      </c>
      <c r="D220" s="124" t="str">
        <f>IF(Monatsverwendungsnachweis!F223="","",Monatsverwendungsnachweis!F223)</f>
        <v/>
      </c>
      <c r="E220" s="128" t="str">
        <f>IF(Monatsverwendungsnachweis!G223="","",Monatsverwendungsnachweis!G223)</f>
        <v/>
      </c>
      <c r="F220" s="124" t="str">
        <f>IF(Monatsverwendungsnachweis!H223="","",Monatsverwendungsnachweis!H223)</f>
        <v/>
      </c>
      <c r="G220" s="124" t="str">
        <f>IF(C220="","",IF(Ermittlung_Pauschale!N212=0,"nein","ja"))</f>
        <v/>
      </c>
      <c r="H220" s="73" t="str">
        <f>IFERROR(IF($B220=String_o_Kofi,0,VLOOKUP(Monatsverwendungsnachweis!Y223,Status_Ausloesung,Monatsverwendungsnachweis!$R$6,FALSE)*$AF$6*Ermittlung_Pauschale!$N212),"")</f>
        <v/>
      </c>
      <c r="I220" s="73" t="str">
        <f>IFERROR(IF($B220=String_o_Kofi,0,VLOOKUP(Monatsverwendungsnachweis!Z223,Status_Ausloesung,Monatsverwendungsnachweis!$R$6,FALSE)*$AF$6*Ermittlung_Pauschale!$N212),"")</f>
        <v/>
      </c>
      <c r="J220" s="73" t="str">
        <f>IFERROR(IF($B220=String_o_Kofi,0,VLOOKUP(Monatsverwendungsnachweis!AA223,Status_Ausloesung,Monatsverwendungsnachweis!$R$6,FALSE)*$AF$6*Ermittlung_Pauschale!$N212),"")</f>
        <v/>
      </c>
      <c r="K220" s="73" t="str">
        <f>IFERROR(IF($B220=String_o_Kofi,0,VLOOKUP(Monatsverwendungsnachweis!AB223,Status_Ausloesung,Monatsverwendungsnachweis!$R$6,FALSE)*$AF$6*Ermittlung_Pauschale!$N212),"")</f>
        <v/>
      </c>
      <c r="L220" s="73" t="str">
        <f>IFERROR(IF($B220=String_o_Kofi,0,VLOOKUP(Monatsverwendungsnachweis!AC223,Status_Ausloesung,Monatsverwendungsnachweis!$R$6,FALSE)*$AF$6*Ermittlung_Pauschale!$N212),"")</f>
        <v/>
      </c>
      <c r="M220" s="73" t="str">
        <f>IFERROR(IF($B220=String_o_Kofi,0,VLOOKUP(Monatsverwendungsnachweis!AD223,Status_Ausloesung,Monatsverwendungsnachweis!$R$6,FALSE)*$AF$6*Ermittlung_Pauschale!$N212),"")</f>
        <v/>
      </c>
      <c r="N220" s="73" t="str">
        <f>IFERROR(IF($B220=String_o_Kofi,0,VLOOKUP(Monatsverwendungsnachweis!AE223,Status_Ausloesung,Monatsverwendungsnachweis!$R$6,FALSE)*$AF$6*Ermittlung_Pauschale!$N212),"")</f>
        <v/>
      </c>
      <c r="O220" s="73" t="str">
        <f>IFERROR(IF($B220=String_o_Kofi,0,VLOOKUP(Monatsverwendungsnachweis!AF223,Status_Ausloesung,Monatsverwendungsnachweis!$R$6,FALSE)*$AF$6*Ermittlung_Pauschale!$N212),"")</f>
        <v/>
      </c>
      <c r="P220" s="73" t="str">
        <f>IFERROR(IF($B220=String_o_Kofi,0,VLOOKUP(Monatsverwendungsnachweis!AG223,Status_Ausloesung,Monatsverwendungsnachweis!$R$6,FALSE)*$AF$6*Ermittlung_Pauschale!$N212),"")</f>
        <v/>
      </c>
      <c r="Q220" s="73" t="str">
        <f>IFERROR(IF($B220=String_o_Kofi,0,VLOOKUP(Monatsverwendungsnachweis!AH223,Status_Ausloesung,Monatsverwendungsnachweis!$R$6,FALSE)*$AF$6*Ermittlung_Pauschale!$N212),"")</f>
        <v/>
      </c>
      <c r="R220" s="73" t="str">
        <f>IFERROR(IF($B220=String_o_Kofi,0,VLOOKUP(Monatsverwendungsnachweis!AI223,Status_Ausloesung,Monatsverwendungsnachweis!$R$6,FALSE)*$AF$6*Ermittlung_Pauschale!$N212),"")</f>
        <v/>
      </c>
      <c r="S220" s="73" t="str">
        <f>IFERROR(IF($B220=String_o_Kofi,0,VLOOKUP(Monatsverwendungsnachweis!AJ223,Status_Ausloesung,Monatsverwendungsnachweis!$R$6,FALSE)*$AF$6*Ermittlung_Pauschale!$N212),"")</f>
        <v/>
      </c>
      <c r="T220" s="73" t="str">
        <f>IFERROR(IF($B220=String_o_Kofi,0,VLOOKUP(Monatsverwendungsnachweis!AK223,Status_Ausloesung,Monatsverwendungsnachweis!$R$6,FALSE)*$AF$6*Ermittlung_Pauschale!$N212),"")</f>
        <v/>
      </c>
      <c r="U220" s="73" t="str">
        <f>IFERROR(IF($B220=String_o_Kofi,0,VLOOKUP(Monatsverwendungsnachweis!AL223,Status_Ausloesung,Monatsverwendungsnachweis!$R$6,FALSE)*$AF$6*Ermittlung_Pauschale!$N212),"")</f>
        <v/>
      </c>
      <c r="V220" s="73" t="str">
        <f>IFERROR(IF($B220=String_o_Kofi,0,VLOOKUP(Monatsverwendungsnachweis!AM223,Status_Ausloesung,Monatsverwendungsnachweis!$R$6,FALSE)*$AF$6*Ermittlung_Pauschale!$N212),"")</f>
        <v/>
      </c>
      <c r="W220" s="73" t="str">
        <f>IFERROR(IF($B220=String_o_Kofi,0,VLOOKUP(Monatsverwendungsnachweis!AN223,Status_Ausloesung,Monatsverwendungsnachweis!$R$6,FALSE)*$AF$6*Ermittlung_Pauschale!$N212),"")</f>
        <v/>
      </c>
      <c r="X220" s="73" t="str">
        <f>IFERROR(IF($B220=String_o_Kofi,0,VLOOKUP(Monatsverwendungsnachweis!AO223,Status_Ausloesung,Monatsverwendungsnachweis!$R$6,FALSE)*$AF$6*Ermittlung_Pauschale!$N212),"")</f>
        <v/>
      </c>
      <c r="Y220" s="73" t="str">
        <f>IFERROR(IF($B220=String_o_Kofi,0,VLOOKUP(Monatsverwendungsnachweis!AP223,Status_Ausloesung,Monatsverwendungsnachweis!$R$6,FALSE)*$AF$6*Ermittlung_Pauschale!$N212),"")</f>
        <v/>
      </c>
      <c r="Z220" s="73" t="str">
        <f>IFERROR(IF($B220=String_o_Kofi,0,VLOOKUP(Monatsverwendungsnachweis!AQ223,Status_Ausloesung,Monatsverwendungsnachweis!$R$6,FALSE)*$AF$6*Ermittlung_Pauschale!$N212),"")</f>
        <v/>
      </c>
      <c r="AA220" s="73" t="str">
        <f>IFERROR(IF($B220=String_o_Kofi,0,VLOOKUP(Monatsverwendungsnachweis!AR223,Status_Ausloesung,Monatsverwendungsnachweis!$R$6,FALSE)*$AF$6*Ermittlung_Pauschale!$N212),"")</f>
        <v/>
      </c>
      <c r="AB220" s="73" t="str">
        <f>IFERROR(IF($B220=String_o_Kofi,0,VLOOKUP(Monatsverwendungsnachweis!AS223,Status_Ausloesung,Monatsverwendungsnachweis!$R$6,FALSE)*$AF$6*Ermittlung_Pauschale!$N212),"")</f>
        <v/>
      </c>
      <c r="AC220" s="73" t="str">
        <f>IFERROR(IF($B220=String_o_Kofi,0,VLOOKUP(Monatsverwendungsnachweis!AT223,Status_Ausloesung,Monatsverwendungsnachweis!$R$6,FALSE)*$AF$6*Ermittlung_Pauschale!$N212),"")</f>
        <v/>
      </c>
      <c r="AD220" s="73" t="str">
        <f>IFERROR(IF($B220=String_o_Kofi,0,VLOOKUP(Monatsverwendungsnachweis!AU223,Status_Ausloesung,Monatsverwendungsnachweis!$R$6,FALSE)*$AF$6*Ermittlung_Pauschale!$N212),"")</f>
        <v/>
      </c>
      <c r="AE220" s="73" t="str">
        <f>IFERROR(IF($B220=String_o_Kofi,0,VLOOKUP(Monatsverwendungsnachweis!AV223,Status_Ausloesung,Monatsverwendungsnachweis!$R$6,FALSE)*$AF$6*Ermittlung_Pauschale!$N212),"")</f>
        <v/>
      </c>
      <c r="AF220" s="73" t="str">
        <f>IFERROR(IF($B220=String_o_Kofi,0,VLOOKUP(Monatsverwendungsnachweis!AW223,Status_Ausloesung,Monatsverwendungsnachweis!$R$6,FALSE)*$AF$6*Ermittlung_Pauschale!$N212),"")</f>
        <v/>
      </c>
      <c r="AG220" s="73" t="str">
        <f>IFERROR(IF($B220=String_o_Kofi,0,VLOOKUP(Monatsverwendungsnachweis!AX223,Status_Ausloesung,Monatsverwendungsnachweis!$R$6,FALSE)*$AF$6*Ermittlung_Pauschale!$N212),"")</f>
        <v/>
      </c>
      <c r="AH220" s="73" t="str">
        <f>IFERROR(IF($B220=String_o_Kofi,0,VLOOKUP(Monatsverwendungsnachweis!AY223,Status_Ausloesung,Monatsverwendungsnachweis!$R$6,FALSE)*$AF$6*Ermittlung_Pauschale!$N212),"")</f>
        <v/>
      </c>
      <c r="AI220" s="73" t="str">
        <f>IFERROR(IF($B220=String_o_Kofi,0,VLOOKUP(Monatsverwendungsnachweis!AZ223,Status_Ausloesung,Monatsverwendungsnachweis!$R$6,FALSE)*$AF$6*Ermittlung_Pauschale!$N212),"")</f>
        <v/>
      </c>
      <c r="AJ220" s="73" t="str">
        <f>IFERROR(IF($B220=String_o_Kofi,0,VLOOKUP(Monatsverwendungsnachweis!BA223,Status_Ausloesung,Monatsverwendungsnachweis!$R$6,FALSE)*$AF$6*Ermittlung_Pauschale!$N212),"")</f>
        <v/>
      </c>
      <c r="AK220" s="73" t="str">
        <f>IFERROR(IF($B220=String_o_Kofi,0,VLOOKUP(Monatsverwendungsnachweis!BB223,Status_Ausloesung,Monatsverwendungsnachweis!$R$6,FALSE)*$AF$6*Ermittlung_Pauschale!$N212),"")</f>
        <v/>
      </c>
      <c r="AL220" s="73" t="str">
        <f>IFERROR(IF($B220=String_o_Kofi,0,VLOOKUP(Monatsverwendungsnachweis!BC223,Status_Ausloesung,Monatsverwendungsnachweis!$R$6,FALSE)*$AF$6*Ermittlung_Pauschale!$N212),"")</f>
        <v/>
      </c>
      <c r="AM220" s="74">
        <f>IF(E220='Drop Down'!$L$2,SUM(H220:AL220),0)</f>
        <v>0</v>
      </c>
      <c r="AN220" s="74">
        <f>IF(E220='Drop Down'!$L$3,SUM(H220:AL220),0)</f>
        <v>0</v>
      </c>
      <c r="AO220" s="625"/>
      <c r="AP220" s="625"/>
    </row>
    <row r="221" spans="1:42" s="41" customFormat="1" ht="11.85" customHeight="1" x14ac:dyDescent="0.2">
      <c r="A221" s="83" t="str">
        <f>Monatsverwendungsnachweis!A224</f>
        <v/>
      </c>
      <c r="B221" s="84" t="str">
        <f>IF(Monatsverwendungsnachweis!B224&lt;&gt;"",Monatsverwendungsnachweis!B224,"")</f>
        <v/>
      </c>
      <c r="C221" s="84" t="str">
        <f>IF(Monatsverwendungsnachweis!D224&lt;&gt;"",Monatsverwendungsnachweis!D224,"")</f>
        <v/>
      </c>
      <c r="D221" s="124" t="str">
        <f>IF(Monatsverwendungsnachweis!F224="","",Monatsverwendungsnachweis!F224)</f>
        <v/>
      </c>
      <c r="E221" s="128" t="str">
        <f>IF(Monatsverwendungsnachweis!G224="","",Monatsverwendungsnachweis!G224)</f>
        <v/>
      </c>
      <c r="F221" s="124" t="str">
        <f>IF(Monatsverwendungsnachweis!H224="","",Monatsverwendungsnachweis!H224)</f>
        <v/>
      </c>
      <c r="G221" s="124" t="str">
        <f>IF(C221="","",IF(Ermittlung_Pauschale!N213=0,"nein","ja"))</f>
        <v/>
      </c>
      <c r="H221" s="73" t="str">
        <f>IFERROR(IF($B221=String_o_Kofi,0,VLOOKUP(Monatsverwendungsnachweis!Y224,Status_Ausloesung,Monatsverwendungsnachweis!$R$6,FALSE)*$AF$6*Ermittlung_Pauschale!$N213),"")</f>
        <v/>
      </c>
      <c r="I221" s="73" t="str">
        <f>IFERROR(IF($B221=String_o_Kofi,0,VLOOKUP(Monatsverwendungsnachweis!Z224,Status_Ausloesung,Monatsverwendungsnachweis!$R$6,FALSE)*$AF$6*Ermittlung_Pauschale!$N213),"")</f>
        <v/>
      </c>
      <c r="J221" s="73" t="str">
        <f>IFERROR(IF($B221=String_o_Kofi,0,VLOOKUP(Monatsverwendungsnachweis!AA224,Status_Ausloesung,Monatsverwendungsnachweis!$R$6,FALSE)*$AF$6*Ermittlung_Pauschale!$N213),"")</f>
        <v/>
      </c>
      <c r="K221" s="73" t="str">
        <f>IFERROR(IF($B221=String_o_Kofi,0,VLOOKUP(Monatsverwendungsnachweis!AB224,Status_Ausloesung,Monatsverwendungsnachweis!$R$6,FALSE)*$AF$6*Ermittlung_Pauschale!$N213),"")</f>
        <v/>
      </c>
      <c r="L221" s="73" t="str">
        <f>IFERROR(IF($B221=String_o_Kofi,0,VLOOKUP(Monatsverwendungsnachweis!AC224,Status_Ausloesung,Monatsverwendungsnachweis!$R$6,FALSE)*$AF$6*Ermittlung_Pauschale!$N213),"")</f>
        <v/>
      </c>
      <c r="M221" s="73" t="str">
        <f>IFERROR(IF($B221=String_o_Kofi,0,VLOOKUP(Monatsverwendungsnachweis!AD224,Status_Ausloesung,Monatsverwendungsnachweis!$R$6,FALSE)*$AF$6*Ermittlung_Pauschale!$N213),"")</f>
        <v/>
      </c>
      <c r="N221" s="73" t="str">
        <f>IFERROR(IF($B221=String_o_Kofi,0,VLOOKUP(Monatsverwendungsnachweis!AE224,Status_Ausloesung,Monatsverwendungsnachweis!$R$6,FALSE)*$AF$6*Ermittlung_Pauschale!$N213),"")</f>
        <v/>
      </c>
      <c r="O221" s="73" t="str">
        <f>IFERROR(IF($B221=String_o_Kofi,0,VLOOKUP(Monatsverwendungsnachweis!AF224,Status_Ausloesung,Monatsverwendungsnachweis!$R$6,FALSE)*$AF$6*Ermittlung_Pauschale!$N213),"")</f>
        <v/>
      </c>
      <c r="P221" s="73" t="str">
        <f>IFERROR(IF($B221=String_o_Kofi,0,VLOOKUP(Monatsverwendungsnachweis!AG224,Status_Ausloesung,Monatsverwendungsnachweis!$R$6,FALSE)*$AF$6*Ermittlung_Pauschale!$N213),"")</f>
        <v/>
      </c>
      <c r="Q221" s="73" t="str">
        <f>IFERROR(IF($B221=String_o_Kofi,0,VLOOKUP(Monatsverwendungsnachweis!AH224,Status_Ausloesung,Monatsverwendungsnachweis!$R$6,FALSE)*$AF$6*Ermittlung_Pauschale!$N213),"")</f>
        <v/>
      </c>
      <c r="R221" s="73" t="str">
        <f>IFERROR(IF($B221=String_o_Kofi,0,VLOOKUP(Monatsverwendungsnachweis!AI224,Status_Ausloesung,Monatsverwendungsnachweis!$R$6,FALSE)*$AF$6*Ermittlung_Pauschale!$N213),"")</f>
        <v/>
      </c>
      <c r="S221" s="73" t="str">
        <f>IFERROR(IF($B221=String_o_Kofi,0,VLOOKUP(Monatsverwendungsnachweis!AJ224,Status_Ausloesung,Monatsverwendungsnachweis!$R$6,FALSE)*$AF$6*Ermittlung_Pauschale!$N213),"")</f>
        <v/>
      </c>
      <c r="T221" s="73" t="str">
        <f>IFERROR(IF($B221=String_o_Kofi,0,VLOOKUP(Monatsverwendungsnachweis!AK224,Status_Ausloesung,Monatsverwendungsnachweis!$R$6,FALSE)*$AF$6*Ermittlung_Pauschale!$N213),"")</f>
        <v/>
      </c>
      <c r="U221" s="73" t="str">
        <f>IFERROR(IF($B221=String_o_Kofi,0,VLOOKUP(Monatsverwendungsnachweis!AL224,Status_Ausloesung,Monatsverwendungsnachweis!$R$6,FALSE)*$AF$6*Ermittlung_Pauschale!$N213),"")</f>
        <v/>
      </c>
      <c r="V221" s="73" t="str">
        <f>IFERROR(IF($B221=String_o_Kofi,0,VLOOKUP(Monatsverwendungsnachweis!AM224,Status_Ausloesung,Monatsverwendungsnachweis!$R$6,FALSE)*$AF$6*Ermittlung_Pauschale!$N213),"")</f>
        <v/>
      </c>
      <c r="W221" s="73" t="str">
        <f>IFERROR(IF($B221=String_o_Kofi,0,VLOOKUP(Monatsverwendungsnachweis!AN224,Status_Ausloesung,Monatsverwendungsnachweis!$R$6,FALSE)*$AF$6*Ermittlung_Pauschale!$N213),"")</f>
        <v/>
      </c>
      <c r="X221" s="73" t="str">
        <f>IFERROR(IF($B221=String_o_Kofi,0,VLOOKUP(Monatsverwendungsnachweis!AO224,Status_Ausloesung,Monatsverwendungsnachweis!$R$6,FALSE)*$AF$6*Ermittlung_Pauschale!$N213),"")</f>
        <v/>
      </c>
      <c r="Y221" s="73" t="str">
        <f>IFERROR(IF($B221=String_o_Kofi,0,VLOOKUP(Monatsverwendungsnachweis!AP224,Status_Ausloesung,Monatsverwendungsnachweis!$R$6,FALSE)*$AF$6*Ermittlung_Pauschale!$N213),"")</f>
        <v/>
      </c>
      <c r="Z221" s="73" t="str">
        <f>IFERROR(IF($B221=String_o_Kofi,0,VLOOKUP(Monatsverwendungsnachweis!AQ224,Status_Ausloesung,Monatsverwendungsnachweis!$R$6,FALSE)*$AF$6*Ermittlung_Pauschale!$N213),"")</f>
        <v/>
      </c>
      <c r="AA221" s="73" t="str">
        <f>IFERROR(IF($B221=String_o_Kofi,0,VLOOKUP(Monatsverwendungsnachweis!AR224,Status_Ausloesung,Monatsverwendungsnachweis!$R$6,FALSE)*$AF$6*Ermittlung_Pauschale!$N213),"")</f>
        <v/>
      </c>
      <c r="AB221" s="73" t="str">
        <f>IFERROR(IF($B221=String_o_Kofi,0,VLOOKUP(Monatsverwendungsnachweis!AS224,Status_Ausloesung,Monatsverwendungsnachweis!$R$6,FALSE)*$AF$6*Ermittlung_Pauschale!$N213),"")</f>
        <v/>
      </c>
      <c r="AC221" s="73" t="str">
        <f>IFERROR(IF($B221=String_o_Kofi,0,VLOOKUP(Monatsverwendungsnachweis!AT224,Status_Ausloesung,Monatsverwendungsnachweis!$R$6,FALSE)*$AF$6*Ermittlung_Pauschale!$N213),"")</f>
        <v/>
      </c>
      <c r="AD221" s="73" t="str">
        <f>IFERROR(IF($B221=String_o_Kofi,0,VLOOKUP(Monatsverwendungsnachweis!AU224,Status_Ausloesung,Monatsverwendungsnachweis!$R$6,FALSE)*$AF$6*Ermittlung_Pauschale!$N213),"")</f>
        <v/>
      </c>
      <c r="AE221" s="73" t="str">
        <f>IFERROR(IF($B221=String_o_Kofi,0,VLOOKUP(Monatsverwendungsnachweis!AV224,Status_Ausloesung,Monatsverwendungsnachweis!$R$6,FALSE)*$AF$6*Ermittlung_Pauschale!$N213),"")</f>
        <v/>
      </c>
      <c r="AF221" s="73" t="str">
        <f>IFERROR(IF($B221=String_o_Kofi,0,VLOOKUP(Monatsverwendungsnachweis!AW224,Status_Ausloesung,Monatsverwendungsnachweis!$R$6,FALSE)*$AF$6*Ermittlung_Pauschale!$N213),"")</f>
        <v/>
      </c>
      <c r="AG221" s="73" t="str">
        <f>IFERROR(IF($B221=String_o_Kofi,0,VLOOKUP(Monatsverwendungsnachweis!AX224,Status_Ausloesung,Monatsverwendungsnachweis!$R$6,FALSE)*$AF$6*Ermittlung_Pauschale!$N213),"")</f>
        <v/>
      </c>
      <c r="AH221" s="73" t="str">
        <f>IFERROR(IF($B221=String_o_Kofi,0,VLOOKUP(Monatsverwendungsnachweis!AY224,Status_Ausloesung,Monatsverwendungsnachweis!$R$6,FALSE)*$AF$6*Ermittlung_Pauschale!$N213),"")</f>
        <v/>
      </c>
      <c r="AI221" s="73" t="str">
        <f>IFERROR(IF($B221=String_o_Kofi,0,VLOOKUP(Monatsverwendungsnachweis!AZ224,Status_Ausloesung,Monatsverwendungsnachweis!$R$6,FALSE)*$AF$6*Ermittlung_Pauschale!$N213),"")</f>
        <v/>
      </c>
      <c r="AJ221" s="73" t="str">
        <f>IFERROR(IF($B221=String_o_Kofi,0,VLOOKUP(Monatsverwendungsnachweis!BA224,Status_Ausloesung,Monatsverwendungsnachweis!$R$6,FALSE)*$AF$6*Ermittlung_Pauschale!$N213),"")</f>
        <v/>
      </c>
      <c r="AK221" s="73" t="str">
        <f>IFERROR(IF($B221=String_o_Kofi,0,VLOOKUP(Monatsverwendungsnachweis!BB224,Status_Ausloesung,Monatsverwendungsnachweis!$R$6,FALSE)*$AF$6*Ermittlung_Pauschale!$N213),"")</f>
        <v/>
      </c>
      <c r="AL221" s="73" t="str">
        <f>IFERROR(IF($B221=String_o_Kofi,0,VLOOKUP(Monatsverwendungsnachweis!BC224,Status_Ausloesung,Monatsverwendungsnachweis!$R$6,FALSE)*$AF$6*Ermittlung_Pauschale!$N213),"")</f>
        <v/>
      </c>
      <c r="AM221" s="74">
        <f>IF(E221='Drop Down'!$L$2,SUM(H221:AL221),0)</f>
        <v>0</v>
      </c>
      <c r="AN221" s="74">
        <f>IF(E221='Drop Down'!$L$3,SUM(H221:AL221),0)</f>
        <v>0</v>
      </c>
      <c r="AO221" s="625"/>
      <c r="AP221" s="625"/>
    </row>
    <row r="222" spans="1:42" s="41" customFormat="1" ht="11.85" customHeight="1" x14ac:dyDescent="0.2">
      <c r="A222" s="83" t="str">
        <f>Monatsverwendungsnachweis!A225</f>
        <v/>
      </c>
      <c r="B222" s="84" t="str">
        <f>IF(Monatsverwendungsnachweis!B225&lt;&gt;"",Monatsverwendungsnachweis!B225,"")</f>
        <v/>
      </c>
      <c r="C222" s="84" t="str">
        <f>IF(Monatsverwendungsnachweis!D225&lt;&gt;"",Monatsverwendungsnachweis!D225,"")</f>
        <v/>
      </c>
      <c r="D222" s="124" t="str">
        <f>IF(Monatsverwendungsnachweis!F225="","",Monatsverwendungsnachweis!F225)</f>
        <v/>
      </c>
      <c r="E222" s="128" t="str">
        <f>IF(Monatsverwendungsnachweis!G225="","",Monatsverwendungsnachweis!G225)</f>
        <v/>
      </c>
      <c r="F222" s="124" t="str">
        <f>IF(Monatsverwendungsnachweis!H225="","",Monatsverwendungsnachweis!H225)</f>
        <v/>
      </c>
      <c r="G222" s="124" t="str">
        <f>IF(C222="","",IF(Ermittlung_Pauschale!N214=0,"nein","ja"))</f>
        <v/>
      </c>
      <c r="H222" s="73" t="str">
        <f>IFERROR(IF($B222=String_o_Kofi,0,VLOOKUP(Monatsverwendungsnachweis!Y225,Status_Ausloesung,Monatsverwendungsnachweis!$R$6,FALSE)*$AF$6*Ermittlung_Pauschale!$N214),"")</f>
        <v/>
      </c>
      <c r="I222" s="73" t="str">
        <f>IFERROR(IF($B222=String_o_Kofi,0,VLOOKUP(Monatsverwendungsnachweis!Z225,Status_Ausloesung,Monatsverwendungsnachweis!$R$6,FALSE)*$AF$6*Ermittlung_Pauschale!$N214),"")</f>
        <v/>
      </c>
      <c r="J222" s="73" t="str">
        <f>IFERROR(IF($B222=String_o_Kofi,0,VLOOKUP(Monatsverwendungsnachweis!AA225,Status_Ausloesung,Monatsverwendungsnachweis!$R$6,FALSE)*$AF$6*Ermittlung_Pauschale!$N214),"")</f>
        <v/>
      </c>
      <c r="K222" s="73" t="str">
        <f>IFERROR(IF($B222=String_o_Kofi,0,VLOOKUP(Monatsverwendungsnachweis!AB225,Status_Ausloesung,Monatsverwendungsnachweis!$R$6,FALSE)*$AF$6*Ermittlung_Pauschale!$N214),"")</f>
        <v/>
      </c>
      <c r="L222" s="73" t="str">
        <f>IFERROR(IF($B222=String_o_Kofi,0,VLOOKUP(Monatsverwendungsnachweis!AC225,Status_Ausloesung,Monatsverwendungsnachweis!$R$6,FALSE)*$AF$6*Ermittlung_Pauschale!$N214),"")</f>
        <v/>
      </c>
      <c r="M222" s="73" t="str">
        <f>IFERROR(IF($B222=String_o_Kofi,0,VLOOKUP(Monatsverwendungsnachweis!AD225,Status_Ausloesung,Monatsverwendungsnachweis!$R$6,FALSE)*$AF$6*Ermittlung_Pauschale!$N214),"")</f>
        <v/>
      </c>
      <c r="N222" s="73" t="str">
        <f>IFERROR(IF($B222=String_o_Kofi,0,VLOOKUP(Monatsverwendungsnachweis!AE225,Status_Ausloesung,Monatsverwendungsnachweis!$R$6,FALSE)*$AF$6*Ermittlung_Pauschale!$N214),"")</f>
        <v/>
      </c>
      <c r="O222" s="73" t="str">
        <f>IFERROR(IF($B222=String_o_Kofi,0,VLOOKUP(Monatsverwendungsnachweis!AF225,Status_Ausloesung,Monatsverwendungsnachweis!$R$6,FALSE)*$AF$6*Ermittlung_Pauschale!$N214),"")</f>
        <v/>
      </c>
      <c r="P222" s="73" t="str">
        <f>IFERROR(IF($B222=String_o_Kofi,0,VLOOKUP(Monatsverwendungsnachweis!AG225,Status_Ausloesung,Monatsverwendungsnachweis!$R$6,FALSE)*$AF$6*Ermittlung_Pauschale!$N214),"")</f>
        <v/>
      </c>
      <c r="Q222" s="73" t="str">
        <f>IFERROR(IF($B222=String_o_Kofi,0,VLOOKUP(Monatsverwendungsnachweis!AH225,Status_Ausloesung,Monatsverwendungsnachweis!$R$6,FALSE)*$AF$6*Ermittlung_Pauschale!$N214),"")</f>
        <v/>
      </c>
      <c r="R222" s="73" t="str">
        <f>IFERROR(IF($B222=String_o_Kofi,0,VLOOKUP(Monatsverwendungsnachweis!AI225,Status_Ausloesung,Monatsverwendungsnachweis!$R$6,FALSE)*$AF$6*Ermittlung_Pauschale!$N214),"")</f>
        <v/>
      </c>
      <c r="S222" s="73" t="str">
        <f>IFERROR(IF($B222=String_o_Kofi,0,VLOOKUP(Monatsverwendungsnachweis!AJ225,Status_Ausloesung,Monatsverwendungsnachweis!$R$6,FALSE)*$AF$6*Ermittlung_Pauschale!$N214),"")</f>
        <v/>
      </c>
      <c r="T222" s="73" t="str">
        <f>IFERROR(IF($B222=String_o_Kofi,0,VLOOKUP(Monatsverwendungsnachweis!AK225,Status_Ausloesung,Monatsverwendungsnachweis!$R$6,FALSE)*$AF$6*Ermittlung_Pauschale!$N214),"")</f>
        <v/>
      </c>
      <c r="U222" s="73" t="str">
        <f>IFERROR(IF($B222=String_o_Kofi,0,VLOOKUP(Monatsverwendungsnachweis!AL225,Status_Ausloesung,Monatsverwendungsnachweis!$R$6,FALSE)*$AF$6*Ermittlung_Pauschale!$N214),"")</f>
        <v/>
      </c>
      <c r="V222" s="73" t="str">
        <f>IFERROR(IF($B222=String_o_Kofi,0,VLOOKUP(Monatsverwendungsnachweis!AM225,Status_Ausloesung,Monatsverwendungsnachweis!$R$6,FALSE)*$AF$6*Ermittlung_Pauschale!$N214),"")</f>
        <v/>
      </c>
      <c r="W222" s="73" t="str">
        <f>IFERROR(IF($B222=String_o_Kofi,0,VLOOKUP(Monatsverwendungsnachweis!AN225,Status_Ausloesung,Monatsverwendungsnachweis!$R$6,FALSE)*$AF$6*Ermittlung_Pauschale!$N214),"")</f>
        <v/>
      </c>
      <c r="X222" s="73" t="str">
        <f>IFERROR(IF($B222=String_o_Kofi,0,VLOOKUP(Monatsverwendungsnachweis!AO225,Status_Ausloesung,Monatsverwendungsnachweis!$R$6,FALSE)*$AF$6*Ermittlung_Pauschale!$N214),"")</f>
        <v/>
      </c>
      <c r="Y222" s="73" t="str">
        <f>IFERROR(IF($B222=String_o_Kofi,0,VLOOKUP(Monatsverwendungsnachweis!AP225,Status_Ausloesung,Monatsverwendungsnachweis!$R$6,FALSE)*$AF$6*Ermittlung_Pauschale!$N214),"")</f>
        <v/>
      </c>
      <c r="Z222" s="73" t="str">
        <f>IFERROR(IF($B222=String_o_Kofi,0,VLOOKUP(Monatsverwendungsnachweis!AQ225,Status_Ausloesung,Monatsverwendungsnachweis!$R$6,FALSE)*$AF$6*Ermittlung_Pauschale!$N214),"")</f>
        <v/>
      </c>
      <c r="AA222" s="73" t="str">
        <f>IFERROR(IF($B222=String_o_Kofi,0,VLOOKUP(Monatsverwendungsnachweis!AR225,Status_Ausloesung,Monatsverwendungsnachweis!$R$6,FALSE)*$AF$6*Ermittlung_Pauschale!$N214),"")</f>
        <v/>
      </c>
      <c r="AB222" s="73" t="str">
        <f>IFERROR(IF($B222=String_o_Kofi,0,VLOOKUP(Monatsverwendungsnachweis!AS225,Status_Ausloesung,Monatsverwendungsnachweis!$R$6,FALSE)*$AF$6*Ermittlung_Pauschale!$N214),"")</f>
        <v/>
      </c>
      <c r="AC222" s="73" t="str">
        <f>IFERROR(IF($B222=String_o_Kofi,0,VLOOKUP(Monatsverwendungsnachweis!AT225,Status_Ausloesung,Monatsverwendungsnachweis!$R$6,FALSE)*$AF$6*Ermittlung_Pauschale!$N214),"")</f>
        <v/>
      </c>
      <c r="AD222" s="73" t="str">
        <f>IFERROR(IF($B222=String_o_Kofi,0,VLOOKUP(Monatsverwendungsnachweis!AU225,Status_Ausloesung,Monatsverwendungsnachweis!$R$6,FALSE)*$AF$6*Ermittlung_Pauschale!$N214),"")</f>
        <v/>
      </c>
      <c r="AE222" s="73" t="str">
        <f>IFERROR(IF($B222=String_o_Kofi,0,VLOOKUP(Monatsverwendungsnachweis!AV225,Status_Ausloesung,Monatsverwendungsnachweis!$R$6,FALSE)*$AF$6*Ermittlung_Pauschale!$N214),"")</f>
        <v/>
      </c>
      <c r="AF222" s="73" t="str">
        <f>IFERROR(IF($B222=String_o_Kofi,0,VLOOKUP(Monatsverwendungsnachweis!AW225,Status_Ausloesung,Monatsverwendungsnachweis!$R$6,FALSE)*$AF$6*Ermittlung_Pauschale!$N214),"")</f>
        <v/>
      </c>
      <c r="AG222" s="73" t="str">
        <f>IFERROR(IF($B222=String_o_Kofi,0,VLOOKUP(Monatsverwendungsnachweis!AX225,Status_Ausloesung,Monatsverwendungsnachweis!$R$6,FALSE)*$AF$6*Ermittlung_Pauschale!$N214),"")</f>
        <v/>
      </c>
      <c r="AH222" s="73" t="str">
        <f>IFERROR(IF($B222=String_o_Kofi,0,VLOOKUP(Monatsverwendungsnachweis!AY225,Status_Ausloesung,Monatsverwendungsnachweis!$R$6,FALSE)*$AF$6*Ermittlung_Pauschale!$N214),"")</f>
        <v/>
      </c>
      <c r="AI222" s="73" t="str">
        <f>IFERROR(IF($B222=String_o_Kofi,0,VLOOKUP(Monatsverwendungsnachweis!AZ225,Status_Ausloesung,Monatsverwendungsnachweis!$R$6,FALSE)*$AF$6*Ermittlung_Pauschale!$N214),"")</f>
        <v/>
      </c>
      <c r="AJ222" s="73" t="str">
        <f>IFERROR(IF($B222=String_o_Kofi,0,VLOOKUP(Monatsverwendungsnachweis!BA225,Status_Ausloesung,Monatsverwendungsnachweis!$R$6,FALSE)*$AF$6*Ermittlung_Pauschale!$N214),"")</f>
        <v/>
      </c>
      <c r="AK222" s="73" t="str">
        <f>IFERROR(IF($B222=String_o_Kofi,0,VLOOKUP(Monatsverwendungsnachweis!BB225,Status_Ausloesung,Monatsverwendungsnachweis!$R$6,FALSE)*$AF$6*Ermittlung_Pauschale!$N214),"")</f>
        <v/>
      </c>
      <c r="AL222" s="73" t="str">
        <f>IFERROR(IF($B222=String_o_Kofi,0,VLOOKUP(Monatsverwendungsnachweis!BC225,Status_Ausloesung,Monatsverwendungsnachweis!$R$6,FALSE)*$AF$6*Ermittlung_Pauschale!$N214),"")</f>
        <v/>
      </c>
      <c r="AM222" s="74">
        <f>IF(E222='Drop Down'!$L$2,SUM(H222:AL222),0)</f>
        <v>0</v>
      </c>
      <c r="AN222" s="74">
        <f>IF(E222='Drop Down'!$L$3,SUM(H222:AL222),0)</f>
        <v>0</v>
      </c>
      <c r="AO222" s="625"/>
      <c r="AP222" s="625"/>
    </row>
    <row r="223" spans="1:42" s="41" customFormat="1" ht="11.85" customHeight="1" x14ac:dyDescent="0.2">
      <c r="A223" s="83" t="str">
        <f>Monatsverwendungsnachweis!A226</f>
        <v/>
      </c>
      <c r="B223" s="84" t="str">
        <f>IF(Monatsverwendungsnachweis!B226&lt;&gt;"",Monatsverwendungsnachweis!B226,"")</f>
        <v/>
      </c>
      <c r="C223" s="84" t="str">
        <f>IF(Monatsverwendungsnachweis!D226&lt;&gt;"",Monatsverwendungsnachweis!D226,"")</f>
        <v/>
      </c>
      <c r="D223" s="124" t="str">
        <f>IF(Monatsverwendungsnachweis!F226="","",Monatsverwendungsnachweis!F226)</f>
        <v/>
      </c>
      <c r="E223" s="128" t="str">
        <f>IF(Monatsverwendungsnachweis!G226="","",Monatsverwendungsnachweis!G226)</f>
        <v/>
      </c>
      <c r="F223" s="124" t="str">
        <f>IF(Monatsverwendungsnachweis!H226="","",Monatsverwendungsnachweis!H226)</f>
        <v/>
      </c>
      <c r="G223" s="124" t="str">
        <f>IF(C223="","",IF(Ermittlung_Pauschale!N215=0,"nein","ja"))</f>
        <v/>
      </c>
      <c r="H223" s="73" t="str">
        <f>IFERROR(IF($B223=String_o_Kofi,0,VLOOKUP(Monatsverwendungsnachweis!Y226,Status_Ausloesung,Monatsverwendungsnachweis!$R$6,FALSE)*$AF$6*Ermittlung_Pauschale!$N215),"")</f>
        <v/>
      </c>
      <c r="I223" s="73" t="str">
        <f>IFERROR(IF($B223=String_o_Kofi,0,VLOOKUP(Monatsverwendungsnachweis!Z226,Status_Ausloesung,Monatsverwendungsnachweis!$R$6,FALSE)*$AF$6*Ermittlung_Pauschale!$N215),"")</f>
        <v/>
      </c>
      <c r="J223" s="73" t="str">
        <f>IFERROR(IF($B223=String_o_Kofi,0,VLOOKUP(Monatsverwendungsnachweis!AA226,Status_Ausloesung,Monatsverwendungsnachweis!$R$6,FALSE)*$AF$6*Ermittlung_Pauschale!$N215),"")</f>
        <v/>
      </c>
      <c r="K223" s="73" t="str">
        <f>IFERROR(IF($B223=String_o_Kofi,0,VLOOKUP(Monatsverwendungsnachweis!AB226,Status_Ausloesung,Monatsverwendungsnachweis!$R$6,FALSE)*$AF$6*Ermittlung_Pauschale!$N215),"")</f>
        <v/>
      </c>
      <c r="L223" s="73" t="str">
        <f>IFERROR(IF($B223=String_o_Kofi,0,VLOOKUP(Monatsverwendungsnachweis!AC226,Status_Ausloesung,Monatsverwendungsnachweis!$R$6,FALSE)*$AF$6*Ermittlung_Pauschale!$N215),"")</f>
        <v/>
      </c>
      <c r="M223" s="73" t="str">
        <f>IFERROR(IF($B223=String_o_Kofi,0,VLOOKUP(Monatsverwendungsnachweis!AD226,Status_Ausloesung,Monatsverwendungsnachweis!$R$6,FALSE)*$AF$6*Ermittlung_Pauschale!$N215),"")</f>
        <v/>
      </c>
      <c r="N223" s="73" t="str">
        <f>IFERROR(IF($B223=String_o_Kofi,0,VLOOKUP(Monatsverwendungsnachweis!AE226,Status_Ausloesung,Monatsverwendungsnachweis!$R$6,FALSE)*$AF$6*Ermittlung_Pauschale!$N215),"")</f>
        <v/>
      </c>
      <c r="O223" s="73" t="str">
        <f>IFERROR(IF($B223=String_o_Kofi,0,VLOOKUP(Monatsverwendungsnachweis!AF226,Status_Ausloesung,Monatsverwendungsnachweis!$R$6,FALSE)*$AF$6*Ermittlung_Pauschale!$N215),"")</f>
        <v/>
      </c>
      <c r="P223" s="73" t="str">
        <f>IFERROR(IF($B223=String_o_Kofi,0,VLOOKUP(Monatsverwendungsnachweis!AG226,Status_Ausloesung,Monatsverwendungsnachweis!$R$6,FALSE)*$AF$6*Ermittlung_Pauschale!$N215),"")</f>
        <v/>
      </c>
      <c r="Q223" s="73" t="str">
        <f>IFERROR(IF($B223=String_o_Kofi,0,VLOOKUP(Monatsverwendungsnachweis!AH226,Status_Ausloesung,Monatsverwendungsnachweis!$R$6,FALSE)*$AF$6*Ermittlung_Pauschale!$N215),"")</f>
        <v/>
      </c>
      <c r="R223" s="73" t="str">
        <f>IFERROR(IF($B223=String_o_Kofi,0,VLOOKUP(Monatsverwendungsnachweis!AI226,Status_Ausloesung,Monatsverwendungsnachweis!$R$6,FALSE)*$AF$6*Ermittlung_Pauschale!$N215),"")</f>
        <v/>
      </c>
      <c r="S223" s="73" t="str">
        <f>IFERROR(IF($B223=String_o_Kofi,0,VLOOKUP(Monatsverwendungsnachweis!AJ226,Status_Ausloesung,Monatsverwendungsnachweis!$R$6,FALSE)*$AF$6*Ermittlung_Pauschale!$N215),"")</f>
        <v/>
      </c>
      <c r="T223" s="73" t="str">
        <f>IFERROR(IF($B223=String_o_Kofi,0,VLOOKUP(Monatsverwendungsnachweis!AK226,Status_Ausloesung,Monatsverwendungsnachweis!$R$6,FALSE)*$AF$6*Ermittlung_Pauschale!$N215),"")</f>
        <v/>
      </c>
      <c r="U223" s="73" t="str">
        <f>IFERROR(IF($B223=String_o_Kofi,0,VLOOKUP(Monatsverwendungsnachweis!AL226,Status_Ausloesung,Monatsverwendungsnachweis!$R$6,FALSE)*$AF$6*Ermittlung_Pauschale!$N215),"")</f>
        <v/>
      </c>
      <c r="V223" s="73" t="str">
        <f>IFERROR(IF($B223=String_o_Kofi,0,VLOOKUP(Monatsverwendungsnachweis!AM226,Status_Ausloesung,Monatsverwendungsnachweis!$R$6,FALSE)*$AF$6*Ermittlung_Pauschale!$N215),"")</f>
        <v/>
      </c>
      <c r="W223" s="73" t="str">
        <f>IFERROR(IF($B223=String_o_Kofi,0,VLOOKUP(Monatsverwendungsnachweis!AN226,Status_Ausloesung,Monatsverwendungsnachweis!$R$6,FALSE)*$AF$6*Ermittlung_Pauschale!$N215),"")</f>
        <v/>
      </c>
      <c r="X223" s="73" t="str">
        <f>IFERROR(IF($B223=String_o_Kofi,0,VLOOKUP(Monatsverwendungsnachweis!AO226,Status_Ausloesung,Monatsverwendungsnachweis!$R$6,FALSE)*$AF$6*Ermittlung_Pauschale!$N215),"")</f>
        <v/>
      </c>
      <c r="Y223" s="73" t="str">
        <f>IFERROR(IF($B223=String_o_Kofi,0,VLOOKUP(Monatsverwendungsnachweis!AP226,Status_Ausloesung,Monatsverwendungsnachweis!$R$6,FALSE)*$AF$6*Ermittlung_Pauschale!$N215),"")</f>
        <v/>
      </c>
      <c r="Z223" s="73" t="str">
        <f>IFERROR(IF($B223=String_o_Kofi,0,VLOOKUP(Monatsverwendungsnachweis!AQ226,Status_Ausloesung,Monatsverwendungsnachweis!$R$6,FALSE)*$AF$6*Ermittlung_Pauschale!$N215),"")</f>
        <v/>
      </c>
      <c r="AA223" s="73" t="str">
        <f>IFERROR(IF($B223=String_o_Kofi,0,VLOOKUP(Monatsverwendungsnachweis!AR226,Status_Ausloesung,Monatsverwendungsnachweis!$R$6,FALSE)*$AF$6*Ermittlung_Pauschale!$N215),"")</f>
        <v/>
      </c>
      <c r="AB223" s="73" t="str">
        <f>IFERROR(IF($B223=String_o_Kofi,0,VLOOKUP(Monatsverwendungsnachweis!AS226,Status_Ausloesung,Monatsverwendungsnachweis!$R$6,FALSE)*$AF$6*Ermittlung_Pauschale!$N215),"")</f>
        <v/>
      </c>
      <c r="AC223" s="73" t="str">
        <f>IFERROR(IF($B223=String_o_Kofi,0,VLOOKUP(Monatsverwendungsnachweis!AT226,Status_Ausloesung,Monatsverwendungsnachweis!$R$6,FALSE)*$AF$6*Ermittlung_Pauschale!$N215),"")</f>
        <v/>
      </c>
      <c r="AD223" s="73" t="str">
        <f>IFERROR(IF($B223=String_o_Kofi,0,VLOOKUP(Monatsverwendungsnachweis!AU226,Status_Ausloesung,Monatsverwendungsnachweis!$R$6,FALSE)*$AF$6*Ermittlung_Pauschale!$N215),"")</f>
        <v/>
      </c>
      <c r="AE223" s="73" t="str">
        <f>IFERROR(IF($B223=String_o_Kofi,0,VLOOKUP(Monatsverwendungsnachweis!AV226,Status_Ausloesung,Monatsverwendungsnachweis!$R$6,FALSE)*$AF$6*Ermittlung_Pauschale!$N215),"")</f>
        <v/>
      </c>
      <c r="AF223" s="73" t="str">
        <f>IFERROR(IF($B223=String_o_Kofi,0,VLOOKUP(Monatsverwendungsnachweis!AW226,Status_Ausloesung,Monatsverwendungsnachweis!$R$6,FALSE)*$AF$6*Ermittlung_Pauschale!$N215),"")</f>
        <v/>
      </c>
      <c r="AG223" s="73" t="str">
        <f>IFERROR(IF($B223=String_o_Kofi,0,VLOOKUP(Monatsverwendungsnachweis!AX226,Status_Ausloesung,Monatsverwendungsnachweis!$R$6,FALSE)*$AF$6*Ermittlung_Pauschale!$N215),"")</f>
        <v/>
      </c>
      <c r="AH223" s="73" t="str">
        <f>IFERROR(IF($B223=String_o_Kofi,0,VLOOKUP(Monatsverwendungsnachweis!AY226,Status_Ausloesung,Monatsverwendungsnachweis!$R$6,FALSE)*$AF$6*Ermittlung_Pauschale!$N215),"")</f>
        <v/>
      </c>
      <c r="AI223" s="73" t="str">
        <f>IFERROR(IF($B223=String_o_Kofi,0,VLOOKUP(Monatsverwendungsnachweis!AZ226,Status_Ausloesung,Monatsverwendungsnachweis!$R$6,FALSE)*$AF$6*Ermittlung_Pauschale!$N215),"")</f>
        <v/>
      </c>
      <c r="AJ223" s="73" t="str">
        <f>IFERROR(IF($B223=String_o_Kofi,0,VLOOKUP(Monatsverwendungsnachweis!BA226,Status_Ausloesung,Monatsverwendungsnachweis!$R$6,FALSE)*$AF$6*Ermittlung_Pauschale!$N215),"")</f>
        <v/>
      </c>
      <c r="AK223" s="73" t="str">
        <f>IFERROR(IF($B223=String_o_Kofi,0,VLOOKUP(Monatsverwendungsnachweis!BB226,Status_Ausloesung,Monatsverwendungsnachweis!$R$6,FALSE)*$AF$6*Ermittlung_Pauschale!$N215),"")</f>
        <v/>
      </c>
      <c r="AL223" s="73" t="str">
        <f>IFERROR(IF($B223=String_o_Kofi,0,VLOOKUP(Monatsverwendungsnachweis!BC226,Status_Ausloesung,Monatsverwendungsnachweis!$R$6,FALSE)*$AF$6*Ermittlung_Pauschale!$N215),"")</f>
        <v/>
      </c>
      <c r="AM223" s="74">
        <f>IF(E223='Drop Down'!$L$2,SUM(H223:AL223),0)</f>
        <v>0</v>
      </c>
      <c r="AN223" s="74">
        <f>IF(E223='Drop Down'!$L$3,SUM(H223:AL223),0)</f>
        <v>0</v>
      </c>
      <c r="AO223" s="625"/>
      <c r="AP223" s="625"/>
    </row>
    <row r="224" spans="1:42" s="41" customFormat="1" ht="11.85" customHeight="1" x14ac:dyDescent="0.2">
      <c r="A224" s="83" t="str">
        <f>Monatsverwendungsnachweis!A227</f>
        <v/>
      </c>
      <c r="B224" s="84" t="str">
        <f>IF(Monatsverwendungsnachweis!B227&lt;&gt;"",Monatsverwendungsnachweis!B227,"")</f>
        <v/>
      </c>
      <c r="C224" s="84" t="str">
        <f>IF(Monatsverwendungsnachweis!D227&lt;&gt;"",Monatsverwendungsnachweis!D227,"")</f>
        <v/>
      </c>
      <c r="D224" s="124" t="str">
        <f>IF(Monatsverwendungsnachweis!F227="","",Monatsverwendungsnachweis!F227)</f>
        <v/>
      </c>
      <c r="E224" s="128" t="str">
        <f>IF(Monatsverwendungsnachweis!G227="","",Monatsverwendungsnachweis!G227)</f>
        <v/>
      </c>
      <c r="F224" s="124" t="str">
        <f>IF(Monatsverwendungsnachweis!H227="","",Monatsverwendungsnachweis!H227)</f>
        <v/>
      </c>
      <c r="G224" s="124" t="str">
        <f>IF(C224="","",IF(Ermittlung_Pauschale!N216=0,"nein","ja"))</f>
        <v/>
      </c>
      <c r="H224" s="73" t="str">
        <f>IFERROR(IF($B224=String_o_Kofi,0,VLOOKUP(Monatsverwendungsnachweis!Y227,Status_Ausloesung,Monatsverwendungsnachweis!$R$6,FALSE)*$AF$6*Ermittlung_Pauschale!$N216),"")</f>
        <v/>
      </c>
      <c r="I224" s="73" t="str">
        <f>IFERROR(IF($B224=String_o_Kofi,0,VLOOKUP(Monatsverwendungsnachweis!Z227,Status_Ausloesung,Monatsverwendungsnachweis!$R$6,FALSE)*$AF$6*Ermittlung_Pauschale!$N216),"")</f>
        <v/>
      </c>
      <c r="J224" s="73" t="str">
        <f>IFERROR(IF($B224=String_o_Kofi,0,VLOOKUP(Monatsverwendungsnachweis!AA227,Status_Ausloesung,Monatsverwendungsnachweis!$R$6,FALSE)*$AF$6*Ermittlung_Pauschale!$N216),"")</f>
        <v/>
      </c>
      <c r="K224" s="73" t="str">
        <f>IFERROR(IF($B224=String_o_Kofi,0,VLOOKUP(Monatsverwendungsnachweis!AB227,Status_Ausloesung,Monatsverwendungsnachweis!$R$6,FALSE)*$AF$6*Ermittlung_Pauschale!$N216),"")</f>
        <v/>
      </c>
      <c r="L224" s="73" t="str">
        <f>IFERROR(IF($B224=String_o_Kofi,0,VLOOKUP(Monatsverwendungsnachweis!AC227,Status_Ausloesung,Monatsverwendungsnachweis!$R$6,FALSE)*$AF$6*Ermittlung_Pauschale!$N216),"")</f>
        <v/>
      </c>
      <c r="M224" s="73" t="str">
        <f>IFERROR(IF($B224=String_o_Kofi,0,VLOOKUP(Monatsverwendungsnachweis!AD227,Status_Ausloesung,Monatsverwendungsnachweis!$R$6,FALSE)*$AF$6*Ermittlung_Pauschale!$N216),"")</f>
        <v/>
      </c>
      <c r="N224" s="73" t="str">
        <f>IFERROR(IF($B224=String_o_Kofi,0,VLOOKUP(Monatsverwendungsnachweis!AE227,Status_Ausloesung,Monatsverwendungsnachweis!$R$6,FALSE)*$AF$6*Ermittlung_Pauschale!$N216),"")</f>
        <v/>
      </c>
      <c r="O224" s="73" t="str">
        <f>IFERROR(IF($B224=String_o_Kofi,0,VLOOKUP(Monatsverwendungsnachweis!AF227,Status_Ausloesung,Monatsverwendungsnachweis!$R$6,FALSE)*$AF$6*Ermittlung_Pauschale!$N216),"")</f>
        <v/>
      </c>
      <c r="P224" s="73" t="str">
        <f>IFERROR(IF($B224=String_o_Kofi,0,VLOOKUP(Monatsverwendungsnachweis!AG227,Status_Ausloesung,Monatsverwendungsnachweis!$R$6,FALSE)*$AF$6*Ermittlung_Pauschale!$N216),"")</f>
        <v/>
      </c>
      <c r="Q224" s="73" t="str">
        <f>IFERROR(IF($B224=String_o_Kofi,0,VLOOKUP(Monatsverwendungsnachweis!AH227,Status_Ausloesung,Monatsverwendungsnachweis!$R$6,FALSE)*$AF$6*Ermittlung_Pauschale!$N216),"")</f>
        <v/>
      </c>
      <c r="R224" s="73" t="str">
        <f>IFERROR(IF($B224=String_o_Kofi,0,VLOOKUP(Monatsverwendungsnachweis!AI227,Status_Ausloesung,Monatsverwendungsnachweis!$R$6,FALSE)*$AF$6*Ermittlung_Pauschale!$N216),"")</f>
        <v/>
      </c>
      <c r="S224" s="73" t="str">
        <f>IFERROR(IF($B224=String_o_Kofi,0,VLOOKUP(Monatsverwendungsnachweis!AJ227,Status_Ausloesung,Monatsverwendungsnachweis!$R$6,FALSE)*$AF$6*Ermittlung_Pauschale!$N216),"")</f>
        <v/>
      </c>
      <c r="T224" s="73" t="str">
        <f>IFERROR(IF($B224=String_o_Kofi,0,VLOOKUP(Monatsverwendungsnachweis!AK227,Status_Ausloesung,Monatsverwendungsnachweis!$R$6,FALSE)*$AF$6*Ermittlung_Pauschale!$N216),"")</f>
        <v/>
      </c>
      <c r="U224" s="73" t="str">
        <f>IFERROR(IF($B224=String_o_Kofi,0,VLOOKUP(Monatsverwendungsnachweis!AL227,Status_Ausloesung,Monatsverwendungsnachweis!$R$6,FALSE)*$AF$6*Ermittlung_Pauschale!$N216),"")</f>
        <v/>
      </c>
      <c r="V224" s="73" t="str">
        <f>IFERROR(IF($B224=String_o_Kofi,0,VLOOKUP(Monatsverwendungsnachweis!AM227,Status_Ausloesung,Monatsverwendungsnachweis!$R$6,FALSE)*$AF$6*Ermittlung_Pauschale!$N216),"")</f>
        <v/>
      </c>
      <c r="W224" s="73" t="str">
        <f>IFERROR(IF($B224=String_o_Kofi,0,VLOOKUP(Monatsverwendungsnachweis!AN227,Status_Ausloesung,Monatsverwendungsnachweis!$R$6,FALSE)*$AF$6*Ermittlung_Pauschale!$N216),"")</f>
        <v/>
      </c>
      <c r="X224" s="73" t="str">
        <f>IFERROR(IF($B224=String_o_Kofi,0,VLOOKUP(Monatsverwendungsnachweis!AO227,Status_Ausloesung,Monatsverwendungsnachweis!$R$6,FALSE)*$AF$6*Ermittlung_Pauschale!$N216),"")</f>
        <v/>
      </c>
      <c r="Y224" s="73" t="str">
        <f>IFERROR(IF($B224=String_o_Kofi,0,VLOOKUP(Monatsverwendungsnachweis!AP227,Status_Ausloesung,Monatsverwendungsnachweis!$R$6,FALSE)*$AF$6*Ermittlung_Pauschale!$N216),"")</f>
        <v/>
      </c>
      <c r="Z224" s="73" t="str">
        <f>IFERROR(IF($B224=String_o_Kofi,0,VLOOKUP(Monatsverwendungsnachweis!AQ227,Status_Ausloesung,Monatsverwendungsnachweis!$R$6,FALSE)*$AF$6*Ermittlung_Pauschale!$N216),"")</f>
        <v/>
      </c>
      <c r="AA224" s="73" t="str">
        <f>IFERROR(IF($B224=String_o_Kofi,0,VLOOKUP(Monatsverwendungsnachweis!AR227,Status_Ausloesung,Monatsverwendungsnachweis!$R$6,FALSE)*$AF$6*Ermittlung_Pauschale!$N216),"")</f>
        <v/>
      </c>
      <c r="AB224" s="73" t="str">
        <f>IFERROR(IF($B224=String_o_Kofi,0,VLOOKUP(Monatsverwendungsnachweis!AS227,Status_Ausloesung,Monatsverwendungsnachweis!$R$6,FALSE)*$AF$6*Ermittlung_Pauschale!$N216),"")</f>
        <v/>
      </c>
      <c r="AC224" s="73" t="str">
        <f>IFERROR(IF($B224=String_o_Kofi,0,VLOOKUP(Monatsverwendungsnachweis!AT227,Status_Ausloesung,Monatsverwendungsnachweis!$R$6,FALSE)*$AF$6*Ermittlung_Pauschale!$N216),"")</f>
        <v/>
      </c>
      <c r="AD224" s="73" t="str">
        <f>IFERROR(IF($B224=String_o_Kofi,0,VLOOKUP(Monatsverwendungsnachweis!AU227,Status_Ausloesung,Monatsverwendungsnachweis!$R$6,FALSE)*$AF$6*Ermittlung_Pauschale!$N216),"")</f>
        <v/>
      </c>
      <c r="AE224" s="73" t="str">
        <f>IFERROR(IF($B224=String_o_Kofi,0,VLOOKUP(Monatsverwendungsnachweis!AV227,Status_Ausloesung,Monatsverwendungsnachweis!$R$6,FALSE)*$AF$6*Ermittlung_Pauschale!$N216),"")</f>
        <v/>
      </c>
      <c r="AF224" s="73" t="str">
        <f>IFERROR(IF($B224=String_o_Kofi,0,VLOOKUP(Monatsverwendungsnachweis!AW227,Status_Ausloesung,Monatsverwendungsnachweis!$R$6,FALSE)*$AF$6*Ermittlung_Pauschale!$N216),"")</f>
        <v/>
      </c>
      <c r="AG224" s="73" t="str">
        <f>IFERROR(IF($B224=String_o_Kofi,0,VLOOKUP(Monatsverwendungsnachweis!AX227,Status_Ausloesung,Monatsverwendungsnachweis!$R$6,FALSE)*$AF$6*Ermittlung_Pauschale!$N216),"")</f>
        <v/>
      </c>
      <c r="AH224" s="73" t="str">
        <f>IFERROR(IF($B224=String_o_Kofi,0,VLOOKUP(Monatsverwendungsnachweis!AY227,Status_Ausloesung,Monatsverwendungsnachweis!$R$6,FALSE)*$AF$6*Ermittlung_Pauschale!$N216),"")</f>
        <v/>
      </c>
      <c r="AI224" s="73" t="str">
        <f>IFERROR(IF($B224=String_o_Kofi,0,VLOOKUP(Monatsverwendungsnachweis!AZ227,Status_Ausloesung,Monatsverwendungsnachweis!$R$6,FALSE)*$AF$6*Ermittlung_Pauschale!$N216),"")</f>
        <v/>
      </c>
      <c r="AJ224" s="73" t="str">
        <f>IFERROR(IF($B224=String_o_Kofi,0,VLOOKUP(Monatsverwendungsnachweis!BA227,Status_Ausloesung,Monatsverwendungsnachweis!$R$6,FALSE)*$AF$6*Ermittlung_Pauschale!$N216),"")</f>
        <v/>
      </c>
      <c r="AK224" s="73" t="str">
        <f>IFERROR(IF($B224=String_o_Kofi,0,VLOOKUP(Monatsverwendungsnachweis!BB227,Status_Ausloesung,Monatsverwendungsnachweis!$R$6,FALSE)*$AF$6*Ermittlung_Pauschale!$N216),"")</f>
        <v/>
      </c>
      <c r="AL224" s="73" t="str">
        <f>IFERROR(IF($B224=String_o_Kofi,0,VLOOKUP(Monatsverwendungsnachweis!BC227,Status_Ausloesung,Monatsverwendungsnachweis!$R$6,FALSE)*$AF$6*Ermittlung_Pauschale!$N216),"")</f>
        <v/>
      </c>
      <c r="AM224" s="74">
        <f>IF(E224='Drop Down'!$L$2,SUM(H224:AL224),0)</f>
        <v>0</v>
      </c>
      <c r="AN224" s="74">
        <f>IF(E224='Drop Down'!$L$3,SUM(H224:AL224),0)</f>
        <v>0</v>
      </c>
      <c r="AO224" s="625"/>
      <c r="AP224" s="625"/>
    </row>
    <row r="225" spans="1:42" s="41" customFormat="1" ht="11.85" customHeight="1" x14ac:dyDescent="0.2">
      <c r="A225" s="83" t="str">
        <f>Monatsverwendungsnachweis!A228</f>
        <v/>
      </c>
      <c r="B225" s="84" t="str">
        <f>IF(Monatsverwendungsnachweis!B228&lt;&gt;"",Monatsverwendungsnachweis!B228,"")</f>
        <v/>
      </c>
      <c r="C225" s="84" t="str">
        <f>IF(Monatsverwendungsnachweis!D228&lt;&gt;"",Monatsverwendungsnachweis!D228,"")</f>
        <v/>
      </c>
      <c r="D225" s="124" t="str">
        <f>IF(Monatsverwendungsnachweis!F228="","",Monatsverwendungsnachweis!F228)</f>
        <v/>
      </c>
      <c r="E225" s="128" t="str">
        <f>IF(Monatsverwendungsnachweis!G228="","",Monatsverwendungsnachweis!G228)</f>
        <v/>
      </c>
      <c r="F225" s="124" t="str">
        <f>IF(Monatsverwendungsnachweis!H228="","",Monatsverwendungsnachweis!H228)</f>
        <v/>
      </c>
      <c r="G225" s="124" t="str">
        <f>IF(C225="","",IF(Ermittlung_Pauschale!N217=0,"nein","ja"))</f>
        <v/>
      </c>
      <c r="H225" s="73" t="str">
        <f>IFERROR(IF($B225=String_o_Kofi,0,VLOOKUP(Monatsverwendungsnachweis!Y228,Status_Ausloesung,Monatsverwendungsnachweis!$R$6,FALSE)*$AF$6*Ermittlung_Pauschale!$N217),"")</f>
        <v/>
      </c>
      <c r="I225" s="73" t="str">
        <f>IFERROR(IF($B225=String_o_Kofi,0,VLOOKUP(Monatsverwendungsnachweis!Z228,Status_Ausloesung,Monatsverwendungsnachweis!$R$6,FALSE)*$AF$6*Ermittlung_Pauschale!$N217),"")</f>
        <v/>
      </c>
      <c r="J225" s="73" t="str">
        <f>IFERROR(IF($B225=String_o_Kofi,0,VLOOKUP(Monatsverwendungsnachweis!AA228,Status_Ausloesung,Monatsverwendungsnachweis!$R$6,FALSE)*$AF$6*Ermittlung_Pauschale!$N217),"")</f>
        <v/>
      </c>
      <c r="K225" s="73" t="str">
        <f>IFERROR(IF($B225=String_o_Kofi,0,VLOOKUP(Monatsverwendungsnachweis!AB228,Status_Ausloesung,Monatsverwendungsnachweis!$R$6,FALSE)*$AF$6*Ermittlung_Pauschale!$N217),"")</f>
        <v/>
      </c>
      <c r="L225" s="73" t="str">
        <f>IFERROR(IF($B225=String_o_Kofi,0,VLOOKUP(Monatsverwendungsnachweis!AC228,Status_Ausloesung,Monatsverwendungsnachweis!$R$6,FALSE)*$AF$6*Ermittlung_Pauschale!$N217),"")</f>
        <v/>
      </c>
      <c r="M225" s="73" t="str">
        <f>IFERROR(IF($B225=String_o_Kofi,0,VLOOKUP(Monatsverwendungsnachweis!AD228,Status_Ausloesung,Monatsverwendungsnachweis!$R$6,FALSE)*$AF$6*Ermittlung_Pauschale!$N217),"")</f>
        <v/>
      </c>
      <c r="N225" s="73" t="str">
        <f>IFERROR(IF($B225=String_o_Kofi,0,VLOOKUP(Monatsverwendungsnachweis!AE228,Status_Ausloesung,Monatsverwendungsnachweis!$R$6,FALSE)*$AF$6*Ermittlung_Pauschale!$N217),"")</f>
        <v/>
      </c>
      <c r="O225" s="73" t="str">
        <f>IFERROR(IF($B225=String_o_Kofi,0,VLOOKUP(Monatsverwendungsnachweis!AF228,Status_Ausloesung,Monatsverwendungsnachweis!$R$6,FALSE)*$AF$6*Ermittlung_Pauschale!$N217),"")</f>
        <v/>
      </c>
      <c r="P225" s="73" t="str">
        <f>IFERROR(IF($B225=String_o_Kofi,0,VLOOKUP(Monatsverwendungsnachweis!AG228,Status_Ausloesung,Monatsverwendungsnachweis!$R$6,FALSE)*$AF$6*Ermittlung_Pauschale!$N217),"")</f>
        <v/>
      </c>
      <c r="Q225" s="73" t="str">
        <f>IFERROR(IF($B225=String_o_Kofi,0,VLOOKUP(Monatsverwendungsnachweis!AH228,Status_Ausloesung,Monatsverwendungsnachweis!$R$6,FALSE)*$AF$6*Ermittlung_Pauschale!$N217),"")</f>
        <v/>
      </c>
      <c r="R225" s="73" t="str">
        <f>IFERROR(IF($B225=String_o_Kofi,0,VLOOKUP(Monatsverwendungsnachweis!AI228,Status_Ausloesung,Monatsverwendungsnachweis!$R$6,FALSE)*$AF$6*Ermittlung_Pauschale!$N217),"")</f>
        <v/>
      </c>
      <c r="S225" s="73" t="str">
        <f>IFERROR(IF($B225=String_o_Kofi,0,VLOOKUP(Monatsverwendungsnachweis!AJ228,Status_Ausloesung,Monatsverwendungsnachweis!$R$6,FALSE)*$AF$6*Ermittlung_Pauschale!$N217),"")</f>
        <v/>
      </c>
      <c r="T225" s="73" t="str">
        <f>IFERROR(IF($B225=String_o_Kofi,0,VLOOKUP(Monatsverwendungsnachweis!AK228,Status_Ausloesung,Monatsverwendungsnachweis!$R$6,FALSE)*$AF$6*Ermittlung_Pauschale!$N217),"")</f>
        <v/>
      </c>
      <c r="U225" s="73" t="str">
        <f>IFERROR(IF($B225=String_o_Kofi,0,VLOOKUP(Monatsverwendungsnachweis!AL228,Status_Ausloesung,Monatsverwendungsnachweis!$R$6,FALSE)*$AF$6*Ermittlung_Pauschale!$N217),"")</f>
        <v/>
      </c>
      <c r="V225" s="73" t="str">
        <f>IFERROR(IF($B225=String_o_Kofi,0,VLOOKUP(Monatsverwendungsnachweis!AM228,Status_Ausloesung,Monatsverwendungsnachweis!$R$6,FALSE)*$AF$6*Ermittlung_Pauschale!$N217),"")</f>
        <v/>
      </c>
      <c r="W225" s="73" t="str">
        <f>IFERROR(IF($B225=String_o_Kofi,0,VLOOKUP(Monatsverwendungsnachweis!AN228,Status_Ausloesung,Monatsverwendungsnachweis!$R$6,FALSE)*$AF$6*Ermittlung_Pauschale!$N217),"")</f>
        <v/>
      </c>
      <c r="X225" s="73" t="str">
        <f>IFERROR(IF($B225=String_o_Kofi,0,VLOOKUP(Monatsverwendungsnachweis!AO228,Status_Ausloesung,Monatsverwendungsnachweis!$R$6,FALSE)*$AF$6*Ermittlung_Pauschale!$N217),"")</f>
        <v/>
      </c>
      <c r="Y225" s="73" t="str">
        <f>IFERROR(IF($B225=String_o_Kofi,0,VLOOKUP(Monatsverwendungsnachweis!AP228,Status_Ausloesung,Monatsverwendungsnachweis!$R$6,FALSE)*$AF$6*Ermittlung_Pauschale!$N217),"")</f>
        <v/>
      </c>
      <c r="Z225" s="73" t="str">
        <f>IFERROR(IF($B225=String_o_Kofi,0,VLOOKUP(Monatsverwendungsnachweis!AQ228,Status_Ausloesung,Monatsverwendungsnachweis!$R$6,FALSE)*$AF$6*Ermittlung_Pauschale!$N217),"")</f>
        <v/>
      </c>
      <c r="AA225" s="73" t="str">
        <f>IFERROR(IF($B225=String_o_Kofi,0,VLOOKUP(Monatsverwendungsnachweis!AR228,Status_Ausloesung,Monatsverwendungsnachweis!$R$6,FALSE)*$AF$6*Ermittlung_Pauschale!$N217),"")</f>
        <v/>
      </c>
      <c r="AB225" s="73" t="str">
        <f>IFERROR(IF($B225=String_o_Kofi,0,VLOOKUP(Monatsverwendungsnachweis!AS228,Status_Ausloesung,Monatsverwendungsnachweis!$R$6,FALSE)*$AF$6*Ermittlung_Pauschale!$N217),"")</f>
        <v/>
      </c>
      <c r="AC225" s="73" t="str">
        <f>IFERROR(IF($B225=String_o_Kofi,0,VLOOKUP(Monatsverwendungsnachweis!AT228,Status_Ausloesung,Monatsverwendungsnachweis!$R$6,FALSE)*$AF$6*Ermittlung_Pauschale!$N217),"")</f>
        <v/>
      </c>
      <c r="AD225" s="73" t="str">
        <f>IFERROR(IF($B225=String_o_Kofi,0,VLOOKUP(Monatsverwendungsnachweis!AU228,Status_Ausloesung,Monatsverwendungsnachweis!$R$6,FALSE)*$AF$6*Ermittlung_Pauschale!$N217),"")</f>
        <v/>
      </c>
      <c r="AE225" s="73" t="str">
        <f>IFERROR(IF($B225=String_o_Kofi,0,VLOOKUP(Monatsverwendungsnachweis!AV228,Status_Ausloesung,Monatsverwendungsnachweis!$R$6,FALSE)*$AF$6*Ermittlung_Pauschale!$N217),"")</f>
        <v/>
      </c>
      <c r="AF225" s="73" t="str">
        <f>IFERROR(IF($B225=String_o_Kofi,0,VLOOKUP(Monatsverwendungsnachweis!AW228,Status_Ausloesung,Monatsverwendungsnachweis!$R$6,FALSE)*$AF$6*Ermittlung_Pauschale!$N217),"")</f>
        <v/>
      </c>
      <c r="AG225" s="73" t="str">
        <f>IFERROR(IF($B225=String_o_Kofi,0,VLOOKUP(Monatsverwendungsnachweis!AX228,Status_Ausloesung,Monatsverwendungsnachweis!$R$6,FALSE)*$AF$6*Ermittlung_Pauschale!$N217),"")</f>
        <v/>
      </c>
      <c r="AH225" s="73" t="str">
        <f>IFERROR(IF($B225=String_o_Kofi,0,VLOOKUP(Monatsverwendungsnachweis!AY228,Status_Ausloesung,Monatsverwendungsnachweis!$R$6,FALSE)*$AF$6*Ermittlung_Pauschale!$N217),"")</f>
        <v/>
      </c>
      <c r="AI225" s="73" t="str">
        <f>IFERROR(IF($B225=String_o_Kofi,0,VLOOKUP(Monatsverwendungsnachweis!AZ228,Status_Ausloesung,Monatsverwendungsnachweis!$R$6,FALSE)*$AF$6*Ermittlung_Pauschale!$N217),"")</f>
        <v/>
      </c>
      <c r="AJ225" s="73" t="str">
        <f>IFERROR(IF($B225=String_o_Kofi,0,VLOOKUP(Monatsverwendungsnachweis!BA228,Status_Ausloesung,Monatsverwendungsnachweis!$R$6,FALSE)*$AF$6*Ermittlung_Pauschale!$N217),"")</f>
        <v/>
      </c>
      <c r="AK225" s="73" t="str">
        <f>IFERROR(IF($B225=String_o_Kofi,0,VLOOKUP(Monatsverwendungsnachweis!BB228,Status_Ausloesung,Monatsverwendungsnachweis!$R$6,FALSE)*$AF$6*Ermittlung_Pauschale!$N217),"")</f>
        <v/>
      </c>
      <c r="AL225" s="73" t="str">
        <f>IFERROR(IF($B225=String_o_Kofi,0,VLOOKUP(Monatsverwendungsnachweis!BC228,Status_Ausloesung,Monatsverwendungsnachweis!$R$6,FALSE)*$AF$6*Ermittlung_Pauschale!$N217),"")</f>
        <v/>
      </c>
      <c r="AM225" s="74">
        <f>IF(E225='Drop Down'!$L$2,SUM(H225:AL225),0)</f>
        <v>0</v>
      </c>
      <c r="AN225" s="74">
        <f>IF(E225='Drop Down'!$L$3,SUM(H225:AL225),0)</f>
        <v>0</v>
      </c>
      <c r="AO225" s="625"/>
      <c r="AP225" s="625"/>
    </row>
    <row r="226" spans="1:42" s="41" customFormat="1" ht="11.85" customHeight="1" x14ac:dyDescent="0.2">
      <c r="A226" s="83" t="str">
        <f>Monatsverwendungsnachweis!A229</f>
        <v/>
      </c>
      <c r="B226" s="84" t="str">
        <f>IF(Monatsverwendungsnachweis!B229&lt;&gt;"",Monatsverwendungsnachweis!B229,"")</f>
        <v/>
      </c>
      <c r="C226" s="84" t="str">
        <f>IF(Monatsverwendungsnachweis!D229&lt;&gt;"",Monatsverwendungsnachweis!D229,"")</f>
        <v/>
      </c>
      <c r="D226" s="124" t="str">
        <f>IF(Monatsverwendungsnachweis!F229="","",Monatsverwendungsnachweis!F229)</f>
        <v/>
      </c>
      <c r="E226" s="128" t="str">
        <f>IF(Monatsverwendungsnachweis!G229="","",Monatsverwendungsnachweis!G229)</f>
        <v/>
      </c>
      <c r="F226" s="124" t="str">
        <f>IF(Monatsverwendungsnachweis!H229="","",Monatsverwendungsnachweis!H229)</f>
        <v/>
      </c>
      <c r="G226" s="124" t="str">
        <f>IF(C226="","",IF(Ermittlung_Pauschale!N218=0,"nein","ja"))</f>
        <v/>
      </c>
      <c r="H226" s="73" t="str">
        <f>IFERROR(IF($B226=String_o_Kofi,0,VLOOKUP(Monatsverwendungsnachweis!Y229,Status_Ausloesung,Monatsverwendungsnachweis!$R$6,FALSE)*$AF$6*Ermittlung_Pauschale!$N218),"")</f>
        <v/>
      </c>
      <c r="I226" s="73" t="str">
        <f>IFERROR(IF($B226=String_o_Kofi,0,VLOOKUP(Monatsverwendungsnachweis!Z229,Status_Ausloesung,Monatsverwendungsnachweis!$R$6,FALSE)*$AF$6*Ermittlung_Pauschale!$N218),"")</f>
        <v/>
      </c>
      <c r="J226" s="73" t="str">
        <f>IFERROR(IF($B226=String_o_Kofi,0,VLOOKUP(Monatsverwendungsnachweis!AA229,Status_Ausloesung,Monatsverwendungsnachweis!$R$6,FALSE)*$AF$6*Ermittlung_Pauschale!$N218),"")</f>
        <v/>
      </c>
      <c r="K226" s="73" t="str">
        <f>IFERROR(IF($B226=String_o_Kofi,0,VLOOKUP(Monatsverwendungsnachweis!AB229,Status_Ausloesung,Monatsverwendungsnachweis!$R$6,FALSE)*$AF$6*Ermittlung_Pauschale!$N218),"")</f>
        <v/>
      </c>
      <c r="L226" s="73" t="str">
        <f>IFERROR(IF($B226=String_o_Kofi,0,VLOOKUP(Monatsverwendungsnachweis!AC229,Status_Ausloesung,Monatsverwendungsnachweis!$R$6,FALSE)*$AF$6*Ermittlung_Pauschale!$N218),"")</f>
        <v/>
      </c>
      <c r="M226" s="73" t="str">
        <f>IFERROR(IF($B226=String_o_Kofi,0,VLOOKUP(Monatsverwendungsnachweis!AD229,Status_Ausloesung,Monatsverwendungsnachweis!$R$6,FALSE)*$AF$6*Ermittlung_Pauschale!$N218),"")</f>
        <v/>
      </c>
      <c r="N226" s="73" t="str">
        <f>IFERROR(IF($B226=String_o_Kofi,0,VLOOKUP(Monatsverwendungsnachweis!AE229,Status_Ausloesung,Monatsverwendungsnachweis!$R$6,FALSE)*$AF$6*Ermittlung_Pauschale!$N218),"")</f>
        <v/>
      </c>
      <c r="O226" s="73" t="str">
        <f>IFERROR(IF($B226=String_o_Kofi,0,VLOOKUP(Monatsverwendungsnachweis!AF229,Status_Ausloesung,Monatsverwendungsnachweis!$R$6,FALSE)*$AF$6*Ermittlung_Pauschale!$N218),"")</f>
        <v/>
      </c>
      <c r="P226" s="73" t="str">
        <f>IFERROR(IF($B226=String_o_Kofi,0,VLOOKUP(Monatsverwendungsnachweis!AG229,Status_Ausloesung,Monatsverwendungsnachweis!$R$6,FALSE)*$AF$6*Ermittlung_Pauschale!$N218),"")</f>
        <v/>
      </c>
      <c r="Q226" s="73" t="str">
        <f>IFERROR(IF($B226=String_o_Kofi,0,VLOOKUP(Monatsverwendungsnachweis!AH229,Status_Ausloesung,Monatsverwendungsnachweis!$R$6,FALSE)*$AF$6*Ermittlung_Pauschale!$N218),"")</f>
        <v/>
      </c>
      <c r="R226" s="73" t="str">
        <f>IFERROR(IF($B226=String_o_Kofi,0,VLOOKUP(Monatsverwendungsnachweis!AI229,Status_Ausloesung,Monatsverwendungsnachweis!$R$6,FALSE)*$AF$6*Ermittlung_Pauschale!$N218),"")</f>
        <v/>
      </c>
      <c r="S226" s="73" t="str">
        <f>IFERROR(IF($B226=String_o_Kofi,0,VLOOKUP(Monatsverwendungsnachweis!AJ229,Status_Ausloesung,Monatsverwendungsnachweis!$R$6,FALSE)*$AF$6*Ermittlung_Pauschale!$N218),"")</f>
        <v/>
      </c>
      <c r="T226" s="73" t="str">
        <f>IFERROR(IF($B226=String_o_Kofi,0,VLOOKUP(Monatsverwendungsnachweis!AK229,Status_Ausloesung,Monatsverwendungsnachweis!$R$6,FALSE)*$AF$6*Ermittlung_Pauschale!$N218),"")</f>
        <v/>
      </c>
      <c r="U226" s="73" t="str">
        <f>IFERROR(IF($B226=String_o_Kofi,0,VLOOKUP(Monatsverwendungsnachweis!AL229,Status_Ausloesung,Monatsverwendungsnachweis!$R$6,FALSE)*$AF$6*Ermittlung_Pauschale!$N218),"")</f>
        <v/>
      </c>
      <c r="V226" s="73" t="str">
        <f>IFERROR(IF($B226=String_o_Kofi,0,VLOOKUP(Monatsverwendungsnachweis!AM229,Status_Ausloesung,Monatsverwendungsnachweis!$R$6,FALSE)*$AF$6*Ermittlung_Pauschale!$N218),"")</f>
        <v/>
      </c>
      <c r="W226" s="73" t="str">
        <f>IFERROR(IF($B226=String_o_Kofi,0,VLOOKUP(Monatsverwendungsnachweis!AN229,Status_Ausloesung,Monatsverwendungsnachweis!$R$6,FALSE)*$AF$6*Ermittlung_Pauschale!$N218),"")</f>
        <v/>
      </c>
      <c r="X226" s="73" t="str">
        <f>IFERROR(IF($B226=String_o_Kofi,0,VLOOKUP(Monatsverwendungsnachweis!AO229,Status_Ausloesung,Monatsverwendungsnachweis!$R$6,FALSE)*$AF$6*Ermittlung_Pauschale!$N218),"")</f>
        <v/>
      </c>
      <c r="Y226" s="73" t="str">
        <f>IFERROR(IF($B226=String_o_Kofi,0,VLOOKUP(Monatsverwendungsnachweis!AP229,Status_Ausloesung,Monatsverwendungsnachweis!$R$6,FALSE)*$AF$6*Ermittlung_Pauschale!$N218),"")</f>
        <v/>
      </c>
      <c r="Z226" s="73" t="str">
        <f>IFERROR(IF($B226=String_o_Kofi,0,VLOOKUP(Monatsverwendungsnachweis!AQ229,Status_Ausloesung,Monatsverwendungsnachweis!$R$6,FALSE)*$AF$6*Ermittlung_Pauschale!$N218),"")</f>
        <v/>
      </c>
      <c r="AA226" s="73" t="str">
        <f>IFERROR(IF($B226=String_o_Kofi,0,VLOOKUP(Monatsverwendungsnachweis!AR229,Status_Ausloesung,Monatsverwendungsnachweis!$R$6,FALSE)*$AF$6*Ermittlung_Pauschale!$N218),"")</f>
        <v/>
      </c>
      <c r="AB226" s="73" t="str">
        <f>IFERROR(IF($B226=String_o_Kofi,0,VLOOKUP(Monatsverwendungsnachweis!AS229,Status_Ausloesung,Monatsverwendungsnachweis!$R$6,FALSE)*$AF$6*Ermittlung_Pauschale!$N218),"")</f>
        <v/>
      </c>
      <c r="AC226" s="73" t="str">
        <f>IFERROR(IF($B226=String_o_Kofi,0,VLOOKUP(Monatsverwendungsnachweis!AT229,Status_Ausloesung,Monatsverwendungsnachweis!$R$6,FALSE)*$AF$6*Ermittlung_Pauschale!$N218),"")</f>
        <v/>
      </c>
      <c r="AD226" s="73" t="str">
        <f>IFERROR(IF($B226=String_o_Kofi,0,VLOOKUP(Monatsverwendungsnachweis!AU229,Status_Ausloesung,Monatsverwendungsnachweis!$R$6,FALSE)*$AF$6*Ermittlung_Pauschale!$N218),"")</f>
        <v/>
      </c>
      <c r="AE226" s="73" t="str">
        <f>IFERROR(IF($B226=String_o_Kofi,0,VLOOKUP(Monatsverwendungsnachweis!AV229,Status_Ausloesung,Monatsverwendungsnachweis!$R$6,FALSE)*$AF$6*Ermittlung_Pauschale!$N218),"")</f>
        <v/>
      </c>
      <c r="AF226" s="73" t="str">
        <f>IFERROR(IF($B226=String_o_Kofi,0,VLOOKUP(Monatsverwendungsnachweis!AW229,Status_Ausloesung,Monatsverwendungsnachweis!$R$6,FALSE)*$AF$6*Ermittlung_Pauschale!$N218),"")</f>
        <v/>
      </c>
      <c r="AG226" s="73" t="str">
        <f>IFERROR(IF($B226=String_o_Kofi,0,VLOOKUP(Monatsverwendungsnachweis!AX229,Status_Ausloesung,Monatsverwendungsnachweis!$R$6,FALSE)*$AF$6*Ermittlung_Pauschale!$N218),"")</f>
        <v/>
      </c>
      <c r="AH226" s="73" t="str">
        <f>IFERROR(IF($B226=String_o_Kofi,0,VLOOKUP(Monatsverwendungsnachweis!AY229,Status_Ausloesung,Monatsverwendungsnachweis!$R$6,FALSE)*$AF$6*Ermittlung_Pauschale!$N218),"")</f>
        <v/>
      </c>
      <c r="AI226" s="73" t="str">
        <f>IFERROR(IF($B226=String_o_Kofi,0,VLOOKUP(Monatsverwendungsnachweis!AZ229,Status_Ausloesung,Monatsverwendungsnachweis!$R$6,FALSE)*$AF$6*Ermittlung_Pauschale!$N218),"")</f>
        <v/>
      </c>
      <c r="AJ226" s="73" t="str">
        <f>IFERROR(IF($B226=String_o_Kofi,0,VLOOKUP(Monatsverwendungsnachweis!BA229,Status_Ausloesung,Monatsverwendungsnachweis!$R$6,FALSE)*$AF$6*Ermittlung_Pauschale!$N218),"")</f>
        <v/>
      </c>
      <c r="AK226" s="73" t="str">
        <f>IFERROR(IF($B226=String_o_Kofi,0,VLOOKUP(Monatsverwendungsnachweis!BB229,Status_Ausloesung,Monatsverwendungsnachweis!$R$6,FALSE)*$AF$6*Ermittlung_Pauschale!$N218),"")</f>
        <v/>
      </c>
      <c r="AL226" s="73" t="str">
        <f>IFERROR(IF($B226=String_o_Kofi,0,VLOOKUP(Monatsverwendungsnachweis!BC229,Status_Ausloesung,Monatsverwendungsnachweis!$R$6,FALSE)*$AF$6*Ermittlung_Pauschale!$N218),"")</f>
        <v/>
      </c>
      <c r="AM226" s="74">
        <f>IF(E226='Drop Down'!$L$2,SUM(H226:AL226),0)</f>
        <v>0</v>
      </c>
      <c r="AN226" s="74">
        <f>IF(E226='Drop Down'!$L$3,SUM(H226:AL226),0)</f>
        <v>0</v>
      </c>
      <c r="AO226" s="625"/>
      <c r="AP226" s="625"/>
    </row>
    <row r="227" spans="1:42" s="41" customFormat="1" ht="11.85" customHeight="1" x14ac:dyDescent="0.2">
      <c r="A227" s="83" t="str">
        <f>Monatsverwendungsnachweis!A230</f>
        <v/>
      </c>
      <c r="B227" s="84" t="str">
        <f>IF(Monatsverwendungsnachweis!B230&lt;&gt;"",Monatsverwendungsnachweis!B230,"")</f>
        <v/>
      </c>
      <c r="C227" s="84" t="str">
        <f>IF(Monatsverwendungsnachweis!D230&lt;&gt;"",Monatsverwendungsnachweis!D230,"")</f>
        <v/>
      </c>
      <c r="D227" s="124" t="str">
        <f>IF(Monatsverwendungsnachweis!F230="","",Monatsverwendungsnachweis!F230)</f>
        <v/>
      </c>
      <c r="E227" s="128" t="str">
        <f>IF(Monatsverwendungsnachweis!G230="","",Monatsverwendungsnachweis!G230)</f>
        <v/>
      </c>
      <c r="F227" s="124" t="str">
        <f>IF(Monatsverwendungsnachweis!H230="","",Monatsverwendungsnachweis!H230)</f>
        <v/>
      </c>
      <c r="G227" s="124" t="str">
        <f>IF(C227="","",IF(Ermittlung_Pauschale!N219=0,"nein","ja"))</f>
        <v/>
      </c>
      <c r="H227" s="73" t="str">
        <f>IFERROR(IF($B227=String_o_Kofi,0,VLOOKUP(Monatsverwendungsnachweis!Y230,Status_Ausloesung,Monatsverwendungsnachweis!$R$6,FALSE)*$AF$6*Ermittlung_Pauschale!$N219),"")</f>
        <v/>
      </c>
      <c r="I227" s="73" t="str">
        <f>IFERROR(IF($B227=String_o_Kofi,0,VLOOKUP(Monatsverwendungsnachweis!Z230,Status_Ausloesung,Monatsverwendungsnachweis!$R$6,FALSE)*$AF$6*Ermittlung_Pauschale!$N219),"")</f>
        <v/>
      </c>
      <c r="J227" s="73" t="str">
        <f>IFERROR(IF($B227=String_o_Kofi,0,VLOOKUP(Monatsverwendungsnachweis!AA230,Status_Ausloesung,Monatsverwendungsnachweis!$R$6,FALSE)*$AF$6*Ermittlung_Pauschale!$N219),"")</f>
        <v/>
      </c>
      <c r="K227" s="73" t="str">
        <f>IFERROR(IF($B227=String_o_Kofi,0,VLOOKUP(Monatsverwendungsnachweis!AB230,Status_Ausloesung,Monatsverwendungsnachweis!$R$6,FALSE)*$AF$6*Ermittlung_Pauschale!$N219),"")</f>
        <v/>
      </c>
      <c r="L227" s="73" t="str">
        <f>IFERROR(IF($B227=String_o_Kofi,0,VLOOKUP(Monatsverwendungsnachweis!AC230,Status_Ausloesung,Monatsverwendungsnachweis!$R$6,FALSE)*$AF$6*Ermittlung_Pauschale!$N219),"")</f>
        <v/>
      </c>
      <c r="M227" s="73" t="str">
        <f>IFERROR(IF($B227=String_o_Kofi,0,VLOOKUP(Monatsverwendungsnachweis!AD230,Status_Ausloesung,Monatsverwendungsnachweis!$R$6,FALSE)*$AF$6*Ermittlung_Pauschale!$N219),"")</f>
        <v/>
      </c>
      <c r="N227" s="73" t="str">
        <f>IFERROR(IF($B227=String_o_Kofi,0,VLOOKUP(Monatsverwendungsnachweis!AE230,Status_Ausloesung,Monatsverwendungsnachweis!$R$6,FALSE)*$AF$6*Ermittlung_Pauschale!$N219),"")</f>
        <v/>
      </c>
      <c r="O227" s="73" t="str">
        <f>IFERROR(IF($B227=String_o_Kofi,0,VLOOKUP(Monatsverwendungsnachweis!AF230,Status_Ausloesung,Monatsverwendungsnachweis!$R$6,FALSE)*$AF$6*Ermittlung_Pauschale!$N219),"")</f>
        <v/>
      </c>
      <c r="P227" s="73" t="str">
        <f>IFERROR(IF($B227=String_o_Kofi,0,VLOOKUP(Monatsverwendungsnachweis!AG230,Status_Ausloesung,Monatsverwendungsnachweis!$R$6,FALSE)*$AF$6*Ermittlung_Pauschale!$N219),"")</f>
        <v/>
      </c>
      <c r="Q227" s="73" t="str">
        <f>IFERROR(IF($B227=String_o_Kofi,0,VLOOKUP(Monatsverwendungsnachweis!AH230,Status_Ausloesung,Monatsverwendungsnachweis!$R$6,FALSE)*$AF$6*Ermittlung_Pauschale!$N219),"")</f>
        <v/>
      </c>
      <c r="R227" s="73" t="str">
        <f>IFERROR(IF($B227=String_o_Kofi,0,VLOOKUP(Monatsverwendungsnachweis!AI230,Status_Ausloesung,Monatsverwendungsnachweis!$R$6,FALSE)*$AF$6*Ermittlung_Pauschale!$N219),"")</f>
        <v/>
      </c>
      <c r="S227" s="73" t="str">
        <f>IFERROR(IF($B227=String_o_Kofi,0,VLOOKUP(Monatsverwendungsnachweis!AJ230,Status_Ausloesung,Monatsverwendungsnachweis!$R$6,FALSE)*$AF$6*Ermittlung_Pauschale!$N219),"")</f>
        <v/>
      </c>
      <c r="T227" s="73" t="str">
        <f>IFERROR(IF($B227=String_o_Kofi,0,VLOOKUP(Monatsverwendungsnachweis!AK230,Status_Ausloesung,Monatsverwendungsnachweis!$R$6,FALSE)*$AF$6*Ermittlung_Pauschale!$N219),"")</f>
        <v/>
      </c>
      <c r="U227" s="73" t="str">
        <f>IFERROR(IF($B227=String_o_Kofi,0,VLOOKUP(Monatsverwendungsnachweis!AL230,Status_Ausloesung,Monatsverwendungsnachweis!$R$6,FALSE)*$AF$6*Ermittlung_Pauschale!$N219),"")</f>
        <v/>
      </c>
      <c r="V227" s="73" t="str">
        <f>IFERROR(IF($B227=String_o_Kofi,0,VLOOKUP(Monatsverwendungsnachweis!AM230,Status_Ausloesung,Monatsverwendungsnachweis!$R$6,FALSE)*$AF$6*Ermittlung_Pauschale!$N219),"")</f>
        <v/>
      </c>
      <c r="W227" s="73" t="str">
        <f>IFERROR(IF($B227=String_o_Kofi,0,VLOOKUP(Monatsverwendungsnachweis!AN230,Status_Ausloesung,Monatsverwendungsnachweis!$R$6,FALSE)*$AF$6*Ermittlung_Pauschale!$N219),"")</f>
        <v/>
      </c>
      <c r="X227" s="73" t="str">
        <f>IFERROR(IF($B227=String_o_Kofi,0,VLOOKUP(Monatsverwendungsnachweis!AO230,Status_Ausloesung,Monatsverwendungsnachweis!$R$6,FALSE)*$AF$6*Ermittlung_Pauschale!$N219),"")</f>
        <v/>
      </c>
      <c r="Y227" s="73" t="str">
        <f>IFERROR(IF($B227=String_o_Kofi,0,VLOOKUP(Monatsverwendungsnachweis!AP230,Status_Ausloesung,Monatsverwendungsnachweis!$R$6,FALSE)*$AF$6*Ermittlung_Pauschale!$N219),"")</f>
        <v/>
      </c>
      <c r="Z227" s="73" t="str">
        <f>IFERROR(IF($B227=String_o_Kofi,0,VLOOKUP(Monatsverwendungsnachweis!AQ230,Status_Ausloesung,Monatsverwendungsnachweis!$R$6,FALSE)*$AF$6*Ermittlung_Pauschale!$N219),"")</f>
        <v/>
      </c>
      <c r="AA227" s="73" t="str">
        <f>IFERROR(IF($B227=String_o_Kofi,0,VLOOKUP(Monatsverwendungsnachweis!AR230,Status_Ausloesung,Monatsverwendungsnachweis!$R$6,FALSE)*$AF$6*Ermittlung_Pauschale!$N219),"")</f>
        <v/>
      </c>
      <c r="AB227" s="73" t="str">
        <f>IFERROR(IF($B227=String_o_Kofi,0,VLOOKUP(Monatsverwendungsnachweis!AS230,Status_Ausloesung,Monatsverwendungsnachweis!$R$6,FALSE)*$AF$6*Ermittlung_Pauschale!$N219),"")</f>
        <v/>
      </c>
      <c r="AC227" s="73" t="str">
        <f>IFERROR(IF($B227=String_o_Kofi,0,VLOOKUP(Monatsverwendungsnachweis!AT230,Status_Ausloesung,Monatsverwendungsnachweis!$R$6,FALSE)*$AF$6*Ermittlung_Pauschale!$N219),"")</f>
        <v/>
      </c>
      <c r="AD227" s="73" t="str">
        <f>IFERROR(IF($B227=String_o_Kofi,0,VLOOKUP(Monatsverwendungsnachweis!AU230,Status_Ausloesung,Monatsverwendungsnachweis!$R$6,FALSE)*$AF$6*Ermittlung_Pauschale!$N219),"")</f>
        <v/>
      </c>
      <c r="AE227" s="73" t="str">
        <f>IFERROR(IF($B227=String_o_Kofi,0,VLOOKUP(Monatsverwendungsnachweis!AV230,Status_Ausloesung,Monatsverwendungsnachweis!$R$6,FALSE)*$AF$6*Ermittlung_Pauschale!$N219),"")</f>
        <v/>
      </c>
      <c r="AF227" s="73" t="str">
        <f>IFERROR(IF($B227=String_o_Kofi,0,VLOOKUP(Monatsverwendungsnachweis!AW230,Status_Ausloesung,Monatsverwendungsnachweis!$R$6,FALSE)*$AF$6*Ermittlung_Pauschale!$N219),"")</f>
        <v/>
      </c>
      <c r="AG227" s="73" t="str">
        <f>IFERROR(IF($B227=String_o_Kofi,0,VLOOKUP(Monatsverwendungsnachweis!AX230,Status_Ausloesung,Monatsverwendungsnachweis!$R$6,FALSE)*$AF$6*Ermittlung_Pauschale!$N219),"")</f>
        <v/>
      </c>
      <c r="AH227" s="73" t="str">
        <f>IFERROR(IF($B227=String_o_Kofi,0,VLOOKUP(Monatsverwendungsnachweis!AY230,Status_Ausloesung,Monatsverwendungsnachweis!$R$6,FALSE)*$AF$6*Ermittlung_Pauschale!$N219),"")</f>
        <v/>
      </c>
      <c r="AI227" s="73" t="str">
        <f>IFERROR(IF($B227=String_o_Kofi,0,VLOOKUP(Monatsverwendungsnachweis!AZ230,Status_Ausloesung,Monatsverwendungsnachweis!$R$6,FALSE)*$AF$6*Ermittlung_Pauschale!$N219),"")</f>
        <v/>
      </c>
      <c r="AJ227" s="73" t="str">
        <f>IFERROR(IF($B227=String_o_Kofi,0,VLOOKUP(Monatsverwendungsnachweis!BA230,Status_Ausloesung,Monatsverwendungsnachweis!$R$6,FALSE)*$AF$6*Ermittlung_Pauschale!$N219),"")</f>
        <v/>
      </c>
      <c r="AK227" s="73" t="str">
        <f>IFERROR(IF($B227=String_o_Kofi,0,VLOOKUP(Monatsverwendungsnachweis!BB230,Status_Ausloesung,Monatsverwendungsnachweis!$R$6,FALSE)*$AF$6*Ermittlung_Pauschale!$N219),"")</f>
        <v/>
      </c>
      <c r="AL227" s="73" t="str">
        <f>IFERROR(IF($B227=String_o_Kofi,0,VLOOKUP(Monatsverwendungsnachweis!BC230,Status_Ausloesung,Monatsverwendungsnachweis!$R$6,FALSE)*$AF$6*Ermittlung_Pauschale!$N219),"")</f>
        <v/>
      </c>
      <c r="AM227" s="74">
        <f>IF(E227='Drop Down'!$L$2,SUM(H227:AL227),0)</f>
        <v>0</v>
      </c>
      <c r="AN227" s="74">
        <f>IF(E227='Drop Down'!$L$3,SUM(H227:AL227),0)</f>
        <v>0</v>
      </c>
      <c r="AO227" s="625"/>
      <c r="AP227" s="625"/>
    </row>
    <row r="228" spans="1:42" s="41" customFormat="1" ht="11.85" customHeight="1" x14ac:dyDescent="0.2">
      <c r="A228" s="83" t="str">
        <f>Monatsverwendungsnachweis!A231</f>
        <v/>
      </c>
      <c r="B228" s="84" t="str">
        <f>IF(Monatsverwendungsnachweis!B231&lt;&gt;"",Monatsverwendungsnachweis!B231,"")</f>
        <v/>
      </c>
      <c r="C228" s="84" t="str">
        <f>IF(Monatsverwendungsnachweis!D231&lt;&gt;"",Monatsverwendungsnachweis!D231,"")</f>
        <v/>
      </c>
      <c r="D228" s="124" t="str">
        <f>IF(Monatsverwendungsnachweis!F231="","",Monatsverwendungsnachweis!F231)</f>
        <v/>
      </c>
      <c r="E228" s="128" t="str">
        <f>IF(Monatsverwendungsnachweis!G231="","",Monatsverwendungsnachweis!G231)</f>
        <v/>
      </c>
      <c r="F228" s="124" t="str">
        <f>IF(Monatsverwendungsnachweis!H231="","",Monatsverwendungsnachweis!H231)</f>
        <v/>
      </c>
      <c r="G228" s="124" t="str">
        <f>IF(C228="","",IF(Ermittlung_Pauschale!N220=0,"nein","ja"))</f>
        <v/>
      </c>
      <c r="H228" s="73" t="str">
        <f>IFERROR(IF($B228=String_o_Kofi,0,VLOOKUP(Monatsverwendungsnachweis!Y231,Status_Ausloesung,Monatsverwendungsnachweis!$R$6,FALSE)*$AF$6*Ermittlung_Pauschale!$N220),"")</f>
        <v/>
      </c>
      <c r="I228" s="73" t="str">
        <f>IFERROR(IF($B228=String_o_Kofi,0,VLOOKUP(Monatsverwendungsnachweis!Z231,Status_Ausloesung,Monatsverwendungsnachweis!$R$6,FALSE)*$AF$6*Ermittlung_Pauschale!$N220),"")</f>
        <v/>
      </c>
      <c r="J228" s="73" t="str">
        <f>IFERROR(IF($B228=String_o_Kofi,0,VLOOKUP(Monatsverwendungsnachweis!AA231,Status_Ausloesung,Monatsverwendungsnachweis!$R$6,FALSE)*$AF$6*Ermittlung_Pauschale!$N220),"")</f>
        <v/>
      </c>
      <c r="K228" s="73" t="str">
        <f>IFERROR(IF($B228=String_o_Kofi,0,VLOOKUP(Monatsverwendungsnachweis!AB231,Status_Ausloesung,Monatsverwendungsnachweis!$R$6,FALSE)*$AF$6*Ermittlung_Pauschale!$N220),"")</f>
        <v/>
      </c>
      <c r="L228" s="73" t="str">
        <f>IFERROR(IF($B228=String_o_Kofi,0,VLOOKUP(Monatsverwendungsnachweis!AC231,Status_Ausloesung,Monatsverwendungsnachweis!$R$6,FALSE)*$AF$6*Ermittlung_Pauschale!$N220),"")</f>
        <v/>
      </c>
      <c r="M228" s="73" t="str">
        <f>IFERROR(IF($B228=String_o_Kofi,0,VLOOKUP(Monatsverwendungsnachweis!AD231,Status_Ausloesung,Monatsverwendungsnachweis!$R$6,FALSE)*$AF$6*Ermittlung_Pauschale!$N220),"")</f>
        <v/>
      </c>
      <c r="N228" s="73" t="str">
        <f>IFERROR(IF($B228=String_o_Kofi,0,VLOOKUP(Monatsverwendungsnachweis!AE231,Status_Ausloesung,Monatsverwendungsnachweis!$R$6,FALSE)*$AF$6*Ermittlung_Pauschale!$N220),"")</f>
        <v/>
      </c>
      <c r="O228" s="73" t="str">
        <f>IFERROR(IF($B228=String_o_Kofi,0,VLOOKUP(Monatsverwendungsnachweis!AF231,Status_Ausloesung,Monatsverwendungsnachweis!$R$6,FALSE)*$AF$6*Ermittlung_Pauschale!$N220),"")</f>
        <v/>
      </c>
      <c r="P228" s="73" t="str">
        <f>IFERROR(IF($B228=String_o_Kofi,0,VLOOKUP(Monatsverwendungsnachweis!AG231,Status_Ausloesung,Monatsverwendungsnachweis!$R$6,FALSE)*$AF$6*Ermittlung_Pauschale!$N220),"")</f>
        <v/>
      </c>
      <c r="Q228" s="73" t="str">
        <f>IFERROR(IF($B228=String_o_Kofi,0,VLOOKUP(Monatsverwendungsnachweis!AH231,Status_Ausloesung,Monatsverwendungsnachweis!$R$6,FALSE)*$AF$6*Ermittlung_Pauschale!$N220),"")</f>
        <v/>
      </c>
      <c r="R228" s="73" t="str">
        <f>IFERROR(IF($B228=String_o_Kofi,0,VLOOKUP(Monatsverwendungsnachweis!AI231,Status_Ausloesung,Monatsverwendungsnachweis!$R$6,FALSE)*$AF$6*Ermittlung_Pauschale!$N220),"")</f>
        <v/>
      </c>
      <c r="S228" s="73" t="str">
        <f>IFERROR(IF($B228=String_o_Kofi,0,VLOOKUP(Monatsverwendungsnachweis!AJ231,Status_Ausloesung,Monatsverwendungsnachweis!$R$6,FALSE)*$AF$6*Ermittlung_Pauschale!$N220),"")</f>
        <v/>
      </c>
      <c r="T228" s="73" t="str">
        <f>IFERROR(IF($B228=String_o_Kofi,0,VLOOKUP(Monatsverwendungsnachweis!AK231,Status_Ausloesung,Monatsverwendungsnachweis!$R$6,FALSE)*$AF$6*Ermittlung_Pauschale!$N220),"")</f>
        <v/>
      </c>
      <c r="U228" s="73" t="str">
        <f>IFERROR(IF($B228=String_o_Kofi,0,VLOOKUP(Monatsverwendungsnachweis!AL231,Status_Ausloesung,Monatsverwendungsnachweis!$R$6,FALSE)*$AF$6*Ermittlung_Pauschale!$N220),"")</f>
        <v/>
      </c>
      <c r="V228" s="73" t="str">
        <f>IFERROR(IF($B228=String_o_Kofi,0,VLOOKUP(Monatsverwendungsnachweis!AM231,Status_Ausloesung,Monatsverwendungsnachweis!$R$6,FALSE)*$AF$6*Ermittlung_Pauschale!$N220),"")</f>
        <v/>
      </c>
      <c r="W228" s="73" t="str">
        <f>IFERROR(IF($B228=String_o_Kofi,0,VLOOKUP(Monatsverwendungsnachweis!AN231,Status_Ausloesung,Monatsverwendungsnachweis!$R$6,FALSE)*$AF$6*Ermittlung_Pauschale!$N220),"")</f>
        <v/>
      </c>
      <c r="X228" s="73" t="str">
        <f>IFERROR(IF($B228=String_o_Kofi,0,VLOOKUP(Monatsverwendungsnachweis!AO231,Status_Ausloesung,Monatsverwendungsnachweis!$R$6,FALSE)*$AF$6*Ermittlung_Pauschale!$N220),"")</f>
        <v/>
      </c>
      <c r="Y228" s="73" t="str">
        <f>IFERROR(IF($B228=String_o_Kofi,0,VLOOKUP(Monatsverwendungsnachweis!AP231,Status_Ausloesung,Monatsverwendungsnachweis!$R$6,FALSE)*$AF$6*Ermittlung_Pauschale!$N220),"")</f>
        <v/>
      </c>
      <c r="Z228" s="73" t="str">
        <f>IFERROR(IF($B228=String_o_Kofi,0,VLOOKUP(Monatsverwendungsnachweis!AQ231,Status_Ausloesung,Monatsverwendungsnachweis!$R$6,FALSE)*$AF$6*Ermittlung_Pauschale!$N220),"")</f>
        <v/>
      </c>
      <c r="AA228" s="73" t="str">
        <f>IFERROR(IF($B228=String_o_Kofi,0,VLOOKUP(Monatsverwendungsnachweis!AR231,Status_Ausloesung,Monatsverwendungsnachweis!$R$6,FALSE)*$AF$6*Ermittlung_Pauschale!$N220),"")</f>
        <v/>
      </c>
      <c r="AB228" s="73" t="str">
        <f>IFERROR(IF($B228=String_o_Kofi,0,VLOOKUP(Monatsverwendungsnachweis!AS231,Status_Ausloesung,Monatsverwendungsnachweis!$R$6,FALSE)*$AF$6*Ermittlung_Pauschale!$N220),"")</f>
        <v/>
      </c>
      <c r="AC228" s="73" t="str">
        <f>IFERROR(IF($B228=String_o_Kofi,0,VLOOKUP(Monatsverwendungsnachweis!AT231,Status_Ausloesung,Monatsverwendungsnachweis!$R$6,FALSE)*$AF$6*Ermittlung_Pauschale!$N220),"")</f>
        <v/>
      </c>
      <c r="AD228" s="73" t="str">
        <f>IFERROR(IF($B228=String_o_Kofi,0,VLOOKUP(Monatsverwendungsnachweis!AU231,Status_Ausloesung,Monatsverwendungsnachweis!$R$6,FALSE)*$AF$6*Ermittlung_Pauschale!$N220),"")</f>
        <v/>
      </c>
      <c r="AE228" s="73" t="str">
        <f>IFERROR(IF($B228=String_o_Kofi,0,VLOOKUP(Monatsverwendungsnachweis!AV231,Status_Ausloesung,Monatsverwendungsnachweis!$R$6,FALSE)*$AF$6*Ermittlung_Pauschale!$N220),"")</f>
        <v/>
      </c>
      <c r="AF228" s="73" t="str">
        <f>IFERROR(IF($B228=String_o_Kofi,0,VLOOKUP(Monatsverwendungsnachweis!AW231,Status_Ausloesung,Monatsverwendungsnachweis!$R$6,FALSE)*$AF$6*Ermittlung_Pauschale!$N220),"")</f>
        <v/>
      </c>
      <c r="AG228" s="73" t="str">
        <f>IFERROR(IF($B228=String_o_Kofi,0,VLOOKUP(Monatsverwendungsnachweis!AX231,Status_Ausloesung,Monatsverwendungsnachweis!$R$6,FALSE)*$AF$6*Ermittlung_Pauschale!$N220),"")</f>
        <v/>
      </c>
      <c r="AH228" s="73" t="str">
        <f>IFERROR(IF($B228=String_o_Kofi,0,VLOOKUP(Monatsverwendungsnachweis!AY231,Status_Ausloesung,Monatsverwendungsnachweis!$R$6,FALSE)*$AF$6*Ermittlung_Pauschale!$N220),"")</f>
        <v/>
      </c>
      <c r="AI228" s="73" t="str">
        <f>IFERROR(IF($B228=String_o_Kofi,0,VLOOKUP(Monatsverwendungsnachweis!AZ231,Status_Ausloesung,Monatsverwendungsnachweis!$R$6,FALSE)*$AF$6*Ermittlung_Pauschale!$N220),"")</f>
        <v/>
      </c>
      <c r="AJ228" s="73" t="str">
        <f>IFERROR(IF($B228=String_o_Kofi,0,VLOOKUP(Monatsverwendungsnachweis!BA231,Status_Ausloesung,Monatsverwendungsnachweis!$R$6,FALSE)*$AF$6*Ermittlung_Pauschale!$N220),"")</f>
        <v/>
      </c>
      <c r="AK228" s="73" t="str">
        <f>IFERROR(IF($B228=String_o_Kofi,0,VLOOKUP(Monatsverwendungsnachweis!BB231,Status_Ausloesung,Monatsverwendungsnachweis!$R$6,FALSE)*$AF$6*Ermittlung_Pauschale!$N220),"")</f>
        <v/>
      </c>
      <c r="AL228" s="73" t="str">
        <f>IFERROR(IF($B228=String_o_Kofi,0,VLOOKUP(Monatsverwendungsnachweis!BC231,Status_Ausloesung,Monatsverwendungsnachweis!$R$6,FALSE)*$AF$6*Ermittlung_Pauschale!$N220),"")</f>
        <v/>
      </c>
      <c r="AM228" s="74">
        <f>IF(E228='Drop Down'!$L$2,SUM(H228:AL228),0)</f>
        <v>0</v>
      </c>
      <c r="AN228" s="74">
        <f>IF(E228='Drop Down'!$L$3,SUM(H228:AL228),0)</f>
        <v>0</v>
      </c>
      <c r="AO228" s="625"/>
      <c r="AP228" s="625"/>
    </row>
    <row r="229" spans="1:42" s="41" customFormat="1" ht="11.85" customHeight="1" x14ac:dyDescent="0.2">
      <c r="A229" s="83" t="str">
        <f>Monatsverwendungsnachweis!A232</f>
        <v/>
      </c>
      <c r="B229" s="84" t="str">
        <f>IF(Monatsverwendungsnachweis!B232&lt;&gt;"",Monatsverwendungsnachweis!B232,"")</f>
        <v/>
      </c>
      <c r="C229" s="84" t="str">
        <f>IF(Monatsverwendungsnachweis!D232&lt;&gt;"",Monatsverwendungsnachweis!D232,"")</f>
        <v/>
      </c>
      <c r="D229" s="124" t="str">
        <f>IF(Monatsverwendungsnachweis!F232="","",Monatsverwendungsnachweis!F232)</f>
        <v/>
      </c>
      <c r="E229" s="128" t="str">
        <f>IF(Monatsverwendungsnachweis!G232="","",Monatsverwendungsnachweis!G232)</f>
        <v/>
      </c>
      <c r="F229" s="124" t="str">
        <f>IF(Monatsverwendungsnachweis!H232="","",Monatsverwendungsnachweis!H232)</f>
        <v/>
      </c>
      <c r="G229" s="124" t="str">
        <f>IF(C229="","",IF(Ermittlung_Pauschale!N221=0,"nein","ja"))</f>
        <v/>
      </c>
      <c r="H229" s="73" t="str">
        <f>IFERROR(IF($B229=String_o_Kofi,0,VLOOKUP(Monatsverwendungsnachweis!Y232,Status_Ausloesung,Monatsverwendungsnachweis!$R$6,FALSE)*$AF$6*Ermittlung_Pauschale!$N221),"")</f>
        <v/>
      </c>
      <c r="I229" s="73" t="str">
        <f>IFERROR(IF($B229=String_o_Kofi,0,VLOOKUP(Monatsverwendungsnachweis!Z232,Status_Ausloesung,Monatsverwendungsnachweis!$R$6,FALSE)*$AF$6*Ermittlung_Pauschale!$N221),"")</f>
        <v/>
      </c>
      <c r="J229" s="73" t="str">
        <f>IFERROR(IF($B229=String_o_Kofi,0,VLOOKUP(Monatsverwendungsnachweis!AA232,Status_Ausloesung,Monatsverwendungsnachweis!$R$6,FALSE)*$AF$6*Ermittlung_Pauschale!$N221),"")</f>
        <v/>
      </c>
      <c r="K229" s="73" t="str">
        <f>IFERROR(IF($B229=String_o_Kofi,0,VLOOKUP(Monatsverwendungsnachweis!AB232,Status_Ausloesung,Monatsverwendungsnachweis!$R$6,FALSE)*$AF$6*Ermittlung_Pauschale!$N221),"")</f>
        <v/>
      </c>
      <c r="L229" s="73" t="str">
        <f>IFERROR(IF($B229=String_o_Kofi,0,VLOOKUP(Monatsverwendungsnachweis!AC232,Status_Ausloesung,Monatsverwendungsnachweis!$R$6,FALSE)*$AF$6*Ermittlung_Pauschale!$N221),"")</f>
        <v/>
      </c>
      <c r="M229" s="73" t="str">
        <f>IFERROR(IF($B229=String_o_Kofi,0,VLOOKUP(Monatsverwendungsnachweis!AD232,Status_Ausloesung,Monatsverwendungsnachweis!$R$6,FALSE)*$AF$6*Ermittlung_Pauschale!$N221),"")</f>
        <v/>
      </c>
      <c r="N229" s="73" t="str">
        <f>IFERROR(IF($B229=String_o_Kofi,0,VLOOKUP(Monatsverwendungsnachweis!AE232,Status_Ausloesung,Monatsverwendungsnachweis!$R$6,FALSE)*$AF$6*Ermittlung_Pauschale!$N221),"")</f>
        <v/>
      </c>
      <c r="O229" s="73" t="str">
        <f>IFERROR(IF($B229=String_o_Kofi,0,VLOOKUP(Monatsverwendungsnachweis!AF232,Status_Ausloesung,Monatsverwendungsnachweis!$R$6,FALSE)*$AF$6*Ermittlung_Pauschale!$N221),"")</f>
        <v/>
      </c>
      <c r="P229" s="73" t="str">
        <f>IFERROR(IF($B229=String_o_Kofi,0,VLOOKUP(Monatsverwendungsnachweis!AG232,Status_Ausloesung,Monatsverwendungsnachweis!$R$6,FALSE)*$AF$6*Ermittlung_Pauschale!$N221),"")</f>
        <v/>
      </c>
      <c r="Q229" s="73" t="str">
        <f>IFERROR(IF($B229=String_o_Kofi,0,VLOOKUP(Monatsverwendungsnachweis!AH232,Status_Ausloesung,Monatsverwendungsnachweis!$R$6,FALSE)*$AF$6*Ermittlung_Pauschale!$N221),"")</f>
        <v/>
      </c>
      <c r="R229" s="73" t="str">
        <f>IFERROR(IF($B229=String_o_Kofi,0,VLOOKUP(Monatsverwendungsnachweis!AI232,Status_Ausloesung,Monatsverwendungsnachweis!$R$6,FALSE)*$AF$6*Ermittlung_Pauschale!$N221),"")</f>
        <v/>
      </c>
      <c r="S229" s="73" t="str">
        <f>IFERROR(IF($B229=String_o_Kofi,0,VLOOKUP(Monatsverwendungsnachweis!AJ232,Status_Ausloesung,Monatsverwendungsnachweis!$R$6,FALSE)*$AF$6*Ermittlung_Pauschale!$N221),"")</f>
        <v/>
      </c>
      <c r="T229" s="73" t="str">
        <f>IFERROR(IF($B229=String_o_Kofi,0,VLOOKUP(Monatsverwendungsnachweis!AK232,Status_Ausloesung,Monatsverwendungsnachweis!$R$6,FALSE)*$AF$6*Ermittlung_Pauschale!$N221),"")</f>
        <v/>
      </c>
      <c r="U229" s="73" t="str">
        <f>IFERROR(IF($B229=String_o_Kofi,0,VLOOKUP(Monatsverwendungsnachweis!AL232,Status_Ausloesung,Monatsverwendungsnachweis!$R$6,FALSE)*$AF$6*Ermittlung_Pauschale!$N221),"")</f>
        <v/>
      </c>
      <c r="V229" s="73" t="str">
        <f>IFERROR(IF($B229=String_o_Kofi,0,VLOOKUP(Monatsverwendungsnachweis!AM232,Status_Ausloesung,Monatsverwendungsnachweis!$R$6,FALSE)*$AF$6*Ermittlung_Pauschale!$N221),"")</f>
        <v/>
      </c>
      <c r="W229" s="73" t="str">
        <f>IFERROR(IF($B229=String_o_Kofi,0,VLOOKUP(Monatsverwendungsnachweis!AN232,Status_Ausloesung,Monatsverwendungsnachweis!$R$6,FALSE)*$AF$6*Ermittlung_Pauschale!$N221),"")</f>
        <v/>
      </c>
      <c r="X229" s="73" t="str">
        <f>IFERROR(IF($B229=String_o_Kofi,0,VLOOKUP(Monatsverwendungsnachweis!AO232,Status_Ausloesung,Monatsverwendungsnachweis!$R$6,FALSE)*$AF$6*Ermittlung_Pauschale!$N221),"")</f>
        <v/>
      </c>
      <c r="Y229" s="73" t="str">
        <f>IFERROR(IF($B229=String_o_Kofi,0,VLOOKUP(Monatsverwendungsnachweis!AP232,Status_Ausloesung,Monatsverwendungsnachweis!$R$6,FALSE)*$AF$6*Ermittlung_Pauschale!$N221),"")</f>
        <v/>
      </c>
      <c r="Z229" s="73" t="str">
        <f>IFERROR(IF($B229=String_o_Kofi,0,VLOOKUP(Monatsverwendungsnachweis!AQ232,Status_Ausloesung,Monatsverwendungsnachweis!$R$6,FALSE)*$AF$6*Ermittlung_Pauschale!$N221),"")</f>
        <v/>
      </c>
      <c r="AA229" s="73" t="str">
        <f>IFERROR(IF($B229=String_o_Kofi,0,VLOOKUP(Monatsverwendungsnachweis!AR232,Status_Ausloesung,Monatsverwendungsnachweis!$R$6,FALSE)*$AF$6*Ermittlung_Pauschale!$N221),"")</f>
        <v/>
      </c>
      <c r="AB229" s="73" t="str">
        <f>IFERROR(IF($B229=String_o_Kofi,0,VLOOKUP(Monatsverwendungsnachweis!AS232,Status_Ausloesung,Monatsverwendungsnachweis!$R$6,FALSE)*$AF$6*Ermittlung_Pauschale!$N221),"")</f>
        <v/>
      </c>
      <c r="AC229" s="73" t="str">
        <f>IFERROR(IF($B229=String_o_Kofi,0,VLOOKUP(Monatsverwendungsnachweis!AT232,Status_Ausloesung,Monatsverwendungsnachweis!$R$6,FALSE)*$AF$6*Ermittlung_Pauschale!$N221),"")</f>
        <v/>
      </c>
      <c r="AD229" s="73" t="str">
        <f>IFERROR(IF($B229=String_o_Kofi,0,VLOOKUP(Monatsverwendungsnachweis!AU232,Status_Ausloesung,Monatsverwendungsnachweis!$R$6,FALSE)*$AF$6*Ermittlung_Pauschale!$N221),"")</f>
        <v/>
      </c>
      <c r="AE229" s="73" t="str">
        <f>IFERROR(IF($B229=String_o_Kofi,0,VLOOKUP(Monatsverwendungsnachweis!AV232,Status_Ausloesung,Monatsverwendungsnachweis!$R$6,FALSE)*$AF$6*Ermittlung_Pauschale!$N221),"")</f>
        <v/>
      </c>
      <c r="AF229" s="73" t="str">
        <f>IFERROR(IF($B229=String_o_Kofi,0,VLOOKUP(Monatsverwendungsnachweis!AW232,Status_Ausloesung,Monatsverwendungsnachweis!$R$6,FALSE)*$AF$6*Ermittlung_Pauschale!$N221),"")</f>
        <v/>
      </c>
      <c r="AG229" s="73" t="str">
        <f>IFERROR(IF($B229=String_o_Kofi,0,VLOOKUP(Monatsverwendungsnachweis!AX232,Status_Ausloesung,Monatsverwendungsnachweis!$R$6,FALSE)*$AF$6*Ermittlung_Pauschale!$N221),"")</f>
        <v/>
      </c>
      <c r="AH229" s="73" t="str">
        <f>IFERROR(IF($B229=String_o_Kofi,0,VLOOKUP(Monatsverwendungsnachweis!AY232,Status_Ausloesung,Monatsverwendungsnachweis!$R$6,FALSE)*$AF$6*Ermittlung_Pauschale!$N221),"")</f>
        <v/>
      </c>
      <c r="AI229" s="73" t="str">
        <f>IFERROR(IF($B229=String_o_Kofi,0,VLOOKUP(Monatsverwendungsnachweis!AZ232,Status_Ausloesung,Monatsverwendungsnachweis!$R$6,FALSE)*$AF$6*Ermittlung_Pauschale!$N221),"")</f>
        <v/>
      </c>
      <c r="AJ229" s="73" t="str">
        <f>IFERROR(IF($B229=String_o_Kofi,0,VLOOKUP(Monatsverwendungsnachweis!BA232,Status_Ausloesung,Monatsverwendungsnachweis!$R$6,FALSE)*$AF$6*Ermittlung_Pauschale!$N221),"")</f>
        <v/>
      </c>
      <c r="AK229" s="73" t="str">
        <f>IFERROR(IF($B229=String_o_Kofi,0,VLOOKUP(Monatsverwendungsnachweis!BB232,Status_Ausloesung,Monatsverwendungsnachweis!$R$6,FALSE)*$AF$6*Ermittlung_Pauschale!$N221),"")</f>
        <v/>
      </c>
      <c r="AL229" s="73" t="str">
        <f>IFERROR(IF($B229=String_o_Kofi,0,VLOOKUP(Monatsverwendungsnachweis!BC232,Status_Ausloesung,Monatsverwendungsnachweis!$R$6,FALSE)*$AF$6*Ermittlung_Pauschale!$N221),"")</f>
        <v/>
      </c>
      <c r="AM229" s="74">
        <f>IF(E229='Drop Down'!$L$2,SUM(H229:AL229),0)</f>
        <v>0</v>
      </c>
      <c r="AN229" s="74">
        <f>IF(E229='Drop Down'!$L$3,SUM(H229:AL229),0)</f>
        <v>0</v>
      </c>
      <c r="AO229" s="625"/>
      <c r="AP229" s="625"/>
    </row>
    <row r="230" spans="1:42" s="41" customFormat="1" ht="11.85" customHeight="1" x14ac:dyDescent="0.2">
      <c r="A230" s="83" t="str">
        <f>Monatsverwendungsnachweis!A233</f>
        <v/>
      </c>
      <c r="B230" s="84" t="str">
        <f>IF(Monatsverwendungsnachweis!B233&lt;&gt;"",Monatsverwendungsnachweis!B233,"")</f>
        <v/>
      </c>
      <c r="C230" s="84" t="str">
        <f>IF(Monatsverwendungsnachweis!D233&lt;&gt;"",Monatsverwendungsnachweis!D233,"")</f>
        <v/>
      </c>
      <c r="D230" s="124" t="str">
        <f>IF(Monatsverwendungsnachweis!F233="","",Monatsverwendungsnachweis!F233)</f>
        <v/>
      </c>
      <c r="E230" s="128" t="str">
        <f>IF(Monatsverwendungsnachweis!G233="","",Monatsverwendungsnachweis!G233)</f>
        <v/>
      </c>
      <c r="F230" s="124" t="str">
        <f>IF(Monatsverwendungsnachweis!H233="","",Monatsverwendungsnachweis!H233)</f>
        <v/>
      </c>
      <c r="G230" s="124" t="str">
        <f>IF(C230="","",IF(Ermittlung_Pauschale!N222=0,"nein","ja"))</f>
        <v/>
      </c>
      <c r="H230" s="73" t="str">
        <f>IFERROR(IF($B230=String_o_Kofi,0,VLOOKUP(Monatsverwendungsnachweis!Y233,Status_Ausloesung,Monatsverwendungsnachweis!$R$6,FALSE)*$AF$6*Ermittlung_Pauschale!$N222),"")</f>
        <v/>
      </c>
      <c r="I230" s="73" t="str">
        <f>IFERROR(IF($B230=String_o_Kofi,0,VLOOKUP(Monatsverwendungsnachweis!Z233,Status_Ausloesung,Monatsverwendungsnachweis!$R$6,FALSE)*$AF$6*Ermittlung_Pauschale!$N222),"")</f>
        <v/>
      </c>
      <c r="J230" s="73" t="str">
        <f>IFERROR(IF($B230=String_o_Kofi,0,VLOOKUP(Monatsverwendungsnachweis!AA233,Status_Ausloesung,Monatsverwendungsnachweis!$R$6,FALSE)*$AF$6*Ermittlung_Pauschale!$N222),"")</f>
        <v/>
      </c>
      <c r="K230" s="73" t="str">
        <f>IFERROR(IF($B230=String_o_Kofi,0,VLOOKUP(Monatsverwendungsnachweis!AB233,Status_Ausloesung,Monatsverwendungsnachweis!$R$6,FALSE)*$AF$6*Ermittlung_Pauschale!$N222),"")</f>
        <v/>
      </c>
      <c r="L230" s="73" t="str">
        <f>IFERROR(IF($B230=String_o_Kofi,0,VLOOKUP(Monatsverwendungsnachweis!AC233,Status_Ausloesung,Monatsverwendungsnachweis!$R$6,FALSE)*$AF$6*Ermittlung_Pauschale!$N222),"")</f>
        <v/>
      </c>
      <c r="M230" s="73" t="str">
        <f>IFERROR(IF($B230=String_o_Kofi,0,VLOOKUP(Monatsverwendungsnachweis!AD233,Status_Ausloesung,Monatsverwendungsnachweis!$R$6,FALSE)*$AF$6*Ermittlung_Pauschale!$N222),"")</f>
        <v/>
      </c>
      <c r="N230" s="73" t="str">
        <f>IFERROR(IF($B230=String_o_Kofi,0,VLOOKUP(Monatsverwendungsnachweis!AE233,Status_Ausloesung,Monatsverwendungsnachweis!$R$6,FALSE)*$AF$6*Ermittlung_Pauschale!$N222),"")</f>
        <v/>
      </c>
      <c r="O230" s="73" t="str">
        <f>IFERROR(IF($B230=String_o_Kofi,0,VLOOKUP(Monatsverwendungsnachweis!AF233,Status_Ausloesung,Monatsverwendungsnachweis!$R$6,FALSE)*$AF$6*Ermittlung_Pauschale!$N222),"")</f>
        <v/>
      </c>
      <c r="P230" s="73" t="str">
        <f>IFERROR(IF($B230=String_o_Kofi,0,VLOOKUP(Monatsverwendungsnachweis!AG233,Status_Ausloesung,Monatsverwendungsnachweis!$R$6,FALSE)*$AF$6*Ermittlung_Pauschale!$N222),"")</f>
        <v/>
      </c>
      <c r="Q230" s="73" t="str">
        <f>IFERROR(IF($B230=String_o_Kofi,0,VLOOKUP(Monatsverwendungsnachweis!AH233,Status_Ausloesung,Monatsverwendungsnachweis!$R$6,FALSE)*$AF$6*Ermittlung_Pauschale!$N222),"")</f>
        <v/>
      </c>
      <c r="R230" s="73" t="str">
        <f>IFERROR(IF($B230=String_o_Kofi,0,VLOOKUP(Monatsverwendungsnachweis!AI233,Status_Ausloesung,Monatsverwendungsnachweis!$R$6,FALSE)*$AF$6*Ermittlung_Pauschale!$N222),"")</f>
        <v/>
      </c>
      <c r="S230" s="73" t="str">
        <f>IFERROR(IF($B230=String_o_Kofi,0,VLOOKUP(Monatsverwendungsnachweis!AJ233,Status_Ausloesung,Monatsverwendungsnachweis!$R$6,FALSE)*$AF$6*Ermittlung_Pauschale!$N222),"")</f>
        <v/>
      </c>
      <c r="T230" s="73" t="str">
        <f>IFERROR(IF($B230=String_o_Kofi,0,VLOOKUP(Monatsverwendungsnachweis!AK233,Status_Ausloesung,Monatsverwendungsnachweis!$R$6,FALSE)*$AF$6*Ermittlung_Pauschale!$N222),"")</f>
        <v/>
      </c>
      <c r="U230" s="73" t="str">
        <f>IFERROR(IF($B230=String_o_Kofi,0,VLOOKUP(Monatsverwendungsnachweis!AL233,Status_Ausloesung,Monatsverwendungsnachweis!$R$6,FALSE)*$AF$6*Ermittlung_Pauschale!$N222),"")</f>
        <v/>
      </c>
      <c r="V230" s="73" t="str">
        <f>IFERROR(IF($B230=String_o_Kofi,0,VLOOKUP(Monatsverwendungsnachweis!AM233,Status_Ausloesung,Monatsverwendungsnachweis!$R$6,FALSE)*$AF$6*Ermittlung_Pauschale!$N222),"")</f>
        <v/>
      </c>
      <c r="W230" s="73" t="str">
        <f>IFERROR(IF($B230=String_o_Kofi,0,VLOOKUP(Monatsverwendungsnachweis!AN233,Status_Ausloesung,Monatsverwendungsnachweis!$R$6,FALSE)*$AF$6*Ermittlung_Pauschale!$N222),"")</f>
        <v/>
      </c>
      <c r="X230" s="73" t="str">
        <f>IFERROR(IF($B230=String_o_Kofi,0,VLOOKUP(Monatsverwendungsnachweis!AO233,Status_Ausloesung,Monatsverwendungsnachweis!$R$6,FALSE)*$AF$6*Ermittlung_Pauschale!$N222),"")</f>
        <v/>
      </c>
      <c r="Y230" s="73" t="str">
        <f>IFERROR(IF($B230=String_o_Kofi,0,VLOOKUP(Monatsverwendungsnachweis!AP233,Status_Ausloesung,Monatsverwendungsnachweis!$R$6,FALSE)*$AF$6*Ermittlung_Pauschale!$N222),"")</f>
        <v/>
      </c>
      <c r="Z230" s="73" t="str">
        <f>IFERROR(IF($B230=String_o_Kofi,0,VLOOKUP(Monatsverwendungsnachweis!AQ233,Status_Ausloesung,Monatsverwendungsnachweis!$R$6,FALSE)*$AF$6*Ermittlung_Pauschale!$N222),"")</f>
        <v/>
      </c>
      <c r="AA230" s="73" t="str">
        <f>IFERROR(IF($B230=String_o_Kofi,0,VLOOKUP(Monatsverwendungsnachweis!AR233,Status_Ausloesung,Monatsverwendungsnachweis!$R$6,FALSE)*$AF$6*Ermittlung_Pauschale!$N222),"")</f>
        <v/>
      </c>
      <c r="AB230" s="73" t="str">
        <f>IFERROR(IF($B230=String_o_Kofi,0,VLOOKUP(Monatsverwendungsnachweis!AS233,Status_Ausloesung,Monatsverwendungsnachweis!$R$6,FALSE)*$AF$6*Ermittlung_Pauschale!$N222),"")</f>
        <v/>
      </c>
      <c r="AC230" s="73" t="str">
        <f>IFERROR(IF($B230=String_o_Kofi,0,VLOOKUP(Monatsverwendungsnachweis!AT233,Status_Ausloesung,Monatsverwendungsnachweis!$R$6,FALSE)*$AF$6*Ermittlung_Pauschale!$N222),"")</f>
        <v/>
      </c>
      <c r="AD230" s="73" t="str">
        <f>IFERROR(IF($B230=String_o_Kofi,0,VLOOKUP(Monatsverwendungsnachweis!AU233,Status_Ausloesung,Monatsverwendungsnachweis!$R$6,FALSE)*$AF$6*Ermittlung_Pauschale!$N222),"")</f>
        <v/>
      </c>
      <c r="AE230" s="73" t="str">
        <f>IFERROR(IF($B230=String_o_Kofi,0,VLOOKUP(Monatsverwendungsnachweis!AV233,Status_Ausloesung,Monatsverwendungsnachweis!$R$6,FALSE)*$AF$6*Ermittlung_Pauschale!$N222),"")</f>
        <v/>
      </c>
      <c r="AF230" s="73" t="str">
        <f>IFERROR(IF($B230=String_o_Kofi,0,VLOOKUP(Monatsverwendungsnachweis!AW233,Status_Ausloesung,Monatsverwendungsnachweis!$R$6,FALSE)*$AF$6*Ermittlung_Pauschale!$N222),"")</f>
        <v/>
      </c>
      <c r="AG230" s="73" t="str">
        <f>IFERROR(IF($B230=String_o_Kofi,0,VLOOKUP(Monatsverwendungsnachweis!AX233,Status_Ausloesung,Monatsverwendungsnachweis!$R$6,FALSE)*$AF$6*Ermittlung_Pauschale!$N222),"")</f>
        <v/>
      </c>
      <c r="AH230" s="73" t="str">
        <f>IFERROR(IF($B230=String_o_Kofi,0,VLOOKUP(Monatsverwendungsnachweis!AY233,Status_Ausloesung,Monatsverwendungsnachweis!$R$6,FALSE)*$AF$6*Ermittlung_Pauschale!$N222),"")</f>
        <v/>
      </c>
      <c r="AI230" s="73" t="str">
        <f>IFERROR(IF($B230=String_o_Kofi,0,VLOOKUP(Monatsverwendungsnachweis!AZ233,Status_Ausloesung,Monatsverwendungsnachweis!$R$6,FALSE)*$AF$6*Ermittlung_Pauschale!$N222),"")</f>
        <v/>
      </c>
      <c r="AJ230" s="73" t="str">
        <f>IFERROR(IF($B230=String_o_Kofi,0,VLOOKUP(Monatsverwendungsnachweis!BA233,Status_Ausloesung,Monatsverwendungsnachweis!$R$6,FALSE)*$AF$6*Ermittlung_Pauschale!$N222),"")</f>
        <v/>
      </c>
      <c r="AK230" s="73" t="str">
        <f>IFERROR(IF($B230=String_o_Kofi,0,VLOOKUP(Monatsverwendungsnachweis!BB233,Status_Ausloesung,Monatsverwendungsnachweis!$R$6,FALSE)*$AF$6*Ermittlung_Pauschale!$N222),"")</f>
        <v/>
      </c>
      <c r="AL230" s="73" t="str">
        <f>IFERROR(IF($B230=String_o_Kofi,0,VLOOKUP(Monatsverwendungsnachweis!BC233,Status_Ausloesung,Monatsverwendungsnachweis!$R$6,FALSE)*$AF$6*Ermittlung_Pauschale!$N222),"")</f>
        <v/>
      </c>
      <c r="AM230" s="74">
        <f>IF(E230='Drop Down'!$L$2,SUM(H230:AL230),0)</f>
        <v>0</v>
      </c>
      <c r="AN230" s="74">
        <f>IF(E230='Drop Down'!$L$3,SUM(H230:AL230),0)</f>
        <v>0</v>
      </c>
      <c r="AO230" s="625"/>
      <c r="AP230" s="625"/>
    </row>
    <row r="231" spans="1:42" s="41" customFormat="1" ht="11.85" customHeight="1" x14ac:dyDescent="0.2">
      <c r="A231" s="83" t="str">
        <f>Monatsverwendungsnachweis!A234</f>
        <v/>
      </c>
      <c r="B231" s="84" t="str">
        <f>IF(Monatsverwendungsnachweis!B234&lt;&gt;"",Monatsverwendungsnachweis!B234,"")</f>
        <v/>
      </c>
      <c r="C231" s="84" t="str">
        <f>IF(Monatsverwendungsnachweis!D234&lt;&gt;"",Monatsverwendungsnachweis!D234,"")</f>
        <v/>
      </c>
      <c r="D231" s="124" t="str">
        <f>IF(Monatsverwendungsnachweis!F234="","",Monatsverwendungsnachweis!F234)</f>
        <v/>
      </c>
      <c r="E231" s="128" t="str">
        <f>IF(Monatsverwendungsnachweis!G234="","",Monatsverwendungsnachweis!G234)</f>
        <v/>
      </c>
      <c r="F231" s="124" t="str">
        <f>IF(Monatsverwendungsnachweis!H234="","",Monatsverwendungsnachweis!H234)</f>
        <v/>
      </c>
      <c r="G231" s="124" t="str">
        <f>IF(C231="","",IF(Ermittlung_Pauschale!N223=0,"nein","ja"))</f>
        <v/>
      </c>
      <c r="H231" s="73" t="str">
        <f>IFERROR(IF($B231=String_o_Kofi,0,VLOOKUP(Monatsverwendungsnachweis!Y234,Status_Ausloesung,Monatsverwendungsnachweis!$R$6,FALSE)*$AF$6*Ermittlung_Pauschale!$N223),"")</f>
        <v/>
      </c>
      <c r="I231" s="73" t="str">
        <f>IFERROR(IF($B231=String_o_Kofi,0,VLOOKUP(Monatsverwendungsnachweis!Z234,Status_Ausloesung,Monatsverwendungsnachweis!$R$6,FALSE)*$AF$6*Ermittlung_Pauschale!$N223),"")</f>
        <v/>
      </c>
      <c r="J231" s="73" t="str">
        <f>IFERROR(IF($B231=String_o_Kofi,0,VLOOKUP(Monatsverwendungsnachweis!AA234,Status_Ausloesung,Monatsverwendungsnachweis!$R$6,FALSE)*$AF$6*Ermittlung_Pauschale!$N223),"")</f>
        <v/>
      </c>
      <c r="K231" s="73" t="str">
        <f>IFERROR(IF($B231=String_o_Kofi,0,VLOOKUP(Monatsverwendungsnachweis!AB234,Status_Ausloesung,Monatsverwendungsnachweis!$R$6,FALSE)*$AF$6*Ermittlung_Pauschale!$N223),"")</f>
        <v/>
      </c>
      <c r="L231" s="73" t="str">
        <f>IFERROR(IF($B231=String_o_Kofi,0,VLOOKUP(Monatsverwendungsnachweis!AC234,Status_Ausloesung,Monatsverwendungsnachweis!$R$6,FALSE)*$AF$6*Ermittlung_Pauschale!$N223),"")</f>
        <v/>
      </c>
      <c r="M231" s="73" t="str">
        <f>IFERROR(IF($B231=String_o_Kofi,0,VLOOKUP(Monatsverwendungsnachweis!AD234,Status_Ausloesung,Monatsverwendungsnachweis!$R$6,FALSE)*$AF$6*Ermittlung_Pauschale!$N223),"")</f>
        <v/>
      </c>
      <c r="N231" s="73" t="str">
        <f>IFERROR(IF($B231=String_o_Kofi,0,VLOOKUP(Monatsverwendungsnachweis!AE234,Status_Ausloesung,Monatsverwendungsnachweis!$R$6,FALSE)*$AF$6*Ermittlung_Pauschale!$N223),"")</f>
        <v/>
      </c>
      <c r="O231" s="73" t="str">
        <f>IFERROR(IF($B231=String_o_Kofi,0,VLOOKUP(Monatsverwendungsnachweis!AF234,Status_Ausloesung,Monatsverwendungsnachweis!$R$6,FALSE)*$AF$6*Ermittlung_Pauschale!$N223),"")</f>
        <v/>
      </c>
      <c r="P231" s="73" t="str">
        <f>IFERROR(IF($B231=String_o_Kofi,0,VLOOKUP(Monatsverwendungsnachweis!AG234,Status_Ausloesung,Monatsverwendungsnachweis!$R$6,FALSE)*$AF$6*Ermittlung_Pauschale!$N223),"")</f>
        <v/>
      </c>
      <c r="Q231" s="73" t="str">
        <f>IFERROR(IF($B231=String_o_Kofi,0,VLOOKUP(Monatsverwendungsnachweis!AH234,Status_Ausloesung,Monatsverwendungsnachweis!$R$6,FALSE)*$AF$6*Ermittlung_Pauschale!$N223),"")</f>
        <v/>
      </c>
      <c r="R231" s="73" t="str">
        <f>IFERROR(IF($B231=String_o_Kofi,0,VLOOKUP(Monatsverwendungsnachweis!AI234,Status_Ausloesung,Monatsverwendungsnachweis!$R$6,FALSE)*$AF$6*Ermittlung_Pauschale!$N223),"")</f>
        <v/>
      </c>
      <c r="S231" s="73" t="str">
        <f>IFERROR(IF($B231=String_o_Kofi,0,VLOOKUP(Monatsverwendungsnachweis!AJ234,Status_Ausloesung,Monatsverwendungsnachweis!$R$6,FALSE)*$AF$6*Ermittlung_Pauschale!$N223),"")</f>
        <v/>
      </c>
      <c r="T231" s="73" t="str">
        <f>IFERROR(IF($B231=String_o_Kofi,0,VLOOKUP(Monatsverwendungsnachweis!AK234,Status_Ausloesung,Monatsverwendungsnachweis!$R$6,FALSE)*$AF$6*Ermittlung_Pauschale!$N223),"")</f>
        <v/>
      </c>
      <c r="U231" s="73" t="str">
        <f>IFERROR(IF($B231=String_o_Kofi,0,VLOOKUP(Monatsverwendungsnachweis!AL234,Status_Ausloesung,Monatsverwendungsnachweis!$R$6,FALSE)*$AF$6*Ermittlung_Pauschale!$N223),"")</f>
        <v/>
      </c>
      <c r="V231" s="73" t="str">
        <f>IFERROR(IF($B231=String_o_Kofi,0,VLOOKUP(Monatsverwendungsnachweis!AM234,Status_Ausloesung,Monatsverwendungsnachweis!$R$6,FALSE)*$AF$6*Ermittlung_Pauschale!$N223),"")</f>
        <v/>
      </c>
      <c r="W231" s="73" t="str">
        <f>IFERROR(IF($B231=String_o_Kofi,0,VLOOKUP(Monatsverwendungsnachweis!AN234,Status_Ausloesung,Monatsverwendungsnachweis!$R$6,FALSE)*$AF$6*Ermittlung_Pauschale!$N223),"")</f>
        <v/>
      </c>
      <c r="X231" s="73" t="str">
        <f>IFERROR(IF($B231=String_o_Kofi,0,VLOOKUP(Monatsverwendungsnachweis!AO234,Status_Ausloesung,Monatsverwendungsnachweis!$R$6,FALSE)*$AF$6*Ermittlung_Pauschale!$N223),"")</f>
        <v/>
      </c>
      <c r="Y231" s="73" t="str">
        <f>IFERROR(IF($B231=String_o_Kofi,0,VLOOKUP(Monatsverwendungsnachweis!AP234,Status_Ausloesung,Monatsverwendungsnachweis!$R$6,FALSE)*$AF$6*Ermittlung_Pauschale!$N223),"")</f>
        <v/>
      </c>
      <c r="Z231" s="73" t="str">
        <f>IFERROR(IF($B231=String_o_Kofi,0,VLOOKUP(Monatsverwendungsnachweis!AQ234,Status_Ausloesung,Monatsverwendungsnachweis!$R$6,FALSE)*$AF$6*Ermittlung_Pauschale!$N223),"")</f>
        <v/>
      </c>
      <c r="AA231" s="73" t="str">
        <f>IFERROR(IF($B231=String_o_Kofi,0,VLOOKUP(Monatsverwendungsnachweis!AR234,Status_Ausloesung,Monatsverwendungsnachweis!$R$6,FALSE)*$AF$6*Ermittlung_Pauschale!$N223),"")</f>
        <v/>
      </c>
      <c r="AB231" s="73" t="str">
        <f>IFERROR(IF($B231=String_o_Kofi,0,VLOOKUP(Monatsverwendungsnachweis!AS234,Status_Ausloesung,Monatsverwendungsnachweis!$R$6,FALSE)*$AF$6*Ermittlung_Pauschale!$N223),"")</f>
        <v/>
      </c>
      <c r="AC231" s="73" t="str">
        <f>IFERROR(IF($B231=String_o_Kofi,0,VLOOKUP(Monatsverwendungsnachweis!AT234,Status_Ausloesung,Monatsverwendungsnachweis!$R$6,FALSE)*$AF$6*Ermittlung_Pauschale!$N223),"")</f>
        <v/>
      </c>
      <c r="AD231" s="73" t="str">
        <f>IFERROR(IF($B231=String_o_Kofi,0,VLOOKUP(Monatsverwendungsnachweis!AU234,Status_Ausloesung,Monatsverwendungsnachweis!$R$6,FALSE)*$AF$6*Ermittlung_Pauschale!$N223),"")</f>
        <v/>
      </c>
      <c r="AE231" s="73" t="str">
        <f>IFERROR(IF($B231=String_o_Kofi,0,VLOOKUP(Monatsverwendungsnachweis!AV234,Status_Ausloesung,Monatsverwendungsnachweis!$R$6,FALSE)*$AF$6*Ermittlung_Pauschale!$N223),"")</f>
        <v/>
      </c>
      <c r="AF231" s="73" t="str">
        <f>IFERROR(IF($B231=String_o_Kofi,0,VLOOKUP(Monatsverwendungsnachweis!AW234,Status_Ausloesung,Monatsverwendungsnachweis!$R$6,FALSE)*$AF$6*Ermittlung_Pauschale!$N223),"")</f>
        <v/>
      </c>
      <c r="AG231" s="73" t="str">
        <f>IFERROR(IF($B231=String_o_Kofi,0,VLOOKUP(Monatsverwendungsnachweis!AX234,Status_Ausloesung,Monatsverwendungsnachweis!$R$6,FALSE)*$AF$6*Ermittlung_Pauschale!$N223),"")</f>
        <v/>
      </c>
      <c r="AH231" s="73" t="str">
        <f>IFERROR(IF($B231=String_o_Kofi,0,VLOOKUP(Monatsverwendungsnachweis!AY234,Status_Ausloesung,Monatsverwendungsnachweis!$R$6,FALSE)*$AF$6*Ermittlung_Pauschale!$N223),"")</f>
        <v/>
      </c>
      <c r="AI231" s="73" t="str">
        <f>IFERROR(IF($B231=String_o_Kofi,0,VLOOKUP(Monatsverwendungsnachweis!AZ234,Status_Ausloesung,Monatsverwendungsnachweis!$R$6,FALSE)*$AF$6*Ermittlung_Pauschale!$N223),"")</f>
        <v/>
      </c>
      <c r="AJ231" s="73" t="str">
        <f>IFERROR(IF($B231=String_o_Kofi,0,VLOOKUP(Monatsverwendungsnachweis!BA234,Status_Ausloesung,Monatsverwendungsnachweis!$R$6,FALSE)*$AF$6*Ermittlung_Pauschale!$N223),"")</f>
        <v/>
      </c>
      <c r="AK231" s="73" t="str">
        <f>IFERROR(IF($B231=String_o_Kofi,0,VLOOKUP(Monatsverwendungsnachweis!BB234,Status_Ausloesung,Monatsverwendungsnachweis!$R$6,FALSE)*$AF$6*Ermittlung_Pauschale!$N223),"")</f>
        <v/>
      </c>
      <c r="AL231" s="73" t="str">
        <f>IFERROR(IF($B231=String_o_Kofi,0,VLOOKUP(Monatsverwendungsnachweis!BC234,Status_Ausloesung,Monatsverwendungsnachweis!$R$6,FALSE)*$AF$6*Ermittlung_Pauschale!$N223),"")</f>
        <v/>
      </c>
      <c r="AM231" s="74">
        <f>IF(E231='Drop Down'!$L$2,SUM(H231:AL231),0)</f>
        <v>0</v>
      </c>
      <c r="AN231" s="74">
        <f>IF(E231='Drop Down'!$L$3,SUM(H231:AL231),0)</f>
        <v>0</v>
      </c>
      <c r="AO231" s="625"/>
      <c r="AP231" s="625"/>
    </row>
    <row r="232" spans="1:42" s="41" customFormat="1" ht="11.85" customHeight="1" x14ac:dyDescent="0.2">
      <c r="A232" s="83" t="str">
        <f>Monatsverwendungsnachweis!A235</f>
        <v/>
      </c>
      <c r="B232" s="84" t="str">
        <f>IF(Monatsverwendungsnachweis!B235&lt;&gt;"",Monatsverwendungsnachweis!B235,"")</f>
        <v/>
      </c>
      <c r="C232" s="84" t="str">
        <f>IF(Monatsverwendungsnachweis!D235&lt;&gt;"",Monatsverwendungsnachweis!D235,"")</f>
        <v/>
      </c>
      <c r="D232" s="124" t="str">
        <f>IF(Monatsverwendungsnachweis!F235="","",Monatsverwendungsnachweis!F235)</f>
        <v/>
      </c>
      <c r="E232" s="128" t="str">
        <f>IF(Monatsverwendungsnachweis!G235="","",Monatsverwendungsnachweis!G235)</f>
        <v/>
      </c>
      <c r="F232" s="124" t="str">
        <f>IF(Monatsverwendungsnachweis!H235="","",Monatsverwendungsnachweis!H235)</f>
        <v/>
      </c>
      <c r="G232" s="124" t="str">
        <f>IF(C232="","",IF(Ermittlung_Pauschale!N224=0,"nein","ja"))</f>
        <v/>
      </c>
      <c r="H232" s="73" t="str">
        <f>IFERROR(IF($B232=String_o_Kofi,0,VLOOKUP(Monatsverwendungsnachweis!Y235,Status_Ausloesung,Monatsverwendungsnachweis!$R$6,FALSE)*$AF$6*Ermittlung_Pauschale!$N224),"")</f>
        <v/>
      </c>
      <c r="I232" s="73" t="str">
        <f>IFERROR(IF($B232=String_o_Kofi,0,VLOOKUP(Monatsverwendungsnachweis!Z235,Status_Ausloesung,Monatsverwendungsnachweis!$R$6,FALSE)*$AF$6*Ermittlung_Pauschale!$N224),"")</f>
        <v/>
      </c>
      <c r="J232" s="73" t="str">
        <f>IFERROR(IF($B232=String_o_Kofi,0,VLOOKUP(Monatsverwendungsnachweis!AA235,Status_Ausloesung,Monatsverwendungsnachweis!$R$6,FALSE)*$AF$6*Ermittlung_Pauschale!$N224),"")</f>
        <v/>
      </c>
      <c r="K232" s="73" t="str">
        <f>IFERROR(IF($B232=String_o_Kofi,0,VLOOKUP(Monatsverwendungsnachweis!AB235,Status_Ausloesung,Monatsverwendungsnachweis!$R$6,FALSE)*$AF$6*Ermittlung_Pauschale!$N224),"")</f>
        <v/>
      </c>
      <c r="L232" s="73" t="str">
        <f>IFERROR(IF($B232=String_o_Kofi,0,VLOOKUP(Monatsverwendungsnachweis!AC235,Status_Ausloesung,Monatsverwendungsnachweis!$R$6,FALSE)*$AF$6*Ermittlung_Pauschale!$N224),"")</f>
        <v/>
      </c>
      <c r="M232" s="73" t="str">
        <f>IFERROR(IF($B232=String_o_Kofi,0,VLOOKUP(Monatsverwendungsnachweis!AD235,Status_Ausloesung,Monatsverwendungsnachweis!$R$6,FALSE)*$AF$6*Ermittlung_Pauschale!$N224),"")</f>
        <v/>
      </c>
      <c r="N232" s="73" t="str">
        <f>IFERROR(IF($B232=String_o_Kofi,0,VLOOKUP(Monatsverwendungsnachweis!AE235,Status_Ausloesung,Monatsverwendungsnachweis!$R$6,FALSE)*$AF$6*Ermittlung_Pauschale!$N224),"")</f>
        <v/>
      </c>
      <c r="O232" s="73" t="str">
        <f>IFERROR(IF($B232=String_o_Kofi,0,VLOOKUP(Monatsverwendungsnachweis!AF235,Status_Ausloesung,Monatsverwendungsnachweis!$R$6,FALSE)*$AF$6*Ermittlung_Pauschale!$N224),"")</f>
        <v/>
      </c>
      <c r="P232" s="73" t="str">
        <f>IFERROR(IF($B232=String_o_Kofi,0,VLOOKUP(Monatsverwendungsnachweis!AG235,Status_Ausloesung,Monatsverwendungsnachweis!$R$6,FALSE)*$AF$6*Ermittlung_Pauschale!$N224),"")</f>
        <v/>
      </c>
      <c r="Q232" s="73" t="str">
        <f>IFERROR(IF($B232=String_o_Kofi,0,VLOOKUP(Monatsverwendungsnachweis!AH235,Status_Ausloesung,Monatsverwendungsnachweis!$R$6,FALSE)*$AF$6*Ermittlung_Pauschale!$N224),"")</f>
        <v/>
      </c>
      <c r="R232" s="73" t="str">
        <f>IFERROR(IF($B232=String_o_Kofi,0,VLOOKUP(Monatsverwendungsnachweis!AI235,Status_Ausloesung,Monatsverwendungsnachweis!$R$6,FALSE)*$AF$6*Ermittlung_Pauschale!$N224),"")</f>
        <v/>
      </c>
      <c r="S232" s="73" t="str">
        <f>IFERROR(IF($B232=String_o_Kofi,0,VLOOKUP(Monatsverwendungsnachweis!AJ235,Status_Ausloesung,Monatsverwendungsnachweis!$R$6,FALSE)*$AF$6*Ermittlung_Pauschale!$N224),"")</f>
        <v/>
      </c>
      <c r="T232" s="73" t="str">
        <f>IFERROR(IF($B232=String_o_Kofi,0,VLOOKUP(Monatsverwendungsnachweis!AK235,Status_Ausloesung,Monatsverwendungsnachweis!$R$6,FALSE)*$AF$6*Ermittlung_Pauschale!$N224),"")</f>
        <v/>
      </c>
      <c r="U232" s="73" t="str">
        <f>IFERROR(IF($B232=String_o_Kofi,0,VLOOKUP(Monatsverwendungsnachweis!AL235,Status_Ausloesung,Monatsverwendungsnachweis!$R$6,FALSE)*$AF$6*Ermittlung_Pauschale!$N224),"")</f>
        <v/>
      </c>
      <c r="V232" s="73" t="str">
        <f>IFERROR(IF($B232=String_o_Kofi,0,VLOOKUP(Monatsverwendungsnachweis!AM235,Status_Ausloesung,Monatsverwendungsnachweis!$R$6,FALSE)*$AF$6*Ermittlung_Pauschale!$N224),"")</f>
        <v/>
      </c>
      <c r="W232" s="73" t="str">
        <f>IFERROR(IF($B232=String_o_Kofi,0,VLOOKUP(Monatsverwendungsnachweis!AN235,Status_Ausloesung,Monatsverwendungsnachweis!$R$6,FALSE)*$AF$6*Ermittlung_Pauschale!$N224),"")</f>
        <v/>
      </c>
      <c r="X232" s="73" t="str">
        <f>IFERROR(IF($B232=String_o_Kofi,0,VLOOKUP(Monatsverwendungsnachweis!AO235,Status_Ausloesung,Monatsverwendungsnachweis!$R$6,FALSE)*$AF$6*Ermittlung_Pauschale!$N224),"")</f>
        <v/>
      </c>
      <c r="Y232" s="73" t="str">
        <f>IFERROR(IF($B232=String_o_Kofi,0,VLOOKUP(Monatsverwendungsnachweis!AP235,Status_Ausloesung,Monatsverwendungsnachweis!$R$6,FALSE)*$AF$6*Ermittlung_Pauschale!$N224),"")</f>
        <v/>
      </c>
      <c r="Z232" s="73" t="str">
        <f>IFERROR(IF($B232=String_o_Kofi,0,VLOOKUP(Monatsverwendungsnachweis!AQ235,Status_Ausloesung,Monatsverwendungsnachweis!$R$6,FALSE)*$AF$6*Ermittlung_Pauschale!$N224),"")</f>
        <v/>
      </c>
      <c r="AA232" s="73" t="str">
        <f>IFERROR(IF($B232=String_o_Kofi,0,VLOOKUP(Monatsverwendungsnachweis!AR235,Status_Ausloesung,Monatsverwendungsnachweis!$R$6,FALSE)*$AF$6*Ermittlung_Pauschale!$N224),"")</f>
        <v/>
      </c>
      <c r="AB232" s="73" t="str">
        <f>IFERROR(IF($B232=String_o_Kofi,0,VLOOKUP(Monatsverwendungsnachweis!AS235,Status_Ausloesung,Monatsverwendungsnachweis!$R$6,FALSE)*$AF$6*Ermittlung_Pauschale!$N224),"")</f>
        <v/>
      </c>
      <c r="AC232" s="73" t="str">
        <f>IFERROR(IF($B232=String_o_Kofi,0,VLOOKUP(Monatsverwendungsnachweis!AT235,Status_Ausloesung,Monatsverwendungsnachweis!$R$6,FALSE)*$AF$6*Ermittlung_Pauschale!$N224),"")</f>
        <v/>
      </c>
      <c r="AD232" s="73" t="str">
        <f>IFERROR(IF($B232=String_o_Kofi,0,VLOOKUP(Monatsverwendungsnachweis!AU235,Status_Ausloesung,Monatsverwendungsnachweis!$R$6,FALSE)*$AF$6*Ermittlung_Pauschale!$N224),"")</f>
        <v/>
      </c>
      <c r="AE232" s="73" t="str">
        <f>IFERROR(IF($B232=String_o_Kofi,0,VLOOKUP(Monatsverwendungsnachweis!AV235,Status_Ausloesung,Monatsverwendungsnachweis!$R$6,FALSE)*$AF$6*Ermittlung_Pauschale!$N224),"")</f>
        <v/>
      </c>
      <c r="AF232" s="73" t="str">
        <f>IFERROR(IF($B232=String_o_Kofi,0,VLOOKUP(Monatsverwendungsnachweis!AW235,Status_Ausloesung,Monatsverwendungsnachweis!$R$6,FALSE)*$AF$6*Ermittlung_Pauschale!$N224),"")</f>
        <v/>
      </c>
      <c r="AG232" s="73" t="str">
        <f>IFERROR(IF($B232=String_o_Kofi,0,VLOOKUP(Monatsverwendungsnachweis!AX235,Status_Ausloesung,Monatsverwendungsnachweis!$R$6,FALSE)*$AF$6*Ermittlung_Pauschale!$N224),"")</f>
        <v/>
      </c>
      <c r="AH232" s="73" t="str">
        <f>IFERROR(IF($B232=String_o_Kofi,0,VLOOKUP(Monatsverwendungsnachweis!AY235,Status_Ausloesung,Monatsverwendungsnachweis!$R$6,FALSE)*$AF$6*Ermittlung_Pauschale!$N224),"")</f>
        <v/>
      </c>
      <c r="AI232" s="73" t="str">
        <f>IFERROR(IF($B232=String_o_Kofi,0,VLOOKUP(Monatsverwendungsnachweis!AZ235,Status_Ausloesung,Monatsverwendungsnachweis!$R$6,FALSE)*$AF$6*Ermittlung_Pauschale!$N224),"")</f>
        <v/>
      </c>
      <c r="AJ232" s="73" t="str">
        <f>IFERROR(IF($B232=String_o_Kofi,0,VLOOKUP(Monatsverwendungsnachweis!BA235,Status_Ausloesung,Monatsverwendungsnachweis!$R$6,FALSE)*$AF$6*Ermittlung_Pauschale!$N224),"")</f>
        <v/>
      </c>
      <c r="AK232" s="73" t="str">
        <f>IFERROR(IF($B232=String_o_Kofi,0,VLOOKUP(Monatsverwendungsnachweis!BB235,Status_Ausloesung,Monatsverwendungsnachweis!$R$6,FALSE)*$AF$6*Ermittlung_Pauschale!$N224),"")</f>
        <v/>
      </c>
      <c r="AL232" s="73" t="str">
        <f>IFERROR(IF($B232=String_o_Kofi,0,VLOOKUP(Monatsverwendungsnachweis!BC235,Status_Ausloesung,Monatsverwendungsnachweis!$R$6,FALSE)*$AF$6*Ermittlung_Pauschale!$N224),"")</f>
        <v/>
      </c>
      <c r="AM232" s="74">
        <f>IF(E232='Drop Down'!$L$2,SUM(H232:AL232),0)</f>
        <v>0</v>
      </c>
      <c r="AN232" s="74">
        <f>IF(E232='Drop Down'!$L$3,SUM(H232:AL232),0)</f>
        <v>0</v>
      </c>
      <c r="AO232" s="625"/>
      <c r="AP232" s="625"/>
    </row>
    <row r="233" spans="1:42" s="41" customFormat="1" ht="11.85" customHeight="1" x14ac:dyDescent="0.2">
      <c r="A233" s="83" t="str">
        <f>Monatsverwendungsnachweis!A236</f>
        <v/>
      </c>
      <c r="B233" s="84" t="str">
        <f>IF(Monatsverwendungsnachweis!B236&lt;&gt;"",Monatsverwendungsnachweis!B236,"")</f>
        <v/>
      </c>
      <c r="C233" s="84" t="str">
        <f>IF(Monatsverwendungsnachweis!D236&lt;&gt;"",Monatsverwendungsnachweis!D236,"")</f>
        <v/>
      </c>
      <c r="D233" s="124" t="str">
        <f>IF(Monatsverwendungsnachweis!F236="","",Monatsverwendungsnachweis!F236)</f>
        <v/>
      </c>
      <c r="E233" s="128" t="str">
        <f>IF(Monatsverwendungsnachweis!G236="","",Monatsverwendungsnachweis!G236)</f>
        <v/>
      </c>
      <c r="F233" s="124" t="str">
        <f>IF(Monatsverwendungsnachweis!H236="","",Monatsverwendungsnachweis!H236)</f>
        <v/>
      </c>
      <c r="G233" s="124" t="str">
        <f>IF(C233="","",IF(Ermittlung_Pauschale!N225=0,"nein","ja"))</f>
        <v/>
      </c>
      <c r="H233" s="73" t="str">
        <f>IFERROR(IF($B233=String_o_Kofi,0,VLOOKUP(Monatsverwendungsnachweis!Y236,Status_Ausloesung,Monatsverwendungsnachweis!$R$6,FALSE)*$AF$6*Ermittlung_Pauschale!$N225),"")</f>
        <v/>
      </c>
      <c r="I233" s="73" t="str">
        <f>IFERROR(IF($B233=String_o_Kofi,0,VLOOKUP(Monatsverwendungsnachweis!Z236,Status_Ausloesung,Monatsverwendungsnachweis!$R$6,FALSE)*$AF$6*Ermittlung_Pauschale!$N225),"")</f>
        <v/>
      </c>
      <c r="J233" s="73" t="str">
        <f>IFERROR(IF($B233=String_o_Kofi,0,VLOOKUP(Monatsverwendungsnachweis!AA236,Status_Ausloesung,Monatsverwendungsnachweis!$R$6,FALSE)*$AF$6*Ermittlung_Pauschale!$N225),"")</f>
        <v/>
      </c>
      <c r="K233" s="73" t="str">
        <f>IFERROR(IF($B233=String_o_Kofi,0,VLOOKUP(Monatsverwendungsnachweis!AB236,Status_Ausloesung,Monatsverwendungsnachweis!$R$6,FALSE)*$AF$6*Ermittlung_Pauschale!$N225),"")</f>
        <v/>
      </c>
      <c r="L233" s="73" t="str">
        <f>IFERROR(IF($B233=String_o_Kofi,0,VLOOKUP(Monatsverwendungsnachweis!AC236,Status_Ausloesung,Monatsverwendungsnachweis!$R$6,FALSE)*$AF$6*Ermittlung_Pauschale!$N225),"")</f>
        <v/>
      </c>
      <c r="M233" s="73" t="str">
        <f>IFERROR(IF($B233=String_o_Kofi,0,VLOOKUP(Monatsverwendungsnachweis!AD236,Status_Ausloesung,Monatsverwendungsnachweis!$R$6,FALSE)*$AF$6*Ermittlung_Pauschale!$N225),"")</f>
        <v/>
      </c>
      <c r="N233" s="73" t="str">
        <f>IFERROR(IF($B233=String_o_Kofi,0,VLOOKUP(Monatsverwendungsnachweis!AE236,Status_Ausloesung,Monatsverwendungsnachweis!$R$6,FALSE)*$AF$6*Ermittlung_Pauschale!$N225),"")</f>
        <v/>
      </c>
      <c r="O233" s="73" t="str">
        <f>IFERROR(IF($B233=String_o_Kofi,0,VLOOKUP(Monatsverwendungsnachweis!AF236,Status_Ausloesung,Monatsverwendungsnachweis!$R$6,FALSE)*$AF$6*Ermittlung_Pauschale!$N225),"")</f>
        <v/>
      </c>
      <c r="P233" s="73" t="str">
        <f>IFERROR(IF($B233=String_o_Kofi,0,VLOOKUP(Monatsverwendungsnachweis!AG236,Status_Ausloesung,Monatsverwendungsnachweis!$R$6,FALSE)*$AF$6*Ermittlung_Pauschale!$N225),"")</f>
        <v/>
      </c>
      <c r="Q233" s="73" t="str">
        <f>IFERROR(IF($B233=String_o_Kofi,0,VLOOKUP(Monatsverwendungsnachweis!AH236,Status_Ausloesung,Monatsverwendungsnachweis!$R$6,FALSE)*$AF$6*Ermittlung_Pauschale!$N225),"")</f>
        <v/>
      </c>
      <c r="R233" s="73" t="str">
        <f>IFERROR(IF($B233=String_o_Kofi,0,VLOOKUP(Monatsverwendungsnachweis!AI236,Status_Ausloesung,Monatsverwendungsnachweis!$R$6,FALSE)*$AF$6*Ermittlung_Pauschale!$N225),"")</f>
        <v/>
      </c>
      <c r="S233" s="73" t="str">
        <f>IFERROR(IF($B233=String_o_Kofi,0,VLOOKUP(Monatsverwendungsnachweis!AJ236,Status_Ausloesung,Monatsverwendungsnachweis!$R$6,FALSE)*$AF$6*Ermittlung_Pauschale!$N225),"")</f>
        <v/>
      </c>
      <c r="T233" s="73" t="str">
        <f>IFERROR(IF($B233=String_o_Kofi,0,VLOOKUP(Monatsverwendungsnachweis!AK236,Status_Ausloesung,Monatsverwendungsnachweis!$R$6,FALSE)*$AF$6*Ermittlung_Pauschale!$N225),"")</f>
        <v/>
      </c>
      <c r="U233" s="73" t="str">
        <f>IFERROR(IF($B233=String_o_Kofi,0,VLOOKUP(Monatsverwendungsnachweis!AL236,Status_Ausloesung,Monatsverwendungsnachweis!$R$6,FALSE)*$AF$6*Ermittlung_Pauschale!$N225),"")</f>
        <v/>
      </c>
      <c r="V233" s="73" t="str">
        <f>IFERROR(IF($B233=String_o_Kofi,0,VLOOKUP(Monatsverwendungsnachweis!AM236,Status_Ausloesung,Monatsverwendungsnachweis!$R$6,FALSE)*$AF$6*Ermittlung_Pauschale!$N225),"")</f>
        <v/>
      </c>
      <c r="W233" s="73" t="str">
        <f>IFERROR(IF($B233=String_o_Kofi,0,VLOOKUP(Monatsverwendungsnachweis!AN236,Status_Ausloesung,Monatsverwendungsnachweis!$R$6,FALSE)*$AF$6*Ermittlung_Pauschale!$N225),"")</f>
        <v/>
      </c>
      <c r="X233" s="73" t="str">
        <f>IFERROR(IF($B233=String_o_Kofi,0,VLOOKUP(Monatsverwendungsnachweis!AO236,Status_Ausloesung,Monatsverwendungsnachweis!$R$6,FALSE)*$AF$6*Ermittlung_Pauschale!$N225),"")</f>
        <v/>
      </c>
      <c r="Y233" s="73" t="str">
        <f>IFERROR(IF($B233=String_o_Kofi,0,VLOOKUP(Monatsverwendungsnachweis!AP236,Status_Ausloesung,Monatsverwendungsnachweis!$R$6,FALSE)*$AF$6*Ermittlung_Pauschale!$N225),"")</f>
        <v/>
      </c>
      <c r="Z233" s="73" t="str">
        <f>IFERROR(IF($B233=String_o_Kofi,0,VLOOKUP(Monatsverwendungsnachweis!AQ236,Status_Ausloesung,Monatsverwendungsnachweis!$R$6,FALSE)*$AF$6*Ermittlung_Pauschale!$N225),"")</f>
        <v/>
      </c>
      <c r="AA233" s="73" t="str">
        <f>IFERROR(IF($B233=String_o_Kofi,0,VLOOKUP(Monatsverwendungsnachweis!AR236,Status_Ausloesung,Monatsverwendungsnachweis!$R$6,FALSE)*$AF$6*Ermittlung_Pauschale!$N225),"")</f>
        <v/>
      </c>
      <c r="AB233" s="73" t="str">
        <f>IFERROR(IF($B233=String_o_Kofi,0,VLOOKUP(Monatsverwendungsnachweis!AS236,Status_Ausloesung,Monatsverwendungsnachweis!$R$6,FALSE)*$AF$6*Ermittlung_Pauschale!$N225),"")</f>
        <v/>
      </c>
      <c r="AC233" s="73" t="str">
        <f>IFERROR(IF($B233=String_o_Kofi,0,VLOOKUP(Monatsverwendungsnachweis!AT236,Status_Ausloesung,Monatsverwendungsnachweis!$R$6,FALSE)*$AF$6*Ermittlung_Pauschale!$N225),"")</f>
        <v/>
      </c>
      <c r="AD233" s="73" t="str">
        <f>IFERROR(IF($B233=String_o_Kofi,0,VLOOKUP(Monatsverwendungsnachweis!AU236,Status_Ausloesung,Monatsverwendungsnachweis!$R$6,FALSE)*$AF$6*Ermittlung_Pauschale!$N225),"")</f>
        <v/>
      </c>
      <c r="AE233" s="73" t="str">
        <f>IFERROR(IF($B233=String_o_Kofi,0,VLOOKUP(Monatsverwendungsnachweis!AV236,Status_Ausloesung,Monatsverwendungsnachweis!$R$6,FALSE)*$AF$6*Ermittlung_Pauschale!$N225),"")</f>
        <v/>
      </c>
      <c r="AF233" s="73" t="str">
        <f>IFERROR(IF($B233=String_o_Kofi,0,VLOOKUP(Monatsverwendungsnachweis!AW236,Status_Ausloesung,Monatsverwendungsnachweis!$R$6,FALSE)*$AF$6*Ermittlung_Pauschale!$N225),"")</f>
        <v/>
      </c>
      <c r="AG233" s="73" t="str">
        <f>IFERROR(IF($B233=String_o_Kofi,0,VLOOKUP(Monatsverwendungsnachweis!AX236,Status_Ausloesung,Monatsverwendungsnachweis!$R$6,FALSE)*$AF$6*Ermittlung_Pauschale!$N225),"")</f>
        <v/>
      </c>
      <c r="AH233" s="73" t="str">
        <f>IFERROR(IF($B233=String_o_Kofi,0,VLOOKUP(Monatsverwendungsnachweis!AY236,Status_Ausloesung,Monatsverwendungsnachweis!$R$6,FALSE)*$AF$6*Ermittlung_Pauschale!$N225),"")</f>
        <v/>
      </c>
      <c r="AI233" s="73" t="str">
        <f>IFERROR(IF($B233=String_o_Kofi,0,VLOOKUP(Monatsverwendungsnachweis!AZ236,Status_Ausloesung,Monatsverwendungsnachweis!$R$6,FALSE)*$AF$6*Ermittlung_Pauschale!$N225),"")</f>
        <v/>
      </c>
      <c r="AJ233" s="73" t="str">
        <f>IFERROR(IF($B233=String_o_Kofi,0,VLOOKUP(Monatsverwendungsnachweis!BA236,Status_Ausloesung,Monatsverwendungsnachweis!$R$6,FALSE)*$AF$6*Ermittlung_Pauschale!$N225),"")</f>
        <v/>
      </c>
      <c r="AK233" s="73" t="str">
        <f>IFERROR(IF($B233=String_o_Kofi,0,VLOOKUP(Monatsverwendungsnachweis!BB236,Status_Ausloesung,Monatsverwendungsnachweis!$R$6,FALSE)*$AF$6*Ermittlung_Pauschale!$N225),"")</f>
        <v/>
      </c>
      <c r="AL233" s="73" t="str">
        <f>IFERROR(IF($B233=String_o_Kofi,0,VLOOKUP(Monatsverwendungsnachweis!BC236,Status_Ausloesung,Monatsverwendungsnachweis!$R$6,FALSE)*$AF$6*Ermittlung_Pauschale!$N225),"")</f>
        <v/>
      </c>
      <c r="AM233" s="74">
        <f>IF(E233='Drop Down'!$L$2,SUM(H233:AL233),0)</f>
        <v>0</v>
      </c>
      <c r="AN233" s="74">
        <f>IF(E233='Drop Down'!$L$3,SUM(H233:AL233),0)</f>
        <v>0</v>
      </c>
      <c r="AO233" s="625"/>
      <c r="AP233" s="625"/>
    </row>
    <row r="234" spans="1:42" s="41" customFormat="1" ht="11.85" customHeight="1" x14ac:dyDescent="0.2">
      <c r="A234" s="83" t="str">
        <f>Monatsverwendungsnachweis!A237</f>
        <v/>
      </c>
      <c r="B234" s="84" t="str">
        <f>IF(Monatsverwendungsnachweis!B237&lt;&gt;"",Monatsverwendungsnachweis!B237,"")</f>
        <v/>
      </c>
      <c r="C234" s="84" t="str">
        <f>IF(Monatsverwendungsnachweis!D237&lt;&gt;"",Monatsverwendungsnachweis!D237,"")</f>
        <v/>
      </c>
      <c r="D234" s="124" t="str">
        <f>IF(Monatsverwendungsnachweis!F237="","",Monatsverwendungsnachweis!F237)</f>
        <v/>
      </c>
      <c r="E234" s="128" t="str">
        <f>IF(Monatsverwendungsnachweis!G237="","",Monatsverwendungsnachweis!G237)</f>
        <v/>
      </c>
      <c r="F234" s="124" t="str">
        <f>IF(Monatsverwendungsnachweis!H237="","",Monatsverwendungsnachweis!H237)</f>
        <v/>
      </c>
      <c r="G234" s="124" t="str">
        <f>IF(C234="","",IF(Ermittlung_Pauschale!N226=0,"nein","ja"))</f>
        <v/>
      </c>
      <c r="H234" s="73" t="str">
        <f>IFERROR(IF($B234=String_o_Kofi,0,VLOOKUP(Monatsverwendungsnachweis!Y237,Status_Ausloesung,Monatsverwendungsnachweis!$R$6,FALSE)*$AF$6*Ermittlung_Pauschale!$N226),"")</f>
        <v/>
      </c>
      <c r="I234" s="73" t="str">
        <f>IFERROR(IF($B234=String_o_Kofi,0,VLOOKUP(Monatsverwendungsnachweis!Z237,Status_Ausloesung,Monatsverwendungsnachweis!$R$6,FALSE)*$AF$6*Ermittlung_Pauschale!$N226),"")</f>
        <v/>
      </c>
      <c r="J234" s="73" t="str">
        <f>IFERROR(IF($B234=String_o_Kofi,0,VLOOKUP(Monatsverwendungsnachweis!AA237,Status_Ausloesung,Monatsverwendungsnachweis!$R$6,FALSE)*$AF$6*Ermittlung_Pauschale!$N226),"")</f>
        <v/>
      </c>
      <c r="K234" s="73" t="str">
        <f>IFERROR(IF($B234=String_o_Kofi,0,VLOOKUP(Monatsverwendungsnachweis!AB237,Status_Ausloesung,Monatsverwendungsnachweis!$R$6,FALSE)*$AF$6*Ermittlung_Pauschale!$N226),"")</f>
        <v/>
      </c>
      <c r="L234" s="73" t="str">
        <f>IFERROR(IF($B234=String_o_Kofi,0,VLOOKUP(Monatsverwendungsnachweis!AC237,Status_Ausloesung,Monatsverwendungsnachweis!$R$6,FALSE)*$AF$6*Ermittlung_Pauschale!$N226),"")</f>
        <v/>
      </c>
      <c r="M234" s="73" t="str">
        <f>IFERROR(IF($B234=String_o_Kofi,0,VLOOKUP(Monatsverwendungsnachweis!AD237,Status_Ausloesung,Monatsverwendungsnachweis!$R$6,FALSE)*$AF$6*Ermittlung_Pauschale!$N226),"")</f>
        <v/>
      </c>
      <c r="N234" s="73" t="str">
        <f>IFERROR(IF($B234=String_o_Kofi,0,VLOOKUP(Monatsverwendungsnachweis!AE237,Status_Ausloesung,Monatsverwendungsnachweis!$R$6,FALSE)*$AF$6*Ermittlung_Pauschale!$N226),"")</f>
        <v/>
      </c>
      <c r="O234" s="73" t="str">
        <f>IFERROR(IF($B234=String_o_Kofi,0,VLOOKUP(Monatsverwendungsnachweis!AF237,Status_Ausloesung,Monatsverwendungsnachweis!$R$6,FALSE)*$AF$6*Ermittlung_Pauschale!$N226),"")</f>
        <v/>
      </c>
      <c r="P234" s="73" t="str">
        <f>IFERROR(IF($B234=String_o_Kofi,0,VLOOKUP(Monatsverwendungsnachweis!AG237,Status_Ausloesung,Monatsverwendungsnachweis!$R$6,FALSE)*$AF$6*Ermittlung_Pauschale!$N226),"")</f>
        <v/>
      </c>
      <c r="Q234" s="73" t="str">
        <f>IFERROR(IF($B234=String_o_Kofi,0,VLOOKUP(Monatsverwendungsnachweis!AH237,Status_Ausloesung,Monatsverwendungsnachweis!$R$6,FALSE)*$AF$6*Ermittlung_Pauschale!$N226),"")</f>
        <v/>
      </c>
      <c r="R234" s="73" t="str">
        <f>IFERROR(IF($B234=String_o_Kofi,0,VLOOKUP(Monatsverwendungsnachweis!AI237,Status_Ausloesung,Monatsverwendungsnachweis!$R$6,FALSE)*$AF$6*Ermittlung_Pauschale!$N226),"")</f>
        <v/>
      </c>
      <c r="S234" s="73" t="str">
        <f>IFERROR(IF($B234=String_o_Kofi,0,VLOOKUP(Monatsverwendungsnachweis!AJ237,Status_Ausloesung,Monatsverwendungsnachweis!$R$6,FALSE)*$AF$6*Ermittlung_Pauschale!$N226),"")</f>
        <v/>
      </c>
      <c r="T234" s="73" t="str">
        <f>IFERROR(IF($B234=String_o_Kofi,0,VLOOKUP(Monatsverwendungsnachweis!AK237,Status_Ausloesung,Monatsverwendungsnachweis!$R$6,FALSE)*$AF$6*Ermittlung_Pauschale!$N226),"")</f>
        <v/>
      </c>
      <c r="U234" s="73" t="str">
        <f>IFERROR(IF($B234=String_o_Kofi,0,VLOOKUP(Monatsverwendungsnachweis!AL237,Status_Ausloesung,Monatsverwendungsnachweis!$R$6,FALSE)*$AF$6*Ermittlung_Pauschale!$N226),"")</f>
        <v/>
      </c>
      <c r="V234" s="73" t="str">
        <f>IFERROR(IF($B234=String_o_Kofi,0,VLOOKUP(Monatsverwendungsnachweis!AM237,Status_Ausloesung,Monatsverwendungsnachweis!$R$6,FALSE)*$AF$6*Ermittlung_Pauschale!$N226),"")</f>
        <v/>
      </c>
      <c r="W234" s="73" t="str">
        <f>IFERROR(IF($B234=String_o_Kofi,0,VLOOKUP(Monatsverwendungsnachweis!AN237,Status_Ausloesung,Monatsverwendungsnachweis!$R$6,FALSE)*$AF$6*Ermittlung_Pauschale!$N226),"")</f>
        <v/>
      </c>
      <c r="X234" s="73" t="str">
        <f>IFERROR(IF($B234=String_o_Kofi,0,VLOOKUP(Monatsverwendungsnachweis!AO237,Status_Ausloesung,Monatsverwendungsnachweis!$R$6,FALSE)*$AF$6*Ermittlung_Pauschale!$N226),"")</f>
        <v/>
      </c>
      <c r="Y234" s="73" t="str">
        <f>IFERROR(IF($B234=String_o_Kofi,0,VLOOKUP(Monatsverwendungsnachweis!AP237,Status_Ausloesung,Monatsverwendungsnachweis!$R$6,FALSE)*$AF$6*Ermittlung_Pauschale!$N226),"")</f>
        <v/>
      </c>
      <c r="Z234" s="73" t="str">
        <f>IFERROR(IF($B234=String_o_Kofi,0,VLOOKUP(Monatsverwendungsnachweis!AQ237,Status_Ausloesung,Monatsverwendungsnachweis!$R$6,FALSE)*$AF$6*Ermittlung_Pauschale!$N226),"")</f>
        <v/>
      </c>
      <c r="AA234" s="73" t="str">
        <f>IFERROR(IF($B234=String_o_Kofi,0,VLOOKUP(Monatsverwendungsnachweis!AR237,Status_Ausloesung,Monatsverwendungsnachweis!$R$6,FALSE)*$AF$6*Ermittlung_Pauschale!$N226),"")</f>
        <v/>
      </c>
      <c r="AB234" s="73" t="str">
        <f>IFERROR(IF($B234=String_o_Kofi,0,VLOOKUP(Monatsverwendungsnachweis!AS237,Status_Ausloesung,Monatsverwendungsnachweis!$R$6,FALSE)*$AF$6*Ermittlung_Pauschale!$N226),"")</f>
        <v/>
      </c>
      <c r="AC234" s="73" t="str">
        <f>IFERROR(IF($B234=String_o_Kofi,0,VLOOKUP(Monatsverwendungsnachweis!AT237,Status_Ausloesung,Monatsverwendungsnachweis!$R$6,FALSE)*$AF$6*Ermittlung_Pauschale!$N226),"")</f>
        <v/>
      </c>
      <c r="AD234" s="73" t="str">
        <f>IFERROR(IF($B234=String_o_Kofi,0,VLOOKUP(Monatsverwendungsnachweis!AU237,Status_Ausloesung,Monatsverwendungsnachweis!$R$6,FALSE)*$AF$6*Ermittlung_Pauschale!$N226),"")</f>
        <v/>
      </c>
      <c r="AE234" s="73" t="str">
        <f>IFERROR(IF($B234=String_o_Kofi,0,VLOOKUP(Monatsverwendungsnachweis!AV237,Status_Ausloesung,Monatsverwendungsnachweis!$R$6,FALSE)*$AF$6*Ermittlung_Pauschale!$N226),"")</f>
        <v/>
      </c>
      <c r="AF234" s="73" t="str">
        <f>IFERROR(IF($B234=String_o_Kofi,0,VLOOKUP(Monatsverwendungsnachweis!AW237,Status_Ausloesung,Monatsverwendungsnachweis!$R$6,FALSE)*$AF$6*Ermittlung_Pauschale!$N226),"")</f>
        <v/>
      </c>
      <c r="AG234" s="73" t="str">
        <f>IFERROR(IF($B234=String_o_Kofi,0,VLOOKUP(Monatsverwendungsnachweis!AX237,Status_Ausloesung,Monatsverwendungsnachweis!$R$6,FALSE)*$AF$6*Ermittlung_Pauschale!$N226),"")</f>
        <v/>
      </c>
      <c r="AH234" s="73" t="str">
        <f>IFERROR(IF($B234=String_o_Kofi,0,VLOOKUP(Monatsverwendungsnachweis!AY237,Status_Ausloesung,Monatsverwendungsnachweis!$R$6,FALSE)*$AF$6*Ermittlung_Pauschale!$N226),"")</f>
        <v/>
      </c>
      <c r="AI234" s="73" t="str">
        <f>IFERROR(IF($B234=String_o_Kofi,0,VLOOKUP(Monatsverwendungsnachweis!AZ237,Status_Ausloesung,Monatsverwendungsnachweis!$R$6,FALSE)*$AF$6*Ermittlung_Pauschale!$N226),"")</f>
        <v/>
      </c>
      <c r="AJ234" s="73" t="str">
        <f>IFERROR(IF($B234=String_o_Kofi,0,VLOOKUP(Monatsverwendungsnachweis!BA237,Status_Ausloesung,Monatsverwendungsnachweis!$R$6,FALSE)*$AF$6*Ermittlung_Pauschale!$N226),"")</f>
        <v/>
      </c>
      <c r="AK234" s="73" t="str">
        <f>IFERROR(IF($B234=String_o_Kofi,0,VLOOKUP(Monatsverwendungsnachweis!BB237,Status_Ausloesung,Monatsverwendungsnachweis!$R$6,FALSE)*$AF$6*Ermittlung_Pauschale!$N226),"")</f>
        <v/>
      </c>
      <c r="AL234" s="73" t="str">
        <f>IFERROR(IF($B234=String_o_Kofi,0,VLOOKUP(Monatsverwendungsnachweis!BC237,Status_Ausloesung,Monatsverwendungsnachweis!$R$6,FALSE)*$AF$6*Ermittlung_Pauschale!$N226),"")</f>
        <v/>
      </c>
      <c r="AM234" s="74">
        <f>IF(E234='Drop Down'!$L$2,SUM(H234:AL234),0)</f>
        <v>0</v>
      </c>
      <c r="AN234" s="74">
        <f>IF(E234='Drop Down'!$L$3,SUM(H234:AL234),0)</f>
        <v>0</v>
      </c>
      <c r="AO234" s="625"/>
      <c r="AP234" s="625"/>
    </row>
    <row r="235" spans="1:42" s="41" customFormat="1" ht="11.85" customHeight="1" x14ac:dyDescent="0.2">
      <c r="A235" s="83" t="str">
        <f>Monatsverwendungsnachweis!A238</f>
        <v/>
      </c>
      <c r="B235" s="84" t="str">
        <f>IF(Monatsverwendungsnachweis!B238&lt;&gt;"",Monatsverwendungsnachweis!B238,"")</f>
        <v/>
      </c>
      <c r="C235" s="84" t="str">
        <f>IF(Monatsverwendungsnachweis!D238&lt;&gt;"",Monatsverwendungsnachweis!D238,"")</f>
        <v/>
      </c>
      <c r="D235" s="124" t="str">
        <f>IF(Monatsverwendungsnachweis!F238="","",Monatsverwendungsnachweis!F238)</f>
        <v/>
      </c>
      <c r="E235" s="128" t="str">
        <f>IF(Monatsverwendungsnachweis!G238="","",Monatsverwendungsnachweis!G238)</f>
        <v/>
      </c>
      <c r="F235" s="124" t="str">
        <f>IF(Monatsverwendungsnachweis!H238="","",Monatsverwendungsnachweis!H238)</f>
        <v/>
      </c>
      <c r="G235" s="124" t="str">
        <f>IF(C235="","",IF(Ermittlung_Pauschale!N227=0,"nein","ja"))</f>
        <v/>
      </c>
      <c r="H235" s="73" t="str">
        <f>IFERROR(IF($B235=String_o_Kofi,0,VLOOKUP(Monatsverwendungsnachweis!Y238,Status_Ausloesung,Monatsverwendungsnachweis!$R$6,FALSE)*$AF$6*Ermittlung_Pauschale!$N227),"")</f>
        <v/>
      </c>
      <c r="I235" s="73" t="str">
        <f>IFERROR(IF($B235=String_o_Kofi,0,VLOOKUP(Monatsverwendungsnachweis!Z238,Status_Ausloesung,Monatsverwendungsnachweis!$R$6,FALSE)*$AF$6*Ermittlung_Pauschale!$N227),"")</f>
        <v/>
      </c>
      <c r="J235" s="73" t="str">
        <f>IFERROR(IF($B235=String_o_Kofi,0,VLOOKUP(Monatsverwendungsnachweis!AA238,Status_Ausloesung,Monatsverwendungsnachweis!$R$6,FALSE)*$AF$6*Ermittlung_Pauschale!$N227),"")</f>
        <v/>
      </c>
      <c r="K235" s="73" t="str">
        <f>IFERROR(IF($B235=String_o_Kofi,0,VLOOKUP(Monatsverwendungsnachweis!AB238,Status_Ausloesung,Monatsverwendungsnachweis!$R$6,FALSE)*$AF$6*Ermittlung_Pauschale!$N227),"")</f>
        <v/>
      </c>
      <c r="L235" s="73" t="str">
        <f>IFERROR(IF($B235=String_o_Kofi,0,VLOOKUP(Monatsverwendungsnachweis!AC238,Status_Ausloesung,Monatsverwendungsnachweis!$R$6,FALSE)*$AF$6*Ermittlung_Pauschale!$N227),"")</f>
        <v/>
      </c>
      <c r="M235" s="73" t="str">
        <f>IFERROR(IF($B235=String_o_Kofi,0,VLOOKUP(Monatsverwendungsnachweis!AD238,Status_Ausloesung,Monatsverwendungsnachweis!$R$6,FALSE)*$AF$6*Ermittlung_Pauschale!$N227),"")</f>
        <v/>
      </c>
      <c r="N235" s="73" t="str">
        <f>IFERROR(IF($B235=String_o_Kofi,0,VLOOKUP(Monatsverwendungsnachweis!AE238,Status_Ausloesung,Monatsverwendungsnachweis!$R$6,FALSE)*$AF$6*Ermittlung_Pauschale!$N227),"")</f>
        <v/>
      </c>
      <c r="O235" s="73" t="str">
        <f>IFERROR(IF($B235=String_o_Kofi,0,VLOOKUP(Monatsverwendungsnachweis!AF238,Status_Ausloesung,Monatsverwendungsnachweis!$R$6,FALSE)*$AF$6*Ermittlung_Pauschale!$N227),"")</f>
        <v/>
      </c>
      <c r="P235" s="73" t="str">
        <f>IFERROR(IF($B235=String_o_Kofi,0,VLOOKUP(Monatsverwendungsnachweis!AG238,Status_Ausloesung,Monatsverwendungsnachweis!$R$6,FALSE)*$AF$6*Ermittlung_Pauschale!$N227),"")</f>
        <v/>
      </c>
      <c r="Q235" s="73" t="str">
        <f>IFERROR(IF($B235=String_o_Kofi,0,VLOOKUP(Monatsverwendungsnachweis!AH238,Status_Ausloesung,Monatsverwendungsnachweis!$R$6,FALSE)*$AF$6*Ermittlung_Pauschale!$N227),"")</f>
        <v/>
      </c>
      <c r="R235" s="73" t="str">
        <f>IFERROR(IF($B235=String_o_Kofi,0,VLOOKUP(Monatsverwendungsnachweis!AI238,Status_Ausloesung,Monatsverwendungsnachweis!$R$6,FALSE)*$AF$6*Ermittlung_Pauschale!$N227),"")</f>
        <v/>
      </c>
      <c r="S235" s="73" t="str">
        <f>IFERROR(IF($B235=String_o_Kofi,0,VLOOKUP(Monatsverwendungsnachweis!AJ238,Status_Ausloesung,Monatsverwendungsnachweis!$R$6,FALSE)*$AF$6*Ermittlung_Pauschale!$N227),"")</f>
        <v/>
      </c>
      <c r="T235" s="73" t="str">
        <f>IFERROR(IF($B235=String_o_Kofi,0,VLOOKUP(Monatsverwendungsnachweis!AK238,Status_Ausloesung,Monatsverwendungsnachweis!$R$6,FALSE)*$AF$6*Ermittlung_Pauschale!$N227),"")</f>
        <v/>
      </c>
      <c r="U235" s="73" t="str">
        <f>IFERROR(IF($B235=String_o_Kofi,0,VLOOKUP(Monatsverwendungsnachweis!AL238,Status_Ausloesung,Monatsverwendungsnachweis!$R$6,FALSE)*$AF$6*Ermittlung_Pauschale!$N227),"")</f>
        <v/>
      </c>
      <c r="V235" s="73" t="str">
        <f>IFERROR(IF($B235=String_o_Kofi,0,VLOOKUP(Monatsverwendungsnachweis!AM238,Status_Ausloesung,Monatsverwendungsnachweis!$R$6,FALSE)*$AF$6*Ermittlung_Pauschale!$N227),"")</f>
        <v/>
      </c>
      <c r="W235" s="73" t="str">
        <f>IFERROR(IF($B235=String_o_Kofi,0,VLOOKUP(Monatsverwendungsnachweis!AN238,Status_Ausloesung,Monatsverwendungsnachweis!$R$6,FALSE)*$AF$6*Ermittlung_Pauschale!$N227),"")</f>
        <v/>
      </c>
      <c r="X235" s="73" t="str">
        <f>IFERROR(IF($B235=String_o_Kofi,0,VLOOKUP(Monatsverwendungsnachweis!AO238,Status_Ausloesung,Monatsverwendungsnachweis!$R$6,FALSE)*$AF$6*Ermittlung_Pauschale!$N227),"")</f>
        <v/>
      </c>
      <c r="Y235" s="73" t="str">
        <f>IFERROR(IF($B235=String_o_Kofi,0,VLOOKUP(Monatsverwendungsnachweis!AP238,Status_Ausloesung,Monatsverwendungsnachweis!$R$6,FALSE)*$AF$6*Ermittlung_Pauschale!$N227),"")</f>
        <v/>
      </c>
      <c r="Z235" s="73" t="str">
        <f>IFERROR(IF($B235=String_o_Kofi,0,VLOOKUP(Monatsverwendungsnachweis!AQ238,Status_Ausloesung,Monatsverwendungsnachweis!$R$6,FALSE)*$AF$6*Ermittlung_Pauschale!$N227),"")</f>
        <v/>
      </c>
      <c r="AA235" s="73" t="str">
        <f>IFERROR(IF($B235=String_o_Kofi,0,VLOOKUP(Monatsverwendungsnachweis!AR238,Status_Ausloesung,Monatsverwendungsnachweis!$R$6,FALSE)*$AF$6*Ermittlung_Pauschale!$N227),"")</f>
        <v/>
      </c>
      <c r="AB235" s="73" t="str">
        <f>IFERROR(IF($B235=String_o_Kofi,0,VLOOKUP(Monatsverwendungsnachweis!AS238,Status_Ausloesung,Monatsverwendungsnachweis!$R$6,FALSE)*$AF$6*Ermittlung_Pauschale!$N227),"")</f>
        <v/>
      </c>
      <c r="AC235" s="73" t="str">
        <f>IFERROR(IF($B235=String_o_Kofi,0,VLOOKUP(Monatsverwendungsnachweis!AT238,Status_Ausloesung,Monatsverwendungsnachweis!$R$6,FALSE)*$AF$6*Ermittlung_Pauschale!$N227),"")</f>
        <v/>
      </c>
      <c r="AD235" s="73" t="str">
        <f>IFERROR(IF($B235=String_o_Kofi,0,VLOOKUP(Monatsverwendungsnachweis!AU238,Status_Ausloesung,Monatsverwendungsnachweis!$R$6,FALSE)*$AF$6*Ermittlung_Pauschale!$N227),"")</f>
        <v/>
      </c>
      <c r="AE235" s="73" t="str">
        <f>IFERROR(IF($B235=String_o_Kofi,0,VLOOKUP(Monatsverwendungsnachweis!AV238,Status_Ausloesung,Monatsverwendungsnachweis!$R$6,FALSE)*$AF$6*Ermittlung_Pauschale!$N227),"")</f>
        <v/>
      </c>
      <c r="AF235" s="73" t="str">
        <f>IFERROR(IF($B235=String_o_Kofi,0,VLOOKUP(Monatsverwendungsnachweis!AW238,Status_Ausloesung,Monatsverwendungsnachweis!$R$6,FALSE)*$AF$6*Ermittlung_Pauschale!$N227),"")</f>
        <v/>
      </c>
      <c r="AG235" s="73" t="str">
        <f>IFERROR(IF($B235=String_o_Kofi,0,VLOOKUP(Monatsverwendungsnachweis!AX238,Status_Ausloesung,Monatsverwendungsnachweis!$R$6,FALSE)*$AF$6*Ermittlung_Pauschale!$N227),"")</f>
        <v/>
      </c>
      <c r="AH235" s="73" t="str">
        <f>IFERROR(IF($B235=String_o_Kofi,0,VLOOKUP(Monatsverwendungsnachweis!AY238,Status_Ausloesung,Monatsverwendungsnachweis!$R$6,FALSE)*$AF$6*Ermittlung_Pauschale!$N227),"")</f>
        <v/>
      </c>
      <c r="AI235" s="73" t="str">
        <f>IFERROR(IF($B235=String_o_Kofi,0,VLOOKUP(Monatsverwendungsnachweis!AZ238,Status_Ausloesung,Monatsverwendungsnachweis!$R$6,FALSE)*$AF$6*Ermittlung_Pauschale!$N227),"")</f>
        <v/>
      </c>
      <c r="AJ235" s="73" t="str">
        <f>IFERROR(IF($B235=String_o_Kofi,0,VLOOKUP(Monatsverwendungsnachweis!BA238,Status_Ausloesung,Monatsverwendungsnachweis!$R$6,FALSE)*$AF$6*Ermittlung_Pauschale!$N227),"")</f>
        <v/>
      </c>
      <c r="AK235" s="73" t="str">
        <f>IFERROR(IF($B235=String_o_Kofi,0,VLOOKUP(Monatsverwendungsnachweis!BB238,Status_Ausloesung,Monatsverwendungsnachweis!$R$6,FALSE)*$AF$6*Ermittlung_Pauschale!$N227),"")</f>
        <v/>
      </c>
      <c r="AL235" s="73" t="str">
        <f>IFERROR(IF($B235=String_o_Kofi,0,VLOOKUP(Monatsverwendungsnachweis!BC238,Status_Ausloesung,Monatsverwendungsnachweis!$R$6,FALSE)*$AF$6*Ermittlung_Pauschale!$N227),"")</f>
        <v/>
      </c>
      <c r="AM235" s="74">
        <f>IF(E235='Drop Down'!$L$2,SUM(H235:AL235),0)</f>
        <v>0</v>
      </c>
      <c r="AN235" s="74">
        <f>IF(E235='Drop Down'!$L$3,SUM(H235:AL235),0)</f>
        <v>0</v>
      </c>
      <c r="AO235" s="625"/>
      <c r="AP235" s="625"/>
    </row>
    <row r="236" spans="1:42" s="41" customFormat="1" ht="11.85" customHeight="1" x14ac:dyDescent="0.2">
      <c r="A236" s="83" t="str">
        <f>Monatsverwendungsnachweis!A239</f>
        <v/>
      </c>
      <c r="B236" s="84" t="str">
        <f>IF(Monatsverwendungsnachweis!B239&lt;&gt;"",Monatsverwendungsnachweis!B239,"")</f>
        <v/>
      </c>
      <c r="C236" s="84" t="str">
        <f>IF(Monatsverwendungsnachweis!D239&lt;&gt;"",Monatsverwendungsnachweis!D239,"")</f>
        <v/>
      </c>
      <c r="D236" s="124" t="str">
        <f>IF(Monatsverwendungsnachweis!F239="","",Monatsverwendungsnachweis!F239)</f>
        <v/>
      </c>
      <c r="E236" s="128" t="str">
        <f>IF(Monatsverwendungsnachweis!G239="","",Monatsverwendungsnachweis!G239)</f>
        <v/>
      </c>
      <c r="F236" s="124" t="str">
        <f>IF(Monatsverwendungsnachweis!H239="","",Monatsverwendungsnachweis!H239)</f>
        <v/>
      </c>
      <c r="G236" s="124" t="str">
        <f>IF(C236="","",IF(Ermittlung_Pauschale!N228=0,"nein","ja"))</f>
        <v/>
      </c>
      <c r="H236" s="73" t="str">
        <f>IFERROR(IF($B236=String_o_Kofi,0,VLOOKUP(Monatsverwendungsnachweis!Y239,Status_Ausloesung,Monatsverwendungsnachweis!$R$6,FALSE)*$AF$6*Ermittlung_Pauschale!$N228),"")</f>
        <v/>
      </c>
      <c r="I236" s="73" t="str">
        <f>IFERROR(IF($B236=String_o_Kofi,0,VLOOKUP(Monatsverwendungsnachweis!Z239,Status_Ausloesung,Monatsverwendungsnachweis!$R$6,FALSE)*$AF$6*Ermittlung_Pauschale!$N228),"")</f>
        <v/>
      </c>
      <c r="J236" s="73" t="str">
        <f>IFERROR(IF($B236=String_o_Kofi,0,VLOOKUP(Monatsverwendungsnachweis!AA239,Status_Ausloesung,Monatsverwendungsnachweis!$R$6,FALSE)*$AF$6*Ermittlung_Pauschale!$N228),"")</f>
        <v/>
      </c>
      <c r="K236" s="73" t="str">
        <f>IFERROR(IF($B236=String_o_Kofi,0,VLOOKUP(Monatsverwendungsnachweis!AB239,Status_Ausloesung,Monatsverwendungsnachweis!$R$6,FALSE)*$AF$6*Ermittlung_Pauschale!$N228),"")</f>
        <v/>
      </c>
      <c r="L236" s="73" t="str">
        <f>IFERROR(IF($B236=String_o_Kofi,0,VLOOKUP(Monatsverwendungsnachweis!AC239,Status_Ausloesung,Monatsverwendungsnachweis!$R$6,FALSE)*$AF$6*Ermittlung_Pauschale!$N228),"")</f>
        <v/>
      </c>
      <c r="M236" s="73" t="str">
        <f>IFERROR(IF($B236=String_o_Kofi,0,VLOOKUP(Monatsverwendungsnachweis!AD239,Status_Ausloesung,Monatsverwendungsnachweis!$R$6,FALSE)*$AF$6*Ermittlung_Pauschale!$N228),"")</f>
        <v/>
      </c>
      <c r="N236" s="73" t="str">
        <f>IFERROR(IF($B236=String_o_Kofi,0,VLOOKUP(Monatsverwendungsnachweis!AE239,Status_Ausloesung,Monatsverwendungsnachweis!$R$6,FALSE)*$AF$6*Ermittlung_Pauschale!$N228),"")</f>
        <v/>
      </c>
      <c r="O236" s="73" t="str">
        <f>IFERROR(IF($B236=String_o_Kofi,0,VLOOKUP(Monatsverwendungsnachweis!AF239,Status_Ausloesung,Monatsverwendungsnachweis!$R$6,FALSE)*$AF$6*Ermittlung_Pauschale!$N228),"")</f>
        <v/>
      </c>
      <c r="P236" s="73" t="str">
        <f>IFERROR(IF($B236=String_o_Kofi,0,VLOOKUP(Monatsverwendungsnachweis!AG239,Status_Ausloesung,Monatsverwendungsnachweis!$R$6,FALSE)*$AF$6*Ermittlung_Pauschale!$N228),"")</f>
        <v/>
      </c>
      <c r="Q236" s="73" t="str">
        <f>IFERROR(IF($B236=String_o_Kofi,0,VLOOKUP(Monatsverwendungsnachweis!AH239,Status_Ausloesung,Monatsverwendungsnachweis!$R$6,FALSE)*$AF$6*Ermittlung_Pauschale!$N228),"")</f>
        <v/>
      </c>
      <c r="R236" s="73" t="str">
        <f>IFERROR(IF($B236=String_o_Kofi,0,VLOOKUP(Monatsverwendungsnachweis!AI239,Status_Ausloesung,Monatsverwendungsnachweis!$R$6,FALSE)*$AF$6*Ermittlung_Pauschale!$N228),"")</f>
        <v/>
      </c>
      <c r="S236" s="73" t="str">
        <f>IFERROR(IF($B236=String_o_Kofi,0,VLOOKUP(Monatsverwendungsnachweis!AJ239,Status_Ausloesung,Monatsverwendungsnachweis!$R$6,FALSE)*$AF$6*Ermittlung_Pauschale!$N228),"")</f>
        <v/>
      </c>
      <c r="T236" s="73" t="str">
        <f>IFERROR(IF($B236=String_o_Kofi,0,VLOOKUP(Monatsverwendungsnachweis!AK239,Status_Ausloesung,Monatsverwendungsnachweis!$R$6,FALSE)*$AF$6*Ermittlung_Pauschale!$N228),"")</f>
        <v/>
      </c>
      <c r="U236" s="73" t="str">
        <f>IFERROR(IF($B236=String_o_Kofi,0,VLOOKUP(Monatsverwendungsnachweis!AL239,Status_Ausloesung,Monatsverwendungsnachweis!$R$6,FALSE)*$AF$6*Ermittlung_Pauschale!$N228),"")</f>
        <v/>
      </c>
      <c r="V236" s="73" t="str">
        <f>IFERROR(IF($B236=String_o_Kofi,0,VLOOKUP(Monatsverwendungsnachweis!AM239,Status_Ausloesung,Monatsverwendungsnachweis!$R$6,FALSE)*$AF$6*Ermittlung_Pauschale!$N228),"")</f>
        <v/>
      </c>
      <c r="W236" s="73" t="str">
        <f>IFERROR(IF($B236=String_o_Kofi,0,VLOOKUP(Monatsverwendungsnachweis!AN239,Status_Ausloesung,Monatsverwendungsnachweis!$R$6,FALSE)*$AF$6*Ermittlung_Pauschale!$N228),"")</f>
        <v/>
      </c>
      <c r="X236" s="73" t="str">
        <f>IFERROR(IF($B236=String_o_Kofi,0,VLOOKUP(Monatsverwendungsnachweis!AO239,Status_Ausloesung,Monatsverwendungsnachweis!$R$6,FALSE)*$AF$6*Ermittlung_Pauschale!$N228),"")</f>
        <v/>
      </c>
      <c r="Y236" s="73" t="str">
        <f>IFERROR(IF($B236=String_o_Kofi,0,VLOOKUP(Monatsverwendungsnachweis!AP239,Status_Ausloesung,Monatsverwendungsnachweis!$R$6,FALSE)*$AF$6*Ermittlung_Pauschale!$N228),"")</f>
        <v/>
      </c>
      <c r="Z236" s="73" t="str">
        <f>IFERROR(IF($B236=String_o_Kofi,0,VLOOKUP(Monatsverwendungsnachweis!AQ239,Status_Ausloesung,Monatsverwendungsnachweis!$R$6,FALSE)*$AF$6*Ermittlung_Pauschale!$N228),"")</f>
        <v/>
      </c>
      <c r="AA236" s="73" t="str">
        <f>IFERROR(IF($B236=String_o_Kofi,0,VLOOKUP(Monatsverwendungsnachweis!AR239,Status_Ausloesung,Monatsverwendungsnachweis!$R$6,FALSE)*$AF$6*Ermittlung_Pauschale!$N228),"")</f>
        <v/>
      </c>
      <c r="AB236" s="73" t="str">
        <f>IFERROR(IF($B236=String_o_Kofi,0,VLOOKUP(Monatsverwendungsnachweis!AS239,Status_Ausloesung,Monatsverwendungsnachweis!$R$6,FALSE)*$AF$6*Ermittlung_Pauschale!$N228),"")</f>
        <v/>
      </c>
      <c r="AC236" s="73" t="str">
        <f>IFERROR(IF($B236=String_o_Kofi,0,VLOOKUP(Monatsverwendungsnachweis!AT239,Status_Ausloesung,Monatsverwendungsnachweis!$R$6,FALSE)*$AF$6*Ermittlung_Pauschale!$N228),"")</f>
        <v/>
      </c>
      <c r="AD236" s="73" t="str">
        <f>IFERROR(IF($B236=String_o_Kofi,0,VLOOKUP(Monatsverwendungsnachweis!AU239,Status_Ausloesung,Monatsverwendungsnachweis!$R$6,FALSE)*$AF$6*Ermittlung_Pauschale!$N228),"")</f>
        <v/>
      </c>
      <c r="AE236" s="73" t="str">
        <f>IFERROR(IF($B236=String_o_Kofi,0,VLOOKUP(Monatsverwendungsnachweis!AV239,Status_Ausloesung,Monatsverwendungsnachweis!$R$6,FALSE)*$AF$6*Ermittlung_Pauschale!$N228),"")</f>
        <v/>
      </c>
      <c r="AF236" s="73" t="str">
        <f>IFERROR(IF($B236=String_o_Kofi,0,VLOOKUP(Monatsverwendungsnachweis!AW239,Status_Ausloesung,Monatsverwendungsnachweis!$R$6,FALSE)*$AF$6*Ermittlung_Pauschale!$N228),"")</f>
        <v/>
      </c>
      <c r="AG236" s="73" t="str">
        <f>IFERROR(IF($B236=String_o_Kofi,0,VLOOKUP(Monatsverwendungsnachweis!AX239,Status_Ausloesung,Monatsverwendungsnachweis!$R$6,FALSE)*$AF$6*Ermittlung_Pauschale!$N228),"")</f>
        <v/>
      </c>
      <c r="AH236" s="73" t="str">
        <f>IFERROR(IF($B236=String_o_Kofi,0,VLOOKUP(Monatsverwendungsnachweis!AY239,Status_Ausloesung,Monatsverwendungsnachweis!$R$6,FALSE)*$AF$6*Ermittlung_Pauschale!$N228),"")</f>
        <v/>
      </c>
      <c r="AI236" s="73" t="str">
        <f>IFERROR(IF($B236=String_o_Kofi,0,VLOOKUP(Monatsverwendungsnachweis!AZ239,Status_Ausloesung,Monatsverwendungsnachweis!$R$6,FALSE)*$AF$6*Ermittlung_Pauschale!$N228),"")</f>
        <v/>
      </c>
      <c r="AJ236" s="73" t="str">
        <f>IFERROR(IF($B236=String_o_Kofi,0,VLOOKUP(Monatsverwendungsnachweis!BA239,Status_Ausloesung,Monatsverwendungsnachweis!$R$6,FALSE)*$AF$6*Ermittlung_Pauschale!$N228),"")</f>
        <v/>
      </c>
      <c r="AK236" s="73" t="str">
        <f>IFERROR(IF($B236=String_o_Kofi,0,VLOOKUP(Monatsverwendungsnachweis!BB239,Status_Ausloesung,Monatsverwendungsnachweis!$R$6,FALSE)*$AF$6*Ermittlung_Pauschale!$N228),"")</f>
        <v/>
      </c>
      <c r="AL236" s="73" t="str">
        <f>IFERROR(IF($B236=String_o_Kofi,0,VLOOKUP(Monatsverwendungsnachweis!BC239,Status_Ausloesung,Monatsverwendungsnachweis!$R$6,FALSE)*$AF$6*Ermittlung_Pauschale!$N228),"")</f>
        <v/>
      </c>
      <c r="AM236" s="74">
        <f>IF(E236='Drop Down'!$L$2,SUM(H236:AL236),0)</f>
        <v>0</v>
      </c>
      <c r="AN236" s="74">
        <f>IF(E236='Drop Down'!$L$3,SUM(H236:AL236),0)</f>
        <v>0</v>
      </c>
      <c r="AO236" s="625"/>
      <c r="AP236" s="625"/>
    </row>
    <row r="237" spans="1:42" s="41" customFormat="1" ht="11.85" customHeight="1" x14ac:dyDescent="0.2">
      <c r="A237" s="83" t="str">
        <f>Monatsverwendungsnachweis!A240</f>
        <v/>
      </c>
      <c r="B237" s="84" t="str">
        <f>IF(Monatsverwendungsnachweis!B240&lt;&gt;"",Monatsverwendungsnachweis!B240,"")</f>
        <v/>
      </c>
      <c r="C237" s="84" t="str">
        <f>IF(Monatsverwendungsnachweis!D240&lt;&gt;"",Monatsverwendungsnachweis!D240,"")</f>
        <v/>
      </c>
      <c r="D237" s="124" t="str">
        <f>IF(Monatsverwendungsnachweis!F240="","",Monatsverwendungsnachweis!F240)</f>
        <v/>
      </c>
      <c r="E237" s="128" t="str">
        <f>IF(Monatsverwendungsnachweis!G240="","",Monatsverwendungsnachweis!G240)</f>
        <v/>
      </c>
      <c r="F237" s="124" t="str">
        <f>IF(Monatsverwendungsnachweis!H240="","",Monatsverwendungsnachweis!H240)</f>
        <v/>
      </c>
      <c r="G237" s="124" t="str">
        <f>IF(C237="","",IF(Ermittlung_Pauschale!N229=0,"nein","ja"))</f>
        <v/>
      </c>
      <c r="H237" s="73" t="str">
        <f>IFERROR(IF($B237=String_o_Kofi,0,VLOOKUP(Monatsverwendungsnachweis!Y240,Status_Ausloesung,Monatsverwendungsnachweis!$R$6,FALSE)*$AF$6*Ermittlung_Pauschale!$N229),"")</f>
        <v/>
      </c>
      <c r="I237" s="73" t="str">
        <f>IFERROR(IF($B237=String_o_Kofi,0,VLOOKUP(Monatsverwendungsnachweis!Z240,Status_Ausloesung,Monatsverwendungsnachweis!$R$6,FALSE)*$AF$6*Ermittlung_Pauschale!$N229),"")</f>
        <v/>
      </c>
      <c r="J237" s="73" t="str">
        <f>IFERROR(IF($B237=String_o_Kofi,0,VLOOKUP(Monatsverwendungsnachweis!AA240,Status_Ausloesung,Monatsverwendungsnachweis!$R$6,FALSE)*$AF$6*Ermittlung_Pauschale!$N229),"")</f>
        <v/>
      </c>
      <c r="K237" s="73" t="str">
        <f>IFERROR(IF($B237=String_o_Kofi,0,VLOOKUP(Monatsverwendungsnachweis!AB240,Status_Ausloesung,Monatsverwendungsnachweis!$R$6,FALSE)*$AF$6*Ermittlung_Pauschale!$N229),"")</f>
        <v/>
      </c>
      <c r="L237" s="73" t="str">
        <f>IFERROR(IF($B237=String_o_Kofi,0,VLOOKUP(Monatsverwendungsnachweis!AC240,Status_Ausloesung,Monatsverwendungsnachweis!$R$6,FALSE)*$AF$6*Ermittlung_Pauschale!$N229),"")</f>
        <v/>
      </c>
      <c r="M237" s="73" t="str">
        <f>IFERROR(IF($B237=String_o_Kofi,0,VLOOKUP(Monatsverwendungsnachweis!AD240,Status_Ausloesung,Monatsverwendungsnachweis!$R$6,FALSE)*$AF$6*Ermittlung_Pauschale!$N229),"")</f>
        <v/>
      </c>
      <c r="N237" s="73" t="str">
        <f>IFERROR(IF($B237=String_o_Kofi,0,VLOOKUP(Monatsverwendungsnachweis!AE240,Status_Ausloesung,Monatsverwendungsnachweis!$R$6,FALSE)*$AF$6*Ermittlung_Pauschale!$N229),"")</f>
        <v/>
      </c>
      <c r="O237" s="73" t="str">
        <f>IFERROR(IF($B237=String_o_Kofi,0,VLOOKUP(Monatsverwendungsnachweis!AF240,Status_Ausloesung,Monatsverwendungsnachweis!$R$6,FALSE)*$AF$6*Ermittlung_Pauschale!$N229),"")</f>
        <v/>
      </c>
      <c r="P237" s="73" t="str">
        <f>IFERROR(IF($B237=String_o_Kofi,0,VLOOKUP(Monatsverwendungsnachweis!AG240,Status_Ausloesung,Monatsverwendungsnachweis!$R$6,FALSE)*$AF$6*Ermittlung_Pauschale!$N229),"")</f>
        <v/>
      </c>
      <c r="Q237" s="73" t="str">
        <f>IFERROR(IF($B237=String_o_Kofi,0,VLOOKUP(Monatsverwendungsnachweis!AH240,Status_Ausloesung,Monatsverwendungsnachweis!$R$6,FALSE)*$AF$6*Ermittlung_Pauschale!$N229),"")</f>
        <v/>
      </c>
      <c r="R237" s="73" t="str">
        <f>IFERROR(IF($B237=String_o_Kofi,0,VLOOKUP(Monatsverwendungsnachweis!AI240,Status_Ausloesung,Monatsverwendungsnachweis!$R$6,FALSE)*$AF$6*Ermittlung_Pauschale!$N229),"")</f>
        <v/>
      </c>
      <c r="S237" s="73" t="str">
        <f>IFERROR(IF($B237=String_o_Kofi,0,VLOOKUP(Monatsverwendungsnachweis!AJ240,Status_Ausloesung,Monatsverwendungsnachweis!$R$6,FALSE)*$AF$6*Ermittlung_Pauschale!$N229),"")</f>
        <v/>
      </c>
      <c r="T237" s="73" t="str">
        <f>IFERROR(IF($B237=String_o_Kofi,0,VLOOKUP(Monatsverwendungsnachweis!AK240,Status_Ausloesung,Monatsverwendungsnachweis!$R$6,FALSE)*$AF$6*Ermittlung_Pauschale!$N229),"")</f>
        <v/>
      </c>
      <c r="U237" s="73" t="str">
        <f>IFERROR(IF($B237=String_o_Kofi,0,VLOOKUP(Monatsverwendungsnachweis!AL240,Status_Ausloesung,Monatsverwendungsnachweis!$R$6,FALSE)*$AF$6*Ermittlung_Pauschale!$N229),"")</f>
        <v/>
      </c>
      <c r="V237" s="73" t="str">
        <f>IFERROR(IF($B237=String_o_Kofi,0,VLOOKUP(Monatsverwendungsnachweis!AM240,Status_Ausloesung,Monatsverwendungsnachweis!$R$6,FALSE)*$AF$6*Ermittlung_Pauschale!$N229),"")</f>
        <v/>
      </c>
      <c r="W237" s="73" t="str">
        <f>IFERROR(IF($B237=String_o_Kofi,0,VLOOKUP(Monatsverwendungsnachweis!AN240,Status_Ausloesung,Monatsverwendungsnachweis!$R$6,FALSE)*$AF$6*Ermittlung_Pauschale!$N229),"")</f>
        <v/>
      </c>
      <c r="X237" s="73" t="str">
        <f>IFERROR(IF($B237=String_o_Kofi,0,VLOOKUP(Monatsverwendungsnachweis!AO240,Status_Ausloesung,Monatsverwendungsnachweis!$R$6,FALSE)*$AF$6*Ermittlung_Pauschale!$N229),"")</f>
        <v/>
      </c>
      <c r="Y237" s="73" t="str">
        <f>IFERROR(IF($B237=String_o_Kofi,0,VLOOKUP(Monatsverwendungsnachweis!AP240,Status_Ausloesung,Monatsverwendungsnachweis!$R$6,FALSE)*$AF$6*Ermittlung_Pauschale!$N229),"")</f>
        <v/>
      </c>
      <c r="Z237" s="73" t="str">
        <f>IFERROR(IF($B237=String_o_Kofi,0,VLOOKUP(Monatsverwendungsnachweis!AQ240,Status_Ausloesung,Monatsverwendungsnachweis!$R$6,FALSE)*$AF$6*Ermittlung_Pauschale!$N229),"")</f>
        <v/>
      </c>
      <c r="AA237" s="73" t="str">
        <f>IFERROR(IF($B237=String_o_Kofi,0,VLOOKUP(Monatsverwendungsnachweis!AR240,Status_Ausloesung,Monatsverwendungsnachweis!$R$6,FALSE)*$AF$6*Ermittlung_Pauschale!$N229),"")</f>
        <v/>
      </c>
      <c r="AB237" s="73" t="str">
        <f>IFERROR(IF($B237=String_o_Kofi,0,VLOOKUP(Monatsverwendungsnachweis!AS240,Status_Ausloesung,Monatsverwendungsnachweis!$R$6,FALSE)*$AF$6*Ermittlung_Pauschale!$N229),"")</f>
        <v/>
      </c>
      <c r="AC237" s="73" t="str">
        <f>IFERROR(IF($B237=String_o_Kofi,0,VLOOKUP(Monatsverwendungsnachweis!AT240,Status_Ausloesung,Monatsverwendungsnachweis!$R$6,FALSE)*$AF$6*Ermittlung_Pauschale!$N229),"")</f>
        <v/>
      </c>
      <c r="AD237" s="73" t="str">
        <f>IFERROR(IF($B237=String_o_Kofi,0,VLOOKUP(Monatsverwendungsnachweis!AU240,Status_Ausloesung,Monatsverwendungsnachweis!$R$6,FALSE)*$AF$6*Ermittlung_Pauschale!$N229),"")</f>
        <v/>
      </c>
      <c r="AE237" s="73" t="str">
        <f>IFERROR(IF($B237=String_o_Kofi,0,VLOOKUP(Monatsverwendungsnachweis!AV240,Status_Ausloesung,Monatsverwendungsnachweis!$R$6,FALSE)*$AF$6*Ermittlung_Pauschale!$N229),"")</f>
        <v/>
      </c>
      <c r="AF237" s="73" t="str">
        <f>IFERROR(IF($B237=String_o_Kofi,0,VLOOKUP(Monatsverwendungsnachweis!AW240,Status_Ausloesung,Monatsverwendungsnachweis!$R$6,FALSE)*$AF$6*Ermittlung_Pauschale!$N229),"")</f>
        <v/>
      </c>
      <c r="AG237" s="73" t="str">
        <f>IFERROR(IF($B237=String_o_Kofi,0,VLOOKUP(Monatsverwendungsnachweis!AX240,Status_Ausloesung,Monatsverwendungsnachweis!$R$6,FALSE)*$AF$6*Ermittlung_Pauschale!$N229),"")</f>
        <v/>
      </c>
      <c r="AH237" s="73" t="str">
        <f>IFERROR(IF($B237=String_o_Kofi,0,VLOOKUP(Monatsverwendungsnachweis!AY240,Status_Ausloesung,Monatsverwendungsnachweis!$R$6,FALSE)*$AF$6*Ermittlung_Pauschale!$N229),"")</f>
        <v/>
      </c>
      <c r="AI237" s="73" t="str">
        <f>IFERROR(IF($B237=String_o_Kofi,0,VLOOKUP(Monatsverwendungsnachweis!AZ240,Status_Ausloesung,Monatsverwendungsnachweis!$R$6,FALSE)*$AF$6*Ermittlung_Pauschale!$N229),"")</f>
        <v/>
      </c>
      <c r="AJ237" s="73" t="str">
        <f>IFERROR(IF($B237=String_o_Kofi,0,VLOOKUP(Monatsverwendungsnachweis!BA240,Status_Ausloesung,Monatsverwendungsnachweis!$R$6,FALSE)*$AF$6*Ermittlung_Pauschale!$N229),"")</f>
        <v/>
      </c>
      <c r="AK237" s="73" t="str">
        <f>IFERROR(IF($B237=String_o_Kofi,0,VLOOKUP(Monatsverwendungsnachweis!BB240,Status_Ausloesung,Monatsverwendungsnachweis!$R$6,FALSE)*$AF$6*Ermittlung_Pauschale!$N229),"")</f>
        <v/>
      </c>
      <c r="AL237" s="73" t="str">
        <f>IFERROR(IF($B237=String_o_Kofi,0,VLOOKUP(Monatsverwendungsnachweis!BC240,Status_Ausloesung,Monatsverwendungsnachweis!$R$6,FALSE)*$AF$6*Ermittlung_Pauschale!$N229),"")</f>
        <v/>
      </c>
      <c r="AM237" s="74">
        <f>IF(E237='Drop Down'!$L$2,SUM(H237:AL237),0)</f>
        <v>0</v>
      </c>
      <c r="AN237" s="74">
        <f>IF(E237='Drop Down'!$L$3,SUM(H237:AL237),0)</f>
        <v>0</v>
      </c>
      <c r="AO237" s="625"/>
      <c r="AP237" s="625"/>
    </row>
    <row r="238" spans="1:42" s="41" customFormat="1" ht="11.85" customHeight="1" x14ac:dyDescent="0.2">
      <c r="A238" s="83" t="str">
        <f>Monatsverwendungsnachweis!A241</f>
        <v/>
      </c>
      <c r="B238" s="84" t="str">
        <f>IF(Monatsverwendungsnachweis!B241&lt;&gt;"",Monatsverwendungsnachweis!B241,"")</f>
        <v/>
      </c>
      <c r="C238" s="84" t="str">
        <f>IF(Monatsverwendungsnachweis!D241&lt;&gt;"",Monatsverwendungsnachweis!D241,"")</f>
        <v/>
      </c>
      <c r="D238" s="124" t="str">
        <f>IF(Monatsverwendungsnachweis!F241="","",Monatsverwendungsnachweis!F241)</f>
        <v/>
      </c>
      <c r="E238" s="128" t="str">
        <f>IF(Monatsverwendungsnachweis!G241="","",Monatsverwendungsnachweis!G241)</f>
        <v/>
      </c>
      <c r="F238" s="124" t="str">
        <f>IF(Monatsverwendungsnachweis!H241="","",Monatsverwendungsnachweis!H241)</f>
        <v/>
      </c>
      <c r="G238" s="124" t="str">
        <f>IF(C238="","",IF(Ermittlung_Pauschale!N230=0,"nein","ja"))</f>
        <v/>
      </c>
      <c r="H238" s="73" t="str">
        <f>IFERROR(IF($B238=String_o_Kofi,0,VLOOKUP(Monatsverwendungsnachweis!Y241,Status_Ausloesung,Monatsverwendungsnachweis!$R$6,FALSE)*$AF$6*Ermittlung_Pauschale!$N230),"")</f>
        <v/>
      </c>
      <c r="I238" s="73" t="str">
        <f>IFERROR(IF($B238=String_o_Kofi,0,VLOOKUP(Monatsverwendungsnachweis!Z241,Status_Ausloesung,Monatsverwendungsnachweis!$R$6,FALSE)*$AF$6*Ermittlung_Pauschale!$N230),"")</f>
        <v/>
      </c>
      <c r="J238" s="73" t="str">
        <f>IFERROR(IF($B238=String_o_Kofi,0,VLOOKUP(Monatsverwendungsnachweis!AA241,Status_Ausloesung,Monatsverwendungsnachweis!$R$6,FALSE)*$AF$6*Ermittlung_Pauschale!$N230),"")</f>
        <v/>
      </c>
      <c r="K238" s="73" t="str">
        <f>IFERROR(IF($B238=String_o_Kofi,0,VLOOKUP(Monatsverwendungsnachweis!AB241,Status_Ausloesung,Monatsverwendungsnachweis!$R$6,FALSE)*$AF$6*Ermittlung_Pauschale!$N230),"")</f>
        <v/>
      </c>
      <c r="L238" s="73" t="str">
        <f>IFERROR(IF($B238=String_o_Kofi,0,VLOOKUP(Monatsverwendungsnachweis!AC241,Status_Ausloesung,Monatsverwendungsnachweis!$R$6,FALSE)*$AF$6*Ermittlung_Pauschale!$N230),"")</f>
        <v/>
      </c>
      <c r="M238" s="73" t="str">
        <f>IFERROR(IF($B238=String_o_Kofi,0,VLOOKUP(Monatsverwendungsnachweis!AD241,Status_Ausloesung,Monatsverwendungsnachweis!$R$6,FALSE)*$AF$6*Ermittlung_Pauschale!$N230),"")</f>
        <v/>
      </c>
      <c r="N238" s="73" t="str">
        <f>IFERROR(IF($B238=String_o_Kofi,0,VLOOKUP(Monatsverwendungsnachweis!AE241,Status_Ausloesung,Monatsverwendungsnachweis!$R$6,FALSE)*$AF$6*Ermittlung_Pauschale!$N230),"")</f>
        <v/>
      </c>
      <c r="O238" s="73" t="str">
        <f>IFERROR(IF($B238=String_o_Kofi,0,VLOOKUP(Monatsverwendungsnachweis!AF241,Status_Ausloesung,Monatsverwendungsnachweis!$R$6,FALSE)*$AF$6*Ermittlung_Pauschale!$N230),"")</f>
        <v/>
      </c>
      <c r="P238" s="73" t="str">
        <f>IFERROR(IF($B238=String_o_Kofi,0,VLOOKUP(Monatsverwendungsnachweis!AG241,Status_Ausloesung,Monatsverwendungsnachweis!$R$6,FALSE)*$AF$6*Ermittlung_Pauschale!$N230),"")</f>
        <v/>
      </c>
      <c r="Q238" s="73" t="str">
        <f>IFERROR(IF($B238=String_o_Kofi,0,VLOOKUP(Monatsverwendungsnachweis!AH241,Status_Ausloesung,Monatsverwendungsnachweis!$R$6,FALSE)*$AF$6*Ermittlung_Pauschale!$N230),"")</f>
        <v/>
      </c>
      <c r="R238" s="73" t="str">
        <f>IFERROR(IF($B238=String_o_Kofi,0,VLOOKUP(Monatsverwendungsnachweis!AI241,Status_Ausloesung,Monatsverwendungsnachweis!$R$6,FALSE)*$AF$6*Ermittlung_Pauschale!$N230),"")</f>
        <v/>
      </c>
      <c r="S238" s="73" t="str">
        <f>IFERROR(IF($B238=String_o_Kofi,0,VLOOKUP(Monatsverwendungsnachweis!AJ241,Status_Ausloesung,Monatsverwendungsnachweis!$R$6,FALSE)*$AF$6*Ermittlung_Pauschale!$N230),"")</f>
        <v/>
      </c>
      <c r="T238" s="73" t="str">
        <f>IFERROR(IF($B238=String_o_Kofi,0,VLOOKUP(Monatsverwendungsnachweis!AK241,Status_Ausloesung,Monatsverwendungsnachweis!$R$6,FALSE)*$AF$6*Ermittlung_Pauschale!$N230),"")</f>
        <v/>
      </c>
      <c r="U238" s="73" t="str">
        <f>IFERROR(IF($B238=String_o_Kofi,0,VLOOKUP(Monatsverwendungsnachweis!AL241,Status_Ausloesung,Monatsverwendungsnachweis!$R$6,FALSE)*$AF$6*Ermittlung_Pauschale!$N230),"")</f>
        <v/>
      </c>
      <c r="V238" s="73" t="str">
        <f>IFERROR(IF($B238=String_o_Kofi,0,VLOOKUP(Monatsverwendungsnachweis!AM241,Status_Ausloesung,Monatsverwendungsnachweis!$R$6,FALSE)*$AF$6*Ermittlung_Pauschale!$N230),"")</f>
        <v/>
      </c>
      <c r="W238" s="73" t="str">
        <f>IFERROR(IF($B238=String_o_Kofi,0,VLOOKUP(Monatsverwendungsnachweis!AN241,Status_Ausloesung,Monatsverwendungsnachweis!$R$6,FALSE)*$AF$6*Ermittlung_Pauschale!$N230),"")</f>
        <v/>
      </c>
      <c r="X238" s="73" t="str">
        <f>IFERROR(IF($B238=String_o_Kofi,0,VLOOKUP(Monatsverwendungsnachweis!AO241,Status_Ausloesung,Monatsverwendungsnachweis!$R$6,FALSE)*$AF$6*Ermittlung_Pauschale!$N230),"")</f>
        <v/>
      </c>
      <c r="Y238" s="73" t="str">
        <f>IFERROR(IF($B238=String_o_Kofi,0,VLOOKUP(Monatsverwendungsnachweis!AP241,Status_Ausloesung,Monatsverwendungsnachweis!$R$6,FALSE)*$AF$6*Ermittlung_Pauschale!$N230),"")</f>
        <v/>
      </c>
      <c r="Z238" s="73" t="str">
        <f>IFERROR(IF($B238=String_o_Kofi,0,VLOOKUP(Monatsverwendungsnachweis!AQ241,Status_Ausloesung,Monatsverwendungsnachweis!$R$6,FALSE)*$AF$6*Ermittlung_Pauschale!$N230),"")</f>
        <v/>
      </c>
      <c r="AA238" s="73" t="str">
        <f>IFERROR(IF($B238=String_o_Kofi,0,VLOOKUP(Monatsverwendungsnachweis!AR241,Status_Ausloesung,Monatsverwendungsnachweis!$R$6,FALSE)*$AF$6*Ermittlung_Pauschale!$N230),"")</f>
        <v/>
      </c>
      <c r="AB238" s="73" t="str">
        <f>IFERROR(IF($B238=String_o_Kofi,0,VLOOKUP(Monatsverwendungsnachweis!AS241,Status_Ausloesung,Monatsverwendungsnachweis!$R$6,FALSE)*$AF$6*Ermittlung_Pauschale!$N230),"")</f>
        <v/>
      </c>
      <c r="AC238" s="73" t="str">
        <f>IFERROR(IF($B238=String_o_Kofi,0,VLOOKUP(Monatsverwendungsnachweis!AT241,Status_Ausloesung,Monatsverwendungsnachweis!$R$6,FALSE)*$AF$6*Ermittlung_Pauschale!$N230),"")</f>
        <v/>
      </c>
      <c r="AD238" s="73" t="str">
        <f>IFERROR(IF($B238=String_o_Kofi,0,VLOOKUP(Monatsverwendungsnachweis!AU241,Status_Ausloesung,Monatsverwendungsnachweis!$R$6,FALSE)*$AF$6*Ermittlung_Pauschale!$N230),"")</f>
        <v/>
      </c>
      <c r="AE238" s="73" t="str">
        <f>IFERROR(IF($B238=String_o_Kofi,0,VLOOKUP(Monatsverwendungsnachweis!AV241,Status_Ausloesung,Monatsverwendungsnachweis!$R$6,FALSE)*$AF$6*Ermittlung_Pauschale!$N230),"")</f>
        <v/>
      </c>
      <c r="AF238" s="73" t="str">
        <f>IFERROR(IF($B238=String_o_Kofi,0,VLOOKUP(Monatsverwendungsnachweis!AW241,Status_Ausloesung,Monatsverwendungsnachweis!$R$6,FALSE)*$AF$6*Ermittlung_Pauschale!$N230),"")</f>
        <v/>
      </c>
      <c r="AG238" s="73" t="str">
        <f>IFERROR(IF($B238=String_o_Kofi,0,VLOOKUP(Monatsverwendungsnachweis!AX241,Status_Ausloesung,Monatsverwendungsnachweis!$R$6,FALSE)*$AF$6*Ermittlung_Pauschale!$N230),"")</f>
        <v/>
      </c>
      <c r="AH238" s="73" t="str">
        <f>IFERROR(IF($B238=String_o_Kofi,0,VLOOKUP(Monatsverwendungsnachweis!AY241,Status_Ausloesung,Monatsverwendungsnachweis!$R$6,FALSE)*$AF$6*Ermittlung_Pauschale!$N230),"")</f>
        <v/>
      </c>
      <c r="AI238" s="73" t="str">
        <f>IFERROR(IF($B238=String_o_Kofi,0,VLOOKUP(Monatsverwendungsnachweis!AZ241,Status_Ausloesung,Monatsverwendungsnachweis!$R$6,FALSE)*$AF$6*Ermittlung_Pauschale!$N230),"")</f>
        <v/>
      </c>
      <c r="AJ238" s="73" t="str">
        <f>IFERROR(IF($B238=String_o_Kofi,0,VLOOKUP(Monatsverwendungsnachweis!BA241,Status_Ausloesung,Monatsverwendungsnachweis!$R$6,FALSE)*$AF$6*Ermittlung_Pauschale!$N230),"")</f>
        <v/>
      </c>
      <c r="AK238" s="73" t="str">
        <f>IFERROR(IF($B238=String_o_Kofi,0,VLOOKUP(Monatsverwendungsnachweis!BB241,Status_Ausloesung,Monatsverwendungsnachweis!$R$6,FALSE)*$AF$6*Ermittlung_Pauschale!$N230),"")</f>
        <v/>
      </c>
      <c r="AL238" s="73" t="str">
        <f>IFERROR(IF($B238=String_o_Kofi,0,VLOOKUP(Monatsverwendungsnachweis!BC241,Status_Ausloesung,Monatsverwendungsnachweis!$R$6,FALSE)*$AF$6*Ermittlung_Pauschale!$N230),"")</f>
        <v/>
      </c>
      <c r="AM238" s="74">
        <f>IF(E238='Drop Down'!$L$2,SUM(H238:AL238),0)</f>
        <v>0</v>
      </c>
      <c r="AN238" s="74">
        <f>IF(E238='Drop Down'!$L$3,SUM(H238:AL238),0)</f>
        <v>0</v>
      </c>
      <c r="AO238" s="625"/>
      <c r="AP238" s="625"/>
    </row>
    <row r="239" spans="1:42" s="41" customFormat="1" ht="11.85" customHeight="1" x14ac:dyDescent="0.2">
      <c r="A239" s="83" t="str">
        <f>Monatsverwendungsnachweis!A242</f>
        <v/>
      </c>
      <c r="B239" s="84" t="str">
        <f>IF(Monatsverwendungsnachweis!B242&lt;&gt;"",Monatsverwendungsnachweis!B242,"")</f>
        <v/>
      </c>
      <c r="C239" s="84" t="str">
        <f>IF(Monatsverwendungsnachweis!D242&lt;&gt;"",Monatsverwendungsnachweis!D242,"")</f>
        <v/>
      </c>
      <c r="D239" s="124" t="str">
        <f>IF(Monatsverwendungsnachweis!F242="","",Monatsverwendungsnachweis!F242)</f>
        <v/>
      </c>
      <c r="E239" s="128" t="str">
        <f>IF(Monatsverwendungsnachweis!G242="","",Monatsverwendungsnachweis!G242)</f>
        <v/>
      </c>
      <c r="F239" s="124" t="str">
        <f>IF(Monatsverwendungsnachweis!H242="","",Monatsverwendungsnachweis!H242)</f>
        <v/>
      </c>
      <c r="G239" s="124" t="str">
        <f>IF(C239="","",IF(Ermittlung_Pauschale!N231=0,"nein","ja"))</f>
        <v/>
      </c>
      <c r="H239" s="73" t="str">
        <f>IFERROR(IF($B239=String_o_Kofi,0,VLOOKUP(Monatsverwendungsnachweis!Y242,Status_Ausloesung,Monatsverwendungsnachweis!$R$6,FALSE)*$AF$6*Ermittlung_Pauschale!$N231),"")</f>
        <v/>
      </c>
      <c r="I239" s="73" t="str">
        <f>IFERROR(IF($B239=String_o_Kofi,0,VLOOKUP(Monatsverwendungsnachweis!Z242,Status_Ausloesung,Monatsverwendungsnachweis!$R$6,FALSE)*$AF$6*Ermittlung_Pauschale!$N231),"")</f>
        <v/>
      </c>
      <c r="J239" s="73" t="str">
        <f>IFERROR(IF($B239=String_o_Kofi,0,VLOOKUP(Monatsverwendungsnachweis!AA242,Status_Ausloesung,Monatsverwendungsnachweis!$R$6,FALSE)*$AF$6*Ermittlung_Pauschale!$N231),"")</f>
        <v/>
      </c>
      <c r="K239" s="73" t="str">
        <f>IFERROR(IF($B239=String_o_Kofi,0,VLOOKUP(Monatsverwendungsnachweis!AB242,Status_Ausloesung,Monatsverwendungsnachweis!$R$6,FALSE)*$AF$6*Ermittlung_Pauschale!$N231),"")</f>
        <v/>
      </c>
      <c r="L239" s="73" t="str">
        <f>IFERROR(IF($B239=String_o_Kofi,0,VLOOKUP(Monatsverwendungsnachweis!AC242,Status_Ausloesung,Monatsverwendungsnachweis!$R$6,FALSE)*$AF$6*Ermittlung_Pauschale!$N231),"")</f>
        <v/>
      </c>
      <c r="M239" s="73" t="str">
        <f>IFERROR(IF($B239=String_o_Kofi,0,VLOOKUP(Monatsverwendungsnachweis!AD242,Status_Ausloesung,Monatsverwendungsnachweis!$R$6,FALSE)*$AF$6*Ermittlung_Pauschale!$N231),"")</f>
        <v/>
      </c>
      <c r="N239" s="73" t="str">
        <f>IFERROR(IF($B239=String_o_Kofi,0,VLOOKUP(Monatsverwendungsnachweis!AE242,Status_Ausloesung,Monatsverwendungsnachweis!$R$6,FALSE)*$AF$6*Ermittlung_Pauschale!$N231),"")</f>
        <v/>
      </c>
      <c r="O239" s="73" t="str">
        <f>IFERROR(IF($B239=String_o_Kofi,0,VLOOKUP(Monatsverwendungsnachweis!AF242,Status_Ausloesung,Monatsverwendungsnachweis!$R$6,FALSE)*$AF$6*Ermittlung_Pauschale!$N231),"")</f>
        <v/>
      </c>
      <c r="P239" s="73" t="str">
        <f>IFERROR(IF($B239=String_o_Kofi,0,VLOOKUP(Monatsverwendungsnachweis!AG242,Status_Ausloesung,Monatsverwendungsnachweis!$R$6,FALSE)*$AF$6*Ermittlung_Pauschale!$N231),"")</f>
        <v/>
      </c>
      <c r="Q239" s="73" t="str">
        <f>IFERROR(IF($B239=String_o_Kofi,0,VLOOKUP(Monatsverwendungsnachweis!AH242,Status_Ausloesung,Monatsverwendungsnachweis!$R$6,FALSE)*$AF$6*Ermittlung_Pauschale!$N231),"")</f>
        <v/>
      </c>
      <c r="R239" s="73" t="str">
        <f>IFERROR(IF($B239=String_o_Kofi,0,VLOOKUP(Monatsverwendungsnachweis!AI242,Status_Ausloesung,Monatsverwendungsnachweis!$R$6,FALSE)*$AF$6*Ermittlung_Pauschale!$N231),"")</f>
        <v/>
      </c>
      <c r="S239" s="73" t="str">
        <f>IFERROR(IF($B239=String_o_Kofi,0,VLOOKUP(Monatsverwendungsnachweis!AJ242,Status_Ausloesung,Monatsverwendungsnachweis!$R$6,FALSE)*$AF$6*Ermittlung_Pauschale!$N231),"")</f>
        <v/>
      </c>
      <c r="T239" s="73" t="str">
        <f>IFERROR(IF($B239=String_o_Kofi,0,VLOOKUP(Monatsverwendungsnachweis!AK242,Status_Ausloesung,Monatsverwendungsnachweis!$R$6,FALSE)*$AF$6*Ermittlung_Pauschale!$N231),"")</f>
        <v/>
      </c>
      <c r="U239" s="73" t="str">
        <f>IFERROR(IF($B239=String_o_Kofi,0,VLOOKUP(Monatsverwendungsnachweis!AL242,Status_Ausloesung,Monatsverwendungsnachweis!$R$6,FALSE)*$AF$6*Ermittlung_Pauschale!$N231),"")</f>
        <v/>
      </c>
      <c r="V239" s="73" t="str">
        <f>IFERROR(IF($B239=String_o_Kofi,0,VLOOKUP(Monatsverwendungsnachweis!AM242,Status_Ausloesung,Monatsverwendungsnachweis!$R$6,FALSE)*$AF$6*Ermittlung_Pauschale!$N231),"")</f>
        <v/>
      </c>
      <c r="W239" s="73" t="str">
        <f>IFERROR(IF($B239=String_o_Kofi,0,VLOOKUP(Monatsverwendungsnachweis!AN242,Status_Ausloesung,Monatsverwendungsnachweis!$R$6,FALSE)*$AF$6*Ermittlung_Pauschale!$N231),"")</f>
        <v/>
      </c>
      <c r="X239" s="73" t="str">
        <f>IFERROR(IF($B239=String_o_Kofi,0,VLOOKUP(Monatsverwendungsnachweis!AO242,Status_Ausloesung,Monatsverwendungsnachweis!$R$6,FALSE)*$AF$6*Ermittlung_Pauschale!$N231),"")</f>
        <v/>
      </c>
      <c r="Y239" s="73" t="str">
        <f>IFERROR(IF($B239=String_o_Kofi,0,VLOOKUP(Monatsverwendungsnachweis!AP242,Status_Ausloesung,Monatsverwendungsnachweis!$R$6,FALSE)*$AF$6*Ermittlung_Pauschale!$N231),"")</f>
        <v/>
      </c>
      <c r="Z239" s="73" t="str">
        <f>IFERROR(IF($B239=String_o_Kofi,0,VLOOKUP(Monatsverwendungsnachweis!AQ242,Status_Ausloesung,Monatsverwendungsnachweis!$R$6,FALSE)*$AF$6*Ermittlung_Pauschale!$N231),"")</f>
        <v/>
      </c>
      <c r="AA239" s="73" t="str">
        <f>IFERROR(IF($B239=String_o_Kofi,0,VLOOKUP(Monatsverwendungsnachweis!AR242,Status_Ausloesung,Monatsverwendungsnachweis!$R$6,FALSE)*$AF$6*Ermittlung_Pauschale!$N231),"")</f>
        <v/>
      </c>
      <c r="AB239" s="73" t="str">
        <f>IFERROR(IF($B239=String_o_Kofi,0,VLOOKUP(Monatsverwendungsnachweis!AS242,Status_Ausloesung,Monatsverwendungsnachweis!$R$6,FALSE)*$AF$6*Ermittlung_Pauschale!$N231),"")</f>
        <v/>
      </c>
      <c r="AC239" s="73" t="str">
        <f>IFERROR(IF($B239=String_o_Kofi,0,VLOOKUP(Monatsverwendungsnachweis!AT242,Status_Ausloesung,Monatsverwendungsnachweis!$R$6,FALSE)*$AF$6*Ermittlung_Pauschale!$N231),"")</f>
        <v/>
      </c>
      <c r="AD239" s="73" t="str">
        <f>IFERROR(IF($B239=String_o_Kofi,0,VLOOKUP(Monatsverwendungsnachweis!AU242,Status_Ausloesung,Monatsverwendungsnachweis!$R$6,FALSE)*$AF$6*Ermittlung_Pauschale!$N231),"")</f>
        <v/>
      </c>
      <c r="AE239" s="73" t="str">
        <f>IFERROR(IF($B239=String_o_Kofi,0,VLOOKUP(Monatsverwendungsnachweis!AV242,Status_Ausloesung,Monatsverwendungsnachweis!$R$6,FALSE)*$AF$6*Ermittlung_Pauschale!$N231),"")</f>
        <v/>
      </c>
      <c r="AF239" s="73" t="str">
        <f>IFERROR(IF($B239=String_o_Kofi,0,VLOOKUP(Monatsverwendungsnachweis!AW242,Status_Ausloesung,Monatsverwendungsnachweis!$R$6,FALSE)*$AF$6*Ermittlung_Pauschale!$N231),"")</f>
        <v/>
      </c>
      <c r="AG239" s="73" t="str">
        <f>IFERROR(IF($B239=String_o_Kofi,0,VLOOKUP(Monatsverwendungsnachweis!AX242,Status_Ausloesung,Monatsverwendungsnachweis!$R$6,FALSE)*$AF$6*Ermittlung_Pauschale!$N231),"")</f>
        <v/>
      </c>
      <c r="AH239" s="73" t="str">
        <f>IFERROR(IF($B239=String_o_Kofi,0,VLOOKUP(Monatsverwendungsnachweis!AY242,Status_Ausloesung,Monatsverwendungsnachweis!$R$6,FALSE)*$AF$6*Ermittlung_Pauschale!$N231),"")</f>
        <v/>
      </c>
      <c r="AI239" s="73" t="str">
        <f>IFERROR(IF($B239=String_o_Kofi,0,VLOOKUP(Monatsverwendungsnachweis!AZ242,Status_Ausloesung,Monatsverwendungsnachweis!$R$6,FALSE)*$AF$6*Ermittlung_Pauschale!$N231),"")</f>
        <v/>
      </c>
      <c r="AJ239" s="73" t="str">
        <f>IFERROR(IF($B239=String_o_Kofi,0,VLOOKUP(Monatsverwendungsnachweis!BA242,Status_Ausloesung,Monatsverwendungsnachweis!$R$6,FALSE)*$AF$6*Ermittlung_Pauschale!$N231),"")</f>
        <v/>
      </c>
      <c r="AK239" s="73" t="str">
        <f>IFERROR(IF($B239=String_o_Kofi,0,VLOOKUP(Monatsverwendungsnachweis!BB242,Status_Ausloesung,Monatsverwendungsnachweis!$R$6,FALSE)*$AF$6*Ermittlung_Pauschale!$N231),"")</f>
        <v/>
      </c>
      <c r="AL239" s="73" t="str">
        <f>IFERROR(IF($B239=String_o_Kofi,0,VLOOKUP(Monatsverwendungsnachweis!BC242,Status_Ausloesung,Monatsverwendungsnachweis!$R$6,FALSE)*$AF$6*Ermittlung_Pauschale!$N231),"")</f>
        <v/>
      </c>
      <c r="AM239" s="74">
        <f>IF(E239='Drop Down'!$L$2,SUM(H239:AL239),0)</f>
        <v>0</v>
      </c>
      <c r="AN239" s="74">
        <f>IF(E239='Drop Down'!$L$3,SUM(H239:AL239),0)</f>
        <v>0</v>
      </c>
      <c r="AO239" s="625"/>
      <c r="AP239" s="625"/>
    </row>
    <row r="240" spans="1:42" s="41" customFormat="1" ht="11.85" customHeight="1" x14ac:dyDescent="0.2">
      <c r="A240" s="83" t="str">
        <f>Monatsverwendungsnachweis!A243</f>
        <v/>
      </c>
      <c r="B240" s="84" t="str">
        <f>IF(Monatsverwendungsnachweis!B243&lt;&gt;"",Monatsverwendungsnachweis!B243,"")</f>
        <v/>
      </c>
      <c r="C240" s="84" t="str">
        <f>IF(Monatsverwendungsnachweis!D243&lt;&gt;"",Monatsverwendungsnachweis!D243,"")</f>
        <v/>
      </c>
      <c r="D240" s="124" t="str">
        <f>IF(Monatsverwendungsnachweis!F243="","",Monatsverwendungsnachweis!F243)</f>
        <v/>
      </c>
      <c r="E240" s="128" t="str">
        <f>IF(Monatsverwendungsnachweis!G243="","",Monatsverwendungsnachweis!G243)</f>
        <v/>
      </c>
      <c r="F240" s="124" t="str">
        <f>IF(Monatsverwendungsnachweis!H243="","",Monatsverwendungsnachweis!H243)</f>
        <v/>
      </c>
      <c r="G240" s="124" t="str">
        <f>IF(C240="","",IF(Ermittlung_Pauschale!N232=0,"nein","ja"))</f>
        <v/>
      </c>
      <c r="H240" s="73" t="str">
        <f>IFERROR(IF($B240=String_o_Kofi,0,VLOOKUP(Monatsverwendungsnachweis!Y243,Status_Ausloesung,Monatsverwendungsnachweis!$R$6,FALSE)*$AF$6*Ermittlung_Pauschale!$N232),"")</f>
        <v/>
      </c>
      <c r="I240" s="73" t="str">
        <f>IFERROR(IF($B240=String_o_Kofi,0,VLOOKUP(Monatsverwendungsnachweis!Z243,Status_Ausloesung,Monatsverwendungsnachweis!$R$6,FALSE)*$AF$6*Ermittlung_Pauschale!$N232),"")</f>
        <v/>
      </c>
      <c r="J240" s="73" t="str">
        <f>IFERROR(IF($B240=String_o_Kofi,0,VLOOKUP(Monatsverwendungsnachweis!AA243,Status_Ausloesung,Monatsverwendungsnachweis!$R$6,FALSE)*$AF$6*Ermittlung_Pauschale!$N232),"")</f>
        <v/>
      </c>
      <c r="K240" s="73" t="str">
        <f>IFERROR(IF($B240=String_o_Kofi,0,VLOOKUP(Monatsverwendungsnachweis!AB243,Status_Ausloesung,Monatsverwendungsnachweis!$R$6,FALSE)*$AF$6*Ermittlung_Pauschale!$N232),"")</f>
        <v/>
      </c>
      <c r="L240" s="73" t="str">
        <f>IFERROR(IF($B240=String_o_Kofi,0,VLOOKUP(Monatsverwendungsnachweis!AC243,Status_Ausloesung,Monatsverwendungsnachweis!$R$6,FALSE)*$AF$6*Ermittlung_Pauschale!$N232),"")</f>
        <v/>
      </c>
      <c r="M240" s="73" t="str">
        <f>IFERROR(IF($B240=String_o_Kofi,0,VLOOKUP(Monatsverwendungsnachweis!AD243,Status_Ausloesung,Monatsverwendungsnachweis!$R$6,FALSE)*$AF$6*Ermittlung_Pauschale!$N232),"")</f>
        <v/>
      </c>
      <c r="N240" s="73" t="str">
        <f>IFERROR(IF($B240=String_o_Kofi,0,VLOOKUP(Monatsverwendungsnachweis!AE243,Status_Ausloesung,Monatsverwendungsnachweis!$R$6,FALSE)*$AF$6*Ermittlung_Pauschale!$N232),"")</f>
        <v/>
      </c>
      <c r="O240" s="73" t="str">
        <f>IFERROR(IF($B240=String_o_Kofi,0,VLOOKUP(Monatsverwendungsnachweis!AF243,Status_Ausloesung,Monatsverwendungsnachweis!$R$6,FALSE)*$AF$6*Ermittlung_Pauschale!$N232),"")</f>
        <v/>
      </c>
      <c r="P240" s="73" t="str">
        <f>IFERROR(IF($B240=String_o_Kofi,0,VLOOKUP(Monatsverwendungsnachweis!AG243,Status_Ausloesung,Monatsverwendungsnachweis!$R$6,FALSE)*$AF$6*Ermittlung_Pauschale!$N232),"")</f>
        <v/>
      </c>
      <c r="Q240" s="73" t="str">
        <f>IFERROR(IF($B240=String_o_Kofi,0,VLOOKUP(Monatsverwendungsnachweis!AH243,Status_Ausloesung,Monatsverwendungsnachweis!$R$6,FALSE)*$AF$6*Ermittlung_Pauschale!$N232),"")</f>
        <v/>
      </c>
      <c r="R240" s="73" t="str">
        <f>IFERROR(IF($B240=String_o_Kofi,0,VLOOKUP(Monatsverwendungsnachweis!AI243,Status_Ausloesung,Monatsverwendungsnachweis!$R$6,FALSE)*$AF$6*Ermittlung_Pauschale!$N232),"")</f>
        <v/>
      </c>
      <c r="S240" s="73" t="str">
        <f>IFERROR(IF($B240=String_o_Kofi,0,VLOOKUP(Monatsverwendungsnachweis!AJ243,Status_Ausloesung,Monatsverwendungsnachweis!$R$6,FALSE)*$AF$6*Ermittlung_Pauschale!$N232),"")</f>
        <v/>
      </c>
      <c r="T240" s="73" t="str">
        <f>IFERROR(IF($B240=String_o_Kofi,0,VLOOKUP(Monatsverwendungsnachweis!AK243,Status_Ausloesung,Monatsverwendungsnachweis!$R$6,FALSE)*$AF$6*Ermittlung_Pauschale!$N232),"")</f>
        <v/>
      </c>
      <c r="U240" s="73" t="str">
        <f>IFERROR(IF($B240=String_o_Kofi,0,VLOOKUP(Monatsverwendungsnachweis!AL243,Status_Ausloesung,Monatsverwendungsnachweis!$R$6,FALSE)*$AF$6*Ermittlung_Pauschale!$N232),"")</f>
        <v/>
      </c>
      <c r="V240" s="73" t="str">
        <f>IFERROR(IF($B240=String_o_Kofi,0,VLOOKUP(Monatsverwendungsnachweis!AM243,Status_Ausloesung,Monatsverwendungsnachweis!$R$6,FALSE)*$AF$6*Ermittlung_Pauschale!$N232),"")</f>
        <v/>
      </c>
      <c r="W240" s="73" t="str">
        <f>IFERROR(IF($B240=String_o_Kofi,0,VLOOKUP(Monatsverwendungsnachweis!AN243,Status_Ausloesung,Monatsverwendungsnachweis!$R$6,FALSE)*$AF$6*Ermittlung_Pauschale!$N232),"")</f>
        <v/>
      </c>
      <c r="X240" s="73" t="str">
        <f>IFERROR(IF($B240=String_o_Kofi,0,VLOOKUP(Monatsverwendungsnachweis!AO243,Status_Ausloesung,Monatsverwendungsnachweis!$R$6,FALSE)*$AF$6*Ermittlung_Pauschale!$N232),"")</f>
        <v/>
      </c>
      <c r="Y240" s="73" t="str">
        <f>IFERROR(IF($B240=String_o_Kofi,0,VLOOKUP(Monatsverwendungsnachweis!AP243,Status_Ausloesung,Monatsverwendungsnachweis!$R$6,FALSE)*$AF$6*Ermittlung_Pauschale!$N232),"")</f>
        <v/>
      </c>
      <c r="Z240" s="73" t="str">
        <f>IFERROR(IF($B240=String_o_Kofi,0,VLOOKUP(Monatsverwendungsnachweis!AQ243,Status_Ausloesung,Monatsverwendungsnachweis!$R$6,FALSE)*$AF$6*Ermittlung_Pauschale!$N232),"")</f>
        <v/>
      </c>
      <c r="AA240" s="73" t="str">
        <f>IFERROR(IF($B240=String_o_Kofi,0,VLOOKUP(Monatsverwendungsnachweis!AR243,Status_Ausloesung,Monatsverwendungsnachweis!$R$6,FALSE)*$AF$6*Ermittlung_Pauschale!$N232),"")</f>
        <v/>
      </c>
      <c r="AB240" s="73" t="str">
        <f>IFERROR(IF($B240=String_o_Kofi,0,VLOOKUP(Monatsverwendungsnachweis!AS243,Status_Ausloesung,Monatsverwendungsnachweis!$R$6,FALSE)*$AF$6*Ermittlung_Pauschale!$N232),"")</f>
        <v/>
      </c>
      <c r="AC240" s="73" t="str">
        <f>IFERROR(IF($B240=String_o_Kofi,0,VLOOKUP(Monatsverwendungsnachweis!AT243,Status_Ausloesung,Monatsverwendungsnachweis!$R$6,FALSE)*$AF$6*Ermittlung_Pauschale!$N232),"")</f>
        <v/>
      </c>
      <c r="AD240" s="73" t="str">
        <f>IFERROR(IF($B240=String_o_Kofi,0,VLOOKUP(Monatsverwendungsnachweis!AU243,Status_Ausloesung,Monatsverwendungsnachweis!$R$6,FALSE)*$AF$6*Ermittlung_Pauschale!$N232),"")</f>
        <v/>
      </c>
      <c r="AE240" s="73" t="str">
        <f>IFERROR(IF($B240=String_o_Kofi,0,VLOOKUP(Monatsverwendungsnachweis!AV243,Status_Ausloesung,Monatsverwendungsnachweis!$R$6,FALSE)*$AF$6*Ermittlung_Pauschale!$N232),"")</f>
        <v/>
      </c>
      <c r="AF240" s="73" t="str">
        <f>IFERROR(IF($B240=String_o_Kofi,0,VLOOKUP(Monatsverwendungsnachweis!AW243,Status_Ausloesung,Monatsverwendungsnachweis!$R$6,FALSE)*$AF$6*Ermittlung_Pauschale!$N232),"")</f>
        <v/>
      </c>
      <c r="AG240" s="73" t="str">
        <f>IFERROR(IF($B240=String_o_Kofi,0,VLOOKUP(Monatsverwendungsnachweis!AX243,Status_Ausloesung,Monatsverwendungsnachweis!$R$6,FALSE)*$AF$6*Ermittlung_Pauschale!$N232),"")</f>
        <v/>
      </c>
      <c r="AH240" s="73" t="str">
        <f>IFERROR(IF($B240=String_o_Kofi,0,VLOOKUP(Monatsverwendungsnachweis!AY243,Status_Ausloesung,Monatsverwendungsnachweis!$R$6,FALSE)*$AF$6*Ermittlung_Pauschale!$N232),"")</f>
        <v/>
      </c>
      <c r="AI240" s="73" t="str">
        <f>IFERROR(IF($B240=String_o_Kofi,0,VLOOKUP(Monatsverwendungsnachweis!AZ243,Status_Ausloesung,Monatsverwendungsnachweis!$R$6,FALSE)*$AF$6*Ermittlung_Pauschale!$N232),"")</f>
        <v/>
      </c>
      <c r="AJ240" s="73" t="str">
        <f>IFERROR(IF($B240=String_o_Kofi,0,VLOOKUP(Monatsverwendungsnachweis!BA243,Status_Ausloesung,Monatsverwendungsnachweis!$R$6,FALSE)*$AF$6*Ermittlung_Pauschale!$N232),"")</f>
        <v/>
      </c>
      <c r="AK240" s="73" t="str">
        <f>IFERROR(IF($B240=String_o_Kofi,0,VLOOKUP(Monatsverwendungsnachweis!BB243,Status_Ausloesung,Monatsverwendungsnachweis!$R$6,FALSE)*$AF$6*Ermittlung_Pauschale!$N232),"")</f>
        <v/>
      </c>
      <c r="AL240" s="73" t="str">
        <f>IFERROR(IF($B240=String_o_Kofi,0,VLOOKUP(Monatsverwendungsnachweis!BC243,Status_Ausloesung,Monatsverwendungsnachweis!$R$6,FALSE)*$AF$6*Ermittlung_Pauschale!$N232),"")</f>
        <v/>
      </c>
      <c r="AM240" s="74">
        <f>IF(E240='Drop Down'!$L$2,SUM(H240:AL240),0)</f>
        <v>0</v>
      </c>
      <c r="AN240" s="74">
        <f>IF(E240='Drop Down'!$L$3,SUM(H240:AL240),0)</f>
        <v>0</v>
      </c>
      <c r="AO240" s="625"/>
      <c r="AP240" s="625"/>
    </row>
    <row r="241" spans="1:42" s="41" customFormat="1" ht="11.85" customHeight="1" x14ac:dyDescent="0.2">
      <c r="A241" s="83" t="str">
        <f>Monatsverwendungsnachweis!A244</f>
        <v/>
      </c>
      <c r="B241" s="84" t="str">
        <f>IF(Monatsverwendungsnachweis!B244&lt;&gt;"",Monatsverwendungsnachweis!B244,"")</f>
        <v/>
      </c>
      <c r="C241" s="84" t="str">
        <f>IF(Monatsverwendungsnachweis!D244&lt;&gt;"",Monatsverwendungsnachweis!D244,"")</f>
        <v/>
      </c>
      <c r="D241" s="124" t="str">
        <f>IF(Monatsverwendungsnachweis!F244="","",Monatsverwendungsnachweis!F244)</f>
        <v/>
      </c>
      <c r="E241" s="128" t="str">
        <f>IF(Monatsverwendungsnachweis!G244="","",Monatsverwendungsnachweis!G244)</f>
        <v/>
      </c>
      <c r="F241" s="124" t="str">
        <f>IF(Monatsverwendungsnachweis!H244="","",Monatsverwendungsnachweis!H244)</f>
        <v/>
      </c>
      <c r="G241" s="124" t="str">
        <f>IF(C241="","",IF(Ermittlung_Pauschale!N233=0,"nein","ja"))</f>
        <v/>
      </c>
      <c r="H241" s="73" t="str">
        <f>IFERROR(IF($B241=String_o_Kofi,0,VLOOKUP(Monatsverwendungsnachweis!Y244,Status_Ausloesung,Monatsverwendungsnachweis!$R$6,FALSE)*$AF$6*Ermittlung_Pauschale!$N233),"")</f>
        <v/>
      </c>
      <c r="I241" s="73" t="str">
        <f>IFERROR(IF($B241=String_o_Kofi,0,VLOOKUP(Monatsverwendungsnachweis!Z244,Status_Ausloesung,Monatsverwendungsnachweis!$R$6,FALSE)*$AF$6*Ermittlung_Pauschale!$N233),"")</f>
        <v/>
      </c>
      <c r="J241" s="73" t="str">
        <f>IFERROR(IF($B241=String_o_Kofi,0,VLOOKUP(Monatsverwendungsnachweis!AA244,Status_Ausloesung,Monatsverwendungsnachweis!$R$6,FALSE)*$AF$6*Ermittlung_Pauschale!$N233),"")</f>
        <v/>
      </c>
      <c r="K241" s="73" t="str">
        <f>IFERROR(IF($B241=String_o_Kofi,0,VLOOKUP(Monatsverwendungsnachweis!AB244,Status_Ausloesung,Monatsverwendungsnachweis!$R$6,FALSE)*$AF$6*Ermittlung_Pauschale!$N233),"")</f>
        <v/>
      </c>
      <c r="L241" s="73" t="str">
        <f>IFERROR(IF($B241=String_o_Kofi,0,VLOOKUP(Monatsverwendungsnachweis!AC244,Status_Ausloesung,Monatsverwendungsnachweis!$R$6,FALSE)*$AF$6*Ermittlung_Pauschale!$N233),"")</f>
        <v/>
      </c>
      <c r="M241" s="73" t="str">
        <f>IFERROR(IF($B241=String_o_Kofi,0,VLOOKUP(Monatsverwendungsnachweis!AD244,Status_Ausloesung,Monatsverwendungsnachweis!$R$6,FALSE)*$AF$6*Ermittlung_Pauschale!$N233),"")</f>
        <v/>
      </c>
      <c r="N241" s="73" t="str">
        <f>IFERROR(IF($B241=String_o_Kofi,0,VLOOKUP(Monatsverwendungsnachweis!AE244,Status_Ausloesung,Monatsverwendungsnachweis!$R$6,FALSE)*$AF$6*Ermittlung_Pauschale!$N233),"")</f>
        <v/>
      </c>
      <c r="O241" s="73" t="str">
        <f>IFERROR(IF($B241=String_o_Kofi,0,VLOOKUP(Monatsverwendungsnachweis!AF244,Status_Ausloesung,Monatsverwendungsnachweis!$R$6,FALSE)*$AF$6*Ermittlung_Pauschale!$N233),"")</f>
        <v/>
      </c>
      <c r="P241" s="73" t="str">
        <f>IFERROR(IF($B241=String_o_Kofi,0,VLOOKUP(Monatsverwendungsnachweis!AG244,Status_Ausloesung,Monatsverwendungsnachweis!$R$6,FALSE)*$AF$6*Ermittlung_Pauschale!$N233),"")</f>
        <v/>
      </c>
      <c r="Q241" s="73" t="str">
        <f>IFERROR(IF($B241=String_o_Kofi,0,VLOOKUP(Monatsverwendungsnachweis!AH244,Status_Ausloesung,Monatsverwendungsnachweis!$R$6,FALSE)*$AF$6*Ermittlung_Pauschale!$N233),"")</f>
        <v/>
      </c>
      <c r="R241" s="73" t="str">
        <f>IFERROR(IF($B241=String_o_Kofi,0,VLOOKUP(Monatsverwendungsnachweis!AI244,Status_Ausloesung,Monatsverwendungsnachweis!$R$6,FALSE)*$AF$6*Ermittlung_Pauschale!$N233),"")</f>
        <v/>
      </c>
      <c r="S241" s="73" t="str">
        <f>IFERROR(IF($B241=String_o_Kofi,0,VLOOKUP(Monatsverwendungsnachweis!AJ244,Status_Ausloesung,Monatsverwendungsnachweis!$R$6,FALSE)*$AF$6*Ermittlung_Pauschale!$N233),"")</f>
        <v/>
      </c>
      <c r="T241" s="73" t="str">
        <f>IFERROR(IF($B241=String_o_Kofi,0,VLOOKUP(Monatsverwendungsnachweis!AK244,Status_Ausloesung,Monatsverwendungsnachweis!$R$6,FALSE)*$AF$6*Ermittlung_Pauschale!$N233),"")</f>
        <v/>
      </c>
      <c r="U241" s="73" t="str">
        <f>IFERROR(IF($B241=String_o_Kofi,0,VLOOKUP(Monatsverwendungsnachweis!AL244,Status_Ausloesung,Monatsverwendungsnachweis!$R$6,FALSE)*$AF$6*Ermittlung_Pauschale!$N233),"")</f>
        <v/>
      </c>
      <c r="V241" s="73" t="str">
        <f>IFERROR(IF($B241=String_o_Kofi,0,VLOOKUP(Monatsverwendungsnachweis!AM244,Status_Ausloesung,Monatsverwendungsnachweis!$R$6,FALSE)*$AF$6*Ermittlung_Pauschale!$N233),"")</f>
        <v/>
      </c>
      <c r="W241" s="73" t="str">
        <f>IFERROR(IF($B241=String_o_Kofi,0,VLOOKUP(Monatsverwendungsnachweis!AN244,Status_Ausloesung,Monatsverwendungsnachweis!$R$6,FALSE)*$AF$6*Ermittlung_Pauschale!$N233),"")</f>
        <v/>
      </c>
      <c r="X241" s="73" t="str">
        <f>IFERROR(IF($B241=String_o_Kofi,0,VLOOKUP(Monatsverwendungsnachweis!AO244,Status_Ausloesung,Monatsverwendungsnachweis!$R$6,FALSE)*$AF$6*Ermittlung_Pauschale!$N233),"")</f>
        <v/>
      </c>
      <c r="Y241" s="73" t="str">
        <f>IFERROR(IF($B241=String_o_Kofi,0,VLOOKUP(Monatsverwendungsnachweis!AP244,Status_Ausloesung,Monatsverwendungsnachweis!$R$6,FALSE)*$AF$6*Ermittlung_Pauschale!$N233),"")</f>
        <v/>
      </c>
      <c r="Z241" s="73" t="str">
        <f>IFERROR(IF($B241=String_o_Kofi,0,VLOOKUP(Monatsverwendungsnachweis!AQ244,Status_Ausloesung,Monatsverwendungsnachweis!$R$6,FALSE)*$AF$6*Ermittlung_Pauschale!$N233),"")</f>
        <v/>
      </c>
      <c r="AA241" s="73" t="str">
        <f>IFERROR(IF($B241=String_o_Kofi,0,VLOOKUP(Monatsverwendungsnachweis!AR244,Status_Ausloesung,Monatsverwendungsnachweis!$R$6,FALSE)*$AF$6*Ermittlung_Pauschale!$N233),"")</f>
        <v/>
      </c>
      <c r="AB241" s="73" t="str">
        <f>IFERROR(IF($B241=String_o_Kofi,0,VLOOKUP(Monatsverwendungsnachweis!AS244,Status_Ausloesung,Monatsverwendungsnachweis!$R$6,FALSE)*$AF$6*Ermittlung_Pauschale!$N233),"")</f>
        <v/>
      </c>
      <c r="AC241" s="73" t="str">
        <f>IFERROR(IF($B241=String_o_Kofi,0,VLOOKUP(Monatsverwendungsnachweis!AT244,Status_Ausloesung,Monatsverwendungsnachweis!$R$6,FALSE)*$AF$6*Ermittlung_Pauschale!$N233),"")</f>
        <v/>
      </c>
      <c r="AD241" s="73" t="str">
        <f>IFERROR(IF($B241=String_o_Kofi,0,VLOOKUP(Monatsverwendungsnachweis!AU244,Status_Ausloesung,Monatsverwendungsnachweis!$R$6,FALSE)*$AF$6*Ermittlung_Pauschale!$N233),"")</f>
        <v/>
      </c>
      <c r="AE241" s="73" t="str">
        <f>IFERROR(IF($B241=String_o_Kofi,0,VLOOKUP(Monatsverwendungsnachweis!AV244,Status_Ausloesung,Monatsverwendungsnachweis!$R$6,FALSE)*$AF$6*Ermittlung_Pauschale!$N233),"")</f>
        <v/>
      </c>
      <c r="AF241" s="73" t="str">
        <f>IFERROR(IF($B241=String_o_Kofi,0,VLOOKUP(Monatsverwendungsnachweis!AW244,Status_Ausloesung,Monatsverwendungsnachweis!$R$6,FALSE)*$AF$6*Ermittlung_Pauschale!$N233),"")</f>
        <v/>
      </c>
      <c r="AG241" s="73" t="str">
        <f>IFERROR(IF($B241=String_o_Kofi,0,VLOOKUP(Monatsverwendungsnachweis!AX244,Status_Ausloesung,Monatsverwendungsnachweis!$R$6,FALSE)*$AF$6*Ermittlung_Pauschale!$N233),"")</f>
        <v/>
      </c>
      <c r="AH241" s="73" t="str">
        <f>IFERROR(IF($B241=String_o_Kofi,0,VLOOKUP(Monatsverwendungsnachweis!AY244,Status_Ausloesung,Monatsverwendungsnachweis!$R$6,FALSE)*$AF$6*Ermittlung_Pauschale!$N233),"")</f>
        <v/>
      </c>
      <c r="AI241" s="73" t="str">
        <f>IFERROR(IF($B241=String_o_Kofi,0,VLOOKUP(Monatsverwendungsnachweis!AZ244,Status_Ausloesung,Monatsverwendungsnachweis!$R$6,FALSE)*$AF$6*Ermittlung_Pauschale!$N233),"")</f>
        <v/>
      </c>
      <c r="AJ241" s="73" t="str">
        <f>IFERROR(IF($B241=String_o_Kofi,0,VLOOKUP(Monatsverwendungsnachweis!BA244,Status_Ausloesung,Monatsverwendungsnachweis!$R$6,FALSE)*$AF$6*Ermittlung_Pauschale!$N233),"")</f>
        <v/>
      </c>
      <c r="AK241" s="73" t="str">
        <f>IFERROR(IF($B241=String_o_Kofi,0,VLOOKUP(Monatsverwendungsnachweis!BB244,Status_Ausloesung,Monatsverwendungsnachweis!$R$6,FALSE)*$AF$6*Ermittlung_Pauschale!$N233),"")</f>
        <v/>
      </c>
      <c r="AL241" s="73" t="str">
        <f>IFERROR(IF($B241=String_o_Kofi,0,VLOOKUP(Monatsverwendungsnachweis!BC244,Status_Ausloesung,Monatsverwendungsnachweis!$R$6,FALSE)*$AF$6*Ermittlung_Pauschale!$N233),"")</f>
        <v/>
      </c>
      <c r="AM241" s="74">
        <f>IF(E241='Drop Down'!$L$2,SUM(H241:AL241),0)</f>
        <v>0</v>
      </c>
      <c r="AN241" s="74">
        <f>IF(E241='Drop Down'!$L$3,SUM(H241:AL241),0)</f>
        <v>0</v>
      </c>
      <c r="AO241" s="625"/>
      <c r="AP241" s="625"/>
    </row>
    <row r="242" spans="1:42" s="41" customFormat="1" ht="11.85" customHeight="1" x14ac:dyDescent="0.2">
      <c r="A242" s="83" t="str">
        <f>Monatsverwendungsnachweis!A245</f>
        <v/>
      </c>
      <c r="B242" s="84" t="str">
        <f>IF(Monatsverwendungsnachweis!B245&lt;&gt;"",Monatsverwendungsnachweis!B245,"")</f>
        <v/>
      </c>
      <c r="C242" s="84" t="str">
        <f>IF(Monatsverwendungsnachweis!D245&lt;&gt;"",Monatsverwendungsnachweis!D245,"")</f>
        <v/>
      </c>
      <c r="D242" s="124" t="str">
        <f>IF(Monatsverwendungsnachweis!F245="","",Monatsverwendungsnachweis!F245)</f>
        <v/>
      </c>
      <c r="E242" s="128" t="str">
        <f>IF(Monatsverwendungsnachweis!G245="","",Monatsverwendungsnachweis!G245)</f>
        <v/>
      </c>
      <c r="F242" s="124" t="str">
        <f>IF(Monatsverwendungsnachweis!H245="","",Monatsverwendungsnachweis!H245)</f>
        <v/>
      </c>
      <c r="G242" s="124" t="str">
        <f>IF(C242="","",IF(Ermittlung_Pauschale!N234=0,"nein","ja"))</f>
        <v/>
      </c>
      <c r="H242" s="73" t="str">
        <f>IFERROR(IF($B242=String_o_Kofi,0,VLOOKUP(Monatsverwendungsnachweis!Y245,Status_Ausloesung,Monatsverwendungsnachweis!$R$6,FALSE)*$AF$6*Ermittlung_Pauschale!$N234),"")</f>
        <v/>
      </c>
      <c r="I242" s="73" t="str">
        <f>IFERROR(IF($B242=String_o_Kofi,0,VLOOKUP(Monatsverwendungsnachweis!Z245,Status_Ausloesung,Monatsverwendungsnachweis!$R$6,FALSE)*$AF$6*Ermittlung_Pauschale!$N234),"")</f>
        <v/>
      </c>
      <c r="J242" s="73" t="str">
        <f>IFERROR(IF($B242=String_o_Kofi,0,VLOOKUP(Monatsverwendungsnachweis!AA245,Status_Ausloesung,Monatsverwendungsnachweis!$R$6,FALSE)*$AF$6*Ermittlung_Pauschale!$N234),"")</f>
        <v/>
      </c>
      <c r="K242" s="73" t="str">
        <f>IFERROR(IF($B242=String_o_Kofi,0,VLOOKUP(Monatsverwendungsnachweis!AB245,Status_Ausloesung,Monatsverwendungsnachweis!$R$6,FALSE)*$AF$6*Ermittlung_Pauschale!$N234),"")</f>
        <v/>
      </c>
      <c r="L242" s="73" t="str">
        <f>IFERROR(IF($B242=String_o_Kofi,0,VLOOKUP(Monatsverwendungsnachweis!AC245,Status_Ausloesung,Monatsverwendungsnachweis!$R$6,FALSE)*$AF$6*Ermittlung_Pauschale!$N234),"")</f>
        <v/>
      </c>
      <c r="M242" s="73" t="str">
        <f>IFERROR(IF($B242=String_o_Kofi,0,VLOOKUP(Monatsverwendungsnachweis!AD245,Status_Ausloesung,Monatsverwendungsnachweis!$R$6,FALSE)*$AF$6*Ermittlung_Pauschale!$N234),"")</f>
        <v/>
      </c>
      <c r="N242" s="73" t="str">
        <f>IFERROR(IF($B242=String_o_Kofi,0,VLOOKUP(Monatsverwendungsnachweis!AE245,Status_Ausloesung,Monatsverwendungsnachweis!$R$6,FALSE)*$AF$6*Ermittlung_Pauschale!$N234),"")</f>
        <v/>
      </c>
      <c r="O242" s="73" t="str">
        <f>IFERROR(IF($B242=String_o_Kofi,0,VLOOKUP(Monatsverwendungsnachweis!AF245,Status_Ausloesung,Monatsverwendungsnachweis!$R$6,FALSE)*$AF$6*Ermittlung_Pauschale!$N234),"")</f>
        <v/>
      </c>
      <c r="P242" s="73" t="str">
        <f>IFERROR(IF($B242=String_o_Kofi,0,VLOOKUP(Monatsverwendungsnachweis!AG245,Status_Ausloesung,Monatsverwendungsnachweis!$R$6,FALSE)*$AF$6*Ermittlung_Pauschale!$N234),"")</f>
        <v/>
      </c>
      <c r="Q242" s="73" t="str">
        <f>IFERROR(IF($B242=String_o_Kofi,0,VLOOKUP(Monatsverwendungsnachweis!AH245,Status_Ausloesung,Monatsverwendungsnachweis!$R$6,FALSE)*$AF$6*Ermittlung_Pauschale!$N234),"")</f>
        <v/>
      </c>
      <c r="R242" s="73" t="str">
        <f>IFERROR(IF($B242=String_o_Kofi,0,VLOOKUP(Monatsverwendungsnachweis!AI245,Status_Ausloesung,Monatsverwendungsnachweis!$R$6,FALSE)*$AF$6*Ermittlung_Pauschale!$N234),"")</f>
        <v/>
      </c>
      <c r="S242" s="73" t="str">
        <f>IFERROR(IF($B242=String_o_Kofi,0,VLOOKUP(Monatsverwendungsnachweis!AJ245,Status_Ausloesung,Monatsverwendungsnachweis!$R$6,FALSE)*$AF$6*Ermittlung_Pauschale!$N234),"")</f>
        <v/>
      </c>
      <c r="T242" s="73" t="str">
        <f>IFERROR(IF($B242=String_o_Kofi,0,VLOOKUP(Monatsverwendungsnachweis!AK245,Status_Ausloesung,Monatsverwendungsnachweis!$R$6,FALSE)*$AF$6*Ermittlung_Pauschale!$N234),"")</f>
        <v/>
      </c>
      <c r="U242" s="73" t="str">
        <f>IFERROR(IF($B242=String_o_Kofi,0,VLOOKUP(Monatsverwendungsnachweis!AL245,Status_Ausloesung,Monatsverwendungsnachweis!$R$6,FALSE)*$AF$6*Ermittlung_Pauschale!$N234),"")</f>
        <v/>
      </c>
      <c r="V242" s="73" t="str">
        <f>IFERROR(IF($B242=String_o_Kofi,0,VLOOKUP(Monatsverwendungsnachweis!AM245,Status_Ausloesung,Monatsverwendungsnachweis!$R$6,FALSE)*$AF$6*Ermittlung_Pauschale!$N234),"")</f>
        <v/>
      </c>
      <c r="W242" s="73" t="str">
        <f>IFERROR(IF($B242=String_o_Kofi,0,VLOOKUP(Monatsverwendungsnachweis!AN245,Status_Ausloesung,Monatsverwendungsnachweis!$R$6,FALSE)*$AF$6*Ermittlung_Pauschale!$N234),"")</f>
        <v/>
      </c>
      <c r="X242" s="73" t="str">
        <f>IFERROR(IF($B242=String_o_Kofi,0,VLOOKUP(Monatsverwendungsnachweis!AO245,Status_Ausloesung,Monatsverwendungsnachweis!$R$6,FALSE)*$AF$6*Ermittlung_Pauschale!$N234),"")</f>
        <v/>
      </c>
      <c r="Y242" s="73" t="str">
        <f>IFERROR(IF($B242=String_o_Kofi,0,VLOOKUP(Monatsverwendungsnachweis!AP245,Status_Ausloesung,Monatsverwendungsnachweis!$R$6,FALSE)*$AF$6*Ermittlung_Pauschale!$N234),"")</f>
        <v/>
      </c>
      <c r="Z242" s="73" t="str">
        <f>IFERROR(IF($B242=String_o_Kofi,0,VLOOKUP(Monatsverwendungsnachweis!AQ245,Status_Ausloesung,Monatsverwendungsnachweis!$R$6,FALSE)*$AF$6*Ermittlung_Pauschale!$N234),"")</f>
        <v/>
      </c>
      <c r="AA242" s="73" t="str">
        <f>IFERROR(IF($B242=String_o_Kofi,0,VLOOKUP(Monatsverwendungsnachweis!AR245,Status_Ausloesung,Monatsverwendungsnachweis!$R$6,FALSE)*$AF$6*Ermittlung_Pauschale!$N234),"")</f>
        <v/>
      </c>
      <c r="AB242" s="73" t="str">
        <f>IFERROR(IF($B242=String_o_Kofi,0,VLOOKUP(Monatsverwendungsnachweis!AS245,Status_Ausloesung,Monatsverwendungsnachweis!$R$6,FALSE)*$AF$6*Ermittlung_Pauschale!$N234),"")</f>
        <v/>
      </c>
      <c r="AC242" s="73" t="str">
        <f>IFERROR(IF($B242=String_o_Kofi,0,VLOOKUP(Monatsverwendungsnachweis!AT245,Status_Ausloesung,Monatsverwendungsnachweis!$R$6,FALSE)*$AF$6*Ermittlung_Pauschale!$N234),"")</f>
        <v/>
      </c>
      <c r="AD242" s="73" t="str">
        <f>IFERROR(IF($B242=String_o_Kofi,0,VLOOKUP(Monatsverwendungsnachweis!AU245,Status_Ausloesung,Monatsverwendungsnachweis!$R$6,FALSE)*$AF$6*Ermittlung_Pauschale!$N234),"")</f>
        <v/>
      </c>
      <c r="AE242" s="73" t="str">
        <f>IFERROR(IF($B242=String_o_Kofi,0,VLOOKUP(Monatsverwendungsnachweis!AV245,Status_Ausloesung,Monatsverwendungsnachweis!$R$6,FALSE)*$AF$6*Ermittlung_Pauschale!$N234),"")</f>
        <v/>
      </c>
      <c r="AF242" s="73" t="str">
        <f>IFERROR(IF($B242=String_o_Kofi,0,VLOOKUP(Monatsverwendungsnachweis!AW245,Status_Ausloesung,Monatsverwendungsnachweis!$R$6,FALSE)*$AF$6*Ermittlung_Pauschale!$N234),"")</f>
        <v/>
      </c>
      <c r="AG242" s="73" t="str">
        <f>IFERROR(IF($B242=String_o_Kofi,0,VLOOKUP(Monatsverwendungsnachweis!AX245,Status_Ausloesung,Monatsverwendungsnachweis!$R$6,FALSE)*$AF$6*Ermittlung_Pauschale!$N234),"")</f>
        <v/>
      </c>
      <c r="AH242" s="73" t="str">
        <f>IFERROR(IF($B242=String_o_Kofi,0,VLOOKUP(Monatsverwendungsnachweis!AY245,Status_Ausloesung,Monatsverwendungsnachweis!$R$6,FALSE)*$AF$6*Ermittlung_Pauschale!$N234),"")</f>
        <v/>
      </c>
      <c r="AI242" s="73" t="str">
        <f>IFERROR(IF($B242=String_o_Kofi,0,VLOOKUP(Monatsverwendungsnachweis!AZ245,Status_Ausloesung,Monatsverwendungsnachweis!$R$6,FALSE)*$AF$6*Ermittlung_Pauschale!$N234),"")</f>
        <v/>
      </c>
      <c r="AJ242" s="73" t="str">
        <f>IFERROR(IF($B242=String_o_Kofi,0,VLOOKUP(Monatsverwendungsnachweis!BA245,Status_Ausloesung,Monatsverwendungsnachweis!$R$6,FALSE)*$AF$6*Ermittlung_Pauschale!$N234),"")</f>
        <v/>
      </c>
      <c r="AK242" s="73" t="str">
        <f>IFERROR(IF($B242=String_o_Kofi,0,VLOOKUP(Monatsverwendungsnachweis!BB245,Status_Ausloesung,Monatsverwendungsnachweis!$R$6,FALSE)*$AF$6*Ermittlung_Pauschale!$N234),"")</f>
        <v/>
      </c>
      <c r="AL242" s="73" t="str">
        <f>IFERROR(IF($B242=String_o_Kofi,0,VLOOKUP(Monatsverwendungsnachweis!BC245,Status_Ausloesung,Monatsverwendungsnachweis!$R$6,FALSE)*$AF$6*Ermittlung_Pauschale!$N234),"")</f>
        <v/>
      </c>
      <c r="AM242" s="74">
        <f>IF(E242='Drop Down'!$L$2,SUM(H242:AL242),0)</f>
        <v>0</v>
      </c>
      <c r="AN242" s="74">
        <f>IF(E242='Drop Down'!$L$3,SUM(H242:AL242),0)</f>
        <v>0</v>
      </c>
      <c r="AO242" s="625"/>
      <c r="AP242" s="625"/>
    </row>
    <row r="243" spans="1:42" s="41" customFormat="1" ht="11.85" customHeight="1" x14ac:dyDescent="0.2">
      <c r="A243" s="83" t="str">
        <f>Monatsverwendungsnachweis!A246</f>
        <v/>
      </c>
      <c r="B243" s="84" t="str">
        <f>IF(Monatsverwendungsnachweis!B246&lt;&gt;"",Monatsverwendungsnachweis!B246,"")</f>
        <v/>
      </c>
      <c r="C243" s="84" t="str">
        <f>IF(Monatsverwendungsnachweis!D246&lt;&gt;"",Monatsverwendungsnachweis!D246,"")</f>
        <v/>
      </c>
      <c r="D243" s="124" t="str">
        <f>IF(Monatsverwendungsnachweis!F246="","",Monatsverwendungsnachweis!F246)</f>
        <v/>
      </c>
      <c r="E243" s="128" t="str">
        <f>IF(Monatsverwendungsnachweis!G246="","",Monatsverwendungsnachweis!G246)</f>
        <v/>
      </c>
      <c r="F243" s="124" t="str">
        <f>IF(Monatsverwendungsnachweis!H246="","",Monatsverwendungsnachweis!H246)</f>
        <v/>
      </c>
      <c r="G243" s="124" t="str">
        <f>IF(C243="","",IF(Ermittlung_Pauschale!N235=0,"nein","ja"))</f>
        <v/>
      </c>
      <c r="H243" s="73" t="str">
        <f>IFERROR(IF($B243=String_o_Kofi,0,VLOOKUP(Monatsverwendungsnachweis!Y246,Status_Ausloesung,Monatsverwendungsnachweis!$R$6,FALSE)*$AF$6*Ermittlung_Pauschale!$N235),"")</f>
        <v/>
      </c>
      <c r="I243" s="73" t="str">
        <f>IFERROR(IF($B243=String_o_Kofi,0,VLOOKUP(Monatsverwendungsnachweis!Z246,Status_Ausloesung,Monatsverwendungsnachweis!$R$6,FALSE)*$AF$6*Ermittlung_Pauschale!$N235),"")</f>
        <v/>
      </c>
      <c r="J243" s="73" t="str">
        <f>IFERROR(IF($B243=String_o_Kofi,0,VLOOKUP(Monatsverwendungsnachweis!AA246,Status_Ausloesung,Monatsverwendungsnachweis!$R$6,FALSE)*$AF$6*Ermittlung_Pauschale!$N235),"")</f>
        <v/>
      </c>
      <c r="K243" s="73" t="str">
        <f>IFERROR(IF($B243=String_o_Kofi,0,VLOOKUP(Monatsverwendungsnachweis!AB246,Status_Ausloesung,Monatsverwendungsnachweis!$R$6,FALSE)*$AF$6*Ermittlung_Pauschale!$N235),"")</f>
        <v/>
      </c>
      <c r="L243" s="73" t="str">
        <f>IFERROR(IF($B243=String_o_Kofi,0,VLOOKUP(Monatsverwendungsnachweis!AC246,Status_Ausloesung,Monatsverwendungsnachweis!$R$6,FALSE)*$AF$6*Ermittlung_Pauschale!$N235),"")</f>
        <v/>
      </c>
      <c r="M243" s="73" t="str">
        <f>IFERROR(IF($B243=String_o_Kofi,0,VLOOKUP(Monatsverwendungsnachweis!AD246,Status_Ausloesung,Monatsverwendungsnachweis!$R$6,FALSE)*$AF$6*Ermittlung_Pauschale!$N235),"")</f>
        <v/>
      </c>
      <c r="N243" s="73" t="str">
        <f>IFERROR(IF($B243=String_o_Kofi,0,VLOOKUP(Monatsverwendungsnachweis!AE246,Status_Ausloesung,Monatsverwendungsnachweis!$R$6,FALSE)*$AF$6*Ermittlung_Pauschale!$N235),"")</f>
        <v/>
      </c>
      <c r="O243" s="73" t="str">
        <f>IFERROR(IF($B243=String_o_Kofi,0,VLOOKUP(Monatsverwendungsnachweis!AF246,Status_Ausloesung,Monatsverwendungsnachweis!$R$6,FALSE)*$AF$6*Ermittlung_Pauschale!$N235),"")</f>
        <v/>
      </c>
      <c r="P243" s="73" t="str">
        <f>IFERROR(IF($B243=String_o_Kofi,0,VLOOKUP(Monatsverwendungsnachweis!AG246,Status_Ausloesung,Monatsverwendungsnachweis!$R$6,FALSE)*$AF$6*Ermittlung_Pauschale!$N235),"")</f>
        <v/>
      </c>
      <c r="Q243" s="73" t="str">
        <f>IFERROR(IF($B243=String_o_Kofi,0,VLOOKUP(Monatsverwendungsnachweis!AH246,Status_Ausloesung,Monatsverwendungsnachweis!$R$6,FALSE)*$AF$6*Ermittlung_Pauschale!$N235),"")</f>
        <v/>
      </c>
      <c r="R243" s="73" t="str">
        <f>IFERROR(IF($B243=String_o_Kofi,0,VLOOKUP(Monatsverwendungsnachweis!AI246,Status_Ausloesung,Monatsverwendungsnachweis!$R$6,FALSE)*$AF$6*Ermittlung_Pauschale!$N235),"")</f>
        <v/>
      </c>
      <c r="S243" s="73" t="str">
        <f>IFERROR(IF($B243=String_o_Kofi,0,VLOOKUP(Monatsverwendungsnachweis!AJ246,Status_Ausloesung,Monatsverwendungsnachweis!$R$6,FALSE)*$AF$6*Ermittlung_Pauschale!$N235),"")</f>
        <v/>
      </c>
      <c r="T243" s="73" t="str">
        <f>IFERROR(IF($B243=String_o_Kofi,0,VLOOKUP(Monatsverwendungsnachweis!AK246,Status_Ausloesung,Monatsverwendungsnachweis!$R$6,FALSE)*$AF$6*Ermittlung_Pauschale!$N235),"")</f>
        <v/>
      </c>
      <c r="U243" s="73" t="str">
        <f>IFERROR(IF($B243=String_o_Kofi,0,VLOOKUP(Monatsverwendungsnachweis!AL246,Status_Ausloesung,Monatsverwendungsnachweis!$R$6,FALSE)*$AF$6*Ermittlung_Pauschale!$N235),"")</f>
        <v/>
      </c>
      <c r="V243" s="73" t="str">
        <f>IFERROR(IF($B243=String_o_Kofi,0,VLOOKUP(Monatsverwendungsnachweis!AM246,Status_Ausloesung,Monatsverwendungsnachweis!$R$6,FALSE)*$AF$6*Ermittlung_Pauschale!$N235),"")</f>
        <v/>
      </c>
      <c r="W243" s="73" t="str">
        <f>IFERROR(IF($B243=String_o_Kofi,0,VLOOKUP(Monatsverwendungsnachweis!AN246,Status_Ausloesung,Monatsverwendungsnachweis!$R$6,FALSE)*$AF$6*Ermittlung_Pauschale!$N235),"")</f>
        <v/>
      </c>
      <c r="X243" s="73" t="str">
        <f>IFERROR(IF($B243=String_o_Kofi,0,VLOOKUP(Monatsverwendungsnachweis!AO246,Status_Ausloesung,Monatsverwendungsnachweis!$R$6,FALSE)*$AF$6*Ermittlung_Pauschale!$N235),"")</f>
        <v/>
      </c>
      <c r="Y243" s="73" t="str">
        <f>IFERROR(IF($B243=String_o_Kofi,0,VLOOKUP(Monatsverwendungsnachweis!AP246,Status_Ausloesung,Monatsverwendungsnachweis!$R$6,FALSE)*$AF$6*Ermittlung_Pauschale!$N235),"")</f>
        <v/>
      </c>
      <c r="Z243" s="73" t="str">
        <f>IFERROR(IF($B243=String_o_Kofi,0,VLOOKUP(Monatsverwendungsnachweis!AQ246,Status_Ausloesung,Monatsverwendungsnachweis!$R$6,FALSE)*$AF$6*Ermittlung_Pauschale!$N235),"")</f>
        <v/>
      </c>
      <c r="AA243" s="73" t="str">
        <f>IFERROR(IF($B243=String_o_Kofi,0,VLOOKUP(Monatsverwendungsnachweis!AR246,Status_Ausloesung,Monatsverwendungsnachweis!$R$6,FALSE)*$AF$6*Ermittlung_Pauschale!$N235),"")</f>
        <v/>
      </c>
      <c r="AB243" s="73" t="str">
        <f>IFERROR(IF($B243=String_o_Kofi,0,VLOOKUP(Monatsverwendungsnachweis!AS246,Status_Ausloesung,Monatsverwendungsnachweis!$R$6,FALSE)*$AF$6*Ermittlung_Pauschale!$N235),"")</f>
        <v/>
      </c>
      <c r="AC243" s="73" t="str">
        <f>IFERROR(IF($B243=String_o_Kofi,0,VLOOKUP(Monatsverwendungsnachweis!AT246,Status_Ausloesung,Monatsverwendungsnachweis!$R$6,FALSE)*$AF$6*Ermittlung_Pauschale!$N235),"")</f>
        <v/>
      </c>
      <c r="AD243" s="73" t="str">
        <f>IFERROR(IF($B243=String_o_Kofi,0,VLOOKUP(Monatsverwendungsnachweis!AU246,Status_Ausloesung,Monatsverwendungsnachweis!$R$6,FALSE)*$AF$6*Ermittlung_Pauschale!$N235),"")</f>
        <v/>
      </c>
      <c r="AE243" s="73" t="str">
        <f>IFERROR(IF($B243=String_o_Kofi,0,VLOOKUP(Monatsverwendungsnachweis!AV246,Status_Ausloesung,Monatsverwendungsnachweis!$R$6,FALSE)*$AF$6*Ermittlung_Pauschale!$N235),"")</f>
        <v/>
      </c>
      <c r="AF243" s="73" t="str">
        <f>IFERROR(IF($B243=String_o_Kofi,0,VLOOKUP(Monatsverwendungsnachweis!AW246,Status_Ausloesung,Monatsverwendungsnachweis!$R$6,FALSE)*$AF$6*Ermittlung_Pauschale!$N235),"")</f>
        <v/>
      </c>
      <c r="AG243" s="73" t="str">
        <f>IFERROR(IF($B243=String_o_Kofi,0,VLOOKUP(Monatsverwendungsnachweis!AX246,Status_Ausloesung,Monatsverwendungsnachweis!$R$6,FALSE)*$AF$6*Ermittlung_Pauschale!$N235),"")</f>
        <v/>
      </c>
      <c r="AH243" s="73" t="str">
        <f>IFERROR(IF($B243=String_o_Kofi,0,VLOOKUP(Monatsverwendungsnachweis!AY246,Status_Ausloesung,Monatsverwendungsnachweis!$R$6,FALSE)*$AF$6*Ermittlung_Pauschale!$N235),"")</f>
        <v/>
      </c>
      <c r="AI243" s="73" t="str">
        <f>IFERROR(IF($B243=String_o_Kofi,0,VLOOKUP(Monatsverwendungsnachweis!AZ246,Status_Ausloesung,Monatsverwendungsnachweis!$R$6,FALSE)*$AF$6*Ermittlung_Pauschale!$N235),"")</f>
        <v/>
      </c>
      <c r="AJ243" s="73" t="str">
        <f>IFERROR(IF($B243=String_o_Kofi,0,VLOOKUP(Monatsverwendungsnachweis!BA246,Status_Ausloesung,Monatsverwendungsnachweis!$R$6,FALSE)*$AF$6*Ermittlung_Pauschale!$N235),"")</f>
        <v/>
      </c>
      <c r="AK243" s="73" t="str">
        <f>IFERROR(IF($B243=String_o_Kofi,0,VLOOKUP(Monatsverwendungsnachweis!BB246,Status_Ausloesung,Monatsverwendungsnachweis!$R$6,FALSE)*$AF$6*Ermittlung_Pauschale!$N235),"")</f>
        <v/>
      </c>
      <c r="AL243" s="73" t="str">
        <f>IFERROR(IF($B243=String_o_Kofi,0,VLOOKUP(Monatsverwendungsnachweis!BC246,Status_Ausloesung,Monatsverwendungsnachweis!$R$6,FALSE)*$AF$6*Ermittlung_Pauschale!$N235),"")</f>
        <v/>
      </c>
      <c r="AM243" s="74">
        <f>IF(E243='Drop Down'!$L$2,SUM(H243:AL243),0)</f>
        <v>0</v>
      </c>
      <c r="AN243" s="74">
        <f>IF(E243='Drop Down'!$L$3,SUM(H243:AL243),0)</f>
        <v>0</v>
      </c>
      <c r="AO243" s="625"/>
      <c r="AP243" s="625"/>
    </row>
    <row r="244" spans="1:42" s="41" customFormat="1" ht="11.85" customHeight="1" x14ac:dyDescent="0.2">
      <c r="A244" s="83" t="str">
        <f>Monatsverwendungsnachweis!A247</f>
        <v/>
      </c>
      <c r="B244" s="84" t="str">
        <f>IF(Monatsverwendungsnachweis!B247&lt;&gt;"",Monatsverwendungsnachweis!B247,"")</f>
        <v/>
      </c>
      <c r="C244" s="84" t="str">
        <f>IF(Monatsverwendungsnachweis!D247&lt;&gt;"",Monatsverwendungsnachweis!D247,"")</f>
        <v/>
      </c>
      <c r="D244" s="124" t="str">
        <f>IF(Monatsverwendungsnachweis!F247="","",Monatsverwendungsnachweis!F247)</f>
        <v/>
      </c>
      <c r="E244" s="128" t="str">
        <f>IF(Monatsverwendungsnachweis!G247="","",Monatsverwendungsnachweis!G247)</f>
        <v/>
      </c>
      <c r="F244" s="124" t="str">
        <f>IF(Monatsverwendungsnachweis!H247="","",Monatsverwendungsnachweis!H247)</f>
        <v/>
      </c>
      <c r="G244" s="124" t="str">
        <f>IF(C244="","",IF(Ermittlung_Pauschale!N236=0,"nein","ja"))</f>
        <v/>
      </c>
      <c r="H244" s="73" t="str">
        <f>IFERROR(IF($B244=String_o_Kofi,0,VLOOKUP(Monatsverwendungsnachweis!Y247,Status_Ausloesung,Monatsverwendungsnachweis!$R$6,FALSE)*$AF$6*Ermittlung_Pauschale!$N236),"")</f>
        <v/>
      </c>
      <c r="I244" s="73" t="str">
        <f>IFERROR(IF($B244=String_o_Kofi,0,VLOOKUP(Monatsverwendungsnachweis!Z247,Status_Ausloesung,Monatsverwendungsnachweis!$R$6,FALSE)*$AF$6*Ermittlung_Pauschale!$N236),"")</f>
        <v/>
      </c>
      <c r="J244" s="73" t="str">
        <f>IFERROR(IF($B244=String_o_Kofi,0,VLOOKUP(Monatsverwendungsnachweis!AA247,Status_Ausloesung,Monatsverwendungsnachweis!$R$6,FALSE)*$AF$6*Ermittlung_Pauschale!$N236),"")</f>
        <v/>
      </c>
      <c r="K244" s="73" t="str">
        <f>IFERROR(IF($B244=String_o_Kofi,0,VLOOKUP(Monatsverwendungsnachweis!AB247,Status_Ausloesung,Monatsverwendungsnachweis!$R$6,FALSE)*$AF$6*Ermittlung_Pauschale!$N236),"")</f>
        <v/>
      </c>
      <c r="L244" s="73" t="str">
        <f>IFERROR(IF($B244=String_o_Kofi,0,VLOOKUP(Monatsverwendungsnachweis!AC247,Status_Ausloesung,Monatsverwendungsnachweis!$R$6,FALSE)*$AF$6*Ermittlung_Pauschale!$N236),"")</f>
        <v/>
      </c>
      <c r="M244" s="73" t="str">
        <f>IFERROR(IF($B244=String_o_Kofi,0,VLOOKUP(Monatsverwendungsnachweis!AD247,Status_Ausloesung,Monatsverwendungsnachweis!$R$6,FALSE)*$AF$6*Ermittlung_Pauschale!$N236),"")</f>
        <v/>
      </c>
      <c r="N244" s="73" t="str">
        <f>IFERROR(IF($B244=String_o_Kofi,0,VLOOKUP(Monatsverwendungsnachweis!AE247,Status_Ausloesung,Monatsverwendungsnachweis!$R$6,FALSE)*$AF$6*Ermittlung_Pauschale!$N236),"")</f>
        <v/>
      </c>
      <c r="O244" s="73" t="str">
        <f>IFERROR(IF($B244=String_o_Kofi,0,VLOOKUP(Monatsverwendungsnachweis!AF247,Status_Ausloesung,Monatsverwendungsnachweis!$R$6,FALSE)*$AF$6*Ermittlung_Pauschale!$N236),"")</f>
        <v/>
      </c>
      <c r="P244" s="73" t="str">
        <f>IFERROR(IF($B244=String_o_Kofi,0,VLOOKUP(Monatsverwendungsnachweis!AG247,Status_Ausloesung,Monatsverwendungsnachweis!$R$6,FALSE)*$AF$6*Ermittlung_Pauschale!$N236),"")</f>
        <v/>
      </c>
      <c r="Q244" s="73" t="str">
        <f>IFERROR(IF($B244=String_o_Kofi,0,VLOOKUP(Monatsverwendungsnachweis!AH247,Status_Ausloesung,Monatsverwendungsnachweis!$R$6,FALSE)*$AF$6*Ermittlung_Pauschale!$N236),"")</f>
        <v/>
      </c>
      <c r="R244" s="73" t="str">
        <f>IFERROR(IF($B244=String_o_Kofi,0,VLOOKUP(Monatsverwendungsnachweis!AI247,Status_Ausloesung,Monatsverwendungsnachweis!$R$6,FALSE)*$AF$6*Ermittlung_Pauschale!$N236),"")</f>
        <v/>
      </c>
      <c r="S244" s="73" t="str">
        <f>IFERROR(IF($B244=String_o_Kofi,0,VLOOKUP(Monatsverwendungsnachweis!AJ247,Status_Ausloesung,Monatsverwendungsnachweis!$R$6,FALSE)*$AF$6*Ermittlung_Pauschale!$N236),"")</f>
        <v/>
      </c>
      <c r="T244" s="73" t="str">
        <f>IFERROR(IF($B244=String_o_Kofi,0,VLOOKUP(Monatsverwendungsnachweis!AK247,Status_Ausloesung,Monatsverwendungsnachweis!$R$6,FALSE)*$AF$6*Ermittlung_Pauschale!$N236),"")</f>
        <v/>
      </c>
      <c r="U244" s="73" t="str">
        <f>IFERROR(IF($B244=String_o_Kofi,0,VLOOKUP(Monatsverwendungsnachweis!AL247,Status_Ausloesung,Monatsverwendungsnachweis!$R$6,FALSE)*$AF$6*Ermittlung_Pauschale!$N236),"")</f>
        <v/>
      </c>
      <c r="V244" s="73" t="str">
        <f>IFERROR(IF($B244=String_o_Kofi,0,VLOOKUP(Monatsverwendungsnachweis!AM247,Status_Ausloesung,Monatsverwendungsnachweis!$R$6,FALSE)*$AF$6*Ermittlung_Pauschale!$N236),"")</f>
        <v/>
      </c>
      <c r="W244" s="73" t="str">
        <f>IFERROR(IF($B244=String_o_Kofi,0,VLOOKUP(Monatsverwendungsnachweis!AN247,Status_Ausloesung,Monatsverwendungsnachweis!$R$6,FALSE)*$AF$6*Ermittlung_Pauschale!$N236),"")</f>
        <v/>
      </c>
      <c r="X244" s="73" t="str">
        <f>IFERROR(IF($B244=String_o_Kofi,0,VLOOKUP(Monatsverwendungsnachweis!AO247,Status_Ausloesung,Monatsverwendungsnachweis!$R$6,FALSE)*$AF$6*Ermittlung_Pauschale!$N236),"")</f>
        <v/>
      </c>
      <c r="Y244" s="73" t="str">
        <f>IFERROR(IF($B244=String_o_Kofi,0,VLOOKUP(Monatsverwendungsnachweis!AP247,Status_Ausloesung,Monatsverwendungsnachweis!$R$6,FALSE)*$AF$6*Ermittlung_Pauschale!$N236),"")</f>
        <v/>
      </c>
      <c r="Z244" s="73" t="str">
        <f>IFERROR(IF($B244=String_o_Kofi,0,VLOOKUP(Monatsverwendungsnachweis!AQ247,Status_Ausloesung,Monatsverwendungsnachweis!$R$6,FALSE)*$AF$6*Ermittlung_Pauschale!$N236),"")</f>
        <v/>
      </c>
      <c r="AA244" s="73" t="str">
        <f>IFERROR(IF($B244=String_o_Kofi,0,VLOOKUP(Monatsverwendungsnachweis!AR247,Status_Ausloesung,Monatsverwendungsnachweis!$R$6,FALSE)*$AF$6*Ermittlung_Pauschale!$N236),"")</f>
        <v/>
      </c>
      <c r="AB244" s="73" t="str">
        <f>IFERROR(IF($B244=String_o_Kofi,0,VLOOKUP(Monatsverwendungsnachweis!AS247,Status_Ausloesung,Monatsverwendungsnachweis!$R$6,FALSE)*$AF$6*Ermittlung_Pauschale!$N236),"")</f>
        <v/>
      </c>
      <c r="AC244" s="73" t="str">
        <f>IFERROR(IF($B244=String_o_Kofi,0,VLOOKUP(Monatsverwendungsnachweis!AT247,Status_Ausloesung,Monatsverwendungsnachweis!$R$6,FALSE)*$AF$6*Ermittlung_Pauschale!$N236),"")</f>
        <v/>
      </c>
      <c r="AD244" s="73" t="str">
        <f>IFERROR(IF($B244=String_o_Kofi,0,VLOOKUP(Monatsverwendungsnachweis!AU247,Status_Ausloesung,Monatsverwendungsnachweis!$R$6,FALSE)*$AF$6*Ermittlung_Pauschale!$N236),"")</f>
        <v/>
      </c>
      <c r="AE244" s="73" t="str">
        <f>IFERROR(IF($B244=String_o_Kofi,0,VLOOKUP(Monatsverwendungsnachweis!AV247,Status_Ausloesung,Monatsverwendungsnachweis!$R$6,FALSE)*$AF$6*Ermittlung_Pauschale!$N236),"")</f>
        <v/>
      </c>
      <c r="AF244" s="73" t="str">
        <f>IFERROR(IF($B244=String_o_Kofi,0,VLOOKUP(Monatsverwendungsnachweis!AW247,Status_Ausloesung,Monatsverwendungsnachweis!$R$6,FALSE)*$AF$6*Ermittlung_Pauschale!$N236),"")</f>
        <v/>
      </c>
      <c r="AG244" s="73" t="str">
        <f>IFERROR(IF($B244=String_o_Kofi,0,VLOOKUP(Monatsverwendungsnachweis!AX247,Status_Ausloesung,Monatsverwendungsnachweis!$R$6,FALSE)*$AF$6*Ermittlung_Pauschale!$N236),"")</f>
        <v/>
      </c>
      <c r="AH244" s="73" t="str">
        <f>IFERROR(IF($B244=String_o_Kofi,0,VLOOKUP(Monatsverwendungsnachweis!AY247,Status_Ausloesung,Monatsverwendungsnachweis!$R$6,FALSE)*$AF$6*Ermittlung_Pauschale!$N236),"")</f>
        <v/>
      </c>
      <c r="AI244" s="73" t="str">
        <f>IFERROR(IF($B244=String_o_Kofi,0,VLOOKUP(Monatsverwendungsnachweis!AZ247,Status_Ausloesung,Monatsverwendungsnachweis!$R$6,FALSE)*$AF$6*Ermittlung_Pauschale!$N236),"")</f>
        <v/>
      </c>
      <c r="AJ244" s="73" t="str">
        <f>IFERROR(IF($B244=String_o_Kofi,0,VLOOKUP(Monatsverwendungsnachweis!BA247,Status_Ausloesung,Monatsverwendungsnachweis!$R$6,FALSE)*$AF$6*Ermittlung_Pauschale!$N236),"")</f>
        <v/>
      </c>
      <c r="AK244" s="73" t="str">
        <f>IFERROR(IF($B244=String_o_Kofi,0,VLOOKUP(Monatsverwendungsnachweis!BB247,Status_Ausloesung,Monatsverwendungsnachweis!$R$6,FALSE)*$AF$6*Ermittlung_Pauschale!$N236),"")</f>
        <v/>
      </c>
      <c r="AL244" s="73" t="str">
        <f>IFERROR(IF($B244=String_o_Kofi,0,VLOOKUP(Monatsverwendungsnachweis!BC247,Status_Ausloesung,Monatsverwendungsnachweis!$R$6,FALSE)*$AF$6*Ermittlung_Pauschale!$N236),"")</f>
        <v/>
      </c>
      <c r="AM244" s="74">
        <f>IF(E244='Drop Down'!$L$2,SUM(H244:AL244),0)</f>
        <v>0</v>
      </c>
      <c r="AN244" s="74">
        <f>IF(E244='Drop Down'!$L$3,SUM(H244:AL244),0)</f>
        <v>0</v>
      </c>
      <c r="AO244" s="625"/>
      <c r="AP244" s="625"/>
    </row>
    <row r="245" spans="1:42" s="41" customFormat="1" ht="11.85" customHeight="1" x14ac:dyDescent="0.2">
      <c r="A245" s="83" t="str">
        <f>Monatsverwendungsnachweis!A248</f>
        <v/>
      </c>
      <c r="B245" s="84" t="str">
        <f>IF(Monatsverwendungsnachweis!B248&lt;&gt;"",Monatsverwendungsnachweis!B248,"")</f>
        <v/>
      </c>
      <c r="C245" s="84" t="str">
        <f>IF(Monatsverwendungsnachweis!D248&lt;&gt;"",Monatsverwendungsnachweis!D248,"")</f>
        <v/>
      </c>
      <c r="D245" s="124" t="str">
        <f>IF(Monatsverwendungsnachweis!F248="","",Monatsverwendungsnachweis!F248)</f>
        <v/>
      </c>
      <c r="E245" s="128" t="str">
        <f>IF(Monatsverwendungsnachweis!G248="","",Monatsverwendungsnachweis!G248)</f>
        <v/>
      </c>
      <c r="F245" s="124" t="str">
        <f>IF(Monatsverwendungsnachweis!H248="","",Monatsverwendungsnachweis!H248)</f>
        <v/>
      </c>
      <c r="G245" s="124" t="str">
        <f>IF(C245="","",IF(Ermittlung_Pauschale!N237=0,"nein","ja"))</f>
        <v/>
      </c>
      <c r="H245" s="73" t="str">
        <f>IFERROR(IF($B245=String_o_Kofi,0,VLOOKUP(Monatsverwendungsnachweis!Y248,Status_Ausloesung,Monatsverwendungsnachweis!$R$6,FALSE)*$AF$6*Ermittlung_Pauschale!$N237),"")</f>
        <v/>
      </c>
      <c r="I245" s="73" t="str">
        <f>IFERROR(IF($B245=String_o_Kofi,0,VLOOKUP(Monatsverwendungsnachweis!Z248,Status_Ausloesung,Monatsverwendungsnachweis!$R$6,FALSE)*$AF$6*Ermittlung_Pauschale!$N237),"")</f>
        <v/>
      </c>
      <c r="J245" s="73" t="str">
        <f>IFERROR(IF($B245=String_o_Kofi,0,VLOOKUP(Monatsverwendungsnachweis!AA248,Status_Ausloesung,Monatsverwendungsnachweis!$R$6,FALSE)*$AF$6*Ermittlung_Pauschale!$N237),"")</f>
        <v/>
      </c>
      <c r="K245" s="73" t="str">
        <f>IFERROR(IF($B245=String_o_Kofi,0,VLOOKUP(Monatsverwendungsnachweis!AB248,Status_Ausloesung,Monatsverwendungsnachweis!$R$6,FALSE)*$AF$6*Ermittlung_Pauschale!$N237),"")</f>
        <v/>
      </c>
      <c r="L245" s="73" t="str">
        <f>IFERROR(IF($B245=String_o_Kofi,0,VLOOKUP(Monatsverwendungsnachweis!AC248,Status_Ausloesung,Monatsverwendungsnachweis!$R$6,FALSE)*$AF$6*Ermittlung_Pauschale!$N237),"")</f>
        <v/>
      </c>
      <c r="M245" s="73" t="str">
        <f>IFERROR(IF($B245=String_o_Kofi,0,VLOOKUP(Monatsverwendungsnachweis!AD248,Status_Ausloesung,Monatsverwendungsnachweis!$R$6,FALSE)*$AF$6*Ermittlung_Pauschale!$N237),"")</f>
        <v/>
      </c>
      <c r="N245" s="73" t="str">
        <f>IFERROR(IF($B245=String_o_Kofi,0,VLOOKUP(Monatsverwendungsnachweis!AE248,Status_Ausloesung,Monatsverwendungsnachweis!$R$6,FALSE)*$AF$6*Ermittlung_Pauschale!$N237),"")</f>
        <v/>
      </c>
      <c r="O245" s="73" t="str">
        <f>IFERROR(IF($B245=String_o_Kofi,0,VLOOKUP(Monatsverwendungsnachweis!AF248,Status_Ausloesung,Monatsverwendungsnachweis!$R$6,FALSE)*$AF$6*Ermittlung_Pauschale!$N237),"")</f>
        <v/>
      </c>
      <c r="P245" s="73" t="str">
        <f>IFERROR(IF($B245=String_o_Kofi,0,VLOOKUP(Monatsverwendungsnachweis!AG248,Status_Ausloesung,Monatsverwendungsnachweis!$R$6,FALSE)*$AF$6*Ermittlung_Pauschale!$N237),"")</f>
        <v/>
      </c>
      <c r="Q245" s="73" t="str">
        <f>IFERROR(IF($B245=String_o_Kofi,0,VLOOKUP(Monatsverwendungsnachweis!AH248,Status_Ausloesung,Monatsverwendungsnachweis!$R$6,FALSE)*$AF$6*Ermittlung_Pauschale!$N237),"")</f>
        <v/>
      </c>
      <c r="R245" s="73" t="str">
        <f>IFERROR(IF($B245=String_o_Kofi,0,VLOOKUP(Monatsverwendungsnachweis!AI248,Status_Ausloesung,Monatsverwendungsnachweis!$R$6,FALSE)*$AF$6*Ermittlung_Pauschale!$N237),"")</f>
        <v/>
      </c>
      <c r="S245" s="73" t="str">
        <f>IFERROR(IF($B245=String_o_Kofi,0,VLOOKUP(Monatsverwendungsnachweis!AJ248,Status_Ausloesung,Monatsverwendungsnachweis!$R$6,FALSE)*$AF$6*Ermittlung_Pauschale!$N237),"")</f>
        <v/>
      </c>
      <c r="T245" s="73" t="str">
        <f>IFERROR(IF($B245=String_o_Kofi,0,VLOOKUP(Monatsverwendungsnachweis!AK248,Status_Ausloesung,Monatsverwendungsnachweis!$R$6,FALSE)*$AF$6*Ermittlung_Pauschale!$N237),"")</f>
        <v/>
      </c>
      <c r="U245" s="73" t="str">
        <f>IFERROR(IF($B245=String_o_Kofi,0,VLOOKUP(Monatsverwendungsnachweis!AL248,Status_Ausloesung,Monatsverwendungsnachweis!$R$6,FALSE)*$AF$6*Ermittlung_Pauschale!$N237),"")</f>
        <v/>
      </c>
      <c r="V245" s="73" t="str">
        <f>IFERROR(IF($B245=String_o_Kofi,0,VLOOKUP(Monatsverwendungsnachweis!AM248,Status_Ausloesung,Monatsverwendungsnachweis!$R$6,FALSE)*$AF$6*Ermittlung_Pauschale!$N237),"")</f>
        <v/>
      </c>
      <c r="W245" s="73" t="str">
        <f>IFERROR(IF($B245=String_o_Kofi,0,VLOOKUP(Monatsverwendungsnachweis!AN248,Status_Ausloesung,Monatsverwendungsnachweis!$R$6,FALSE)*$AF$6*Ermittlung_Pauschale!$N237),"")</f>
        <v/>
      </c>
      <c r="X245" s="73" t="str">
        <f>IFERROR(IF($B245=String_o_Kofi,0,VLOOKUP(Monatsverwendungsnachweis!AO248,Status_Ausloesung,Monatsverwendungsnachweis!$R$6,FALSE)*$AF$6*Ermittlung_Pauschale!$N237),"")</f>
        <v/>
      </c>
      <c r="Y245" s="73" t="str">
        <f>IFERROR(IF($B245=String_o_Kofi,0,VLOOKUP(Monatsverwendungsnachweis!AP248,Status_Ausloesung,Monatsverwendungsnachweis!$R$6,FALSE)*$AF$6*Ermittlung_Pauschale!$N237),"")</f>
        <v/>
      </c>
      <c r="Z245" s="73" t="str">
        <f>IFERROR(IF($B245=String_o_Kofi,0,VLOOKUP(Monatsverwendungsnachweis!AQ248,Status_Ausloesung,Monatsverwendungsnachweis!$R$6,FALSE)*$AF$6*Ermittlung_Pauschale!$N237),"")</f>
        <v/>
      </c>
      <c r="AA245" s="73" t="str">
        <f>IFERROR(IF($B245=String_o_Kofi,0,VLOOKUP(Monatsverwendungsnachweis!AR248,Status_Ausloesung,Monatsverwendungsnachweis!$R$6,FALSE)*$AF$6*Ermittlung_Pauschale!$N237),"")</f>
        <v/>
      </c>
      <c r="AB245" s="73" t="str">
        <f>IFERROR(IF($B245=String_o_Kofi,0,VLOOKUP(Monatsverwendungsnachweis!AS248,Status_Ausloesung,Monatsverwendungsnachweis!$R$6,FALSE)*$AF$6*Ermittlung_Pauschale!$N237),"")</f>
        <v/>
      </c>
      <c r="AC245" s="73" t="str">
        <f>IFERROR(IF($B245=String_o_Kofi,0,VLOOKUP(Monatsverwendungsnachweis!AT248,Status_Ausloesung,Monatsverwendungsnachweis!$R$6,FALSE)*$AF$6*Ermittlung_Pauschale!$N237),"")</f>
        <v/>
      </c>
      <c r="AD245" s="73" t="str">
        <f>IFERROR(IF($B245=String_o_Kofi,0,VLOOKUP(Monatsverwendungsnachweis!AU248,Status_Ausloesung,Monatsverwendungsnachweis!$R$6,FALSE)*$AF$6*Ermittlung_Pauschale!$N237),"")</f>
        <v/>
      </c>
      <c r="AE245" s="73" t="str">
        <f>IFERROR(IF($B245=String_o_Kofi,0,VLOOKUP(Monatsverwendungsnachweis!AV248,Status_Ausloesung,Monatsverwendungsnachweis!$R$6,FALSE)*$AF$6*Ermittlung_Pauschale!$N237),"")</f>
        <v/>
      </c>
      <c r="AF245" s="73" t="str">
        <f>IFERROR(IF($B245=String_o_Kofi,0,VLOOKUP(Monatsverwendungsnachweis!AW248,Status_Ausloesung,Monatsverwendungsnachweis!$R$6,FALSE)*$AF$6*Ermittlung_Pauschale!$N237),"")</f>
        <v/>
      </c>
      <c r="AG245" s="73" t="str">
        <f>IFERROR(IF($B245=String_o_Kofi,0,VLOOKUP(Monatsverwendungsnachweis!AX248,Status_Ausloesung,Monatsverwendungsnachweis!$R$6,FALSE)*$AF$6*Ermittlung_Pauschale!$N237),"")</f>
        <v/>
      </c>
      <c r="AH245" s="73" t="str">
        <f>IFERROR(IF($B245=String_o_Kofi,0,VLOOKUP(Monatsverwendungsnachweis!AY248,Status_Ausloesung,Monatsverwendungsnachweis!$R$6,FALSE)*$AF$6*Ermittlung_Pauschale!$N237),"")</f>
        <v/>
      </c>
      <c r="AI245" s="73" t="str">
        <f>IFERROR(IF($B245=String_o_Kofi,0,VLOOKUP(Monatsverwendungsnachweis!AZ248,Status_Ausloesung,Monatsverwendungsnachweis!$R$6,FALSE)*$AF$6*Ermittlung_Pauschale!$N237),"")</f>
        <v/>
      </c>
      <c r="AJ245" s="73" t="str">
        <f>IFERROR(IF($B245=String_o_Kofi,0,VLOOKUP(Monatsverwendungsnachweis!BA248,Status_Ausloesung,Monatsverwendungsnachweis!$R$6,FALSE)*$AF$6*Ermittlung_Pauschale!$N237),"")</f>
        <v/>
      </c>
      <c r="AK245" s="73" t="str">
        <f>IFERROR(IF($B245=String_o_Kofi,0,VLOOKUP(Monatsverwendungsnachweis!BB248,Status_Ausloesung,Monatsverwendungsnachweis!$R$6,FALSE)*$AF$6*Ermittlung_Pauschale!$N237),"")</f>
        <v/>
      </c>
      <c r="AL245" s="73" t="str">
        <f>IFERROR(IF($B245=String_o_Kofi,0,VLOOKUP(Monatsverwendungsnachweis!BC248,Status_Ausloesung,Monatsverwendungsnachweis!$R$6,FALSE)*$AF$6*Ermittlung_Pauschale!$N237),"")</f>
        <v/>
      </c>
      <c r="AM245" s="74">
        <f>IF(E245='Drop Down'!$L$2,SUM(H245:AL245),0)</f>
        <v>0</v>
      </c>
      <c r="AN245" s="74">
        <f>IF(E245='Drop Down'!$L$3,SUM(H245:AL245),0)</f>
        <v>0</v>
      </c>
      <c r="AO245" s="625"/>
      <c r="AP245" s="625"/>
    </row>
    <row r="246" spans="1:42" s="41" customFormat="1" ht="11.85" customHeight="1" x14ac:dyDescent="0.2">
      <c r="A246" s="83" t="str">
        <f>Monatsverwendungsnachweis!A249</f>
        <v/>
      </c>
      <c r="B246" s="84" t="str">
        <f>IF(Monatsverwendungsnachweis!B249&lt;&gt;"",Monatsverwendungsnachweis!B249,"")</f>
        <v/>
      </c>
      <c r="C246" s="84" t="str">
        <f>IF(Monatsverwendungsnachweis!D249&lt;&gt;"",Monatsverwendungsnachweis!D249,"")</f>
        <v/>
      </c>
      <c r="D246" s="124" t="str">
        <f>IF(Monatsverwendungsnachweis!F249="","",Monatsverwendungsnachweis!F249)</f>
        <v/>
      </c>
      <c r="E246" s="128" t="str">
        <f>IF(Monatsverwendungsnachweis!G249="","",Monatsverwendungsnachweis!G249)</f>
        <v/>
      </c>
      <c r="F246" s="124" t="str">
        <f>IF(Monatsverwendungsnachweis!H249="","",Monatsverwendungsnachweis!H249)</f>
        <v/>
      </c>
      <c r="G246" s="124" t="str">
        <f>IF(C246="","",IF(Ermittlung_Pauschale!N238=0,"nein","ja"))</f>
        <v/>
      </c>
      <c r="H246" s="73" t="str">
        <f>IFERROR(IF($B246=String_o_Kofi,0,VLOOKUP(Monatsverwendungsnachweis!Y249,Status_Ausloesung,Monatsverwendungsnachweis!$R$6,FALSE)*$AF$6*Ermittlung_Pauschale!$N238),"")</f>
        <v/>
      </c>
      <c r="I246" s="73" t="str">
        <f>IFERROR(IF($B246=String_o_Kofi,0,VLOOKUP(Monatsverwendungsnachweis!Z249,Status_Ausloesung,Monatsverwendungsnachweis!$R$6,FALSE)*$AF$6*Ermittlung_Pauschale!$N238),"")</f>
        <v/>
      </c>
      <c r="J246" s="73" t="str">
        <f>IFERROR(IF($B246=String_o_Kofi,0,VLOOKUP(Monatsverwendungsnachweis!AA249,Status_Ausloesung,Monatsverwendungsnachweis!$R$6,FALSE)*$AF$6*Ermittlung_Pauschale!$N238),"")</f>
        <v/>
      </c>
      <c r="K246" s="73" t="str">
        <f>IFERROR(IF($B246=String_o_Kofi,0,VLOOKUP(Monatsverwendungsnachweis!AB249,Status_Ausloesung,Monatsverwendungsnachweis!$R$6,FALSE)*$AF$6*Ermittlung_Pauschale!$N238),"")</f>
        <v/>
      </c>
      <c r="L246" s="73" t="str">
        <f>IFERROR(IF($B246=String_o_Kofi,0,VLOOKUP(Monatsverwendungsnachweis!AC249,Status_Ausloesung,Monatsverwendungsnachweis!$R$6,FALSE)*$AF$6*Ermittlung_Pauschale!$N238),"")</f>
        <v/>
      </c>
      <c r="M246" s="73" t="str">
        <f>IFERROR(IF($B246=String_o_Kofi,0,VLOOKUP(Monatsverwendungsnachweis!AD249,Status_Ausloesung,Monatsverwendungsnachweis!$R$6,FALSE)*$AF$6*Ermittlung_Pauschale!$N238),"")</f>
        <v/>
      </c>
      <c r="N246" s="73" t="str">
        <f>IFERROR(IF($B246=String_o_Kofi,0,VLOOKUP(Monatsverwendungsnachweis!AE249,Status_Ausloesung,Monatsverwendungsnachweis!$R$6,FALSE)*$AF$6*Ermittlung_Pauschale!$N238),"")</f>
        <v/>
      </c>
      <c r="O246" s="73" t="str">
        <f>IFERROR(IF($B246=String_o_Kofi,0,VLOOKUP(Monatsverwendungsnachweis!AF249,Status_Ausloesung,Monatsverwendungsnachweis!$R$6,FALSE)*$AF$6*Ermittlung_Pauschale!$N238),"")</f>
        <v/>
      </c>
      <c r="P246" s="73" t="str">
        <f>IFERROR(IF($B246=String_o_Kofi,0,VLOOKUP(Monatsverwendungsnachweis!AG249,Status_Ausloesung,Monatsverwendungsnachweis!$R$6,FALSE)*$AF$6*Ermittlung_Pauschale!$N238),"")</f>
        <v/>
      </c>
      <c r="Q246" s="73" t="str">
        <f>IFERROR(IF($B246=String_o_Kofi,0,VLOOKUP(Monatsverwendungsnachweis!AH249,Status_Ausloesung,Monatsverwendungsnachweis!$R$6,FALSE)*$AF$6*Ermittlung_Pauschale!$N238),"")</f>
        <v/>
      </c>
      <c r="R246" s="73" t="str">
        <f>IFERROR(IF($B246=String_o_Kofi,0,VLOOKUP(Monatsverwendungsnachweis!AI249,Status_Ausloesung,Monatsverwendungsnachweis!$R$6,FALSE)*$AF$6*Ermittlung_Pauschale!$N238),"")</f>
        <v/>
      </c>
      <c r="S246" s="73" t="str">
        <f>IFERROR(IF($B246=String_o_Kofi,0,VLOOKUP(Monatsverwendungsnachweis!AJ249,Status_Ausloesung,Monatsverwendungsnachweis!$R$6,FALSE)*$AF$6*Ermittlung_Pauschale!$N238),"")</f>
        <v/>
      </c>
      <c r="T246" s="73" t="str">
        <f>IFERROR(IF($B246=String_o_Kofi,0,VLOOKUP(Monatsverwendungsnachweis!AK249,Status_Ausloesung,Monatsverwendungsnachweis!$R$6,FALSE)*$AF$6*Ermittlung_Pauschale!$N238),"")</f>
        <v/>
      </c>
      <c r="U246" s="73" t="str">
        <f>IFERROR(IF($B246=String_o_Kofi,0,VLOOKUP(Monatsverwendungsnachweis!AL249,Status_Ausloesung,Monatsverwendungsnachweis!$R$6,FALSE)*$AF$6*Ermittlung_Pauschale!$N238),"")</f>
        <v/>
      </c>
      <c r="V246" s="73" t="str">
        <f>IFERROR(IF($B246=String_o_Kofi,0,VLOOKUP(Monatsverwendungsnachweis!AM249,Status_Ausloesung,Monatsverwendungsnachweis!$R$6,FALSE)*$AF$6*Ermittlung_Pauschale!$N238),"")</f>
        <v/>
      </c>
      <c r="W246" s="73" t="str">
        <f>IFERROR(IF($B246=String_o_Kofi,0,VLOOKUP(Monatsverwendungsnachweis!AN249,Status_Ausloesung,Monatsverwendungsnachweis!$R$6,FALSE)*$AF$6*Ermittlung_Pauschale!$N238),"")</f>
        <v/>
      </c>
      <c r="X246" s="73" t="str">
        <f>IFERROR(IF($B246=String_o_Kofi,0,VLOOKUP(Monatsverwendungsnachweis!AO249,Status_Ausloesung,Monatsverwendungsnachweis!$R$6,FALSE)*$AF$6*Ermittlung_Pauschale!$N238),"")</f>
        <v/>
      </c>
      <c r="Y246" s="73" t="str">
        <f>IFERROR(IF($B246=String_o_Kofi,0,VLOOKUP(Monatsverwendungsnachweis!AP249,Status_Ausloesung,Monatsverwendungsnachweis!$R$6,FALSE)*$AF$6*Ermittlung_Pauschale!$N238),"")</f>
        <v/>
      </c>
      <c r="Z246" s="73" t="str">
        <f>IFERROR(IF($B246=String_o_Kofi,0,VLOOKUP(Monatsverwendungsnachweis!AQ249,Status_Ausloesung,Monatsverwendungsnachweis!$R$6,FALSE)*$AF$6*Ermittlung_Pauschale!$N238),"")</f>
        <v/>
      </c>
      <c r="AA246" s="73" t="str">
        <f>IFERROR(IF($B246=String_o_Kofi,0,VLOOKUP(Monatsverwendungsnachweis!AR249,Status_Ausloesung,Monatsverwendungsnachweis!$R$6,FALSE)*$AF$6*Ermittlung_Pauschale!$N238),"")</f>
        <v/>
      </c>
      <c r="AB246" s="73" t="str">
        <f>IFERROR(IF($B246=String_o_Kofi,0,VLOOKUP(Monatsverwendungsnachweis!AS249,Status_Ausloesung,Monatsverwendungsnachweis!$R$6,FALSE)*$AF$6*Ermittlung_Pauschale!$N238),"")</f>
        <v/>
      </c>
      <c r="AC246" s="73" t="str">
        <f>IFERROR(IF($B246=String_o_Kofi,0,VLOOKUP(Monatsverwendungsnachweis!AT249,Status_Ausloesung,Monatsverwendungsnachweis!$R$6,FALSE)*$AF$6*Ermittlung_Pauschale!$N238),"")</f>
        <v/>
      </c>
      <c r="AD246" s="73" t="str">
        <f>IFERROR(IF($B246=String_o_Kofi,0,VLOOKUP(Monatsverwendungsnachweis!AU249,Status_Ausloesung,Monatsverwendungsnachweis!$R$6,FALSE)*$AF$6*Ermittlung_Pauschale!$N238),"")</f>
        <v/>
      </c>
      <c r="AE246" s="73" t="str">
        <f>IFERROR(IF($B246=String_o_Kofi,0,VLOOKUP(Monatsverwendungsnachweis!AV249,Status_Ausloesung,Monatsverwendungsnachweis!$R$6,FALSE)*$AF$6*Ermittlung_Pauschale!$N238),"")</f>
        <v/>
      </c>
      <c r="AF246" s="73" t="str">
        <f>IFERROR(IF($B246=String_o_Kofi,0,VLOOKUP(Monatsverwendungsnachweis!AW249,Status_Ausloesung,Monatsverwendungsnachweis!$R$6,FALSE)*$AF$6*Ermittlung_Pauschale!$N238),"")</f>
        <v/>
      </c>
      <c r="AG246" s="73" t="str">
        <f>IFERROR(IF($B246=String_o_Kofi,0,VLOOKUP(Monatsverwendungsnachweis!AX249,Status_Ausloesung,Monatsverwendungsnachweis!$R$6,FALSE)*$AF$6*Ermittlung_Pauschale!$N238),"")</f>
        <v/>
      </c>
      <c r="AH246" s="73" t="str">
        <f>IFERROR(IF($B246=String_o_Kofi,0,VLOOKUP(Monatsverwendungsnachweis!AY249,Status_Ausloesung,Monatsverwendungsnachweis!$R$6,FALSE)*$AF$6*Ermittlung_Pauschale!$N238),"")</f>
        <v/>
      </c>
      <c r="AI246" s="73" t="str">
        <f>IFERROR(IF($B246=String_o_Kofi,0,VLOOKUP(Monatsverwendungsnachweis!AZ249,Status_Ausloesung,Monatsverwendungsnachweis!$R$6,FALSE)*$AF$6*Ermittlung_Pauschale!$N238),"")</f>
        <v/>
      </c>
      <c r="AJ246" s="73" t="str">
        <f>IFERROR(IF($B246=String_o_Kofi,0,VLOOKUP(Monatsverwendungsnachweis!BA249,Status_Ausloesung,Monatsverwendungsnachweis!$R$6,FALSE)*$AF$6*Ermittlung_Pauschale!$N238),"")</f>
        <v/>
      </c>
      <c r="AK246" s="73" t="str">
        <f>IFERROR(IF($B246=String_o_Kofi,0,VLOOKUP(Monatsverwendungsnachweis!BB249,Status_Ausloesung,Monatsverwendungsnachweis!$R$6,FALSE)*$AF$6*Ermittlung_Pauschale!$N238),"")</f>
        <v/>
      </c>
      <c r="AL246" s="73" t="str">
        <f>IFERROR(IF($B246=String_o_Kofi,0,VLOOKUP(Monatsverwendungsnachweis!BC249,Status_Ausloesung,Monatsverwendungsnachweis!$R$6,FALSE)*$AF$6*Ermittlung_Pauschale!$N238),"")</f>
        <v/>
      </c>
      <c r="AM246" s="74">
        <f>IF(E246='Drop Down'!$L$2,SUM(H246:AL246),0)</f>
        <v>0</v>
      </c>
      <c r="AN246" s="74">
        <f>IF(E246='Drop Down'!$L$3,SUM(H246:AL246),0)</f>
        <v>0</v>
      </c>
      <c r="AO246" s="625"/>
      <c r="AP246" s="625"/>
    </row>
    <row r="247" spans="1:42" s="41" customFormat="1" ht="11.85" customHeight="1" x14ac:dyDescent="0.2">
      <c r="A247" s="83" t="str">
        <f>Monatsverwendungsnachweis!A250</f>
        <v/>
      </c>
      <c r="B247" s="84" t="str">
        <f>IF(Monatsverwendungsnachweis!B250&lt;&gt;"",Monatsverwendungsnachweis!B250,"")</f>
        <v/>
      </c>
      <c r="C247" s="84" t="str">
        <f>IF(Monatsverwendungsnachweis!D250&lt;&gt;"",Monatsverwendungsnachweis!D250,"")</f>
        <v/>
      </c>
      <c r="D247" s="124" t="str">
        <f>IF(Monatsverwendungsnachweis!F250="","",Monatsverwendungsnachweis!F250)</f>
        <v/>
      </c>
      <c r="E247" s="128" t="str">
        <f>IF(Monatsverwendungsnachweis!G250="","",Monatsverwendungsnachweis!G250)</f>
        <v/>
      </c>
      <c r="F247" s="124" t="str">
        <f>IF(Monatsverwendungsnachweis!H250="","",Monatsverwendungsnachweis!H250)</f>
        <v/>
      </c>
      <c r="G247" s="124" t="str">
        <f>IF(C247="","",IF(Ermittlung_Pauschale!N239=0,"nein","ja"))</f>
        <v/>
      </c>
      <c r="H247" s="73" t="str">
        <f>IFERROR(IF($B247=String_o_Kofi,0,VLOOKUP(Monatsverwendungsnachweis!Y250,Status_Ausloesung,Monatsverwendungsnachweis!$R$6,FALSE)*$AF$6*Ermittlung_Pauschale!$N239),"")</f>
        <v/>
      </c>
      <c r="I247" s="73" t="str">
        <f>IFERROR(IF($B247=String_o_Kofi,0,VLOOKUP(Monatsverwendungsnachweis!Z250,Status_Ausloesung,Monatsverwendungsnachweis!$R$6,FALSE)*$AF$6*Ermittlung_Pauschale!$N239),"")</f>
        <v/>
      </c>
      <c r="J247" s="73" t="str">
        <f>IFERROR(IF($B247=String_o_Kofi,0,VLOOKUP(Monatsverwendungsnachweis!AA250,Status_Ausloesung,Monatsverwendungsnachweis!$R$6,FALSE)*$AF$6*Ermittlung_Pauschale!$N239),"")</f>
        <v/>
      </c>
      <c r="K247" s="73" t="str">
        <f>IFERROR(IF($B247=String_o_Kofi,0,VLOOKUP(Monatsverwendungsnachweis!AB250,Status_Ausloesung,Monatsverwendungsnachweis!$R$6,FALSE)*$AF$6*Ermittlung_Pauschale!$N239),"")</f>
        <v/>
      </c>
      <c r="L247" s="73" t="str">
        <f>IFERROR(IF($B247=String_o_Kofi,0,VLOOKUP(Monatsverwendungsnachweis!AC250,Status_Ausloesung,Monatsverwendungsnachweis!$R$6,FALSE)*$AF$6*Ermittlung_Pauschale!$N239),"")</f>
        <v/>
      </c>
      <c r="M247" s="73" t="str">
        <f>IFERROR(IF($B247=String_o_Kofi,0,VLOOKUP(Monatsverwendungsnachweis!AD250,Status_Ausloesung,Monatsverwendungsnachweis!$R$6,FALSE)*$AF$6*Ermittlung_Pauschale!$N239),"")</f>
        <v/>
      </c>
      <c r="N247" s="73" t="str">
        <f>IFERROR(IF($B247=String_o_Kofi,0,VLOOKUP(Monatsverwendungsnachweis!AE250,Status_Ausloesung,Monatsverwendungsnachweis!$R$6,FALSE)*$AF$6*Ermittlung_Pauschale!$N239),"")</f>
        <v/>
      </c>
      <c r="O247" s="73" t="str">
        <f>IFERROR(IF($B247=String_o_Kofi,0,VLOOKUP(Monatsverwendungsnachweis!AF250,Status_Ausloesung,Monatsverwendungsnachweis!$R$6,FALSE)*$AF$6*Ermittlung_Pauschale!$N239),"")</f>
        <v/>
      </c>
      <c r="P247" s="73" t="str">
        <f>IFERROR(IF($B247=String_o_Kofi,0,VLOOKUP(Monatsverwendungsnachweis!AG250,Status_Ausloesung,Monatsverwendungsnachweis!$R$6,FALSE)*$AF$6*Ermittlung_Pauschale!$N239),"")</f>
        <v/>
      </c>
      <c r="Q247" s="73" t="str">
        <f>IFERROR(IF($B247=String_o_Kofi,0,VLOOKUP(Monatsverwendungsnachweis!AH250,Status_Ausloesung,Monatsverwendungsnachweis!$R$6,FALSE)*$AF$6*Ermittlung_Pauschale!$N239),"")</f>
        <v/>
      </c>
      <c r="R247" s="73" t="str">
        <f>IFERROR(IF($B247=String_o_Kofi,0,VLOOKUP(Monatsverwendungsnachweis!AI250,Status_Ausloesung,Monatsverwendungsnachweis!$R$6,FALSE)*$AF$6*Ermittlung_Pauschale!$N239),"")</f>
        <v/>
      </c>
      <c r="S247" s="73" t="str">
        <f>IFERROR(IF($B247=String_o_Kofi,0,VLOOKUP(Monatsverwendungsnachweis!AJ250,Status_Ausloesung,Monatsverwendungsnachweis!$R$6,FALSE)*$AF$6*Ermittlung_Pauschale!$N239),"")</f>
        <v/>
      </c>
      <c r="T247" s="73" t="str">
        <f>IFERROR(IF($B247=String_o_Kofi,0,VLOOKUP(Monatsverwendungsnachweis!AK250,Status_Ausloesung,Monatsverwendungsnachweis!$R$6,FALSE)*$AF$6*Ermittlung_Pauschale!$N239),"")</f>
        <v/>
      </c>
      <c r="U247" s="73" t="str">
        <f>IFERROR(IF($B247=String_o_Kofi,0,VLOOKUP(Monatsverwendungsnachweis!AL250,Status_Ausloesung,Monatsverwendungsnachweis!$R$6,FALSE)*$AF$6*Ermittlung_Pauschale!$N239),"")</f>
        <v/>
      </c>
      <c r="V247" s="73" t="str">
        <f>IFERROR(IF($B247=String_o_Kofi,0,VLOOKUP(Monatsverwendungsnachweis!AM250,Status_Ausloesung,Monatsverwendungsnachweis!$R$6,FALSE)*$AF$6*Ermittlung_Pauschale!$N239),"")</f>
        <v/>
      </c>
      <c r="W247" s="73" t="str">
        <f>IFERROR(IF($B247=String_o_Kofi,0,VLOOKUP(Monatsverwendungsnachweis!AN250,Status_Ausloesung,Monatsverwendungsnachweis!$R$6,FALSE)*$AF$6*Ermittlung_Pauschale!$N239),"")</f>
        <v/>
      </c>
      <c r="X247" s="73" t="str">
        <f>IFERROR(IF($B247=String_o_Kofi,0,VLOOKUP(Monatsverwendungsnachweis!AO250,Status_Ausloesung,Monatsverwendungsnachweis!$R$6,FALSE)*$AF$6*Ermittlung_Pauschale!$N239),"")</f>
        <v/>
      </c>
      <c r="Y247" s="73" t="str">
        <f>IFERROR(IF($B247=String_o_Kofi,0,VLOOKUP(Monatsverwendungsnachweis!AP250,Status_Ausloesung,Monatsverwendungsnachweis!$R$6,FALSE)*$AF$6*Ermittlung_Pauschale!$N239),"")</f>
        <v/>
      </c>
      <c r="Z247" s="73" t="str">
        <f>IFERROR(IF($B247=String_o_Kofi,0,VLOOKUP(Monatsverwendungsnachweis!AQ250,Status_Ausloesung,Monatsverwendungsnachweis!$R$6,FALSE)*$AF$6*Ermittlung_Pauschale!$N239),"")</f>
        <v/>
      </c>
      <c r="AA247" s="73" t="str">
        <f>IFERROR(IF($B247=String_o_Kofi,0,VLOOKUP(Monatsverwendungsnachweis!AR250,Status_Ausloesung,Monatsverwendungsnachweis!$R$6,FALSE)*$AF$6*Ermittlung_Pauschale!$N239),"")</f>
        <v/>
      </c>
      <c r="AB247" s="73" t="str">
        <f>IFERROR(IF($B247=String_o_Kofi,0,VLOOKUP(Monatsverwendungsnachweis!AS250,Status_Ausloesung,Monatsverwendungsnachweis!$R$6,FALSE)*$AF$6*Ermittlung_Pauschale!$N239),"")</f>
        <v/>
      </c>
      <c r="AC247" s="73" t="str">
        <f>IFERROR(IF($B247=String_o_Kofi,0,VLOOKUP(Monatsverwendungsnachweis!AT250,Status_Ausloesung,Monatsverwendungsnachweis!$R$6,FALSE)*$AF$6*Ermittlung_Pauschale!$N239),"")</f>
        <v/>
      </c>
      <c r="AD247" s="73" t="str">
        <f>IFERROR(IF($B247=String_o_Kofi,0,VLOOKUP(Monatsverwendungsnachweis!AU250,Status_Ausloesung,Monatsverwendungsnachweis!$R$6,FALSE)*$AF$6*Ermittlung_Pauschale!$N239),"")</f>
        <v/>
      </c>
      <c r="AE247" s="73" t="str">
        <f>IFERROR(IF($B247=String_o_Kofi,0,VLOOKUP(Monatsverwendungsnachweis!AV250,Status_Ausloesung,Monatsverwendungsnachweis!$R$6,FALSE)*$AF$6*Ermittlung_Pauschale!$N239),"")</f>
        <v/>
      </c>
      <c r="AF247" s="73" t="str">
        <f>IFERROR(IF($B247=String_o_Kofi,0,VLOOKUP(Monatsverwendungsnachweis!AW250,Status_Ausloesung,Monatsverwendungsnachweis!$R$6,FALSE)*$AF$6*Ermittlung_Pauschale!$N239),"")</f>
        <v/>
      </c>
      <c r="AG247" s="73" t="str">
        <f>IFERROR(IF($B247=String_o_Kofi,0,VLOOKUP(Monatsverwendungsnachweis!AX250,Status_Ausloesung,Monatsverwendungsnachweis!$R$6,FALSE)*$AF$6*Ermittlung_Pauschale!$N239),"")</f>
        <v/>
      </c>
      <c r="AH247" s="73" t="str">
        <f>IFERROR(IF($B247=String_o_Kofi,0,VLOOKUP(Monatsverwendungsnachweis!AY250,Status_Ausloesung,Monatsverwendungsnachweis!$R$6,FALSE)*$AF$6*Ermittlung_Pauschale!$N239),"")</f>
        <v/>
      </c>
      <c r="AI247" s="73" t="str">
        <f>IFERROR(IF($B247=String_o_Kofi,0,VLOOKUP(Monatsverwendungsnachweis!AZ250,Status_Ausloesung,Monatsverwendungsnachweis!$R$6,FALSE)*$AF$6*Ermittlung_Pauschale!$N239),"")</f>
        <v/>
      </c>
      <c r="AJ247" s="73" t="str">
        <f>IFERROR(IF($B247=String_o_Kofi,0,VLOOKUP(Monatsverwendungsnachweis!BA250,Status_Ausloesung,Monatsverwendungsnachweis!$R$6,FALSE)*$AF$6*Ermittlung_Pauschale!$N239),"")</f>
        <v/>
      </c>
      <c r="AK247" s="73" t="str">
        <f>IFERROR(IF($B247=String_o_Kofi,0,VLOOKUP(Monatsverwendungsnachweis!BB250,Status_Ausloesung,Monatsverwendungsnachweis!$R$6,FALSE)*$AF$6*Ermittlung_Pauschale!$N239),"")</f>
        <v/>
      </c>
      <c r="AL247" s="73" t="str">
        <f>IFERROR(IF($B247=String_o_Kofi,0,VLOOKUP(Monatsverwendungsnachweis!BC250,Status_Ausloesung,Monatsverwendungsnachweis!$R$6,FALSE)*$AF$6*Ermittlung_Pauschale!$N239),"")</f>
        <v/>
      </c>
      <c r="AM247" s="74">
        <f>IF(E247='Drop Down'!$L$2,SUM(H247:AL247),0)</f>
        <v>0</v>
      </c>
      <c r="AN247" s="74">
        <f>IF(E247='Drop Down'!$L$3,SUM(H247:AL247),0)</f>
        <v>0</v>
      </c>
      <c r="AO247" s="625"/>
      <c r="AP247" s="625"/>
    </row>
    <row r="248" spans="1:42" s="41" customFormat="1" ht="11.85" customHeight="1" x14ac:dyDescent="0.2">
      <c r="A248" s="83" t="str">
        <f>Monatsverwendungsnachweis!A251</f>
        <v/>
      </c>
      <c r="B248" s="84" t="str">
        <f>IF(Monatsverwendungsnachweis!B251&lt;&gt;"",Monatsverwendungsnachweis!B251,"")</f>
        <v/>
      </c>
      <c r="C248" s="84" t="str">
        <f>IF(Monatsverwendungsnachweis!D251&lt;&gt;"",Monatsverwendungsnachweis!D251,"")</f>
        <v/>
      </c>
      <c r="D248" s="124" t="str">
        <f>IF(Monatsverwendungsnachweis!F251="","",Monatsverwendungsnachweis!F251)</f>
        <v/>
      </c>
      <c r="E248" s="128" t="str">
        <f>IF(Monatsverwendungsnachweis!G251="","",Monatsverwendungsnachweis!G251)</f>
        <v/>
      </c>
      <c r="F248" s="124" t="str">
        <f>IF(Monatsverwendungsnachweis!H251="","",Monatsverwendungsnachweis!H251)</f>
        <v/>
      </c>
      <c r="G248" s="124" t="str">
        <f>IF(C248="","",IF(Ermittlung_Pauschale!N240=0,"nein","ja"))</f>
        <v/>
      </c>
      <c r="H248" s="73" t="str">
        <f>IFERROR(IF($B248=String_o_Kofi,0,VLOOKUP(Monatsverwendungsnachweis!Y251,Status_Ausloesung,Monatsverwendungsnachweis!$R$6,FALSE)*$AF$6*Ermittlung_Pauschale!$N240),"")</f>
        <v/>
      </c>
      <c r="I248" s="73" t="str">
        <f>IFERROR(IF($B248=String_o_Kofi,0,VLOOKUP(Monatsverwendungsnachweis!Z251,Status_Ausloesung,Monatsverwendungsnachweis!$R$6,FALSE)*$AF$6*Ermittlung_Pauschale!$N240),"")</f>
        <v/>
      </c>
      <c r="J248" s="73" t="str">
        <f>IFERROR(IF($B248=String_o_Kofi,0,VLOOKUP(Monatsverwendungsnachweis!AA251,Status_Ausloesung,Monatsverwendungsnachweis!$R$6,FALSE)*$AF$6*Ermittlung_Pauschale!$N240),"")</f>
        <v/>
      </c>
      <c r="K248" s="73" t="str">
        <f>IFERROR(IF($B248=String_o_Kofi,0,VLOOKUP(Monatsverwendungsnachweis!AB251,Status_Ausloesung,Monatsverwendungsnachweis!$R$6,FALSE)*$AF$6*Ermittlung_Pauschale!$N240),"")</f>
        <v/>
      </c>
      <c r="L248" s="73" t="str">
        <f>IFERROR(IF($B248=String_o_Kofi,0,VLOOKUP(Monatsverwendungsnachweis!AC251,Status_Ausloesung,Monatsverwendungsnachweis!$R$6,FALSE)*$AF$6*Ermittlung_Pauschale!$N240),"")</f>
        <v/>
      </c>
      <c r="M248" s="73" t="str">
        <f>IFERROR(IF($B248=String_o_Kofi,0,VLOOKUP(Monatsverwendungsnachweis!AD251,Status_Ausloesung,Monatsverwendungsnachweis!$R$6,FALSE)*$AF$6*Ermittlung_Pauschale!$N240),"")</f>
        <v/>
      </c>
      <c r="N248" s="73" t="str">
        <f>IFERROR(IF($B248=String_o_Kofi,0,VLOOKUP(Monatsverwendungsnachweis!AE251,Status_Ausloesung,Monatsverwendungsnachweis!$R$6,FALSE)*$AF$6*Ermittlung_Pauschale!$N240),"")</f>
        <v/>
      </c>
      <c r="O248" s="73" t="str">
        <f>IFERROR(IF($B248=String_o_Kofi,0,VLOOKUP(Monatsverwendungsnachweis!AF251,Status_Ausloesung,Monatsverwendungsnachweis!$R$6,FALSE)*$AF$6*Ermittlung_Pauschale!$N240),"")</f>
        <v/>
      </c>
      <c r="P248" s="73" t="str">
        <f>IFERROR(IF($B248=String_o_Kofi,0,VLOOKUP(Monatsverwendungsnachweis!AG251,Status_Ausloesung,Monatsverwendungsnachweis!$R$6,FALSE)*$AF$6*Ermittlung_Pauschale!$N240),"")</f>
        <v/>
      </c>
      <c r="Q248" s="73" t="str">
        <f>IFERROR(IF($B248=String_o_Kofi,0,VLOOKUP(Monatsverwendungsnachweis!AH251,Status_Ausloesung,Monatsverwendungsnachweis!$R$6,FALSE)*$AF$6*Ermittlung_Pauschale!$N240),"")</f>
        <v/>
      </c>
      <c r="R248" s="73" t="str">
        <f>IFERROR(IF($B248=String_o_Kofi,0,VLOOKUP(Monatsverwendungsnachweis!AI251,Status_Ausloesung,Monatsverwendungsnachweis!$R$6,FALSE)*$AF$6*Ermittlung_Pauschale!$N240),"")</f>
        <v/>
      </c>
      <c r="S248" s="73" t="str">
        <f>IFERROR(IF($B248=String_o_Kofi,0,VLOOKUP(Monatsverwendungsnachweis!AJ251,Status_Ausloesung,Monatsverwendungsnachweis!$R$6,FALSE)*$AF$6*Ermittlung_Pauschale!$N240),"")</f>
        <v/>
      </c>
      <c r="T248" s="73" t="str">
        <f>IFERROR(IF($B248=String_o_Kofi,0,VLOOKUP(Monatsverwendungsnachweis!AK251,Status_Ausloesung,Monatsverwendungsnachweis!$R$6,FALSE)*$AF$6*Ermittlung_Pauschale!$N240),"")</f>
        <v/>
      </c>
      <c r="U248" s="73" t="str">
        <f>IFERROR(IF($B248=String_o_Kofi,0,VLOOKUP(Monatsverwendungsnachweis!AL251,Status_Ausloesung,Monatsverwendungsnachweis!$R$6,FALSE)*$AF$6*Ermittlung_Pauschale!$N240),"")</f>
        <v/>
      </c>
      <c r="V248" s="73" t="str">
        <f>IFERROR(IF($B248=String_o_Kofi,0,VLOOKUP(Monatsverwendungsnachweis!AM251,Status_Ausloesung,Monatsverwendungsnachweis!$R$6,FALSE)*$AF$6*Ermittlung_Pauschale!$N240),"")</f>
        <v/>
      </c>
      <c r="W248" s="73" t="str">
        <f>IFERROR(IF($B248=String_o_Kofi,0,VLOOKUP(Monatsverwendungsnachweis!AN251,Status_Ausloesung,Monatsverwendungsnachweis!$R$6,FALSE)*$AF$6*Ermittlung_Pauschale!$N240),"")</f>
        <v/>
      </c>
      <c r="X248" s="73" t="str">
        <f>IFERROR(IF($B248=String_o_Kofi,0,VLOOKUP(Monatsverwendungsnachweis!AO251,Status_Ausloesung,Monatsverwendungsnachweis!$R$6,FALSE)*$AF$6*Ermittlung_Pauschale!$N240),"")</f>
        <v/>
      </c>
      <c r="Y248" s="73" t="str">
        <f>IFERROR(IF($B248=String_o_Kofi,0,VLOOKUP(Monatsverwendungsnachweis!AP251,Status_Ausloesung,Monatsverwendungsnachweis!$R$6,FALSE)*$AF$6*Ermittlung_Pauschale!$N240),"")</f>
        <v/>
      </c>
      <c r="Z248" s="73" t="str">
        <f>IFERROR(IF($B248=String_o_Kofi,0,VLOOKUP(Monatsverwendungsnachweis!AQ251,Status_Ausloesung,Monatsverwendungsnachweis!$R$6,FALSE)*$AF$6*Ermittlung_Pauschale!$N240),"")</f>
        <v/>
      </c>
      <c r="AA248" s="73" t="str">
        <f>IFERROR(IF($B248=String_o_Kofi,0,VLOOKUP(Monatsverwendungsnachweis!AR251,Status_Ausloesung,Monatsverwendungsnachweis!$R$6,FALSE)*$AF$6*Ermittlung_Pauschale!$N240),"")</f>
        <v/>
      </c>
      <c r="AB248" s="73" t="str">
        <f>IFERROR(IF($B248=String_o_Kofi,0,VLOOKUP(Monatsverwendungsnachweis!AS251,Status_Ausloesung,Monatsverwendungsnachweis!$R$6,FALSE)*$AF$6*Ermittlung_Pauschale!$N240),"")</f>
        <v/>
      </c>
      <c r="AC248" s="73" t="str">
        <f>IFERROR(IF($B248=String_o_Kofi,0,VLOOKUP(Monatsverwendungsnachweis!AT251,Status_Ausloesung,Monatsverwendungsnachweis!$R$6,FALSE)*$AF$6*Ermittlung_Pauschale!$N240),"")</f>
        <v/>
      </c>
      <c r="AD248" s="73" t="str">
        <f>IFERROR(IF($B248=String_o_Kofi,0,VLOOKUP(Monatsverwendungsnachweis!AU251,Status_Ausloesung,Monatsverwendungsnachweis!$R$6,FALSE)*$AF$6*Ermittlung_Pauschale!$N240),"")</f>
        <v/>
      </c>
      <c r="AE248" s="73" t="str">
        <f>IFERROR(IF($B248=String_o_Kofi,0,VLOOKUP(Monatsverwendungsnachweis!AV251,Status_Ausloesung,Monatsverwendungsnachweis!$R$6,FALSE)*$AF$6*Ermittlung_Pauschale!$N240),"")</f>
        <v/>
      </c>
      <c r="AF248" s="73" t="str">
        <f>IFERROR(IF($B248=String_o_Kofi,0,VLOOKUP(Monatsverwendungsnachweis!AW251,Status_Ausloesung,Monatsverwendungsnachweis!$R$6,FALSE)*$AF$6*Ermittlung_Pauschale!$N240),"")</f>
        <v/>
      </c>
      <c r="AG248" s="73" t="str">
        <f>IFERROR(IF($B248=String_o_Kofi,0,VLOOKUP(Monatsverwendungsnachweis!AX251,Status_Ausloesung,Monatsverwendungsnachweis!$R$6,FALSE)*$AF$6*Ermittlung_Pauschale!$N240),"")</f>
        <v/>
      </c>
      <c r="AH248" s="73" t="str">
        <f>IFERROR(IF($B248=String_o_Kofi,0,VLOOKUP(Monatsverwendungsnachweis!AY251,Status_Ausloesung,Monatsverwendungsnachweis!$R$6,FALSE)*$AF$6*Ermittlung_Pauschale!$N240),"")</f>
        <v/>
      </c>
      <c r="AI248" s="73" t="str">
        <f>IFERROR(IF($B248=String_o_Kofi,0,VLOOKUP(Monatsverwendungsnachweis!AZ251,Status_Ausloesung,Monatsverwendungsnachweis!$R$6,FALSE)*$AF$6*Ermittlung_Pauschale!$N240),"")</f>
        <v/>
      </c>
      <c r="AJ248" s="73" t="str">
        <f>IFERROR(IF($B248=String_o_Kofi,0,VLOOKUP(Monatsverwendungsnachweis!BA251,Status_Ausloesung,Monatsverwendungsnachweis!$R$6,FALSE)*$AF$6*Ermittlung_Pauschale!$N240),"")</f>
        <v/>
      </c>
      <c r="AK248" s="73" t="str">
        <f>IFERROR(IF($B248=String_o_Kofi,0,VLOOKUP(Monatsverwendungsnachweis!BB251,Status_Ausloesung,Monatsverwendungsnachweis!$R$6,FALSE)*$AF$6*Ermittlung_Pauschale!$N240),"")</f>
        <v/>
      </c>
      <c r="AL248" s="73" t="str">
        <f>IFERROR(IF($B248=String_o_Kofi,0,VLOOKUP(Monatsverwendungsnachweis!BC251,Status_Ausloesung,Monatsverwendungsnachweis!$R$6,FALSE)*$AF$6*Ermittlung_Pauschale!$N240),"")</f>
        <v/>
      </c>
      <c r="AM248" s="74">
        <f>IF(E248='Drop Down'!$L$2,SUM(H248:AL248),0)</f>
        <v>0</v>
      </c>
      <c r="AN248" s="74">
        <f>IF(E248='Drop Down'!$L$3,SUM(H248:AL248),0)</f>
        <v>0</v>
      </c>
      <c r="AO248" s="625"/>
      <c r="AP248" s="625"/>
    </row>
    <row r="249" spans="1:42" s="41" customFormat="1" ht="11.85" customHeight="1" x14ac:dyDescent="0.2">
      <c r="A249" s="83" t="str">
        <f>Monatsverwendungsnachweis!A252</f>
        <v/>
      </c>
      <c r="B249" s="84" t="str">
        <f>IF(Monatsverwendungsnachweis!B252&lt;&gt;"",Monatsverwendungsnachweis!B252,"")</f>
        <v/>
      </c>
      <c r="C249" s="84" t="str">
        <f>IF(Monatsverwendungsnachweis!D252&lt;&gt;"",Monatsverwendungsnachweis!D252,"")</f>
        <v/>
      </c>
      <c r="D249" s="124" t="str">
        <f>IF(Monatsverwendungsnachweis!F252="","",Monatsverwendungsnachweis!F252)</f>
        <v/>
      </c>
      <c r="E249" s="128" t="str">
        <f>IF(Monatsverwendungsnachweis!G252="","",Monatsverwendungsnachweis!G252)</f>
        <v/>
      </c>
      <c r="F249" s="124" t="str">
        <f>IF(Monatsverwendungsnachweis!H252="","",Monatsverwendungsnachweis!H252)</f>
        <v/>
      </c>
      <c r="G249" s="124" t="str">
        <f>IF(C249="","",IF(Ermittlung_Pauschale!N241=0,"nein","ja"))</f>
        <v/>
      </c>
      <c r="H249" s="73" t="str">
        <f>IFERROR(IF($B249=String_o_Kofi,0,VLOOKUP(Monatsverwendungsnachweis!Y252,Status_Ausloesung,Monatsverwendungsnachweis!$R$6,FALSE)*$AF$6*Ermittlung_Pauschale!$N241),"")</f>
        <v/>
      </c>
      <c r="I249" s="73" t="str">
        <f>IFERROR(IF($B249=String_o_Kofi,0,VLOOKUP(Monatsverwendungsnachweis!Z252,Status_Ausloesung,Monatsverwendungsnachweis!$R$6,FALSE)*$AF$6*Ermittlung_Pauschale!$N241),"")</f>
        <v/>
      </c>
      <c r="J249" s="73" t="str">
        <f>IFERROR(IF($B249=String_o_Kofi,0,VLOOKUP(Monatsverwendungsnachweis!AA252,Status_Ausloesung,Monatsverwendungsnachweis!$R$6,FALSE)*$AF$6*Ermittlung_Pauschale!$N241),"")</f>
        <v/>
      </c>
      <c r="K249" s="73" t="str">
        <f>IFERROR(IF($B249=String_o_Kofi,0,VLOOKUP(Monatsverwendungsnachweis!AB252,Status_Ausloesung,Monatsverwendungsnachweis!$R$6,FALSE)*$AF$6*Ermittlung_Pauschale!$N241),"")</f>
        <v/>
      </c>
      <c r="L249" s="73" t="str">
        <f>IFERROR(IF($B249=String_o_Kofi,0,VLOOKUP(Monatsverwendungsnachweis!AC252,Status_Ausloesung,Monatsverwendungsnachweis!$R$6,FALSE)*$AF$6*Ermittlung_Pauschale!$N241),"")</f>
        <v/>
      </c>
      <c r="M249" s="73" t="str">
        <f>IFERROR(IF($B249=String_o_Kofi,0,VLOOKUP(Monatsverwendungsnachweis!AD252,Status_Ausloesung,Monatsverwendungsnachweis!$R$6,FALSE)*$AF$6*Ermittlung_Pauschale!$N241),"")</f>
        <v/>
      </c>
      <c r="N249" s="73" t="str">
        <f>IFERROR(IF($B249=String_o_Kofi,0,VLOOKUP(Monatsverwendungsnachweis!AE252,Status_Ausloesung,Monatsverwendungsnachweis!$R$6,FALSE)*$AF$6*Ermittlung_Pauschale!$N241),"")</f>
        <v/>
      </c>
      <c r="O249" s="73" t="str">
        <f>IFERROR(IF($B249=String_o_Kofi,0,VLOOKUP(Monatsverwendungsnachweis!AF252,Status_Ausloesung,Monatsverwendungsnachweis!$R$6,FALSE)*$AF$6*Ermittlung_Pauschale!$N241),"")</f>
        <v/>
      </c>
      <c r="P249" s="73" t="str">
        <f>IFERROR(IF($B249=String_o_Kofi,0,VLOOKUP(Monatsverwendungsnachweis!AG252,Status_Ausloesung,Monatsverwendungsnachweis!$R$6,FALSE)*$AF$6*Ermittlung_Pauschale!$N241),"")</f>
        <v/>
      </c>
      <c r="Q249" s="73" t="str">
        <f>IFERROR(IF($B249=String_o_Kofi,0,VLOOKUP(Monatsverwendungsnachweis!AH252,Status_Ausloesung,Monatsverwendungsnachweis!$R$6,FALSE)*$AF$6*Ermittlung_Pauschale!$N241),"")</f>
        <v/>
      </c>
      <c r="R249" s="73" t="str">
        <f>IFERROR(IF($B249=String_o_Kofi,0,VLOOKUP(Monatsverwendungsnachweis!AI252,Status_Ausloesung,Monatsverwendungsnachweis!$R$6,FALSE)*$AF$6*Ermittlung_Pauschale!$N241),"")</f>
        <v/>
      </c>
      <c r="S249" s="73" t="str">
        <f>IFERROR(IF($B249=String_o_Kofi,0,VLOOKUP(Monatsverwendungsnachweis!AJ252,Status_Ausloesung,Monatsverwendungsnachweis!$R$6,FALSE)*$AF$6*Ermittlung_Pauschale!$N241),"")</f>
        <v/>
      </c>
      <c r="T249" s="73" t="str">
        <f>IFERROR(IF($B249=String_o_Kofi,0,VLOOKUP(Monatsverwendungsnachweis!AK252,Status_Ausloesung,Monatsverwendungsnachweis!$R$6,FALSE)*$AF$6*Ermittlung_Pauschale!$N241),"")</f>
        <v/>
      </c>
      <c r="U249" s="73" t="str">
        <f>IFERROR(IF($B249=String_o_Kofi,0,VLOOKUP(Monatsverwendungsnachweis!AL252,Status_Ausloesung,Monatsverwendungsnachweis!$R$6,FALSE)*$AF$6*Ermittlung_Pauschale!$N241),"")</f>
        <v/>
      </c>
      <c r="V249" s="73" t="str">
        <f>IFERROR(IF($B249=String_o_Kofi,0,VLOOKUP(Monatsverwendungsnachweis!AM252,Status_Ausloesung,Monatsverwendungsnachweis!$R$6,FALSE)*$AF$6*Ermittlung_Pauschale!$N241),"")</f>
        <v/>
      </c>
      <c r="W249" s="73" t="str">
        <f>IFERROR(IF($B249=String_o_Kofi,0,VLOOKUP(Monatsverwendungsnachweis!AN252,Status_Ausloesung,Monatsverwendungsnachweis!$R$6,FALSE)*$AF$6*Ermittlung_Pauschale!$N241),"")</f>
        <v/>
      </c>
      <c r="X249" s="73" t="str">
        <f>IFERROR(IF($B249=String_o_Kofi,0,VLOOKUP(Monatsverwendungsnachweis!AO252,Status_Ausloesung,Monatsverwendungsnachweis!$R$6,FALSE)*$AF$6*Ermittlung_Pauschale!$N241),"")</f>
        <v/>
      </c>
      <c r="Y249" s="73" t="str">
        <f>IFERROR(IF($B249=String_o_Kofi,0,VLOOKUP(Monatsverwendungsnachweis!AP252,Status_Ausloesung,Monatsverwendungsnachweis!$R$6,FALSE)*$AF$6*Ermittlung_Pauschale!$N241),"")</f>
        <v/>
      </c>
      <c r="Z249" s="73" t="str">
        <f>IFERROR(IF($B249=String_o_Kofi,0,VLOOKUP(Monatsverwendungsnachweis!AQ252,Status_Ausloesung,Monatsverwendungsnachweis!$R$6,FALSE)*$AF$6*Ermittlung_Pauschale!$N241),"")</f>
        <v/>
      </c>
      <c r="AA249" s="73" t="str">
        <f>IFERROR(IF($B249=String_o_Kofi,0,VLOOKUP(Monatsverwendungsnachweis!AR252,Status_Ausloesung,Monatsverwendungsnachweis!$R$6,FALSE)*$AF$6*Ermittlung_Pauschale!$N241),"")</f>
        <v/>
      </c>
      <c r="AB249" s="73" t="str">
        <f>IFERROR(IF($B249=String_o_Kofi,0,VLOOKUP(Monatsverwendungsnachweis!AS252,Status_Ausloesung,Monatsverwendungsnachweis!$R$6,FALSE)*$AF$6*Ermittlung_Pauschale!$N241),"")</f>
        <v/>
      </c>
      <c r="AC249" s="73" t="str">
        <f>IFERROR(IF($B249=String_o_Kofi,0,VLOOKUP(Monatsverwendungsnachweis!AT252,Status_Ausloesung,Monatsverwendungsnachweis!$R$6,FALSE)*$AF$6*Ermittlung_Pauschale!$N241),"")</f>
        <v/>
      </c>
      <c r="AD249" s="73" t="str">
        <f>IFERROR(IF($B249=String_o_Kofi,0,VLOOKUP(Monatsverwendungsnachweis!AU252,Status_Ausloesung,Monatsverwendungsnachweis!$R$6,FALSE)*$AF$6*Ermittlung_Pauschale!$N241),"")</f>
        <v/>
      </c>
      <c r="AE249" s="73" t="str">
        <f>IFERROR(IF($B249=String_o_Kofi,0,VLOOKUP(Monatsverwendungsnachweis!AV252,Status_Ausloesung,Monatsverwendungsnachweis!$R$6,FALSE)*$AF$6*Ermittlung_Pauschale!$N241),"")</f>
        <v/>
      </c>
      <c r="AF249" s="73" t="str">
        <f>IFERROR(IF($B249=String_o_Kofi,0,VLOOKUP(Monatsverwendungsnachweis!AW252,Status_Ausloesung,Monatsverwendungsnachweis!$R$6,FALSE)*$AF$6*Ermittlung_Pauschale!$N241),"")</f>
        <v/>
      </c>
      <c r="AG249" s="73" t="str">
        <f>IFERROR(IF($B249=String_o_Kofi,0,VLOOKUP(Monatsverwendungsnachweis!AX252,Status_Ausloesung,Monatsverwendungsnachweis!$R$6,FALSE)*$AF$6*Ermittlung_Pauschale!$N241),"")</f>
        <v/>
      </c>
      <c r="AH249" s="73" t="str">
        <f>IFERROR(IF($B249=String_o_Kofi,0,VLOOKUP(Monatsverwendungsnachweis!AY252,Status_Ausloesung,Monatsverwendungsnachweis!$R$6,FALSE)*$AF$6*Ermittlung_Pauschale!$N241),"")</f>
        <v/>
      </c>
      <c r="AI249" s="73" t="str">
        <f>IFERROR(IF($B249=String_o_Kofi,0,VLOOKUP(Monatsverwendungsnachweis!AZ252,Status_Ausloesung,Monatsverwendungsnachweis!$R$6,FALSE)*$AF$6*Ermittlung_Pauschale!$N241),"")</f>
        <v/>
      </c>
      <c r="AJ249" s="73" t="str">
        <f>IFERROR(IF($B249=String_o_Kofi,0,VLOOKUP(Monatsverwendungsnachweis!BA252,Status_Ausloesung,Monatsverwendungsnachweis!$R$6,FALSE)*$AF$6*Ermittlung_Pauschale!$N241),"")</f>
        <v/>
      </c>
      <c r="AK249" s="73" t="str">
        <f>IFERROR(IF($B249=String_o_Kofi,0,VLOOKUP(Monatsverwendungsnachweis!BB252,Status_Ausloesung,Monatsverwendungsnachweis!$R$6,FALSE)*$AF$6*Ermittlung_Pauschale!$N241),"")</f>
        <v/>
      </c>
      <c r="AL249" s="73" t="str">
        <f>IFERROR(IF($B249=String_o_Kofi,0,VLOOKUP(Monatsverwendungsnachweis!BC252,Status_Ausloesung,Monatsverwendungsnachweis!$R$6,FALSE)*$AF$6*Ermittlung_Pauschale!$N241),"")</f>
        <v/>
      </c>
      <c r="AM249" s="74">
        <f>IF(E249='Drop Down'!$L$2,SUM(H249:AL249),0)</f>
        <v>0</v>
      </c>
      <c r="AN249" s="74">
        <f>IF(E249='Drop Down'!$L$3,SUM(H249:AL249),0)</f>
        <v>0</v>
      </c>
      <c r="AO249" s="625"/>
      <c r="AP249" s="625"/>
    </row>
    <row r="250" spans="1:42" s="41" customFormat="1" ht="11.85" customHeight="1" x14ac:dyDescent="0.2">
      <c r="A250" s="83" t="str">
        <f>Monatsverwendungsnachweis!A253</f>
        <v/>
      </c>
      <c r="B250" s="84" t="str">
        <f>IF(Monatsverwendungsnachweis!B253&lt;&gt;"",Monatsverwendungsnachweis!B253,"")</f>
        <v/>
      </c>
      <c r="C250" s="84" t="str">
        <f>IF(Monatsverwendungsnachweis!D253&lt;&gt;"",Monatsverwendungsnachweis!D253,"")</f>
        <v/>
      </c>
      <c r="D250" s="124" t="str">
        <f>IF(Monatsverwendungsnachweis!F253="","",Monatsverwendungsnachweis!F253)</f>
        <v/>
      </c>
      <c r="E250" s="128" t="str">
        <f>IF(Monatsverwendungsnachweis!G253="","",Monatsverwendungsnachweis!G253)</f>
        <v/>
      </c>
      <c r="F250" s="124" t="str">
        <f>IF(Monatsverwendungsnachweis!H253="","",Monatsverwendungsnachweis!H253)</f>
        <v/>
      </c>
      <c r="G250" s="124" t="str">
        <f>IF(C250="","",IF(Ermittlung_Pauschale!N242=0,"nein","ja"))</f>
        <v/>
      </c>
      <c r="H250" s="73" t="str">
        <f>IFERROR(IF($B250=String_o_Kofi,0,VLOOKUP(Monatsverwendungsnachweis!Y253,Status_Ausloesung,Monatsverwendungsnachweis!$R$6,FALSE)*$AF$6*Ermittlung_Pauschale!$N242),"")</f>
        <v/>
      </c>
      <c r="I250" s="73" t="str">
        <f>IFERROR(IF($B250=String_o_Kofi,0,VLOOKUP(Monatsverwendungsnachweis!Z253,Status_Ausloesung,Monatsverwendungsnachweis!$R$6,FALSE)*$AF$6*Ermittlung_Pauschale!$N242),"")</f>
        <v/>
      </c>
      <c r="J250" s="73" t="str">
        <f>IFERROR(IF($B250=String_o_Kofi,0,VLOOKUP(Monatsverwendungsnachweis!AA253,Status_Ausloesung,Monatsverwendungsnachweis!$R$6,FALSE)*$AF$6*Ermittlung_Pauschale!$N242),"")</f>
        <v/>
      </c>
      <c r="K250" s="73" t="str">
        <f>IFERROR(IF($B250=String_o_Kofi,0,VLOOKUP(Monatsverwendungsnachweis!AB253,Status_Ausloesung,Monatsverwendungsnachweis!$R$6,FALSE)*$AF$6*Ermittlung_Pauschale!$N242),"")</f>
        <v/>
      </c>
      <c r="L250" s="73" t="str">
        <f>IFERROR(IF($B250=String_o_Kofi,0,VLOOKUP(Monatsverwendungsnachweis!AC253,Status_Ausloesung,Monatsverwendungsnachweis!$R$6,FALSE)*$AF$6*Ermittlung_Pauschale!$N242),"")</f>
        <v/>
      </c>
      <c r="M250" s="73" t="str">
        <f>IFERROR(IF($B250=String_o_Kofi,0,VLOOKUP(Monatsverwendungsnachweis!AD253,Status_Ausloesung,Monatsverwendungsnachweis!$R$6,FALSE)*$AF$6*Ermittlung_Pauschale!$N242),"")</f>
        <v/>
      </c>
      <c r="N250" s="73" t="str">
        <f>IFERROR(IF($B250=String_o_Kofi,0,VLOOKUP(Monatsverwendungsnachweis!AE253,Status_Ausloesung,Monatsverwendungsnachweis!$R$6,FALSE)*$AF$6*Ermittlung_Pauschale!$N242),"")</f>
        <v/>
      </c>
      <c r="O250" s="73" t="str">
        <f>IFERROR(IF($B250=String_o_Kofi,0,VLOOKUP(Monatsverwendungsnachweis!AF253,Status_Ausloesung,Monatsverwendungsnachweis!$R$6,FALSE)*$AF$6*Ermittlung_Pauschale!$N242),"")</f>
        <v/>
      </c>
      <c r="P250" s="73" t="str">
        <f>IFERROR(IF($B250=String_o_Kofi,0,VLOOKUP(Monatsverwendungsnachweis!AG253,Status_Ausloesung,Monatsverwendungsnachweis!$R$6,FALSE)*$AF$6*Ermittlung_Pauschale!$N242),"")</f>
        <v/>
      </c>
      <c r="Q250" s="73" t="str">
        <f>IFERROR(IF($B250=String_o_Kofi,0,VLOOKUP(Monatsverwendungsnachweis!AH253,Status_Ausloesung,Monatsverwendungsnachweis!$R$6,FALSE)*$AF$6*Ermittlung_Pauschale!$N242),"")</f>
        <v/>
      </c>
      <c r="R250" s="73" t="str">
        <f>IFERROR(IF($B250=String_o_Kofi,0,VLOOKUP(Monatsverwendungsnachweis!AI253,Status_Ausloesung,Monatsverwendungsnachweis!$R$6,FALSE)*$AF$6*Ermittlung_Pauschale!$N242),"")</f>
        <v/>
      </c>
      <c r="S250" s="73" t="str">
        <f>IFERROR(IF($B250=String_o_Kofi,0,VLOOKUP(Monatsverwendungsnachweis!AJ253,Status_Ausloesung,Monatsverwendungsnachweis!$R$6,FALSE)*$AF$6*Ermittlung_Pauschale!$N242),"")</f>
        <v/>
      </c>
      <c r="T250" s="73" t="str">
        <f>IFERROR(IF($B250=String_o_Kofi,0,VLOOKUP(Monatsverwendungsnachweis!AK253,Status_Ausloesung,Monatsverwendungsnachweis!$R$6,FALSE)*$AF$6*Ermittlung_Pauschale!$N242),"")</f>
        <v/>
      </c>
      <c r="U250" s="73" t="str">
        <f>IFERROR(IF($B250=String_o_Kofi,0,VLOOKUP(Monatsverwendungsnachweis!AL253,Status_Ausloesung,Monatsverwendungsnachweis!$R$6,FALSE)*$AF$6*Ermittlung_Pauschale!$N242),"")</f>
        <v/>
      </c>
      <c r="V250" s="73" t="str">
        <f>IFERROR(IF($B250=String_o_Kofi,0,VLOOKUP(Monatsverwendungsnachweis!AM253,Status_Ausloesung,Monatsverwendungsnachweis!$R$6,FALSE)*$AF$6*Ermittlung_Pauschale!$N242),"")</f>
        <v/>
      </c>
      <c r="W250" s="73" t="str">
        <f>IFERROR(IF($B250=String_o_Kofi,0,VLOOKUP(Monatsverwendungsnachweis!AN253,Status_Ausloesung,Monatsverwendungsnachweis!$R$6,FALSE)*$AF$6*Ermittlung_Pauschale!$N242),"")</f>
        <v/>
      </c>
      <c r="X250" s="73" t="str">
        <f>IFERROR(IF($B250=String_o_Kofi,0,VLOOKUP(Monatsverwendungsnachweis!AO253,Status_Ausloesung,Monatsverwendungsnachweis!$R$6,FALSE)*$AF$6*Ermittlung_Pauschale!$N242),"")</f>
        <v/>
      </c>
      <c r="Y250" s="73" t="str">
        <f>IFERROR(IF($B250=String_o_Kofi,0,VLOOKUP(Monatsverwendungsnachweis!AP253,Status_Ausloesung,Monatsverwendungsnachweis!$R$6,FALSE)*$AF$6*Ermittlung_Pauschale!$N242),"")</f>
        <v/>
      </c>
      <c r="Z250" s="73" t="str">
        <f>IFERROR(IF($B250=String_o_Kofi,0,VLOOKUP(Monatsverwendungsnachweis!AQ253,Status_Ausloesung,Monatsverwendungsnachweis!$R$6,FALSE)*$AF$6*Ermittlung_Pauschale!$N242),"")</f>
        <v/>
      </c>
      <c r="AA250" s="73" t="str">
        <f>IFERROR(IF($B250=String_o_Kofi,0,VLOOKUP(Monatsverwendungsnachweis!AR253,Status_Ausloesung,Monatsverwendungsnachweis!$R$6,FALSE)*$AF$6*Ermittlung_Pauschale!$N242),"")</f>
        <v/>
      </c>
      <c r="AB250" s="73" t="str">
        <f>IFERROR(IF($B250=String_o_Kofi,0,VLOOKUP(Monatsverwendungsnachweis!AS253,Status_Ausloesung,Monatsverwendungsnachweis!$R$6,FALSE)*$AF$6*Ermittlung_Pauschale!$N242),"")</f>
        <v/>
      </c>
      <c r="AC250" s="73" t="str">
        <f>IFERROR(IF($B250=String_o_Kofi,0,VLOOKUP(Monatsverwendungsnachweis!AT253,Status_Ausloesung,Monatsverwendungsnachweis!$R$6,FALSE)*$AF$6*Ermittlung_Pauschale!$N242),"")</f>
        <v/>
      </c>
      <c r="AD250" s="73" t="str">
        <f>IFERROR(IF($B250=String_o_Kofi,0,VLOOKUP(Monatsverwendungsnachweis!AU253,Status_Ausloesung,Monatsverwendungsnachweis!$R$6,FALSE)*$AF$6*Ermittlung_Pauschale!$N242),"")</f>
        <v/>
      </c>
      <c r="AE250" s="73" t="str">
        <f>IFERROR(IF($B250=String_o_Kofi,0,VLOOKUP(Monatsverwendungsnachweis!AV253,Status_Ausloesung,Monatsverwendungsnachweis!$R$6,FALSE)*$AF$6*Ermittlung_Pauschale!$N242),"")</f>
        <v/>
      </c>
      <c r="AF250" s="73" t="str">
        <f>IFERROR(IF($B250=String_o_Kofi,0,VLOOKUP(Monatsverwendungsnachweis!AW253,Status_Ausloesung,Monatsverwendungsnachweis!$R$6,FALSE)*$AF$6*Ermittlung_Pauschale!$N242),"")</f>
        <v/>
      </c>
      <c r="AG250" s="73" t="str">
        <f>IFERROR(IF($B250=String_o_Kofi,0,VLOOKUP(Monatsverwendungsnachweis!AX253,Status_Ausloesung,Monatsverwendungsnachweis!$R$6,FALSE)*$AF$6*Ermittlung_Pauschale!$N242),"")</f>
        <v/>
      </c>
      <c r="AH250" s="73" t="str">
        <f>IFERROR(IF($B250=String_o_Kofi,0,VLOOKUP(Monatsverwendungsnachweis!AY253,Status_Ausloesung,Monatsverwendungsnachweis!$R$6,FALSE)*$AF$6*Ermittlung_Pauschale!$N242),"")</f>
        <v/>
      </c>
      <c r="AI250" s="73" t="str">
        <f>IFERROR(IF($B250=String_o_Kofi,0,VLOOKUP(Monatsverwendungsnachweis!AZ253,Status_Ausloesung,Monatsverwendungsnachweis!$R$6,FALSE)*$AF$6*Ermittlung_Pauschale!$N242),"")</f>
        <v/>
      </c>
      <c r="AJ250" s="73" t="str">
        <f>IFERROR(IF($B250=String_o_Kofi,0,VLOOKUP(Monatsverwendungsnachweis!BA253,Status_Ausloesung,Monatsverwendungsnachweis!$R$6,FALSE)*$AF$6*Ermittlung_Pauschale!$N242),"")</f>
        <v/>
      </c>
      <c r="AK250" s="73" t="str">
        <f>IFERROR(IF($B250=String_o_Kofi,0,VLOOKUP(Monatsverwendungsnachweis!BB253,Status_Ausloesung,Monatsverwendungsnachweis!$R$6,FALSE)*$AF$6*Ermittlung_Pauschale!$N242),"")</f>
        <v/>
      </c>
      <c r="AL250" s="73" t="str">
        <f>IFERROR(IF($B250=String_o_Kofi,0,VLOOKUP(Monatsverwendungsnachweis!BC253,Status_Ausloesung,Monatsverwendungsnachweis!$R$6,FALSE)*$AF$6*Ermittlung_Pauschale!$N242),"")</f>
        <v/>
      </c>
      <c r="AM250" s="74">
        <f>IF(E250='Drop Down'!$L$2,SUM(H250:AL250),0)</f>
        <v>0</v>
      </c>
      <c r="AN250" s="74">
        <f>IF(E250='Drop Down'!$L$3,SUM(H250:AL250),0)</f>
        <v>0</v>
      </c>
      <c r="AO250" s="625"/>
      <c r="AP250" s="625"/>
    </row>
    <row r="251" spans="1:42" s="41" customFormat="1" ht="11.85" customHeight="1" x14ac:dyDescent="0.2">
      <c r="A251" s="83" t="str">
        <f>Monatsverwendungsnachweis!A254</f>
        <v/>
      </c>
      <c r="B251" s="84" t="str">
        <f>IF(Monatsverwendungsnachweis!B254&lt;&gt;"",Monatsverwendungsnachweis!B254,"")</f>
        <v/>
      </c>
      <c r="C251" s="84" t="str">
        <f>IF(Monatsverwendungsnachweis!D254&lt;&gt;"",Monatsverwendungsnachweis!D254,"")</f>
        <v/>
      </c>
      <c r="D251" s="124" t="str">
        <f>IF(Monatsverwendungsnachweis!F254="","",Monatsverwendungsnachweis!F254)</f>
        <v/>
      </c>
      <c r="E251" s="128" t="str">
        <f>IF(Monatsverwendungsnachweis!G254="","",Monatsverwendungsnachweis!G254)</f>
        <v/>
      </c>
      <c r="F251" s="124" t="str">
        <f>IF(Monatsverwendungsnachweis!H254="","",Monatsverwendungsnachweis!H254)</f>
        <v/>
      </c>
      <c r="G251" s="124" t="str">
        <f>IF(C251="","",IF(Ermittlung_Pauschale!N243=0,"nein","ja"))</f>
        <v/>
      </c>
      <c r="H251" s="73" t="str">
        <f>IFERROR(IF($B251=String_o_Kofi,0,VLOOKUP(Monatsverwendungsnachweis!Y254,Status_Ausloesung,Monatsverwendungsnachweis!$R$6,FALSE)*$AF$6*Ermittlung_Pauschale!$N243),"")</f>
        <v/>
      </c>
      <c r="I251" s="73" t="str">
        <f>IFERROR(IF($B251=String_o_Kofi,0,VLOOKUP(Monatsverwendungsnachweis!Z254,Status_Ausloesung,Monatsverwendungsnachweis!$R$6,FALSE)*$AF$6*Ermittlung_Pauschale!$N243),"")</f>
        <v/>
      </c>
      <c r="J251" s="73" t="str">
        <f>IFERROR(IF($B251=String_o_Kofi,0,VLOOKUP(Monatsverwendungsnachweis!AA254,Status_Ausloesung,Monatsverwendungsnachweis!$R$6,FALSE)*$AF$6*Ermittlung_Pauschale!$N243),"")</f>
        <v/>
      </c>
      <c r="K251" s="73" t="str">
        <f>IFERROR(IF($B251=String_o_Kofi,0,VLOOKUP(Monatsverwendungsnachweis!AB254,Status_Ausloesung,Monatsverwendungsnachweis!$R$6,FALSE)*$AF$6*Ermittlung_Pauschale!$N243),"")</f>
        <v/>
      </c>
      <c r="L251" s="73" t="str">
        <f>IFERROR(IF($B251=String_o_Kofi,0,VLOOKUP(Monatsverwendungsnachweis!AC254,Status_Ausloesung,Monatsverwendungsnachweis!$R$6,FALSE)*$AF$6*Ermittlung_Pauschale!$N243),"")</f>
        <v/>
      </c>
      <c r="M251" s="73" t="str">
        <f>IFERROR(IF($B251=String_o_Kofi,0,VLOOKUP(Monatsverwendungsnachweis!AD254,Status_Ausloesung,Monatsverwendungsnachweis!$R$6,FALSE)*$AF$6*Ermittlung_Pauschale!$N243),"")</f>
        <v/>
      </c>
      <c r="N251" s="73" t="str">
        <f>IFERROR(IF($B251=String_o_Kofi,0,VLOOKUP(Monatsverwendungsnachweis!AE254,Status_Ausloesung,Monatsverwendungsnachweis!$R$6,FALSE)*$AF$6*Ermittlung_Pauschale!$N243),"")</f>
        <v/>
      </c>
      <c r="O251" s="73" t="str">
        <f>IFERROR(IF($B251=String_o_Kofi,0,VLOOKUP(Monatsverwendungsnachweis!AF254,Status_Ausloesung,Monatsverwendungsnachweis!$R$6,FALSE)*$AF$6*Ermittlung_Pauschale!$N243),"")</f>
        <v/>
      </c>
      <c r="P251" s="73" t="str">
        <f>IFERROR(IF($B251=String_o_Kofi,0,VLOOKUP(Monatsverwendungsnachweis!AG254,Status_Ausloesung,Monatsverwendungsnachweis!$R$6,FALSE)*$AF$6*Ermittlung_Pauschale!$N243),"")</f>
        <v/>
      </c>
      <c r="Q251" s="73" t="str">
        <f>IFERROR(IF($B251=String_o_Kofi,0,VLOOKUP(Monatsverwendungsnachweis!AH254,Status_Ausloesung,Monatsverwendungsnachweis!$R$6,FALSE)*$AF$6*Ermittlung_Pauschale!$N243),"")</f>
        <v/>
      </c>
      <c r="R251" s="73" t="str">
        <f>IFERROR(IF($B251=String_o_Kofi,0,VLOOKUP(Monatsverwendungsnachweis!AI254,Status_Ausloesung,Monatsverwendungsnachweis!$R$6,FALSE)*$AF$6*Ermittlung_Pauschale!$N243),"")</f>
        <v/>
      </c>
      <c r="S251" s="73" t="str">
        <f>IFERROR(IF($B251=String_o_Kofi,0,VLOOKUP(Monatsverwendungsnachweis!AJ254,Status_Ausloesung,Monatsverwendungsnachweis!$R$6,FALSE)*$AF$6*Ermittlung_Pauschale!$N243),"")</f>
        <v/>
      </c>
      <c r="T251" s="73" t="str">
        <f>IFERROR(IF($B251=String_o_Kofi,0,VLOOKUP(Monatsverwendungsnachweis!AK254,Status_Ausloesung,Monatsverwendungsnachweis!$R$6,FALSE)*$AF$6*Ermittlung_Pauschale!$N243),"")</f>
        <v/>
      </c>
      <c r="U251" s="73" t="str">
        <f>IFERROR(IF($B251=String_o_Kofi,0,VLOOKUP(Monatsverwendungsnachweis!AL254,Status_Ausloesung,Monatsverwendungsnachweis!$R$6,FALSE)*$AF$6*Ermittlung_Pauschale!$N243),"")</f>
        <v/>
      </c>
      <c r="V251" s="73" t="str">
        <f>IFERROR(IF($B251=String_o_Kofi,0,VLOOKUP(Monatsverwendungsnachweis!AM254,Status_Ausloesung,Monatsverwendungsnachweis!$R$6,FALSE)*$AF$6*Ermittlung_Pauschale!$N243),"")</f>
        <v/>
      </c>
      <c r="W251" s="73" t="str">
        <f>IFERROR(IF($B251=String_o_Kofi,0,VLOOKUP(Monatsverwendungsnachweis!AN254,Status_Ausloesung,Monatsverwendungsnachweis!$R$6,FALSE)*$AF$6*Ermittlung_Pauschale!$N243),"")</f>
        <v/>
      </c>
      <c r="X251" s="73" t="str">
        <f>IFERROR(IF($B251=String_o_Kofi,0,VLOOKUP(Monatsverwendungsnachweis!AO254,Status_Ausloesung,Monatsverwendungsnachweis!$R$6,FALSE)*$AF$6*Ermittlung_Pauschale!$N243),"")</f>
        <v/>
      </c>
      <c r="Y251" s="73" t="str">
        <f>IFERROR(IF($B251=String_o_Kofi,0,VLOOKUP(Monatsverwendungsnachweis!AP254,Status_Ausloesung,Monatsverwendungsnachweis!$R$6,FALSE)*$AF$6*Ermittlung_Pauschale!$N243),"")</f>
        <v/>
      </c>
      <c r="Z251" s="73" t="str">
        <f>IFERROR(IF($B251=String_o_Kofi,0,VLOOKUP(Monatsverwendungsnachweis!AQ254,Status_Ausloesung,Monatsverwendungsnachweis!$R$6,FALSE)*$AF$6*Ermittlung_Pauschale!$N243),"")</f>
        <v/>
      </c>
      <c r="AA251" s="73" t="str">
        <f>IFERROR(IF($B251=String_o_Kofi,0,VLOOKUP(Monatsverwendungsnachweis!AR254,Status_Ausloesung,Monatsverwendungsnachweis!$R$6,FALSE)*$AF$6*Ermittlung_Pauschale!$N243),"")</f>
        <v/>
      </c>
      <c r="AB251" s="73" t="str">
        <f>IFERROR(IF($B251=String_o_Kofi,0,VLOOKUP(Monatsverwendungsnachweis!AS254,Status_Ausloesung,Monatsverwendungsnachweis!$R$6,FALSE)*$AF$6*Ermittlung_Pauschale!$N243),"")</f>
        <v/>
      </c>
      <c r="AC251" s="73" t="str">
        <f>IFERROR(IF($B251=String_o_Kofi,0,VLOOKUP(Monatsverwendungsnachweis!AT254,Status_Ausloesung,Monatsverwendungsnachweis!$R$6,FALSE)*$AF$6*Ermittlung_Pauschale!$N243),"")</f>
        <v/>
      </c>
      <c r="AD251" s="73" t="str">
        <f>IFERROR(IF($B251=String_o_Kofi,0,VLOOKUP(Monatsverwendungsnachweis!AU254,Status_Ausloesung,Monatsverwendungsnachweis!$R$6,FALSE)*$AF$6*Ermittlung_Pauschale!$N243),"")</f>
        <v/>
      </c>
      <c r="AE251" s="73" t="str">
        <f>IFERROR(IF($B251=String_o_Kofi,0,VLOOKUP(Monatsverwendungsnachweis!AV254,Status_Ausloesung,Monatsverwendungsnachweis!$R$6,FALSE)*$AF$6*Ermittlung_Pauschale!$N243),"")</f>
        <v/>
      </c>
      <c r="AF251" s="73" t="str">
        <f>IFERROR(IF($B251=String_o_Kofi,0,VLOOKUP(Monatsverwendungsnachweis!AW254,Status_Ausloesung,Monatsverwendungsnachweis!$R$6,FALSE)*$AF$6*Ermittlung_Pauschale!$N243),"")</f>
        <v/>
      </c>
      <c r="AG251" s="73" t="str">
        <f>IFERROR(IF($B251=String_o_Kofi,0,VLOOKUP(Monatsverwendungsnachweis!AX254,Status_Ausloesung,Monatsverwendungsnachweis!$R$6,FALSE)*$AF$6*Ermittlung_Pauschale!$N243),"")</f>
        <v/>
      </c>
      <c r="AH251" s="73" t="str">
        <f>IFERROR(IF($B251=String_o_Kofi,0,VLOOKUP(Monatsverwendungsnachweis!AY254,Status_Ausloesung,Monatsverwendungsnachweis!$R$6,FALSE)*$AF$6*Ermittlung_Pauschale!$N243),"")</f>
        <v/>
      </c>
      <c r="AI251" s="73" t="str">
        <f>IFERROR(IF($B251=String_o_Kofi,0,VLOOKUP(Monatsverwendungsnachweis!AZ254,Status_Ausloesung,Monatsverwendungsnachweis!$R$6,FALSE)*$AF$6*Ermittlung_Pauschale!$N243),"")</f>
        <v/>
      </c>
      <c r="AJ251" s="73" t="str">
        <f>IFERROR(IF($B251=String_o_Kofi,0,VLOOKUP(Monatsverwendungsnachweis!BA254,Status_Ausloesung,Monatsverwendungsnachweis!$R$6,FALSE)*$AF$6*Ermittlung_Pauschale!$N243),"")</f>
        <v/>
      </c>
      <c r="AK251" s="73" t="str">
        <f>IFERROR(IF($B251=String_o_Kofi,0,VLOOKUP(Monatsverwendungsnachweis!BB254,Status_Ausloesung,Monatsverwendungsnachweis!$R$6,FALSE)*$AF$6*Ermittlung_Pauschale!$N243),"")</f>
        <v/>
      </c>
      <c r="AL251" s="73" t="str">
        <f>IFERROR(IF($B251=String_o_Kofi,0,VLOOKUP(Monatsverwendungsnachweis!BC254,Status_Ausloesung,Monatsverwendungsnachweis!$R$6,FALSE)*$AF$6*Ermittlung_Pauschale!$N243),"")</f>
        <v/>
      </c>
      <c r="AM251" s="74">
        <f>IF(E251='Drop Down'!$L$2,SUM(H251:AL251),0)</f>
        <v>0</v>
      </c>
      <c r="AN251" s="74">
        <f>IF(E251='Drop Down'!$L$3,SUM(H251:AL251),0)</f>
        <v>0</v>
      </c>
      <c r="AO251" s="625"/>
      <c r="AP251" s="625"/>
    </row>
    <row r="252" spans="1:42" s="41" customFormat="1" ht="11.85" customHeight="1" x14ac:dyDescent="0.2">
      <c r="A252" s="83" t="str">
        <f>Monatsverwendungsnachweis!A255</f>
        <v/>
      </c>
      <c r="B252" s="84" t="str">
        <f>IF(Monatsverwendungsnachweis!B255&lt;&gt;"",Monatsverwendungsnachweis!B255,"")</f>
        <v/>
      </c>
      <c r="C252" s="84" t="str">
        <f>IF(Monatsverwendungsnachweis!D255&lt;&gt;"",Monatsverwendungsnachweis!D255,"")</f>
        <v/>
      </c>
      <c r="D252" s="124" t="str">
        <f>IF(Monatsverwendungsnachweis!F255="","",Monatsverwendungsnachweis!F255)</f>
        <v/>
      </c>
      <c r="E252" s="128" t="str">
        <f>IF(Monatsverwendungsnachweis!G255="","",Monatsverwendungsnachweis!G255)</f>
        <v/>
      </c>
      <c r="F252" s="124" t="str">
        <f>IF(Monatsverwendungsnachweis!H255="","",Monatsverwendungsnachweis!H255)</f>
        <v/>
      </c>
      <c r="G252" s="124" t="str">
        <f>IF(C252="","",IF(Ermittlung_Pauschale!N244=0,"nein","ja"))</f>
        <v/>
      </c>
      <c r="H252" s="73" t="str">
        <f>IFERROR(IF($B252=String_o_Kofi,0,VLOOKUP(Monatsverwendungsnachweis!Y255,Status_Ausloesung,Monatsverwendungsnachweis!$R$6,FALSE)*$AF$6*Ermittlung_Pauschale!$N244),"")</f>
        <v/>
      </c>
      <c r="I252" s="73" t="str">
        <f>IFERROR(IF($B252=String_o_Kofi,0,VLOOKUP(Monatsverwendungsnachweis!Z255,Status_Ausloesung,Monatsverwendungsnachweis!$R$6,FALSE)*$AF$6*Ermittlung_Pauschale!$N244),"")</f>
        <v/>
      </c>
      <c r="J252" s="73" t="str">
        <f>IFERROR(IF($B252=String_o_Kofi,0,VLOOKUP(Monatsverwendungsnachweis!AA255,Status_Ausloesung,Monatsverwendungsnachweis!$R$6,FALSE)*$AF$6*Ermittlung_Pauschale!$N244),"")</f>
        <v/>
      </c>
      <c r="K252" s="73" t="str">
        <f>IFERROR(IF($B252=String_o_Kofi,0,VLOOKUP(Monatsverwendungsnachweis!AB255,Status_Ausloesung,Monatsverwendungsnachweis!$R$6,FALSE)*$AF$6*Ermittlung_Pauschale!$N244),"")</f>
        <v/>
      </c>
      <c r="L252" s="73" t="str">
        <f>IFERROR(IF($B252=String_o_Kofi,0,VLOOKUP(Monatsverwendungsnachweis!AC255,Status_Ausloesung,Monatsverwendungsnachweis!$R$6,FALSE)*$AF$6*Ermittlung_Pauschale!$N244),"")</f>
        <v/>
      </c>
      <c r="M252" s="73" t="str">
        <f>IFERROR(IF($B252=String_o_Kofi,0,VLOOKUP(Monatsverwendungsnachweis!AD255,Status_Ausloesung,Monatsverwendungsnachweis!$R$6,FALSE)*$AF$6*Ermittlung_Pauschale!$N244),"")</f>
        <v/>
      </c>
      <c r="N252" s="73" t="str">
        <f>IFERROR(IF($B252=String_o_Kofi,0,VLOOKUP(Monatsverwendungsnachweis!AE255,Status_Ausloesung,Monatsverwendungsnachweis!$R$6,FALSE)*$AF$6*Ermittlung_Pauschale!$N244),"")</f>
        <v/>
      </c>
      <c r="O252" s="73" t="str">
        <f>IFERROR(IF($B252=String_o_Kofi,0,VLOOKUP(Monatsverwendungsnachweis!AF255,Status_Ausloesung,Monatsverwendungsnachweis!$R$6,FALSE)*$AF$6*Ermittlung_Pauschale!$N244),"")</f>
        <v/>
      </c>
      <c r="P252" s="73" t="str">
        <f>IFERROR(IF($B252=String_o_Kofi,0,VLOOKUP(Monatsverwendungsnachweis!AG255,Status_Ausloesung,Monatsverwendungsnachweis!$R$6,FALSE)*$AF$6*Ermittlung_Pauschale!$N244),"")</f>
        <v/>
      </c>
      <c r="Q252" s="73" t="str">
        <f>IFERROR(IF($B252=String_o_Kofi,0,VLOOKUP(Monatsverwendungsnachweis!AH255,Status_Ausloesung,Monatsverwendungsnachweis!$R$6,FALSE)*$AF$6*Ermittlung_Pauschale!$N244),"")</f>
        <v/>
      </c>
      <c r="R252" s="73" t="str">
        <f>IFERROR(IF($B252=String_o_Kofi,0,VLOOKUP(Monatsverwendungsnachweis!AI255,Status_Ausloesung,Monatsverwendungsnachweis!$R$6,FALSE)*$AF$6*Ermittlung_Pauschale!$N244),"")</f>
        <v/>
      </c>
      <c r="S252" s="73" t="str">
        <f>IFERROR(IF($B252=String_o_Kofi,0,VLOOKUP(Monatsverwendungsnachweis!AJ255,Status_Ausloesung,Monatsverwendungsnachweis!$R$6,FALSE)*$AF$6*Ermittlung_Pauschale!$N244),"")</f>
        <v/>
      </c>
      <c r="T252" s="73" t="str">
        <f>IFERROR(IF($B252=String_o_Kofi,0,VLOOKUP(Monatsverwendungsnachweis!AK255,Status_Ausloesung,Monatsverwendungsnachweis!$R$6,FALSE)*$AF$6*Ermittlung_Pauschale!$N244),"")</f>
        <v/>
      </c>
      <c r="U252" s="73" t="str">
        <f>IFERROR(IF($B252=String_o_Kofi,0,VLOOKUP(Monatsverwendungsnachweis!AL255,Status_Ausloesung,Monatsverwendungsnachweis!$R$6,FALSE)*$AF$6*Ermittlung_Pauschale!$N244),"")</f>
        <v/>
      </c>
      <c r="V252" s="73" t="str">
        <f>IFERROR(IF($B252=String_o_Kofi,0,VLOOKUP(Monatsverwendungsnachweis!AM255,Status_Ausloesung,Monatsverwendungsnachweis!$R$6,FALSE)*$AF$6*Ermittlung_Pauschale!$N244),"")</f>
        <v/>
      </c>
      <c r="W252" s="73" t="str">
        <f>IFERROR(IF($B252=String_o_Kofi,0,VLOOKUP(Monatsverwendungsnachweis!AN255,Status_Ausloesung,Monatsverwendungsnachweis!$R$6,FALSE)*$AF$6*Ermittlung_Pauschale!$N244),"")</f>
        <v/>
      </c>
      <c r="X252" s="73" t="str">
        <f>IFERROR(IF($B252=String_o_Kofi,0,VLOOKUP(Monatsverwendungsnachweis!AO255,Status_Ausloesung,Monatsverwendungsnachweis!$R$6,FALSE)*$AF$6*Ermittlung_Pauschale!$N244),"")</f>
        <v/>
      </c>
      <c r="Y252" s="73" t="str">
        <f>IFERROR(IF($B252=String_o_Kofi,0,VLOOKUP(Monatsverwendungsnachweis!AP255,Status_Ausloesung,Monatsverwendungsnachweis!$R$6,FALSE)*$AF$6*Ermittlung_Pauschale!$N244),"")</f>
        <v/>
      </c>
      <c r="Z252" s="73" t="str">
        <f>IFERROR(IF($B252=String_o_Kofi,0,VLOOKUP(Monatsverwendungsnachweis!AQ255,Status_Ausloesung,Monatsverwendungsnachweis!$R$6,FALSE)*$AF$6*Ermittlung_Pauschale!$N244),"")</f>
        <v/>
      </c>
      <c r="AA252" s="73" t="str">
        <f>IFERROR(IF($B252=String_o_Kofi,0,VLOOKUP(Monatsverwendungsnachweis!AR255,Status_Ausloesung,Monatsverwendungsnachweis!$R$6,FALSE)*$AF$6*Ermittlung_Pauschale!$N244),"")</f>
        <v/>
      </c>
      <c r="AB252" s="73" t="str">
        <f>IFERROR(IF($B252=String_o_Kofi,0,VLOOKUP(Monatsverwendungsnachweis!AS255,Status_Ausloesung,Monatsverwendungsnachweis!$R$6,FALSE)*$AF$6*Ermittlung_Pauschale!$N244),"")</f>
        <v/>
      </c>
      <c r="AC252" s="73" t="str">
        <f>IFERROR(IF($B252=String_o_Kofi,0,VLOOKUP(Monatsverwendungsnachweis!AT255,Status_Ausloesung,Monatsverwendungsnachweis!$R$6,FALSE)*$AF$6*Ermittlung_Pauschale!$N244),"")</f>
        <v/>
      </c>
      <c r="AD252" s="73" t="str">
        <f>IFERROR(IF($B252=String_o_Kofi,0,VLOOKUP(Monatsverwendungsnachweis!AU255,Status_Ausloesung,Monatsverwendungsnachweis!$R$6,FALSE)*$AF$6*Ermittlung_Pauschale!$N244),"")</f>
        <v/>
      </c>
      <c r="AE252" s="73" t="str">
        <f>IFERROR(IF($B252=String_o_Kofi,0,VLOOKUP(Monatsverwendungsnachweis!AV255,Status_Ausloesung,Monatsverwendungsnachweis!$R$6,FALSE)*$AF$6*Ermittlung_Pauschale!$N244),"")</f>
        <v/>
      </c>
      <c r="AF252" s="73" t="str">
        <f>IFERROR(IF($B252=String_o_Kofi,0,VLOOKUP(Monatsverwendungsnachweis!AW255,Status_Ausloesung,Monatsverwendungsnachweis!$R$6,FALSE)*$AF$6*Ermittlung_Pauschale!$N244),"")</f>
        <v/>
      </c>
      <c r="AG252" s="73" t="str">
        <f>IFERROR(IF($B252=String_o_Kofi,0,VLOOKUP(Monatsverwendungsnachweis!AX255,Status_Ausloesung,Monatsverwendungsnachweis!$R$6,FALSE)*$AF$6*Ermittlung_Pauschale!$N244),"")</f>
        <v/>
      </c>
      <c r="AH252" s="73" t="str">
        <f>IFERROR(IF($B252=String_o_Kofi,0,VLOOKUP(Monatsverwendungsnachweis!AY255,Status_Ausloesung,Monatsverwendungsnachweis!$R$6,FALSE)*$AF$6*Ermittlung_Pauschale!$N244),"")</f>
        <v/>
      </c>
      <c r="AI252" s="73" t="str">
        <f>IFERROR(IF($B252=String_o_Kofi,0,VLOOKUP(Monatsverwendungsnachweis!AZ255,Status_Ausloesung,Monatsverwendungsnachweis!$R$6,FALSE)*$AF$6*Ermittlung_Pauschale!$N244),"")</f>
        <v/>
      </c>
      <c r="AJ252" s="73" t="str">
        <f>IFERROR(IF($B252=String_o_Kofi,0,VLOOKUP(Monatsverwendungsnachweis!BA255,Status_Ausloesung,Monatsverwendungsnachweis!$R$6,FALSE)*$AF$6*Ermittlung_Pauschale!$N244),"")</f>
        <v/>
      </c>
      <c r="AK252" s="73" t="str">
        <f>IFERROR(IF($B252=String_o_Kofi,0,VLOOKUP(Monatsverwendungsnachweis!BB255,Status_Ausloesung,Monatsverwendungsnachweis!$R$6,FALSE)*$AF$6*Ermittlung_Pauschale!$N244),"")</f>
        <v/>
      </c>
      <c r="AL252" s="73" t="str">
        <f>IFERROR(IF($B252=String_o_Kofi,0,VLOOKUP(Monatsverwendungsnachweis!BC255,Status_Ausloesung,Monatsverwendungsnachweis!$R$6,FALSE)*$AF$6*Ermittlung_Pauschale!$N244),"")</f>
        <v/>
      </c>
      <c r="AM252" s="74">
        <f>IF(E252='Drop Down'!$L$2,SUM(H252:AL252),0)</f>
        <v>0</v>
      </c>
      <c r="AN252" s="74">
        <f>IF(E252='Drop Down'!$L$3,SUM(H252:AL252),0)</f>
        <v>0</v>
      </c>
      <c r="AO252" s="625"/>
      <c r="AP252" s="625"/>
    </row>
    <row r="253" spans="1:42" s="41" customFormat="1" ht="11.85" customHeight="1" x14ac:dyDescent="0.2">
      <c r="A253" s="83" t="str">
        <f>Monatsverwendungsnachweis!A256</f>
        <v/>
      </c>
      <c r="B253" s="84" t="str">
        <f>IF(Monatsverwendungsnachweis!B256&lt;&gt;"",Monatsverwendungsnachweis!B256,"")</f>
        <v/>
      </c>
      <c r="C253" s="84" t="str">
        <f>IF(Monatsverwendungsnachweis!D256&lt;&gt;"",Monatsverwendungsnachweis!D256,"")</f>
        <v/>
      </c>
      <c r="D253" s="124" t="str">
        <f>IF(Monatsverwendungsnachweis!F256="","",Monatsverwendungsnachweis!F256)</f>
        <v/>
      </c>
      <c r="E253" s="128" t="str">
        <f>IF(Monatsverwendungsnachweis!G256="","",Monatsverwendungsnachweis!G256)</f>
        <v/>
      </c>
      <c r="F253" s="124" t="str">
        <f>IF(Monatsverwendungsnachweis!H256="","",Monatsverwendungsnachweis!H256)</f>
        <v/>
      </c>
      <c r="G253" s="124" t="str">
        <f>IF(C253="","",IF(Ermittlung_Pauschale!N245=0,"nein","ja"))</f>
        <v/>
      </c>
      <c r="H253" s="73" t="str">
        <f>IFERROR(IF($B253=String_o_Kofi,0,VLOOKUP(Monatsverwendungsnachweis!Y256,Status_Ausloesung,Monatsverwendungsnachweis!$R$6,FALSE)*$AF$6*Ermittlung_Pauschale!$N245),"")</f>
        <v/>
      </c>
      <c r="I253" s="73" t="str">
        <f>IFERROR(IF($B253=String_o_Kofi,0,VLOOKUP(Monatsverwendungsnachweis!Z256,Status_Ausloesung,Monatsverwendungsnachweis!$R$6,FALSE)*$AF$6*Ermittlung_Pauschale!$N245),"")</f>
        <v/>
      </c>
      <c r="J253" s="73" t="str">
        <f>IFERROR(IF($B253=String_o_Kofi,0,VLOOKUP(Monatsverwendungsnachweis!AA256,Status_Ausloesung,Monatsverwendungsnachweis!$R$6,FALSE)*$AF$6*Ermittlung_Pauschale!$N245),"")</f>
        <v/>
      </c>
      <c r="K253" s="73" t="str">
        <f>IFERROR(IF($B253=String_o_Kofi,0,VLOOKUP(Monatsverwendungsnachweis!AB256,Status_Ausloesung,Monatsverwendungsnachweis!$R$6,FALSE)*$AF$6*Ermittlung_Pauschale!$N245),"")</f>
        <v/>
      </c>
      <c r="L253" s="73" t="str">
        <f>IFERROR(IF($B253=String_o_Kofi,0,VLOOKUP(Monatsverwendungsnachweis!AC256,Status_Ausloesung,Monatsverwendungsnachweis!$R$6,FALSE)*$AF$6*Ermittlung_Pauschale!$N245),"")</f>
        <v/>
      </c>
      <c r="M253" s="73" t="str">
        <f>IFERROR(IF($B253=String_o_Kofi,0,VLOOKUP(Monatsverwendungsnachweis!AD256,Status_Ausloesung,Monatsverwendungsnachweis!$R$6,FALSE)*$AF$6*Ermittlung_Pauschale!$N245),"")</f>
        <v/>
      </c>
      <c r="N253" s="73" t="str">
        <f>IFERROR(IF($B253=String_o_Kofi,0,VLOOKUP(Monatsverwendungsnachweis!AE256,Status_Ausloesung,Monatsverwendungsnachweis!$R$6,FALSE)*$AF$6*Ermittlung_Pauschale!$N245),"")</f>
        <v/>
      </c>
      <c r="O253" s="73" t="str">
        <f>IFERROR(IF($B253=String_o_Kofi,0,VLOOKUP(Monatsverwendungsnachweis!AF256,Status_Ausloesung,Monatsverwendungsnachweis!$R$6,FALSE)*$AF$6*Ermittlung_Pauschale!$N245),"")</f>
        <v/>
      </c>
      <c r="P253" s="73" t="str">
        <f>IFERROR(IF($B253=String_o_Kofi,0,VLOOKUP(Monatsverwendungsnachweis!AG256,Status_Ausloesung,Monatsverwendungsnachweis!$R$6,FALSE)*$AF$6*Ermittlung_Pauschale!$N245),"")</f>
        <v/>
      </c>
      <c r="Q253" s="73" t="str">
        <f>IFERROR(IF($B253=String_o_Kofi,0,VLOOKUP(Monatsverwendungsnachweis!AH256,Status_Ausloesung,Monatsverwendungsnachweis!$R$6,FALSE)*$AF$6*Ermittlung_Pauschale!$N245),"")</f>
        <v/>
      </c>
      <c r="R253" s="73" t="str">
        <f>IFERROR(IF($B253=String_o_Kofi,0,VLOOKUP(Monatsverwendungsnachweis!AI256,Status_Ausloesung,Monatsverwendungsnachweis!$R$6,FALSE)*$AF$6*Ermittlung_Pauschale!$N245),"")</f>
        <v/>
      </c>
      <c r="S253" s="73" t="str">
        <f>IFERROR(IF($B253=String_o_Kofi,0,VLOOKUP(Monatsverwendungsnachweis!AJ256,Status_Ausloesung,Monatsverwendungsnachweis!$R$6,FALSE)*$AF$6*Ermittlung_Pauschale!$N245),"")</f>
        <v/>
      </c>
      <c r="T253" s="73" t="str">
        <f>IFERROR(IF($B253=String_o_Kofi,0,VLOOKUP(Monatsverwendungsnachweis!AK256,Status_Ausloesung,Monatsverwendungsnachweis!$R$6,FALSE)*$AF$6*Ermittlung_Pauschale!$N245),"")</f>
        <v/>
      </c>
      <c r="U253" s="73" t="str">
        <f>IFERROR(IF($B253=String_o_Kofi,0,VLOOKUP(Monatsverwendungsnachweis!AL256,Status_Ausloesung,Monatsverwendungsnachweis!$R$6,FALSE)*$AF$6*Ermittlung_Pauschale!$N245),"")</f>
        <v/>
      </c>
      <c r="V253" s="73" t="str">
        <f>IFERROR(IF($B253=String_o_Kofi,0,VLOOKUP(Monatsverwendungsnachweis!AM256,Status_Ausloesung,Monatsverwendungsnachweis!$R$6,FALSE)*$AF$6*Ermittlung_Pauschale!$N245),"")</f>
        <v/>
      </c>
      <c r="W253" s="73" t="str">
        <f>IFERROR(IF($B253=String_o_Kofi,0,VLOOKUP(Monatsverwendungsnachweis!AN256,Status_Ausloesung,Monatsverwendungsnachweis!$R$6,FALSE)*$AF$6*Ermittlung_Pauschale!$N245),"")</f>
        <v/>
      </c>
      <c r="X253" s="73" t="str">
        <f>IFERROR(IF($B253=String_o_Kofi,0,VLOOKUP(Monatsverwendungsnachweis!AO256,Status_Ausloesung,Monatsverwendungsnachweis!$R$6,FALSE)*$AF$6*Ermittlung_Pauschale!$N245),"")</f>
        <v/>
      </c>
      <c r="Y253" s="73" t="str">
        <f>IFERROR(IF($B253=String_o_Kofi,0,VLOOKUP(Monatsverwendungsnachweis!AP256,Status_Ausloesung,Monatsverwendungsnachweis!$R$6,FALSE)*$AF$6*Ermittlung_Pauschale!$N245),"")</f>
        <v/>
      </c>
      <c r="Z253" s="73" t="str">
        <f>IFERROR(IF($B253=String_o_Kofi,0,VLOOKUP(Monatsverwendungsnachweis!AQ256,Status_Ausloesung,Monatsverwendungsnachweis!$R$6,FALSE)*$AF$6*Ermittlung_Pauschale!$N245),"")</f>
        <v/>
      </c>
      <c r="AA253" s="73" t="str">
        <f>IFERROR(IF($B253=String_o_Kofi,0,VLOOKUP(Monatsverwendungsnachweis!AR256,Status_Ausloesung,Monatsverwendungsnachweis!$R$6,FALSE)*$AF$6*Ermittlung_Pauschale!$N245),"")</f>
        <v/>
      </c>
      <c r="AB253" s="73" t="str">
        <f>IFERROR(IF($B253=String_o_Kofi,0,VLOOKUP(Monatsverwendungsnachweis!AS256,Status_Ausloesung,Monatsverwendungsnachweis!$R$6,FALSE)*$AF$6*Ermittlung_Pauschale!$N245),"")</f>
        <v/>
      </c>
      <c r="AC253" s="73" t="str">
        <f>IFERROR(IF($B253=String_o_Kofi,0,VLOOKUP(Monatsverwendungsnachweis!AT256,Status_Ausloesung,Monatsverwendungsnachweis!$R$6,FALSE)*$AF$6*Ermittlung_Pauschale!$N245),"")</f>
        <v/>
      </c>
      <c r="AD253" s="73" t="str">
        <f>IFERROR(IF($B253=String_o_Kofi,0,VLOOKUP(Monatsverwendungsnachweis!AU256,Status_Ausloesung,Monatsverwendungsnachweis!$R$6,FALSE)*$AF$6*Ermittlung_Pauschale!$N245),"")</f>
        <v/>
      </c>
      <c r="AE253" s="73" t="str">
        <f>IFERROR(IF($B253=String_o_Kofi,0,VLOOKUP(Monatsverwendungsnachweis!AV256,Status_Ausloesung,Monatsverwendungsnachweis!$R$6,FALSE)*$AF$6*Ermittlung_Pauschale!$N245),"")</f>
        <v/>
      </c>
      <c r="AF253" s="73" t="str">
        <f>IFERROR(IF($B253=String_o_Kofi,0,VLOOKUP(Monatsverwendungsnachweis!AW256,Status_Ausloesung,Monatsverwendungsnachweis!$R$6,FALSE)*$AF$6*Ermittlung_Pauschale!$N245),"")</f>
        <v/>
      </c>
      <c r="AG253" s="73" t="str">
        <f>IFERROR(IF($B253=String_o_Kofi,0,VLOOKUP(Monatsverwendungsnachweis!AX256,Status_Ausloesung,Monatsverwendungsnachweis!$R$6,FALSE)*$AF$6*Ermittlung_Pauschale!$N245),"")</f>
        <v/>
      </c>
      <c r="AH253" s="73" t="str">
        <f>IFERROR(IF($B253=String_o_Kofi,0,VLOOKUP(Monatsverwendungsnachweis!AY256,Status_Ausloesung,Monatsverwendungsnachweis!$R$6,FALSE)*$AF$6*Ermittlung_Pauschale!$N245),"")</f>
        <v/>
      </c>
      <c r="AI253" s="73" t="str">
        <f>IFERROR(IF($B253=String_o_Kofi,0,VLOOKUP(Monatsverwendungsnachweis!AZ256,Status_Ausloesung,Monatsverwendungsnachweis!$R$6,FALSE)*$AF$6*Ermittlung_Pauschale!$N245),"")</f>
        <v/>
      </c>
      <c r="AJ253" s="73" t="str">
        <f>IFERROR(IF($B253=String_o_Kofi,0,VLOOKUP(Monatsverwendungsnachweis!BA256,Status_Ausloesung,Monatsverwendungsnachweis!$R$6,FALSE)*$AF$6*Ermittlung_Pauschale!$N245),"")</f>
        <v/>
      </c>
      <c r="AK253" s="73" t="str">
        <f>IFERROR(IF($B253=String_o_Kofi,0,VLOOKUP(Monatsverwendungsnachweis!BB256,Status_Ausloesung,Monatsverwendungsnachweis!$R$6,FALSE)*$AF$6*Ermittlung_Pauschale!$N245),"")</f>
        <v/>
      </c>
      <c r="AL253" s="73" t="str">
        <f>IFERROR(IF($B253=String_o_Kofi,0,VLOOKUP(Monatsverwendungsnachweis!BC256,Status_Ausloesung,Monatsverwendungsnachweis!$R$6,FALSE)*$AF$6*Ermittlung_Pauschale!$N245),"")</f>
        <v/>
      </c>
      <c r="AM253" s="74">
        <f>IF(E253='Drop Down'!$L$2,SUM(H253:AL253),0)</f>
        <v>0</v>
      </c>
      <c r="AN253" s="74">
        <f>IF(E253='Drop Down'!$L$3,SUM(H253:AL253),0)</f>
        <v>0</v>
      </c>
      <c r="AO253" s="625"/>
      <c r="AP253" s="625"/>
    </row>
    <row r="254" spans="1:42" s="41" customFormat="1" ht="11.85" customHeight="1" x14ac:dyDescent="0.2">
      <c r="A254" s="83" t="str">
        <f>Monatsverwendungsnachweis!A257</f>
        <v/>
      </c>
      <c r="B254" s="84" t="str">
        <f>IF(Monatsverwendungsnachweis!B257&lt;&gt;"",Monatsverwendungsnachweis!B257,"")</f>
        <v/>
      </c>
      <c r="C254" s="84" t="str">
        <f>IF(Monatsverwendungsnachweis!D257&lt;&gt;"",Monatsverwendungsnachweis!D257,"")</f>
        <v/>
      </c>
      <c r="D254" s="124" t="str">
        <f>IF(Monatsverwendungsnachweis!F257="","",Monatsverwendungsnachweis!F257)</f>
        <v/>
      </c>
      <c r="E254" s="128" t="str">
        <f>IF(Monatsverwendungsnachweis!G257="","",Monatsverwendungsnachweis!G257)</f>
        <v/>
      </c>
      <c r="F254" s="124" t="str">
        <f>IF(Monatsverwendungsnachweis!H257="","",Monatsverwendungsnachweis!H257)</f>
        <v/>
      </c>
      <c r="G254" s="124" t="str">
        <f>IF(C254="","",IF(Ermittlung_Pauschale!N246=0,"nein","ja"))</f>
        <v/>
      </c>
      <c r="H254" s="73" t="str">
        <f>IFERROR(IF($B254=String_o_Kofi,0,VLOOKUP(Monatsverwendungsnachweis!Y257,Status_Ausloesung,Monatsverwendungsnachweis!$R$6,FALSE)*$AF$6*Ermittlung_Pauschale!$N246),"")</f>
        <v/>
      </c>
      <c r="I254" s="73" t="str">
        <f>IFERROR(IF($B254=String_o_Kofi,0,VLOOKUP(Monatsverwendungsnachweis!Z257,Status_Ausloesung,Monatsverwendungsnachweis!$R$6,FALSE)*$AF$6*Ermittlung_Pauschale!$N246),"")</f>
        <v/>
      </c>
      <c r="J254" s="73" t="str">
        <f>IFERROR(IF($B254=String_o_Kofi,0,VLOOKUP(Monatsverwendungsnachweis!AA257,Status_Ausloesung,Monatsverwendungsnachweis!$R$6,FALSE)*$AF$6*Ermittlung_Pauschale!$N246),"")</f>
        <v/>
      </c>
      <c r="K254" s="73" t="str">
        <f>IFERROR(IF($B254=String_o_Kofi,0,VLOOKUP(Monatsverwendungsnachweis!AB257,Status_Ausloesung,Monatsverwendungsnachweis!$R$6,FALSE)*$AF$6*Ermittlung_Pauschale!$N246),"")</f>
        <v/>
      </c>
      <c r="L254" s="73" t="str">
        <f>IFERROR(IF($B254=String_o_Kofi,0,VLOOKUP(Monatsverwendungsnachweis!AC257,Status_Ausloesung,Monatsverwendungsnachweis!$R$6,FALSE)*$AF$6*Ermittlung_Pauschale!$N246),"")</f>
        <v/>
      </c>
      <c r="M254" s="73" t="str">
        <f>IFERROR(IF($B254=String_o_Kofi,0,VLOOKUP(Monatsverwendungsnachweis!AD257,Status_Ausloesung,Monatsverwendungsnachweis!$R$6,FALSE)*$AF$6*Ermittlung_Pauschale!$N246),"")</f>
        <v/>
      </c>
      <c r="N254" s="73" t="str">
        <f>IFERROR(IF($B254=String_o_Kofi,0,VLOOKUP(Monatsverwendungsnachweis!AE257,Status_Ausloesung,Monatsverwendungsnachweis!$R$6,FALSE)*$AF$6*Ermittlung_Pauschale!$N246),"")</f>
        <v/>
      </c>
      <c r="O254" s="73" t="str">
        <f>IFERROR(IF($B254=String_o_Kofi,0,VLOOKUP(Monatsverwendungsnachweis!AF257,Status_Ausloesung,Monatsverwendungsnachweis!$R$6,FALSE)*$AF$6*Ermittlung_Pauschale!$N246),"")</f>
        <v/>
      </c>
      <c r="P254" s="73" t="str">
        <f>IFERROR(IF($B254=String_o_Kofi,0,VLOOKUP(Monatsverwendungsnachweis!AG257,Status_Ausloesung,Monatsverwendungsnachweis!$R$6,FALSE)*$AF$6*Ermittlung_Pauschale!$N246),"")</f>
        <v/>
      </c>
      <c r="Q254" s="73" t="str">
        <f>IFERROR(IF($B254=String_o_Kofi,0,VLOOKUP(Monatsverwendungsnachweis!AH257,Status_Ausloesung,Monatsverwendungsnachweis!$R$6,FALSE)*$AF$6*Ermittlung_Pauschale!$N246),"")</f>
        <v/>
      </c>
      <c r="R254" s="73" t="str">
        <f>IFERROR(IF($B254=String_o_Kofi,0,VLOOKUP(Monatsverwendungsnachweis!AI257,Status_Ausloesung,Monatsverwendungsnachweis!$R$6,FALSE)*$AF$6*Ermittlung_Pauschale!$N246),"")</f>
        <v/>
      </c>
      <c r="S254" s="73" t="str">
        <f>IFERROR(IF($B254=String_o_Kofi,0,VLOOKUP(Monatsverwendungsnachweis!AJ257,Status_Ausloesung,Monatsverwendungsnachweis!$R$6,FALSE)*$AF$6*Ermittlung_Pauschale!$N246),"")</f>
        <v/>
      </c>
      <c r="T254" s="73" t="str">
        <f>IFERROR(IF($B254=String_o_Kofi,0,VLOOKUP(Monatsverwendungsnachweis!AK257,Status_Ausloesung,Monatsverwendungsnachweis!$R$6,FALSE)*$AF$6*Ermittlung_Pauschale!$N246),"")</f>
        <v/>
      </c>
      <c r="U254" s="73" t="str">
        <f>IFERROR(IF($B254=String_o_Kofi,0,VLOOKUP(Monatsverwendungsnachweis!AL257,Status_Ausloesung,Monatsverwendungsnachweis!$R$6,FALSE)*$AF$6*Ermittlung_Pauschale!$N246),"")</f>
        <v/>
      </c>
      <c r="V254" s="73" t="str">
        <f>IFERROR(IF($B254=String_o_Kofi,0,VLOOKUP(Monatsverwendungsnachweis!AM257,Status_Ausloesung,Monatsverwendungsnachweis!$R$6,FALSE)*$AF$6*Ermittlung_Pauschale!$N246),"")</f>
        <v/>
      </c>
      <c r="W254" s="73" t="str">
        <f>IFERROR(IF($B254=String_o_Kofi,0,VLOOKUP(Monatsverwendungsnachweis!AN257,Status_Ausloesung,Monatsverwendungsnachweis!$R$6,FALSE)*$AF$6*Ermittlung_Pauschale!$N246),"")</f>
        <v/>
      </c>
      <c r="X254" s="73" t="str">
        <f>IFERROR(IF($B254=String_o_Kofi,0,VLOOKUP(Monatsverwendungsnachweis!AO257,Status_Ausloesung,Monatsverwendungsnachweis!$R$6,FALSE)*$AF$6*Ermittlung_Pauschale!$N246),"")</f>
        <v/>
      </c>
      <c r="Y254" s="73" t="str">
        <f>IFERROR(IF($B254=String_o_Kofi,0,VLOOKUP(Monatsverwendungsnachweis!AP257,Status_Ausloesung,Monatsverwendungsnachweis!$R$6,FALSE)*$AF$6*Ermittlung_Pauschale!$N246),"")</f>
        <v/>
      </c>
      <c r="Z254" s="73" t="str">
        <f>IFERROR(IF($B254=String_o_Kofi,0,VLOOKUP(Monatsverwendungsnachweis!AQ257,Status_Ausloesung,Monatsverwendungsnachweis!$R$6,FALSE)*$AF$6*Ermittlung_Pauschale!$N246),"")</f>
        <v/>
      </c>
      <c r="AA254" s="73" t="str">
        <f>IFERROR(IF($B254=String_o_Kofi,0,VLOOKUP(Monatsverwendungsnachweis!AR257,Status_Ausloesung,Monatsverwendungsnachweis!$R$6,FALSE)*$AF$6*Ermittlung_Pauschale!$N246),"")</f>
        <v/>
      </c>
      <c r="AB254" s="73" t="str">
        <f>IFERROR(IF($B254=String_o_Kofi,0,VLOOKUP(Monatsverwendungsnachweis!AS257,Status_Ausloesung,Monatsverwendungsnachweis!$R$6,FALSE)*$AF$6*Ermittlung_Pauschale!$N246),"")</f>
        <v/>
      </c>
      <c r="AC254" s="73" t="str">
        <f>IFERROR(IF($B254=String_o_Kofi,0,VLOOKUP(Monatsverwendungsnachweis!AT257,Status_Ausloesung,Monatsverwendungsnachweis!$R$6,FALSE)*$AF$6*Ermittlung_Pauschale!$N246),"")</f>
        <v/>
      </c>
      <c r="AD254" s="73" t="str">
        <f>IFERROR(IF($B254=String_o_Kofi,0,VLOOKUP(Monatsverwendungsnachweis!AU257,Status_Ausloesung,Monatsverwendungsnachweis!$R$6,FALSE)*$AF$6*Ermittlung_Pauschale!$N246),"")</f>
        <v/>
      </c>
      <c r="AE254" s="73" t="str">
        <f>IFERROR(IF($B254=String_o_Kofi,0,VLOOKUP(Monatsverwendungsnachweis!AV257,Status_Ausloesung,Monatsverwendungsnachweis!$R$6,FALSE)*$AF$6*Ermittlung_Pauschale!$N246),"")</f>
        <v/>
      </c>
      <c r="AF254" s="73" t="str">
        <f>IFERROR(IF($B254=String_o_Kofi,0,VLOOKUP(Monatsverwendungsnachweis!AW257,Status_Ausloesung,Monatsverwendungsnachweis!$R$6,FALSE)*$AF$6*Ermittlung_Pauschale!$N246),"")</f>
        <v/>
      </c>
      <c r="AG254" s="73" t="str">
        <f>IFERROR(IF($B254=String_o_Kofi,0,VLOOKUP(Monatsverwendungsnachweis!AX257,Status_Ausloesung,Monatsverwendungsnachweis!$R$6,FALSE)*$AF$6*Ermittlung_Pauschale!$N246),"")</f>
        <v/>
      </c>
      <c r="AH254" s="73" t="str">
        <f>IFERROR(IF($B254=String_o_Kofi,0,VLOOKUP(Monatsverwendungsnachweis!AY257,Status_Ausloesung,Monatsverwendungsnachweis!$R$6,FALSE)*$AF$6*Ermittlung_Pauschale!$N246),"")</f>
        <v/>
      </c>
      <c r="AI254" s="73" t="str">
        <f>IFERROR(IF($B254=String_o_Kofi,0,VLOOKUP(Monatsverwendungsnachweis!AZ257,Status_Ausloesung,Monatsverwendungsnachweis!$R$6,FALSE)*$AF$6*Ermittlung_Pauschale!$N246),"")</f>
        <v/>
      </c>
      <c r="AJ254" s="73" t="str">
        <f>IFERROR(IF($B254=String_o_Kofi,0,VLOOKUP(Monatsverwendungsnachweis!BA257,Status_Ausloesung,Monatsverwendungsnachweis!$R$6,FALSE)*$AF$6*Ermittlung_Pauschale!$N246),"")</f>
        <v/>
      </c>
      <c r="AK254" s="73" t="str">
        <f>IFERROR(IF($B254=String_o_Kofi,0,VLOOKUP(Monatsverwendungsnachweis!BB257,Status_Ausloesung,Monatsverwendungsnachweis!$R$6,FALSE)*$AF$6*Ermittlung_Pauschale!$N246),"")</f>
        <v/>
      </c>
      <c r="AL254" s="73" t="str">
        <f>IFERROR(IF($B254=String_o_Kofi,0,VLOOKUP(Monatsverwendungsnachweis!BC257,Status_Ausloesung,Monatsverwendungsnachweis!$R$6,FALSE)*$AF$6*Ermittlung_Pauschale!$N246),"")</f>
        <v/>
      </c>
      <c r="AM254" s="74">
        <f>IF(E254='Drop Down'!$L$2,SUM(H254:AL254),0)</f>
        <v>0</v>
      </c>
      <c r="AN254" s="74">
        <f>IF(E254='Drop Down'!$L$3,SUM(H254:AL254),0)</f>
        <v>0</v>
      </c>
      <c r="AO254" s="625"/>
      <c r="AP254" s="625"/>
    </row>
    <row r="255" spans="1:42" s="41" customFormat="1" ht="11.85" customHeight="1" x14ac:dyDescent="0.2">
      <c r="A255" s="83" t="str">
        <f>Monatsverwendungsnachweis!A258</f>
        <v/>
      </c>
      <c r="B255" s="84" t="str">
        <f>IF(Monatsverwendungsnachweis!B258&lt;&gt;"",Monatsverwendungsnachweis!B258,"")</f>
        <v/>
      </c>
      <c r="C255" s="84" t="str">
        <f>IF(Monatsverwendungsnachweis!D258&lt;&gt;"",Monatsverwendungsnachweis!D258,"")</f>
        <v/>
      </c>
      <c r="D255" s="124" t="str">
        <f>IF(Monatsverwendungsnachweis!F258="","",Monatsverwendungsnachweis!F258)</f>
        <v/>
      </c>
      <c r="E255" s="128" t="str">
        <f>IF(Monatsverwendungsnachweis!G258="","",Monatsverwendungsnachweis!G258)</f>
        <v/>
      </c>
      <c r="F255" s="124" t="str">
        <f>IF(Monatsverwendungsnachweis!H258="","",Monatsverwendungsnachweis!H258)</f>
        <v/>
      </c>
      <c r="G255" s="124" t="str">
        <f>IF(C255="","",IF(Ermittlung_Pauschale!N247=0,"nein","ja"))</f>
        <v/>
      </c>
      <c r="H255" s="73" t="str">
        <f>IFERROR(IF($B255=String_o_Kofi,0,VLOOKUP(Monatsverwendungsnachweis!Y258,Status_Ausloesung,Monatsverwendungsnachweis!$R$6,FALSE)*$AF$6*Ermittlung_Pauschale!$N247),"")</f>
        <v/>
      </c>
      <c r="I255" s="73" t="str">
        <f>IFERROR(IF($B255=String_o_Kofi,0,VLOOKUP(Monatsverwendungsnachweis!Z258,Status_Ausloesung,Monatsverwendungsnachweis!$R$6,FALSE)*$AF$6*Ermittlung_Pauschale!$N247),"")</f>
        <v/>
      </c>
      <c r="J255" s="73" t="str">
        <f>IFERROR(IF($B255=String_o_Kofi,0,VLOOKUP(Monatsverwendungsnachweis!AA258,Status_Ausloesung,Monatsverwendungsnachweis!$R$6,FALSE)*$AF$6*Ermittlung_Pauschale!$N247),"")</f>
        <v/>
      </c>
      <c r="K255" s="73" t="str">
        <f>IFERROR(IF($B255=String_o_Kofi,0,VLOOKUP(Monatsverwendungsnachweis!AB258,Status_Ausloesung,Monatsverwendungsnachweis!$R$6,FALSE)*$AF$6*Ermittlung_Pauschale!$N247),"")</f>
        <v/>
      </c>
      <c r="L255" s="73" t="str">
        <f>IFERROR(IF($B255=String_o_Kofi,0,VLOOKUP(Monatsverwendungsnachweis!AC258,Status_Ausloesung,Monatsverwendungsnachweis!$R$6,FALSE)*$AF$6*Ermittlung_Pauschale!$N247),"")</f>
        <v/>
      </c>
      <c r="M255" s="73" t="str">
        <f>IFERROR(IF($B255=String_o_Kofi,0,VLOOKUP(Monatsverwendungsnachweis!AD258,Status_Ausloesung,Monatsverwendungsnachweis!$R$6,FALSE)*$AF$6*Ermittlung_Pauschale!$N247),"")</f>
        <v/>
      </c>
      <c r="N255" s="73" t="str">
        <f>IFERROR(IF($B255=String_o_Kofi,0,VLOOKUP(Monatsverwendungsnachweis!AE258,Status_Ausloesung,Monatsverwendungsnachweis!$R$6,FALSE)*$AF$6*Ermittlung_Pauschale!$N247),"")</f>
        <v/>
      </c>
      <c r="O255" s="73" t="str">
        <f>IFERROR(IF($B255=String_o_Kofi,0,VLOOKUP(Monatsverwendungsnachweis!AF258,Status_Ausloesung,Monatsverwendungsnachweis!$R$6,FALSE)*$AF$6*Ermittlung_Pauschale!$N247),"")</f>
        <v/>
      </c>
      <c r="P255" s="73" t="str">
        <f>IFERROR(IF($B255=String_o_Kofi,0,VLOOKUP(Monatsverwendungsnachweis!AG258,Status_Ausloesung,Monatsverwendungsnachweis!$R$6,FALSE)*$AF$6*Ermittlung_Pauschale!$N247),"")</f>
        <v/>
      </c>
      <c r="Q255" s="73" t="str">
        <f>IFERROR(IF($B255=String_o_Kofi,0,VLOOKUP(Monatsverwendungsnachweis!AH258,Status_Ausloesung,Monatsverwendungsnachweis!$R$6,FALSE)*$AF$6*Ermittlung_Pauschale!$N247),"")</f>
        <v/>
      </c>
      <c r="R255" s="73" t="str">
        <f>IFERROR(IF($B255=String_o_Kofi,0,VLOOKUP(Monatsverwendungsnachweis!AI258,Status_Ausloesung,Monatsverwendungsnachweis!$R$6,FALSE)*$AF$6*Ermittlung_Pauschale!$N247),"")</f>
        <v/>
      </c>
      <c r="S255" s="73" t="str">
        <f>IFERROR(IF($B255=String_o_Kofi,0,VLOOKUP(Monatsverwendungsnachweis!AJ258,Status_Ausloesung,Monatsverwendungsnachweis!$R$6,FALSE)*$AF$6*Ermittlung_Pauschale!$N247),"")</f>
        <v/>
      </c>
      <c r="T255" s="73" t="str">
        <f>IFERROR(IF($B255=String_o_Kofi,0,VLOOKUP(Monatsverwendungsnachweis!AK258,Status_Ausloesung,Monatsverwendungsnachweis!$R$6,FALSE)*$AF$6*Ermittlung_Pauschale!$N247),"")</f>
        <v/>
      </c>
      <c r="U255" s="73" t="str">
        <f>IFERROR(IF($B255=String_o_Kofi,0,VLOOKUP(Monatsverwendungsnachweis!AL258,Status_Ausloesung,Monatsverwendungsnachweis!$R$6,FALSE)*$AF$6*Ermittlung_Pauschale!$N247),"")</f>
        <v/>
      </c>
      <c r="V255" s="73" t="str">
        <f>IFERROR(IF($B255=String_o_Kofi,0,VLOOKUP(Monatsverwendungsnachweis!AM258,Status_Ausloesung,Monatsverwendungsnachweis!$R$6,FALSE)*$AF$6*Ermittlung_Pauschale!$N247),"")</f>
        <v/>
      </c>
      <c r="W255" s="73" t="str">
        <f>IFERROR(IF($B255=String_o_Kofi,0,VLOOKUP(Monatsverwendungsnachweis!AN258,Status_Ausloesung,Monatsverwendungsnachweis!$R$6,FALSE)*$AF$6*Ermittlung_Pauschale!$N247),"")</f>
        <v/>
      </c>
      <c r="X255" s="73" t="str">
        <f>IFERROR(IF($B255=String_o_Kofi,0,VLOOKUP(Monatsverwendungsnachweis!AO258,Status_Ausloesung,Monatsverwendungsnachweis!$R$6,FALSE)*$AF$6*Ermittlung_Pauschale!$N247),"")</f>
        <v/>
      </c>
      <c r="Y255" s="73" t="str">
        <f>IFERROR(IF($B255=String_o_Kofi,0,VLOOKUP(Monatsverwendungsnachweis!AP258,Status_Ausloesung,Monatsverwendungsnachweis!$R$6,FALSE)*$AF$6*Ermittlung_Pauschale!$N247),"")</f>
        <v/>
      </c>
      <c r="Z255" s="73" t="str">
        <f>IFERROR(IF($B255=String_o_Kofi,0,VLOOKUP(Monatsverwendungsnachweis!AQ258,Status_Ausloesung,Monatsverwendungsnachweis!$R$6,FALSE)*$AF$6*Ermittlung_Pauschale!$N247),"")</f>
        <v/>
      </c>
      <c r="AA255" s="73" t="str">
        <f>IFERROR(IF($B255=String_o_Kofi,0,VLOOKUP(Monatsverwendungsnachweis!AR258,Status_Ausloesung,Monatsverwendungsnachweis!$R$6,FALSE)*$AF$6*Ermittlung_Pauschale!$N247),"")</f>
        <v/>
      </c>
      <c r="AB255" s="73" t="str">
        <f>IFERROR(IF($B255=String_o_Kofi,0,VLOOKUP(Monatsverwendungsnachweis!AS258,Status_Ausloesung,Monatsverwendungsnachweis!$R$6,FALSE)*$AF$6*Ermittlung_Pauschale!$N247),"")</f>
        <v/>
      </c>
      <c r="AC255" s="73" t="str">
        <f>IFERROR(IF($B255=String_o_Kofi,0,VLOOKUP(Monatsverwendungsnachweis!AT258,Status_Ausloesung,Monatsverwendungsnachweis!$R$6,FALSE)*$AF$6*Ermittlung_Pauschale!$N247),"")</f>
        <v/>
      </c>
      <c r="AD255" s="73" t="str">
        <f>IFERROR(IF($B255=String_o_Kofi,0,VLOOKUP(Monatsverwendungsnachweis!AU258,Status_Ausloesung,Monatsverwendungsnachweis!$R$6,FALSE)*$AF$6*Ermittlung_Pauschale!$N247),"")</f>
        <v/>
      </c>
      <c r="AE255" s="73" t="str">
        <f>IFERROR(IF($B255=String_o_Kofi,0,VLOOKUP(Monatsverwendungsnachweis!AV258,Status_Ausloesung,Monatsverwendungsnachweis!$R$6,FALSE)*$AF$6*Ermittlung_Pauschale!$N247),"")</f>
        <v/>
      </c>
      <c r="AF255" s="73" t="str">
        <f>IFERROR(IF($B255=String_o_Kofi,0,VLOOKUP(Monatsverwendungsnachweis!AW258,Status_Ausloesung,Monatsverwendungsnachweis!$R$6,FALSE)*$AF$6*Ermittlung_Pauschale!$N247),"")</f>
        <v/>
      </c>
      <c r="AG255" s="73" t="str">
        <f>IFERROR(IF($B255=String_o_Kofi,0,VLOOKUP(Monatsverwendungsnachweis!AX258,Status_Ausloesung,Monatsverwendungsnachweis!$R$6,FALSE)*$AF$6*Ermittlung_Pauschale!$N247),"")</f>
        <v/>
      </c>
      <c r="AH255" s="73" t="str">
        <f>IFERROR(IF($B255=String_o_Kofi,0,VLOOKUP(Monatsverwendungsnachweis!AY258,Status_Ausloesung,Monatsverwendungsnachweis!$R$6,FALSE)*$AF$6*Ermittlung_Pauschale!$N247),"")</f>
        <v/>
      </c>
      <c r="AI255" s="73" t="str">
        <f>IFERROR(IF($B255=String_o_Kofi,0,VLOOKUP(Monatsverwendungsnachweis!AZ258,Status_Ausloesung,Monatsverwendungsnachweis!$R$6,FALSE)*$AF$6*Ermittlung_Pauschale!$N247),"")</f>
        <v/>
      </c>
      <c r="AJ255" s="73" t="str">
        <f>IFERROR(IF($B255=String_o_Kofi,0,VLOOKUP(Monatsverwendungsnachweis!BA258,Status_Ausloesung,Monatsverwendungsnachweis!$R$6,FALSE)*$AF$6*Ermittlung_Pauschale!$N247),"")</f>
        <v/>
      </c>
      <c r="AK255" s="73" t="str">
        <f>IFERROR(IF($B255=String_o_Kofi,0,VLOOKUP(Monatsverwendungsnachweis!BB258,Status_Ausloesung,Monatsverwendungsnachweis!$R$6,FALSE)*$AF$6*Ermittlung_Pauschale!$N247),"")</f>
        <v/>
      </c>
      <c r="AL255" s="73" t="str">
        <f>IFERROR(IF($B255=String_o_Kofi,0,VLOOKUP(Monatsverwendungsnachweis!BC258,Status_Ausloesung,Monatsverwendungsnachweis!$R$6,FALSE)*$AF$6*Ermittlung_Pauschale!$N247),"")</f>
        <v/>
      </c>
      <c r="AM255" s="74">
        <f>IF(E255='Drop Down'!$L$2,SUM(H255:AL255),0)</f>
        <v>0</v>
      </c>
      <c r="AN255" s="74">
        <f>IF(E255='Drop Down'!$L$3,SUM(H255:AL255),0)</f>
        <v>0</v>
      </c>
      <c r="AO255" s="625"/>
      <c r="AP255" s="625"/>
    </row>
    <row r="256" spans="1:42" s="41" customFormat="1" ht="11.85" customHeight="1" x14ac:dyDescent="0.2">
      <c r="A256" s="83" t="str">
        <f>Monatsverwendungsnachweis!A259</f>
        <v/>
      </c>
      <c r="B256" s="84" t="str">
        <f>IF(Monatsverwendungsnachweis!B259&lt;&gt;"",Monatsverwendungsnachweis!B259,"")</f>
        <v/>
      </c>
      <c r="C256" s="84" t="str">
        <f>IF(Monatsverwendungsnachweis!D259&lt;&gt;"",Monatsverwendungsnachweis!D259,"")</f>
        <v/>
      </c>
      <c r="D256" s="124" t="str">
        <f>IF(Monatsverwendungsnachweis!F259="","",Monatsverwendungsnachweis!F259)</f>
        <v/>
      </c>
      <c r="E256" s="128" t="str">
        <f>IF(Monatsverwendungsnachweis!G259="","",Monatsverwendungsnachweis!G259)</f>
        <v/>
      </c>
      <c r="F256" s="124" t="str">
        <f>IF(Monatsverwendungsnachweis!H259="","",Monatsverwendungsnachweis!H259)</f>
        <v/>
      </c>
      <c r="G256" s="124" t="str">
        <f>IF(C256="","",IF(Ermittlung_Pauschale!N248=0,"nein","ja"))</f>
        <v/>
      </c>
      <c r="H256" s="73" t="str">
        <f>IFERROR(IF($B256=String_o_Kofi,0,VLOOKUP(Monatsverwendungsnachweis!Y259,Status_Ausloesung,Monatsverwendungsnachweis!$R$6,FALSE)*$AF$6*Ermittlung_Pauschale!$N248),"")</f>
        <v/>
      </c>
      <c r="I256" s="73" t="str">
        <f>IFERROR(IF($B256=String_o_Kofi,0,VLOOKUP(Monatsverwendungsnachweis!Z259,Status_Ausloesung,Monatsverwendungsnachweis!$R$6,FALSE)*$AF$6*Ermittlung_Pauschale!$N248),"")</f>
        <v/>
      </c>
      <c r="J256" s="73" t="str">
        <f>IFERROR(IF($B256=String_o_Kofi,0,VLOOKUP(Monatsverwendungsnachweis!AA259,Status_Ausloesung,Monatsverwendungsnachweis!$R$6,FALSE)*$AF$6*Ermittlung_Pauschale!$N248),"")</f>
        <v/>
      </c>
      <c r="K256" s="73" t="str">
        <f>IFERROR(IF($B256=String_o_Kofi,0,VLOOKUP(Monatsverwendungsnachweis!AB259,Status_Ausloesung,Monatsverwendungsnachweis!$R$6,FALSE)*$AF$6*Ermittlung_Pauschale!$N248),"")</f>
        <v/>
      </c>
      <c r="L256" s="73" t="str">
        <f>IFERROR(IF($B256=String_o_Kofi,0,VLOOKUP(Monatsverwendungsnachweis!AC259,Status_Ausloesung,Monatsverwendungsnachweis!$R$6,FALSE)*$AF$6*Ermittlung_Pauschale!$N248),"")</f>
        <v/>
      </c>
      <c r="M256" s="73" t="str">
        <f>IFERROR(IF($B256=String_o_Kofi,0,VLOOKUP(Monatsverwendungsnachweis!AD259,Status_Ausloesung,Monatsverwendungsnachweis!$R$6,FALSE)*$AF$6*Ermittlung_Pauschale!$N248),"")</f>
        <v/>
      </c>
      <c r="N256" s="73" t="str">
        <f>IFERROR(IF($B256=String_o_Kofi,0,VLOOKUP(Monatsverwendungsnachweis!AE259,Status_Ausloesung,Monatsverwendungsnachweis!$R$6,FALSE)*$AF$6*Ermittlung_Pauschale!$N248),"")</f>
        <v/>
      </c>
      <c r="O256" s="73" t="str">
        <f>IFERROR(IF($B256=String_o_Kofi,0,VLOOKUP(Monatsverwendungsnachweis!AF259,Status_Ausloesung,Monatsverwendungsnachweis!$R$6,FALSE)*$AF$6*Ermittlung_Pauschale!$N248),"")</f>
        <v/>
      </c>
      <c r="P256" s="73" t="str">
        <f>IFERROR(IF($B256=String_o_Kofi,0,VLOOKUP(Monatsverwendungsnachweis!AG259,Status_Ausloesung,Monatsverwendungsnachweis!$R$6,FALSE)*$AF$6*Ermittlung_Pauschale!$N248),"")</f>
        <v/>
      </c>
      <c r="Q256" s="73" t="str">
        <f>IFERROR(IF($B256=String_o_Kofi,0,VLOOKUP(Monatsverwendungsnachweis!AH259,Status_Ausloesung,Monatsverwendungsnachweis!$R$6,FALSE)*$AF$6*Ermittlung_Pauschale!$N248),"")</f>
        <v/>
      </c>
      <c r="R256" s="73" t="str">
        <f>IFERROR(IF($B256=String_o_Kofi,0,VLOOKUP(Monatsverwendungsnachweis!AI259,Status_Ausloesung,Monatsverwendungsnachweis!$R$6,FALSE)*$AF$6*Ermittlung_Pauschale!$N248),"")</f>
        <v/>
      </c>
      <c r="S256" s="73" t="str">
        <f>IFERROR(IF($B256=String_o_Kofi,0,VLOOKUP(Monatsverwendungsnachweis!AJ259,Status_Ausloesung,Monatsverwendungsnachweis!$R$6,FALSE)*$AF$6*Ermittlung_Pauschale!$N248),"")</f>
        <v/>
      </c>
      <c r="T256" s="73" t="str">
        <f>IFERROR(IF($B256=String_o_Kofi,0,VLOOKUP(Monatsverwendungsnachweis!AK259,Status_Ausloesung,Monatsverwendungsnachweis!$R$6,FALSE)*$AF$6*Ermittlung_Pauschale!$N248),"")</f>
        <v/>
      </c>
      <c r="U256" s="73" t="str">
        <f>IFERROR(IF($B256=String_o_Kofi,0,VLOOKUP(Monatsverwendungsnachweis!AL259,Status_Ausloesung,Monatsverwendungsnachweis!$R$6,FALSE)*$AF$6*Ermittlung_Pauschale!$N248),"")</f>
        <v/>
      </c>
      <c r="V256" s="73" t="str">
        <f>IFERROR(IF($B256=String_o_Kofi,0,VLOOKUP(Monatsverwendungsnachweis!AM259,Status_Ausloesung,Monatsverwendungsnachweis!$R$6,FALSE)*$AF$6*Ermittlung_Pauschale!$N248),"")</f>
        <v/>
      </c>
      <c r="W256" s="73" t="str">
        <f>IFERROR(IF($B256=String_o_Kofi,0,VLOOKUP(Monatsverwendungsnachweis!AN259,Status_Ausloesung,Monatsverwendungsnachweis!$R$6,FALSE)*$AF$6*Ermittlung_Pauschale!$N248),"")</f>
        <v/>
      </c>
      <c r="X256" s="73" t="str">
        <f>IFERROR(IF($B256=String_o_Kofi,0,VLOOKUP(Monatsverwendungsnachweis!AO259,Status_Ausloesung,Monatsverwendungsnachweis!$R$6,FALSE)*$AF$6*Ermittlung_Pauschale!$N248),"")</f>
        <v/>
      </c>
      <c r="Y256" s="73" t="str">
        <f>IFERROR(IF($B256=String_o_Kofi,0,VLOOKUP(Monatsverwendungsnachweis!AP259,Status_Ausloesung,Monatsverwendungsnachweis!$R$6,FALSE)*$AF$6*Ermittlung_Pauschale!$N248),"")</f>
        <v/>
      </c>
      <c r="Z256" s="73" t="str">
        <f>IFERROR(IF($B256=String_o_Kofi,0,VLOOKUP(Monatsverwendungsnachweis!AQ259,Status_Ausloesung,Monatsverwendungsnachweis!$R$6,FALSE)*$AF$6*Ermittlung_Pauschale!$N248),"")</f>
        <v/>
      </c>
      <c r="AA256" s="73" t="str">
        <f>IFERROR(IF($B256=String_o_Kofi,0,VLOOKUP(Monatsverwendungsnachweis!AR259,Status_Ausloesung,Monatsverwendungsnachweis!$R$6,FALSE)*$AF$6*Ermittlung_Pauschale!$N248),"")</f>
        <v/>
      </c>
      <c r="AB256" s="73" t="str">
        <f>IFERROR(IF($B256=String_o_Kofi,0,VLOOKUP(Monatsverwendungsnachweis!AS259,Status_Ausloesung,Monatsverwendungsnachweis!$R$6,FALSE)*$AF$6*Ermittlung_Pauschale!$N248),"")</f>
        <v/>
      </c>
      <c r="AC256" s="73" t="str">
        <f>IFERROR(IF($B256=String_o_Kofi,0,VLOOKUP(Monatsverwendungsnachweis!AT259,Status_Ausloesung,Monatsverwendungsnachweis!$R$6,FALSE)*$AF$6*Ermittlung_Pauschale!$N248),"")</f>
        <v/>
      </c>
      <c r="AD256" s="73" t="str">
        <f>IFERROR(IF($B256=String_o_Kofi,0,VLOOKUP(Monatsverwendungsnachweis!AU259,Status_Ausloesung,Monatsverwendungsnachweis!$R$6,FALSE)*$AF$6*Ermittlung_Pauschale!$N248),"")</f>
        <v/>
      </c>
      <c r="AE256" s="73" t="str">
        <f>IFERROR(IF($B256=String_o_Kofi,0,VLOOKUP(Monatsverwendungsnachweis!AV259,Status_Ausloesung,Monatsverwendungsnachweis!$R$6,FALSE)*$AF$6*Ermittlung_Pauschale!$N248),"")</f>
        <v/>
      </c>
      <c r="AF256" s="73" t="str">
        <f>IFERROR(IF($B256=String_o_Kofi,0,VLOOKUP(Monatsverwendungsnachweis!AW259,Status_Ausloesung,Monatsverwendungsnachweis!$R$6,FALSE)*$AF$6*Ermittlung_Pauschale!$N248),"")</f>
        <v/>
      </c>
      <c r="AG256" s="73" t="str">
        <f>IFERROR(IF($B256=String_o_Kofi,0,VLOOKUP(Monatsverwendungsnachweis!AX259,Status_Ausloesung,Monatsverwendungsnachweis!$R$6,FALSE)*$AF$6*Ermittlung_Pauschale!$N248),"")</f>
        <v/>
      </c>
      <c r="AH256" s="73" t="str">
        <f>IFERROR(IF($B256=String_o_Kofi,0,VLOOKUP(Monatsverwendungsnachweis!AY259,Status_Ausloesung,Monatsverwendungsnachweis!$R$6,FALSE)*$AF$6*Ermittlung_Pauschale!$N248),"")</f>
        <v/>
      </c>
      <c r="AI256" s="73" t="str">
        <f>IFERROR(IF($B256=String_o_Kofi,0,VLOOKUP(Monatsverwendungsnachweis!AZ259,Status_Ausloesung,Monatsverwendungsnachweis!$R$6,FALSE)*$AF$6*Ermittlung_Pauschale!$N248),"")</f>
        <v/>
      </c>
      <c r="AJ256" s="73" t="str">
        <f>IFERROR(IF($B256=String_o_Kofi,0,VLOOKUP(Monatsverwendungsnachweis!BA259,Status_Ausloesung,Monatsverwendungsnachweis!$R$6,FALSE)*$AF$6*Ermittlung_Pauschale!$N248),"")</f>
        <v/>
      </c>
      <c r="AK256" s="73" t="str">
        <f>IFERROR(IF($B256=String_o_Kofi,0,VLOOKUP(Monatsverwendungsnachweis!BB259,Status_Ausloesung,Monatsverwendungsnachweis!$R$6,FALSE)*$AF$6*Ermittlung_Pauschale!$N248),"")</f>
        <v/>
      </c>
      <c r="AL256" s="73" t="str">
        <f>IFERROR(IF($B256=String_o_Kofi,0,VLOOKUP(Monatsverwendungsnachweis!BC259,Status_Ausloesung,Monatsverwendungsnachweis!$R$6,FALSE)*$AF$6*Ermittlung_Pauschale!$N248),"")</f>
        <v/>
      </c>
      <c r="AM256" s="74">
        <f>IF(E256='Drop Down'!$L$2,SUM(H256:AL256),0)</f>
        <v>0</v>
      </c>
      <c r="AN256" s="74">
        <f>IF(E256='Drop Down'!$L$3,SUM(H256:AL256),0)</f>
        <v>0</v>
      </c>
      <c r="AO256" s="625"/>
      <c r="AP256" s="625"/>
    </row>
    <row r="257" spans="1:42" s="41" customFormat="1" ht="11.85" customHeight="1" x14ac:dyDescent="0.2">
      <c r="A257" s="83" t="str">
        <f>Monatsverwendungsnachweis!A260</f>
        <v/>
      </c>
      <c r="B257" s="84" t="str">
        <f>IF(Monatsverwendungsnachweis!B260&lt;&gt;"",Monatsverwendungsnachweis!B260,"")</f>
        <v/>
      </c>
      <c r="C257" s="84" t="str">
        <f>IF(Monatsverwendungsnachweis!D260&lt;&gt;"",Monatsverwendungsnachweis!D260,"")</f>
        <v/>
      </c>
      <c r="D257" s="124" t="str">
        <f>IF(Monatsverwendungsnachweis!F260="","",Monatsverwendungsnachweis!F260)</f>
        <v/>
      </c>
      <c r="E257" s="128" t="str">
        <f>IF(Monatsverwendungsnachweis!G260="","",Monatsverwendungsnachweis!G260)</f>
        <v/>
      </c>
      <c r="F257" s="124" t="str">
        <f>IF(Monatsverwendungsnachweis!H260="","",Monatsverwendungsnachweis!H260)</f>
        <v/>
      </c>
      <c r="G257" s="124" t="str">
        <f>IF(C257="","",IF(Ermittlung_Pauschale!N249=0,"nein","ja"))</f>
        <v/>
      </c>
      <c r="H257" s="73" t="str">
        <f>IFERROR(IF($B257=String_o_Kofi,0,VLOOKUP(Monatsverwendungsnachweis!Y260,Status_Ausloesung,Monatsverwendungsnachweis!$R$6,FALSE)*$AF$6*Ermittlung_Pauschale!$N249),"")</f>
        <v/>
      </c>
      <c r="I257" s="73" t="str">
        <f>IFERROR(IF($B257=String_o_Kofi,0,VLOOKUP(Monatsverwendungsnachweis!Z260,Status_Ausloesung,Monatsverwendungsnachweis!$R$6,FALSE)*$AF$6*Ermittlung_Pauschale!$N249),"")</f>
        <v/>
      </c>
      <c r="J257" s="73" t="str">
        <f>IFERROR(IF($B257=String_o_Kofi,0,VLOOKUP(Monatsverwendungsnachweis!AA260,Status_Ausloesung,Monatsverwendungsnachweis!$R$6,FALSE)*$AF$6*Ermittlung_Pauschale!$N249),"")</f>
        <v/>
      </c>
      <c r="K257" s="73" t="str">
        <f>IFERROR(IF($B257=String_o_Kofi,0,VLOOKUP(Monatsverwendungsnachweis!AB260,Status_Ausloesung,Monatsverwendungsnachweis!$R$6,FALSE)*$AF$6*Ermittlung_Pauschale!$N249),"")</f>
        <v/>
      </c>
      <c r="L257" s="73" t="str">
        <f>IFERROR(IF($B257=String_o_Kofi,0,VLOOKUP(Monatsverwendungsnachweis!AC260,Status_Ausloesung,Monatsverwendungsnachweis!$R$6,FALSE)*$AF$6*Ermittlung_Pauschale!$N249),"")</f>
        <v/>
      </c>
      <c r="M257" s="73" t="str">
        <f>IFERROR(IF($B257=String_o_Kofi,0,VLOOKUP(Monatsverwendungsnachweis!AD260,Status_Ausloesung,Monatsverwendungsnachweis!$R$6,FALSE)*$AF$6*Ermittlung_Pauschale!$N249),"")</f>
        <v/>
      </c>
      <c r="N257" s="73" t="str">
        <f>IFERROR(IF($B257=String_o_Kofi,0,VLOOKUP(Monatsverwendungsnachweis!AE260,Status_Ausloesung,Monatsverwendungsnachweis!$R$6,FALSE)*$AF$6*Ermittlung_Pauschale!$N249),"")</f>
        <v/>
      </c>
      <c r="O257" s="73" t="str">
        <f>IFERROR(IF($B257=String_o_Kofi,0,VLOOKUP(Monatsverwendungsnachweis!AF260,Status_Ausloesung,Monatsverwendungsnachweis!$R$6,FALSE)*$AF$6*Ermittlung_Pauschale!$N249),"")</f>
        <v/>
      </c>
      <c r="P257" s="73" t="str">
        <f>IFERROR(IF($B257=String_o_Kofi,0,VLOOKUP(Monatsverwendungsnachweis!AG260,Status_Ausloesung,Monatsverwendungsnachweis!$R$6,FALSE)*$AF$6*Ermittlung_Pauschale!$N249),"")</f>
        <v/>
      </c>
      <c r="Q257" s="73" t="str">
        <f>IFERROR(IF($B257=String_o_Kofi,0,VLOOKUP(Monatsverwendungsnachweis!AH260,Status_Ausloesung,Monatsverwendungsnachweis!$R$6,FALSE)*$AF$6*Ermittlung_Pauschale!$N249),"")</f>
        <v/>
      </c>
      <c r="R257" s="73" t="str">
        <f>IFERROR(IF($B257=String_o_Kofi,0,VLOOKUP(Monatsverwendungsnachweis!AI260,Status_Ausloesung,Monatsverwendungsnachweis!$R$6,FALSE)*$AF$6*Ermittlung_Pauschale!$N249),"")</f>
        <v/>
      </c>
      <c r="S257" s="73" t="str">
        <f>IFERROR(IF($B257=String_o_Kofi,0,VLOOKUP(Monatsverwendungsnachweis!AJ260,Status_Ausloesung,Monatsverwendungsnachweis!$R$6,FALSE)*$AF$6*Ermittlung_Pauschale!$N249),"")</f>
        <v/>
      </c>
      <c r="T257" s="73" t="str">
        <f>IFERROR(IF($B257=String_o_Kofi,0,VLOOKUP(Monatsverwendungsnachweis!AK260,Status_Ausloesung,Monatsverwendungsnachweis!$R$6,FALSE)*$AF$6*Ermittlung_Pauschale!$N249),"")</f>
        <v/>
      </c>
      <c r="U257" s="73" t="str">
        <f>IFERROR(IF($B257=String_o_Kofi,0,VLOOKUP(Monatsverwendungsnachweis!AL260,Status_Ausloesung,Monatsverwendungsnachweis!$R$6,FALSE)*$AF$6*Ermittlung_Pauschale!$N249),"")</f>
        <v/>
      </c>
      <c r="V257" s="73" t="str">
        <f>IFERROR(IF($B257=String_o_Kofi,0,VLOOKUP(Monatsverwendungsnachweis!AM260,Status_Ausloesung,Monatsverwendungsnachweis!$R$6,FALSE)*$AF$6*Ermittlung_Pauschale!$N249),"")</f>
        <v/>
      </c>
      <c r="W257" s="73" t="str">
        <f>IFERROR(IF($B257=String_o_Kofi,0,VLOOKUP(Monatsverwendungsnachweis!AN260,Status_Ausloesung,Monatsverwendungsnachweis!$R$6,FALSE)*$AF$6*Ermittlung_Pauschale!$N249),"")</f>
        <v/>
      </c>
      <c r="X257" s="73" t="str">
        <f>IFERROR(IF($B257=String_o_Kofi,0,VLOOKUP(Monatsverwendungsnachweis!AO260,Status_Ausloesung,Monatsverwendungsnachweis!$R$6,FALSE)*$AF$6*Ermittlung_Pauschale!$N249),"")</f>
        <v/>
      </c>
      <c r="Y257" s="73" t="str">
        <f>IFERROR(IF($B257=String_o_Kofi,0,VLOOKUP(Monatsverwendungsnachweis!AP260,Status_Ausloesung,Monatsverwendungsnachweis!$R$6,FALSE)*$AF$6*Ermittlung_Pauschale!$N249),"")</f>
        <v/>
      </c>
      <c r="Z257" s="73" t="str">
        <f>IFERROR(IF($B257=String_o_Kofi,0,VLOOKUP(Monatsverwendungsnachweis!AQ260,Status_Ausloesung,Monatsverwendungsnachweis!$R$6,FALSE)*$AF$6*Ermittlung_Pauschale!$N249),"")</f>
        <v/>
      </c>
      <c r="AA257" s="73" t="str">
        <f>IFERROR(IF($B257=String_o_Kofi,0,VLOOKUP(Monatsverwendungsnachweis!AR260,Status_Ausloesung,Monatsverwendungsnachweis!$R$6,FALSE)*$AF$6*Ermittlung_Pauschale!$N249),"")</f>
        <v/>
      </c>
      <c r="AB257" s="73" t="str">
        <f>IFERROR(IF($B257=String_o_Kofi,0,VLOOKUP(Monatsverwendungsnachweis!AS260,Status_Ausloesung,Monatsverwendungsnachweis!$R$6,FALSE)*$AF$6*Ermittlung_Pauschale!$N249),"")</f>
        <v/>
      </c>
      <c r="AC257" s="73" t="str">
        <f>IFERROR(IF($B257=String_o_Kofi,0,VLOOKUP(Monatsverwendungsnachweis!AT260,Status_Ausloesung,Monatsverwendungsnachweis!$R$6,FALSE)*$AF$6*Ermittlung_Pauschale!$N249),"")</f>
        <v/>
      </c>
      <c r="AD257" s="73" t="str">
        <f>IFERROR(IF($B257=String_o_Kofi,0,VLOOKUP(Monatsverwendungsnachweis!AU260,Status_Ausloesung,Monatsverwendungsnachweis!$R$6,FALSE)*$AF$6*Ermittlung_Pauschale!$N249),"")</f>
        <v/>
      </c>
      <c r="AE257" s="73" t="str">
        <f>IFERROR(IF($B257=String_o_Kofi,0,VLOOKUP(Monatsverwendungsnachweis!AV260,Status_Ausloesung,Monatsverwendungsnachweis!$R$6,FALSE)*$AF$6*Ermittlung_Pauschale!$N249),"")</f>
        <v/>
      </c>
      <c r="AF257" s="73" t="str">
        <f>IFERROR(IF($B257=String_o_Kofi,0,VLOOKUP(Monatsverwendungsnachweis!AW260,Status_Ausloesung,Monatsverwendungsnachweis!$R$6,FALSE)*$AF$6*Ermittlung_Pauschale!$N249),"")</f>
        <v/>
      </c>
      <c r="AG257" s="73" t="str">
        <f>IFERROR(IF($B257=String_o_Kofi,0,VLOOKUP(Monatsverwendungsnachweis!AX260,Status_Ausloesung,Monatsverwendungsnachweis!$R$6,FALSE)*$AF$6*Ermittlung_Pauschale!$N249),"")</f>
        <v/>
      </c>
      <c r="AH257" s="73" t="str">
        <f>IFERROR(IF($B257=String_o_Kofi,0,VLOOKUP(Monatsverwendungsnachweis!AY260,Status_Ausloesung,Monatsverwendungsnachweis!$R$6,FALSE)*$AF$6*Ermittlung_Pauschale!$N249),"")</f>
        <v/>
      </c>
      <c r="AI257" s="73" t="str">
        <f>IFERROR(IF($B257=String_o_Kofi,0,VLOOKUP(Monatsverwendungsnachweis!AZ260,Status_Ausloesung,Monatsverwendungsnachweis!$R$6,FALSE)*$AF$6*Ermittlung_Pauschale!$N249),"")</f>
        <v/>
      </c>
      <c r="AJ257" s="73" t="str">
        <f>IFERROR(IF($B257=String_o_Kofi,0,VLOOKUP(Monatsverwendungsnachweis!BA260,Status_Ausloesung,Monatsverwendungsnachweis!$R$6,FALSE)*$AF$6*Ermittlung_Pauschale!$N249),"")</f>
        <v/>
      </c>
      <c r="AK257" s="73" t="str">
        <f>IFERROR(IF($B257=String_o_Kofi,0,VLOOKUP(Monatsverwendungsnachweis!BB260,Status_Ausloesung,Monatsverwendungsnachweis!$R$6,FALSE)*$AF$6*Ermittlung_Pauschale!$N249),"")</f>
        <v/>
      </c>
      <c r="AL257" s="73" t="str">
        <f>IFERROR(IF($B257=String_o_Kofi,0,VLOOKUP(Monatsverwendungsnachweis!BC260,Status_Ausloesung,Monatsverwendungsnachweis!$R$6,FALSE)*$AF$6*Ermittlung_Pauschale!$N249),"")</f>
        <v/>
      </c>
      <c r="AM257" s="74">
        <f>IF(E257='Drop Down'!$L$2,SUM(H257:AL257),0)</f>
        <v>0</v>
      </c>
      <c r="AN257" s="74">
        <f>IF(E257='Drop Down'!$L$3,SUM(H257:AL257),0)</f>
        <v>0</v>
      </c>
      <c r="AO257" s="625"/>
      <c r="AP257" s="625"/>
    </row>
    <row r="258" spans="1:42" s="41" customFormat="1" ht="11.85" customHeight="1" x14ac:dyDescent="0.2">
      <c r="A258" s="83" t="str">
        <f>Monatsverwendungsnachweis!A261</f>
        <v/>
      </c>
      <c r="B258" s="84" t="str">
        <f>IF(Monatsverwendungsnachweis!B261&lt;&gt;"",Monatsverwendungsnachweis!B261,"")</f>
        <v/>
      </c>
      <c r="C258" s="84" t="str">
        <f>IF(Monatsverwendungsnachweis!D261&lt;&gt;"",Monatsverwendungsnachweis!D261,"")</f>
        <v/>
      </c>
      <c r="D258" s="124" t="str">
        <f>IF(Monatsverwendungsnachweis!F261="","",Monatsverwendungsnachweis!F261)</f>
        <v/>
      </c>
      <c r="E258" s="128" t="str">
        <f>IF(Monatsverwendungsnachweis!G261="","",Monatsverwendungsnachweis!G261)</f>
        <v/>
      </c>
      <c r="F258" s="124" t="str">
        <f>IF(Monatsverwendungsnachweis!H261="","",Monatsverwendungsnachweis!H261)</f>
        <v/>
      </c>
      <c r="G258" s="124" t="str">
        <f>IF(C258="","",IF(Ermittlung_Pauschale!N250=0,"nein","ja"))</f>
        <v/>
      </c>
      <c r="H258" s="73" t="str">
        <f>IFERROR(IF($B258=String_o_Kofi,0,VLOOKUP(Monatsverwendungsnachweis!Y261,Status_Ausloesung,Monatsverwendungsnachweis!$R$6,FALSE)*$AF$6*Ermittlung_Pauschale!$N250),"")</f>
        <v/>
      </c>
      <c r="I258" s="73" t="str">
        <f>IFERROR(IF($B258=String_o_Kofi,0,VLOOKUP(Monatsverwendungsnachweis!Z261,Status_Ausloesung,Monatsverwendungsnachweis!$R$6,FALSE)*$AF$6*Ermittlung_Pauschale!$N250),"")</f>
        <v/>
      </c>
      <c r="J258" s="73" t="str">
        <f>IFERROR(IF($B258=String_o_Kofi,0,VLOOKUP(Monatsverwendungsnachweis!AA261,Status_Ausloesung,Monatsverwendungsnachweis!$R$6,FALSE)*$AF$6*Ermittlung_Pauschale!$N250),"")</f>
        <v/>
      </c>
      <c r="K258" s="73" t="str">
        <f>IFERROR(IF($B258=String_o_Kofi,0,VLOOKUP(Monatsverwendungsnachweis!AB261,Status_Ausloesung,Monatsverwendungsnachweis!$R$6,FALSE)*$AF$6*Ermittlung_Pauschale!$N250),"")</f>
        <v/>
      </c>
      <c r="L258" s="73" t="str">
        <f>IFERROR(IF($B258=String_o_Kofi,0,VLOOKUP(Monatsverwendungsnachweis!AC261,Status_Ausloesung,Monatsverwendungsnachweis!$R$6,FALSE)*$AF$6*Ermittlung_Pauschale!$N250),"")</f>
        <v/>
      </c>
      <c r="M258" s="73" t="str">
        <f>IFERROR(IF($B258=String_o_Kofi,0,VLOOKUP(Monatsverwendungsnachweis!AD261,Status_Ausloesung,Monatsverwendungsnachweis!$R$6,FALSE)*$AF$6*Ermittlung_Pauschale!$N250),"")</f>
        <v/>
      </c>
      <c r="N258" s="73" t="str">
        <f>IFERROR(IF($B258=String_o_Kofi,0,VLOOKUP(Monatsverwendungsnachweis!AE261,Status_Ausloesung,Monatsverwendungsnachweis!$R$6,FALSE)*$AF$6*Ermittlung_Pauschale!$N250),"")</f>
        <v/>
      </c>
      <c r="O258" s="73" t="str">
        <f>IFERROR(IF($B258=String_o_Kofi,0,VLOOKUP(Monatsverwendungsnachweis!AF261,Status_Ausloesung,Monatsverwendungsnachweis!$R$6,FALSE)*$AF$6*Ermittlung_Pauschale!$N250),"")</f>
        <v/>
      </c>
      <c r="P258" s="73" t="str">
        <f>IFERROR(IF($B258=String_o_Kofi,0,VLOOKUP(Monatsverwendungsnachweis!AG261,Status_Ausloesung,Monatsverwendungsnachweis!$R$6,FALSE)*$AF$6*Ermittlung_Pauschale!$N250),"")</f>
        <v/>
      </c>
      <c r="Q258" s="73" t="str">
        <f>IFERROR(IF($B258=String_o_Kofi,0,VLOOKUP(Monatsverwendungsnachweis!AH261,Status_Ausloesung,Monatsverwendungsnachweis!$R$6,FALSE)*$AF$6*Ermittlung_Pauschale!$N250),"")</f>
        <v/>
      </c>
      <c r="R258" s="73" t="str">
        <f>IFERROR(IF($B258=String_o_Kofi,0,VLOOKUP(Monatsverwendungsnachweis!AI261,Status_Ausloesung,Monatsverwendungsnachweis!$R$6,FALSE)*$AF$6*Ermittlung_Pauschale!$N250),"")</f>
        <v/>
      </c>
      <c r="S258" s="73" t="str">
        <f>IFERROR(IF($B258=String_o_Kofi,0,VLOOKUP(Monatsverwendungsnachweis!AJ261,Status_Ausloesung,Monatsverwendungsnachweis!$R$6,FALSE)*$AF$6*Ermittlung_Pauschale!$N250),"")</f>
        <v/>
      </c>
      <c r="T258" s="73" t="str">
        <f>IFERROR(IF($B258=String_o_Kofi,0,VLOOKUP(Monatsverwendungsnachweis!AK261,Status_Ausloesung,Monatsverwendungsnachweis!$R$6,FALSE)*$AF$6*Ermittlung_Pauschale!$N250),"")</f>
        <v/>
      </c>
      <c r="U258" s="73" t="str">
        <f>IFERROR(IF($B258=String_o_Kofi,0,VLOOKUP(Monatsverwendungsnachweis!AL261,Status_Ausloesung,Monatsverwendungsnachweis!$R$6,FALSE)*$AF$6*Ermittlung_Pauschale!$N250),"")</f>
        <v/>
      </c>
      <c r="V258" s="73" t="str">
        <f>IFERROR(IF($B258=String_o_Kofi,0,VLOOKUP(Monatsverwendungsnachweis!AM261,Status_Ausloesung,Monatsverwendungsnachweis!$R$6,FALSE)*$AF$6*Ermittlung_Pauschale!$N250),"")</f>
        <v/>
      </c>
      <c r="W258" s="73" t="str">
        <f>IFERROR(IF($B258=String_o_Kofi,0,VLOOKUP(Monatsverwendungsnachweis!AN261,Status_Ausloesung,Monatsverwendungsnachweis!$R$6,FALSE)*$AF$6*Ermittlung_Pauschale!$N250),"")</f>
        <v/>
      </c>
      <c r="X258" s="73" t="str">
        <f>IFERROR(IF($B258=String_o_Kofi,0,VLOOKUP(Monatsverwendungsnachweis!AO261,Status_Ausloesung,Monatsverwendungsnachweis!$R$6,FALSE)*$AF$6*Ermittlung_Pauschale!$N250),"")</f>
        <v/>
      </c>
      <c r="Y258" s="73" t="str">
        <f>IFERROR(IF($B258=String_o_Kofi,0,VLOOKUP(Monatsverwendungsnachweis!AP261,Status_Ausloesung,Monatsverwendungsnachweis!$R$6,FALSE)*$AF$6*Ermittlung_Pauschale!$N250),"")</f>
        <v/>
      </c>
      <c r="Z258" s="73" t="str">
        <f>IFERROR(IF($B258=String_o_Kofi,0,VLOOKUP(Monatsverwendungsnachweis!AQ261,Status_Ausloesung,Monatsverwendungsnachweis!$R$6,FALSE)*$AF$6*Ermittlung_Pauschale!$N250),"")</f>
        <v/>
      </c>
      <c r="AA258" s="73" t="str">
        <f>IFERROR(IF($B258=String_o_Kofi,0,VLOOKUP(Monatsverwendungsnachweis!AR261,Status_Ausloesung,Monatsverwendungsnachweis!$R$6,FALSE)*$AF$6*Ermittlung_Pauschale!$N250),"")</f>
        <v/>
      </c>
      <c r="AB258" s="73" t="str">
        <f>IFERROR(IF($B258=String_o_Kofi,0,VLOOKUP(Monatsverwendungsnachweis!AS261,Status_Ausloesung,Monatsverwendungsnachweis!$R$6,FALSE)*$AF$6*Ermittlung_Pauschale!$N250),"")</f>
        <v/>
      </c>
      <c r="AC258" s="73" t="str">
        <f>IFERROR(IF($B258=String_o_Kofi,0,VLOOKUP(Monatsverwendungsnachweis!AT261,Status_Ausloesung,Monatsverwendungsnachweis!$R$6,FALSE)*$AF$6*Ermittlung_Pauschale!$N250),"")</f>
        <v/>
      </c>
      <c r="AD258" s="73" t="str">
        <f>IFERROR(IF($B258=String_o_Kofi,0,VLOOKUP(Monatsverwendungsnachweis!AU261,Status_Ausloesung,Monatsverwendungsnachweis!$R$6,FALSE)*$AF$6*Ermittlung_Pauschale!$N250),"")</f>
        <v/>
      </c>
      <c r="AE258" s="73" t="str">
        <f>IFERROR(IF($B258=String_o_Kofi,0,VLOOKUP(Monatsverwendungsnachweis!AV261,Status_Ausloesung,Monatsverwendungsnachweis!$R$6,FALSE)*$AF$6*Ermittlung_Pauschale!$N250),"")</f>
        <v/>
      </c>
      <c r="AF258" s="73" t="str">
        <f>IFERROR(IF($B258=String_o_Kofi,0,VLOOKUP(Monatsverwendungsnachweis!AW261,Status_Ausloesung,Monatsverwendungsnachweis!$R$6,FALSE)*$AF$6*Ermittlung_Pauschale!$N250),"")</f>
        <v/>
      </c>
      <c r="AG258" s="73" t="str">
        <f>IFERROR(IF($B258=String_o_Kofi,0,VLOOKUP(Monatsverwendungsnachweis!AX261,Status_Ausloesung,Monatsverwendungsnachweis!$R$6,FALSE)*$AF$6*Ermittlung_Pauschale!$N250),"")</f>
        <v/>
      </c>
      <c r="AH258" s="73" t="str">
        <f>IFERROR(IF($B258=String_o_Kofi,0,VLOOKUP(Monatsverwendungsnachweis!AY261,Status_Ausloesung,Monatsverwendungsnachweis!$R$6,FALSE)*$AF$6*Ermittlung_Pauschale!$N250),"")</f>
        <v/>
      </c>
      <c r="AI258" s="73" t="str">
        <f>IFERROR(IF($B258=String_o_Kofi,0,VLOOKUP(Monatsverwendungsnachweis!AZ261,Status_Ausloesung,Monatsverwendungsnachweis!$R$6,FALSE)*$AF$6*Ermittlung_Pauschale!$N250),"")</f>
        <v/>
      </c>
      <c r="AJ258" s="73" t="str">
        <f>IFERROR(IF($B258=String_o_Kofi,0,VLOOKUP(Monatsverwendungsnachweis!BA261,Status_Ausloesung,Monatsverwendungsnachweis!$R$6,FALSE)*$AF$6*Ermittlung_Pauschale!$N250),"")</f>
        <v/>
      </c>
      <c r="AK258" s="73" t="str">
        <f>IFERROR(IF($B258=String_o_Kofi,0,VLOOKUP(Monatsverwendungsnachweis!BB261,Status_Ausloesung,Monatsverwendungsnachweis!$R$6,FALSE)*$AF$6*Ermittlung_Pauschale!$N250),"")</f>
        <v/>
      </c>
      <c r="AL258" s="73" t="str">
        <f>IFERROR(IF($B258=String_o_Kofi,0,VLOOKUP(Monatsverwendungsnachweis!BC261,Status_Ausloesung,Monatsverwendungsnachweis!$R$6,FALSE)*$AF$6*Ermittlung_Pauschale!$N250),"")</f>
        <v/>
      </c>
      <c r="AM258" s="74">
        <f>IF(E258='Drop Down'!$L$2,SUM(H258:AL258),0)</f>
        <v>0</v>
      </c>
      <c r="AN258" s="74">
        <f>IF(E258='Drop Down'!$L$3,SUM(H258:AL258),0)</f>
        <v>0</v>
      </c>
      <c r="AO258" s="625"/>
      <c r="AP258" s="625"/>
    </row>
    <row r="259" spans="1:42" s="41" customFormat="1" ht="11.85" customHeight="1" x14ac:dyDescent="0.2">
      <c r="A259" s="83" t="str">
        <f>Monatsverwendungsnachweis!A262</f>
        <v/>
      </c>
      <c r="B259" s="84" t="str">
        <f>IF(Monatsverwendungsnachweis!B262&lt;&gt;"",Monatsverwendungsnachweis!B262,"")</f>
        <v/>
      </c>
      <c r="C259" s="84" t="str">
        <f>IF(Monatsverwendungsnachweis!D262&lt;&gt;"",Monatsverwendungsnachweis!D262,"")</f>
        <v/>
      </c>
      <c r="D259" s="124" t="str">
        <f>IF(Monatsverwendungsnachweis!F262="","",Monatsverwendungsnachweis!F262)</f>
        <v/>
      </c>
      <c r="E259" s="128" t="str">
        <f>IF(Monatsverwendungsnachweis!G262="","",Monatsverwendungsnachweis!G262)</f>
        <v/>
      </c>
      <c r="F259" s="124" t="str">
        <f>IF(Monatsverwendungsnachweis!H262="","",Monatsverwendungsnachweis!H262)</f>
        <v/>
      </c>
      <c r="G259" s="124" t="str">
        <f>IF(C259="","",IF(Ermittlung_Pauschale!N251=0,"nein","ja"))</f>
        <v/>
      </c>
      <c r="H259" s="73" t="str">
        <f>IFERROR(IF($B259=String_o_Kofi,0,VLOOKUP(Monatsverwendungsnachweis!Y262,Status_Ausloesung,Monatsverwendungsnachweis!$R$6,FALSE)*$AF$6*Ermittlung_Pauschale!$N251),"")</f>
        <v/>
      </c>
      <c r="I259" s="73" t="str">
        <f>IFERROR(IF($B259=String_o_Kofi,0,VLOOKUP(Monatsverwendungsnachweis!Z262,Status_Ausloesung,Monatsverwendungsnachweis!$R$6,FALSE)*$AF$6*Ermittlung_Pauschale!$N251),"")</f>
        <v/>
      </c>
      <c r="J259" s="73" t="str">
        <f>IFERROR(IF($B259=String_o_Kofi,0,VLOOKUP(Monatsverwendungsnachweis!AA262,Status_Ausloesung,Monatsverwendungsnachweis!$R$6,FALSE)*$AF$6*Ermittlung_Pauschale!$N251),"")</f>
        <v/>
      </c>
      <c r="K259" s="73" t="str">
        <f>IFERROR(IF($B259=String_o_Kofi,0,VLOOKUP(Monatsverwendungsnachweis!AB262,Status_Ausloesung,Monatsverwendungsnachweis!$R$6,FALSE)*$AF$6*Ermittlung_Pauschale!$N251),"")</f>
        <v/>
      </c>
      <c r="L259" s="73" t="str">
        <f>IFERROR(IF($B259=String_o_Kofi,0,VLOOKUP(Monatsverwendungsnachweis!AC262,Status_Ausloesung,Monatsverwendungsnachweis!$R$6,FALSE)*$AF$6*Ermittlung_Pauschale!$N251),"")</f>
        <v/>
      </c>
      <c r="M259" s="73" t="str">
        <f>IFERROR(IF($B259=String_o_Kofi,0,VLOOKUP(Monatsverwendungsnachweis!AD262,Status_Ausloesung,Monatsverwendungsnachweis!$R$6,FALSE)*$AF$6*Ermittlung_Pauschale!$N251),"")</f>
        <v/>
      </c>
      <c r="N259" s="73" t="str">
        <f>IFERROR(IF($B259=String_o_Kofi,0,VLOOKUP(Monatsverwendungsnachweis!AE262,Status_Ausloesung,Monatsverwendungsnachweis!$R$6,FALSE)*$AF$6*Ermittlung_Pauschale!$N251),"")</f>
        <v/>
      </c>
      <c r="O259" s="73" t="str">
        <f>IFERROR(IF($B259=String_o_Kofi,0,VLOOKUP(Monatsverwendungsnachweis!AF262,Status_Ausloesung,Monatsverwendungsnachweis!$R$6,FALSE)*$AF$6*Ermittlung_Pauschale!$N251),"")</f>
        <v/>
      </c>
      <c r="P259" s="73" t="str">
        <f>IFERROR(IF($B259=String_o_Kofi,0,VLOOKUP(Monatsverwendungsnachweis!AG262,Status_Ausloesung,Monatsverwendungsnachweis!$R$6,FALSE)*$AF$6*Ermittlung_Pauschale!$N251),"")</f>
        <v/>
      </c>
      <c r="Q259" s="73" t="str">
        <f>IFERROR(IF($B259=String_o_Kofi,0,VLOOKUP(Monatsverwendungsnachweis!AH262,Status_Ausloesung,Monatsverwendungsnachweis!$R$6,FALSE)*$AF$6*Ermittlung_Pauschale!$N251),"")</f>
        <v/>
      </c>
      <c r="R259" s="73" t="str">
        <f>IFERROR(IF($B259=String_o_Kofi,0,VLOOKUP(Monatsverwendungsnachweis!AI262,Status_Ausloesung,Monatsverwendungsnachweis!$R$6,FALSE)*$AF$6*Ermittlung_Pauschale!$N251),"")</f>
        <v/>
      </c>
      <c r="S259" s="73" t="str">
        <f>IFERROR(IF($B259=String_o_Kofi,0,VLOOKUP(Monatsverwendungsnachweis!AJ262,Status_Ausloesung,Monatsverwendungsnachweis!$R$6,FALSE)*$AF$6*Ermittlung_Pauschale!$N251),"")</f>
        <v/>
      </c>
      <c r="T259" s="73" t="str">
        <f>IFERROR(IF($B259=String_o_Kofi,0,VLOOKUP(Monatsverwendungsnachweis!AK262,Status_Ausloesung,Monatsverwendungsnachweis!$R$6,FALSE)*$AF$6*Ermittlung_Pauschale!$N251),"")</f>
        <v/>
      </c>
      <c r="U259" s="73" t="str">
        <f>IFERROR(IF($B259=String_o_Kofi,0,VLOOKUP(Monatsverwendungsnachweis!AL262,Status_Ausloesung,Monatsverwendungsnachweis!$R$6,FALSE)*$AF$6*Ermittlung_Pauschale!$N251),"")</f>
        <v/>
      </c>
      <c r="V259" s="73" t="str">
        <f>IFERROR(IF($B259=String_o_Kofi,0,VLOOKUP(Monatsverwendungsnachweis!AM262,Status_Ausloesung,Monatsverwendungsnachweis!$R$6,FALSE)*$AF$6*Ermittlung_Pauschale!$N251),"")</f>
        <v/>
      </c>
      <c r="W259" s="73" t="str">
        <f>IFERROR(IF($B259=String_o_Kofi,0,VLOOKUP(Monatsverwendungsnachweis!AN262,Status_Ausloesung,Monatsverwendungsnachweis!$R$6,FALSE)*$AF$6*Ermittlung_Pauschale!$N251),"")</f>
        <v/>
      </c>
      <c r="X259" s="73" t="str">
        <f>IFERROR(IF($B259=String_o_Kofi,0,VLOOKUP(Monatsverwendungsnachweis!AO262,Status_Ausloesung,Monatsverwendungsnachweis!$R$6,FALSE)*$AF$6*Ermittlung_Pauschale!$N251),"")</f>
        <v/>
      </c>
      <c r="Y259" s="73" t="str">
        <f>IFERROR(IF($B259=String_o_Kofi,0,VLOOKUP(Monatsverwendungsnachweis!AP262,Status_Ausloesung,Monatsverwendungsnachweis!$R$6,FALSE)*$AF$6*Ermittlung_Pauschale!$N251),"")</f>
        <v/>
      </c>
      <c r="Z259" s="73" t="str">
        <f>IFERROR(IF($B259=String_o_Kofi,0,VLOOKUP(Monatsverwendungsnachweis!AQ262,Status_Ausloesung,Monatsverwendungsnachweis!$R$6,FALSE)*$AF$6*Ermittlung_Pauschale!$N251),"")</f>
        <v/>
      </c>
      <c r="AA259" s="73" t="str">
        <f>IFERROR(IF($B259=String_o_Kofi,0,VLOOKUP(Monatsverwendungsnachweis!AR262,Status_Ausloesung,Monatsverwendungsnachweis!$R$6,FALSE)*$AF$6*Ermittlung_Pauschale!$N251),"")</f>
        <v/>
      </c>
      <c r="AB259" s="73" t="str">
        <f>IFERROR(IF($B259=String_o_Kofi,0,VLOOKUP(Monatsverwendungsnachweis!AS262,Status_Ausloesung,Monatsverwendungsnachweis!$R$6,FALSE)*$AF$6*Ermittlung_Pauschale!$N251),"")</f>
        <v/>
      </c>
      <c r="AC259" s="73" t="str">
        <f>IFERROR(IF($B259=String_o_Kofi,0,VLOOKUP(Monatsverwendungsnachweis!AT262,Status_Ausloesung,Monatsverwendungsnachweis!$R$6,FALSE)*$AF$6*Ermittlung_Pauschale!$N251),"")</f>
        <v/>
      </c>
      <c r="AD259" s="73" t="str">
        <f>IFERROR(IF($B259=String_o_Kofi,0,VLOOKUP(Monatsverwendungsnachweis!AU262,Status_Ausloesung,Monatsverwendungsnachweis!$R$6,FALSE)*$AF$6*Ermittlung_Pauschale!$N251),"")</f>
        <v/>
      </c>
      <c r="AE259" s="73" t="str">
        <f>IFERROR(IF($B259=String_o_Kofi,0,VLOOKUP(Monatsverwendungsnachweis!AV262,Status_Ausloesung,Monatsverwendungsnachweis!$R$6,FALSE)*$AF$6*Ermittlung_Pauschale!$N251),"")</f>
        <v/>
      </c>
      <c r="AF259" s="73" t="str">
        <f>IFERROR(IF($B259=String_o_Kofi,0,VLOOKUP(Monatsverwendungsnachweis!AW262,Status_Ausloesung,Monatsverwendungsnachweis!$R$6,FALSE)*$AF$6*Ermittlung_Pauschale!$N251),"")</f>
        <v/>
      </c>
      <c r="AG259" s="73" t="str">
        <f>IFERROR(IF($B259=String_o_Kofi,0,VLOOKUP(Monatsverwendungsnachweis!AX262,Status_Ausloesung,Monatsverwendungsnachweis!$R$6,FALSE)*$AF$6*Ermittlung_Pauschale!$N251),"")</f>
        <v/>
      </c>
      <c r="AH259" s="73" t="str">
        <f>IFERROR(IF($B259=String_o_Kofi,0,VLOOKUP(Monatsverwendungsnachweis!AY262,Status_Ausloesung,Monatsverwendungsnachweis!$R$6,FALSE)*$AF$6*Ermittlung_Pauschale!$N251),"")</f>
        <v/>
      </c>
      <c r="AI259" s="73" t="str">
        <f>IFERROR(IF($B259=String_o_Kofi,0,VLOOKUP(Monatsverwendungsnachweis!AZ262,Status_Ausloesung,Monatsverwendungsnachweis!$R$6,FALSE)*$AF$6*Ermittlung_Pauschale!$N251),"")</f>
        <v/>
      </c>
      <c r="AJ259" s="73" t="str">
        <f>IFERROR(IF($B259=String_o_Kofi,0,VLOOKUP(Monatsverwendungsnachweis!BA262,Status_Ausloesung,Monatsverwendungsnachweis!$R$6,FALSE)*$AF$6*Ermittlung_Pauschale!$N251),"")</f>
        <v/>
      </c>
      <c r="AK259" s="73" t="str">
        <f>IFERROR(IF($B259=String_o_Kofi,0,VLOOKUP(Monatsverwendungsnachweis!BB262,Status_Ausloesung,Monatsverwendungsnachweis!$R$6,FALSE)*$AF$6*Ermittlung_Pauschale!$N251),"")</f>
        <v/>
      </c>
      <c r="AL259" s="73" t="str">
        <f>IFERROR(IF($B259=String_o_Kofi,0,VLOOKUP(Monatsverwendungsnachweis!BC262,Status_Ausloesung,Monatsverwendungsnachweis!$R$6,FALSE)*$AF$6*Ermittlung_Pauschale!$N251),"")</f>
        <v/>
      </c>
      <c r="AM259" s="74">
        <f>IF(E259='Drop Down'!$L$2,SUM(H259:AL259),0)</f>
        <v>0</v>
      </c>
      <c r="AN259" s="74">
        <f>IF(E259='Drop Down'!$L$3,SUM(H259:AL259),0)</f>
        <v>0</v>
      </c>
      <c r="AO259" s="625"/>
      <c r="AP259" s="625"/>
    </row>
    <row r="260" spans="1:42" s="41" customFormat="1" ht="11.85" customHeight="1" x14ac:dyDescent="0.2">
      <c r="A260" s="83" t="str">
        <f>Monatsverwendungsnachweis!A263</f>
        <v/>
      </c>
      <c r="B260" s="84" t="str">
        <f>IF(Monatsverwendungsnachweis!B263&lt;&gt;"",Monatsverwendungsnachweis!B263,"")</f>
        <v/>
      </c>
      <c r="C260" s="84" t="str">
        <f>IF(Monatsverwendungsnachweis!D263&lt;&gt;"",Monatsverwendungsnachweis!D263,"")</f>
        <v/>
      </c>
      <c r="D260" s="124" t="str">
        <f>IF(Monatsverwendungsnachweis!F263="","",Monatsverwendungsnachweis!F263)</f>
        <v/>
      </c>
      <c r="E260" s="128" t="str">
        <f>IF(Monatsverwendungsnachweis!G263="","",Monatsverwendungsnachweis!G263)</f>
        <v/>
      </c>
      <c r="F260" s="124" t="str">
        <f>IF(Monatsverwendungsnachweis!H263="","",Monatsverwendungsnachweis!H263)</f>
        <v/>
      </c>
      <c r="G260" s="124" t="str">
        <f>IF(C260="","",IF(Ermittlung_Pauschale!N252=0,"nein","ja"))</f>
        <v/>
      </c>
      <c r="H260" s="73" t="str">
        <f>IFERROR(IF($B260=String_o_Kofi,0,VLOOKUP(Monatsverwendungsnachweis!Y263,Status_Ausloesung,Monatsverwendungsnachweis!$R$6,FALSE)*$AF$6*Ermittlung_Pauschale!$N252),"")</f>
        <v/>
      </c>
      <c r="I260" s="73" t="str">
        <f>IFERROR(IF($B260=String_o_Kofi,0,VLOOKUP(Monatsverwendungsnachweis!Z263,Status_Ausloesung,Monatsverwendungsnachweis!$R$6,FALSE)*$AF$6*Ermittlung_Pauschale!$N252),"")</f>
        <v/>
      </c>
      <c r="J260" s="73" t="str">
        <f>IFERROR(IF($B260=String_o_Kofi,0,VLOOKUP(Monatsverwendungsnachweis!AA263,Status_Ausloesung,Monatsverwendungsnachweis!$R$6,FALSE)*$AF$6*Ermittlung_Pauschale!$N252),"")</f>
        <v/>
      </c>
      <c r="K260" s="73" t="str">
        <f>IFERROR(IF($B260=String_o_Kofi,0,VLOOKUP(Monatsverwendungsnachweis!AB263,Status_Ausloesung,Monatsverwendungsnachweis!$R$6,FALSE)*$AF$6*Ermittlung_Pauschale!$N252),"")</f>
        <v/>
      </c>
      <c r="L260" s="73" t="str">
        <f>IFERROR(IF($B260=String_o_Kofi,0,VLOOKUP(Monatsverwendungsnachweis!AC263,Status_Ausloesung,Monatsverwendungsnachweis!$R$6,FALSE)*$AF$6*Ermittlung_Pauschale!$N252),"")</f>
        <v/>
      </c>
      <c r="M260" s="73" t="str">
        <f>IFERROR(IF($B260=String_o_Kofi,0,VLOOKUP(Monatsverwendungsnachweis!AD263,Status_Ausloesung,Monatsverwendungsnachweis!$R$6,FALSE)*$AF$6*Ermittlung_Pauschale!$N252),"")</f>
        <v/>
      </c>
      <c r="N260" s="73" t="str">
        <f>IFERROR(IF($B260=String_o_Kofi,0,VLOOKUP(Monatsverwendungsnachweis!AE263,Status_Ausloesung,Monatsverwendungsnachweis!$R$6,FALSE)*$AF$6*Ermittlung_Pauschale!$N252),"")</f>
        <v/>
      </c>
      <c r="O260" s="73" t="str">
        <f>IFERROR(IF($B260=String_o_Kofi,0,VLOOKUP(Monatsverwendungsnachweis!AF263,Status_Ausloesung,Monatsverwendungsnachweis!$R$6,FALSE)*$AF$6*Ermittlung_Pauschale!$N252),"")</f>
        <v/>
      </c>
      <c r="P260" s="73" t="str">
        <f>IFERROR(IF($B260=String_o_Kofi,0,VLOOKUP(Monatsverwendungsnachweis!AG263,Status_Ausloesung,Monatsverwendungsnachweis!$R$6,FALSE)*$AF$6*Ermittlung_Pauschale!$N252),"")</f>
        <v/>
      </c>
      <c r="Q260" s="73" t="str">
        <f>IFERROR(IF($B260=String_o_Kofi,0,VLOOKUP(Monatsverwendungsnachweis!AH263,Status_Ausloesung,Monatsverwendungsnachweis!$R$6,FALSE)*$AF$6*Ermittlung_Pauschale!$N252),"")</f>
        <v/>
      </c>
      <c r="R260" s="73" t="str">
        <f>IFERROR(IF($B260=String_o_Kofi,0,VLOOKUP(Monatsverwendungsnachweis!AI263,Status_Ausloesung,Monatsverwendungsnachweis!$R$6,FALSE)*$AF$6*Ermittlung_Pauschale!$N252),"")</f>
        <v/>
      </c>
      <c r="S260" s="73" t="str">
        <f>IFERROR(IF($B260=String_o_Kofi,0,VLOOKUP(Monatsverwendungsnachweis!AJ263,Status_Ausloesung,Monatsverwendungsnachweis!$R$6,FALSE)*$AF$6*Ermittlung_Pauschale!$N252),"")</f>
        <v/>
      </c>
      <c r="T260" s="73" t="str">
        <f>IFERROR(IF($B260=String_o_Kofi,0,VLOOKUP(Monatsverwendungsnachweis!AK263,Status_Ausloesung,Monatsverwendungsnachweis!$R$6,FALSE)*$AF$6*Ermittlung_Pauschale!$N252),"")</f>
        <v/>
      </c>
      <c r="U260" s="73" t="str">
        <f>IFERROR(IF($B260=String_o_Kofi,0,VLOOKUP(Monatsverwendungsnachweis!AL263,Status_Ausloesung,Monatsverwendungsnachweis!$R$6,FALSE)*$AF$6*Ermittlung_Pauschale!$N252),"")</f>
        <v/>
      </c>
      <c r="V260" s="73" t="str">
        <f>IFERROR(IF($B260=String_o_Kofi,0,VLOOKUP(Monatsverwendungsnachweis!AM263,Status_Ausloesung,Monatsverwendungsnachweis!$R$6,FALSE)*$AF$6*Ermittlung_Pauschale!$N252),"")</f>
        <v/>
      </c>
      <c r="W260" s="73" t="str">
        <f>IFERROR(IF($B260=String_o_Kofi,0,VLOOKUP(Monatsverwendungsnachweis!AN263,Status_Ausloesung,Monatsverwendungsnachweis!$R$6,FALSE)*$AF$6*Ermittlung_Pauschale!$N252),"")</f>
        <v/>
      </c>
      <c r="X260" s="73" t="str">
        <f>IFERROR(IF($B260=String_o_Kofi,0,VLOOKUP(Monatsverwendungsnachweis!AO263,Status_Ausloesung,Monatsverwendungsnachweis!$R$6,FALSE)*$AF$6*Ermittlung_Pauschale!$N252),"")</f>
        <v/>
      </c>
      <c r="Y260" s="73" t="str">
        <f>IFERROR(IF($B260=String_o_Kofi,0,VLOOKUP(Monatsverwendungsnachweis!AP263,Status_Ausloesung,Monatsverwendungsnachweis!$R$6,FALSE)*$AF$6*Ermittlung_Pauschale!$N252),"")</f>
        <v/>
      </c>
      <c r="Z260" s="73" t="str">
        <f>IFERROR(IF($B260=String_o_Kofi,0,VLOOKUP(Monatsverwendungsnachweis!AQ263,Status_Ausloesung,Monatsverwendungsnachweis!$R$6,FALSE)*$AF$6*Ermittlung_Pauschale!$N252),"")</f>
        <v/>
      </c>
      <c r="AA260" s="73" t="str">
        <f>IFERROR(IF($B260=String_o_Kofi,0,VLOOKUP(Monatsverwendungsnachweis!AR263,Status_Ausloesung,Monatsverwendungsnachweis!$R$6,FALSE)*$AF$6*Ermittlung_Pauschale!$N252),"")</f>
        <v/>
      </c>
      <c r="AB260" s="73" t="str">
        <f>IFERROR(IF($B260=String_o_Kofi,0,VLOOKUP(Monatsverwendungsnachweis!AS263,Status_Ausloesung,Monatsverwendungsnachweis!$R$6,FALSE)*$AF$6*Ermittlung_Pauschale!$N252),"")</f>
        <v/>
      </c>
      <c r="AC260" s="73" t="str">
        <f>IFERROR(IF($B260=String_o_Kofi,0,VLOOKUP(Monatsverwendungsnachweis!AT263,Status_Ausloesung,Monatsverwendungsnachweis!$R$6,FALSE)*$AF$6*Ermittlung_Pauschale!$N252),"")</f>
        <v/>
      </c>
      <c r="AD260" s="73" t="str">
        <f>IFERROR(IF($B260=String_o_Kofi,0,VLOOKUP(Monatsverwendungsnachweis!AU263,Status_Ausloesung,Monatsverwendungsnachweis!$R$6,FALSE)*$AF$6*Ermittlung_Pauschale!$N252),"")</f>
        <v/>
      </c>
      <c r="AE260" s="73" t="str">
        <f>IFERROR(IF($B260=String_o_Kofi,0,VLOOKUP(Monatsverwendungsnachweis!AV263,Status_Ausloesung,Monatsverwendungsnachweis!$R$6,FALSE)*$AF$6*Ermittlung_Pauschale!$N252),"")</f>
        <v/>
      </c>
      <c r="AF260" s="73" t="str">
        <f>IFERROR(IF($B260=String_o_Kofi,0,VLOOKUP(Monatsverwendungsnachweis!AW263,Status_Ausloesung,Monatsverwendungsnachweis!$R$6,FALSE)*$AF$6*Ermittlung_Pauschale!$N252),"")</f>
        <v/>
      </c>
      <c r="AG260" s="73" t="str">
        <f>IFERROR(IF($B260=String_o_Kofi,0,VLOOKUP(Monatsverwendungsnachweis!AX263,Status_Ausloesung,Monatsverwendungsnachweis!$R$6,FALSE)*$AF$6*Ermittlung_Pauschale!$N252),"")</f>
        <v/>
      </c>
      <c r="AH260" s="73" t="str">
        <f>IFERROR(IF($B260=String_o_Kofi,0,VLOOKUP(Monatsverwendungsnachweis!AY263,Status_Ausloesung,Monatsverwendungsnachweis!$R$6,FALSE)*$AF$6*Ermittlung_Pauschale!$N252),"")</f>
        <v/>
      </c>
      <c r="AI260" s="73" t="str">
        <f>IFERROR(IF($B260=String_o_Kofi,0,VLOOKUP(Monatsverwendungsnachweis!AZ263,Status_Ausloesung,Monatsverwendungsnachweis!$R$6,FALSE)*$AF$6*Ermittlung_Pauschale!$N252),"")</f>
        <v/>
      </c>
      <c r="AJ260" s="73" t="str">
        <f>IFERROR(IF($B260=String_o_Kofi,0,VLOOKUP(Monatsverwendungsnachweis!BA263,Status_Ausloesung,Monatsverwendungsnachweis!$R$6,FALSE)*$AF$6*Ermittlung_Pauschale!$N252),"")</f>
        <v/>
      </c>
      <c r="AK260" s="73" t="str">
        <f>IFERROR(IF($B260=String_o_Kofi,0,VLOOKUP(Monatsverwendungsnachweis!BB263,Status_Ausloesung,Monatsverwendungsnachweis!$R$6,FALSE)*$AF$6*Ermittlung_Pauschale!$N252),"")</f>
        <v/>
      </c>
      <c r="AL260" s="73" t="str">
        <f>IFERROR(IF($B260=String_o_Kofi,0,VLOOKUP(Monatsverwendungsnachweis!BC263,Status_Ausloesung,Monatsverwendungsnachweis!$R$6,FALSE)*$AF$6*Ermittlung_Pauschale!$N252),"")</f>
        <v/>
      </c>
      <c r="AM260" s="74">
        <f>IF(E260='Drop Down'!$L$2,SUM(H260:AL260),0)</f>
        <v>0</v>
      </c>
      <c r="AN260" s="74">
        <f>IF(E260='Drop Down'!$L$3,SUM(H260:AL260),0)</f>
        <v>0</v>
      </c>
      <c r="AO260" s="625"/>
      <c r="AP260" s="625"/>
    </row>
    <row r="261" spans="1:42" s="41" customFormat="1" ht="11.85" customHeight="1" x14ac:dyDescent="0.2">
      <c r="A261" s="83" t="str">
        <f>Monatsverwendungsnachweis!A264</f>
        <v/>
      </c>
      <c r="B261" s="84" t="str">
        <f>IF(Monatsverwendungsnachweis!B264&lt;&gt;"",Monatsverwendungsnachweis!B264,"")</f>
        <v/>
      </c>
      <c r="C261" s="84" t="str">
        <f>IF(Monatsverwendungsnachweis!D264&lt;&gt;"",Monatsverwendungsnachweis!D264,"")</f>
        <v/>
      </c>
      <c r="D261" s="124" t="str">
        <f>IF(Monatsverwendungsnachweis!F264="","",Monatsverwendungsnachweis!F264)</f>
        <v/>
      </c>
      <c r="E261" s="128" t="str">
        <f>IF(Monatsverwendungsnachweis!G264="","",Monatsverwendungsnachweis!G264)</f>
        <v/>
      </c>
      <c r="F261" s="124" t="str">
        <f>IF(Monatsverwendungsnachweis!H264="","",Monatsverwendungsnachweis!H264)</f>
        <v/>
      </c>
      <c r="G261" s="124" t="str">
        <f>IF(C261="","",IF(Ermittlung_Pauschale!N253=0,"nein","ja"))</f>
        <v/>
      </c>
      <c r="H261" s="73" t="str">
        <f>IFERROR(IF($B261=String_o_Kofi,0,VLOOKUP(Monatsverwendungsnachweis!Y264,Status_Ausloesung,Monatsverwendungsnachweis!$R$6,FALSE)*$AF$6*Ermittlung_Pauschale!$N253),"")</f>
        <v/>
      </c>
      <c r="I261" s="73" t="str">
        <f>IFERROR(IF($B261=String_o_Kofi,0,VLOOKUP(Monatsverwendungsnachweis!Z264,Status_Ausloesung,Monatsverwendungsnachweis!$R$6,FALSE)*$AF$6*Ermittlung_Pauschale!$N253),"")</f>
        <v/>
      </c>
      <c r="J261" s="73" t="str">
        <f>IFERROR(IF($B261=String_o_Kofi,0,VLOOKUP(Monatsverwendungsnachweis!AA264,Status_Ausloesung,Monatsverwendungsnachweis!$R$6,FALSE)*$AF$6*Ermittlung_Pauschale!$N253),"")</f>
        <v/>
      </c>
      <c r="K261" s="73" t="str">
        <f>IFERROR(IF($B261=String_o_Kofi,0,VLOOKUP(Monatsverwendungsnachweis!AB264,Status_Ausloesung,Monatsverwendungsnachweis!$R$6,FALSE)*$AF$6*Ermittlung_Pauschale!$N253),"")</f>
        <v/>
      </c>
      <c r="L261" s="73" t="str">
        <f>IFERROR(IF($B261=String_o_Kofi,0,VLOOKUP(Monatsverwendungsnachweis!AC264,Status_Ausloesung,Monatsverwendungsnachweis!$R$6,FALSE)*$AF$6*Ermittlung_Pauschale!$N253),"")</f>
        <v/>
      </c>
      <c r="M261" s="73" t="str">
        <f>IFERROR(IF($B261=String_o_Kofi,0,VLOOKUP(Monatsverwendungsnachweis!AD264,Status_Ausloesung,Monatsverwendungsnachweis!$R$6,FALSE)*$AF$6*Ermittlung_Pauschale!$N253),"")</f>
        <v/>
      </c>
      <c r="N261" s="73" t="str">
        <f>IFERROR(IF($B261=String_o_Kofi,0,VLOOKUP(Monatsverwendungsnachweis!AE264,Status_Ausloesung,Monatsverwendungsnachweis!$R$6,FALSE)*$AF$6*Ermittlung_Pauschale!$N253),"")</f>
        <v/>
      </c>
      <c r="O261" s="73" t="str">
        <f>IFERROR(IF($B261=String_o_Kofi,0,VLOOKUP(Monatsverwendungsnachweis!AF264,Status_Ausloesung,Monatsverwendungsnachweis!$R$6,FALSE)*$AF$6*Ermittlung_Pauschale!$N253),"")</f>
        <v/>
      </c>
      <c r="P261" s="73" t="str">
        <f>IFERROR(IF($B261=String_o_Kofi,0,VLOOKUP(Monatsverwendungsnachweis!AG264,Status_Ausloesung,Monatsverwendungsnachweis!$R$6,FALSE)*$AF$6*Ermittlung_Pauschale!$N253),"")</f>
        <v/>
      </c>
      <c r="Q261" s="73" t="str">
        <f>IFERROR(IF($B261=String_o_Kofi,0,VLOOKUP(Monatsverwendungsnachweis!AH264,Status_Ausloesung,Monatsverwendungsnachweis!$R$6,FALSE)*$AF$6*Ermittlung_Pauschale!$N253),"")</f>
        <v/>
      </c>
      <c r="R261" s="73" t="str">
        <f>IFERROR(IF($B261=String_o_Kofi,0,VLOOKUP(Monatsverwendungsnachweis!AI264,Status_Ausloesung,Monatsverwendungsnachweis!$R$6,FALSE)*$AF$6*Ermittlung_Pauschale!$N253),"")</f>
        <v/>
      </c>
      <c r="S261" s="73" t="str">
        <f>IFERROR(IF($B261=String_o_Kofi,0,VLOOKUP(Monatsverwendungsnachweis!AJ264,Status_Ausloesung,Monatsverwendungsnachweis!$R$6,FALSE)*$AF$6*Ermittlung_Pauschale!$N253),"")</f>
        <v/>
      </c>
      <c r="T261" s="73" t="str">
        <f>IFERROR(IF($B261=String_o_Kofi,0,VLOOKUP(Monatsverwendungsnachweis!AK264,Status_Ausloesung,Monatsverwendungsnachweis!$R$6,FALSE)*$AF$6*Ermittlung_Pauschale!$N253),"")</f>
        <v/>
      </c>
      <c r="U261" s="73" t="str">
        <f>IFERROR(IF($B261=String_o_Kofi,0,VLOOKUP(Monatsverwendungsnachweis!AL264,Status_Ausloesung,Monatsverwendungsnachweis!$R$6,FALSE)*$AF$6*Ermittlung_Pauschale!$N253),"")</f>
        <v/>
      </c>
      <c r="V261" s="73" t="str">
        <f>IFERROR(IF($B261=String_o_Kofi,0,VLOOKUP(Monatsverwendungsnachweis!AM264,Status_Ausloesung,Monatsverwendungsnachweis!$R$6,FALSE)*$AF$6*Ermittlung_Pauschale!$N253),"")</f>
        <v/>
      </c>
      <c r="W261" s="73" t="str">
        <f>IFERROR(IF($B261=String_o_Kofi,0,VLOOKUP(Monatsverwendungsnachweis!AN264,Status_Ausloesung,Monatsverwendungsnachweis!$R$6,FALSE)*$AF$6*Ermittlung_Pauschale!$N253),"")</f>
        <v/>
      </c>
      <c r="X261" s="73" t="str">
        <f>IFERROR(IF($B261=String_o_Kofi,0,VLOOKUP(Monatsverwendungsnachweis!AO264,Status_Ausloesung,Monatsverwendungsnachweis!$R$6,FALSE)*$AF$6*Ermittlung_Pauschale!$N253),"")</f>
        <v/>
      </c>
      <c r="Y261" s="73" t="str">
        <f>IFERROR(IF($B261=String_o_Kofi,0,VLOOKUP(Monatsverwendungsnachweis!AP264,Status_Ausloesung,Monatsverwendungsnachweis!$R$6,FALSE)*$AF$6*Ermittlung_Pauschale!$N253),"")</f>
        <v/>
      </c>
      <c r="Z261" s="73" t="str">
        <f>IFERROR(IF($B261=String_o_Kofi,0,VLOOKUP(Monatsverwendungsnachweis!AQ264,Status_Ausloesung,Monatsverwendungsnachweis!$R$6,FALSE)*$AF$6*Ermittlung_Pauschale!$N253),"")</f>
        <v/>
      </c>
      <c r="AA261" s="73" t="str">
        <f>IFERROR(IF($B261=String_o_Kofi,0,VLOOKUP(Monatsverwendungsnachweis!AR264,Status_Ausloesung,Monatsverwendungsnachweis!$R$6,FALSE)*$AF$6*Ermittlung_Pauschale!$N253),"")</f>
        <v/>
      </c>
      <c r="AB261" s="73" t="str">
        <f>IFERROR(IF($B261=String_o_Kofi,0,VLOOKUP(Monatsverwendungsnachweis!AS264,Status_Ausloesung,Monatsverwendungsnachweis!$R$6,FALSE)*$AF$6*Ermittlung_Pauschale!$N253),"")</f>
        <v/>
      </c>
      <c r="AC261" s="73" t="str">
        <f>IFERROR(IF($B261=String_o_Kofi,0,VLOOKUP(Monatsverwendungsnachweis!AT264,Status_Ausloesung,Monatsverwendungsnachweis!$R$6,FALSE)*$AF$6*Ermittlung_Pauschale!$N253),"")</f>
        <v/>
      </c>
      <c r="AD261" s="73" t="str">
        <f>IFERROR(IF($B261=String_o_Kofi,0,VLOOKUP(Monatsverwendungsnachweis!AU264,Status_Ausloesung,Monatsverwendungsnachweis!$R$6,FALSE)*$AF$6*Ermittlung_Pauschale!$N253),"")</f>
        <v/>
      </c>
      <c r="AE261" s="73" t="str">
        <f>IFERROR(IF($B261=String_o_Kofi,0,VLOOKUP(Monatsverwendungsnachweis!AV264,Status_Ausloesung,Monatsverwendungsnachweis!$R$6,FALSE)*$AF$6*Ermittlung_Pauschale!$N253),"")</f>
        <v/>
      </c>
      <c r="AF261" s="73" t="str">
        <f>IFERROR(IF($B261=String_o_Kofi,0,VLOOKUP(Monatsverwendungsnachweis!AW264,Status_Ausloesung,Monatsverwendungsnachweis!$R$6,FALSE)*$AF$6*Ermittlung_Pauschale!$N253),"")</f>
        <v/>
      </c>
      <c r="AG261" s="73" t="str">
        <f>IFERROR(IF($B261=String_o_Kofi,0,VLOOKUP(Monatsverwendungsnachweis!AX264,Status_Ausloesung,Monatsverwendungsnachweis!$R$6,FALSE)*$AF$6*Ermittlung_Pauschale!$N253),"")</f>
        <v/>
      </c>
      <c r="AH261" s="73" t="str">
        <f>IFERROR(IF($B261=String_o_Kofi,0,VLOOKUP(Monatsverwendungsnachweis!AY264,Status_Ausloesung,Monatsverwendungsnachweis!$R$6,FALSE)*$AF$6*Ermittlung_Pauschale!$N253),"")</f>
        <v/>
      </c>
      <c r="AI261" s="73" t="str">
        <f>IFERROR(IF($B261=String_o_Kofi,0,VLOOKUP(Monatsverwendungsnachweis!AZ264,Status_Ausloesung,Monatsverwendungsnachweis!$R$6,FALSE)*$AF$6*Ermittlung_Pauschale!$N253),"")</f>
        <v/>
      </c>
      <c r="AJ261" s="73" t="str">
        <f>IFERROR(IF($B261=String_o_Kofi,0,VLOOKUP(Monatsverwendungsnachweis!BA264,Status_Ausloesung,Monatsverwendungsnachweis!$R$6,FALSE)*$AF$6*Ermittlung_Pauschale!$N253),"")</f>
        <v/>
      </c>
      <c r="AK261" s="73" t="str">
        <f>IFERROR(IF($B261=String_o_Kofi,0,VLOOKUP(Monatsverwendungsnachweis!BB264,Status_Ausloesung,Monatsverwendungsnachweis!$R$6,FALSE)*$AF$6*Ermittlung_Pauschale!$N253),"")</f>
        <v/>
      </c>
      <c r="AL261" s="73" t="str">
        <f>IFERROR(IF($B261=String_o_Kofi,0,VLOOKUP(Monatsverwendungsnachweis!BC264,Status_Ausloesung,Monatsverwendungsnachweis!$R$6,FALSE)*$AF$6*Ermittlung_Pauschale!$N253),"")</f>
        <v/>
      </c>
      <c r="AM261" s="74">
        <f>IF(E261='Drop Down'!$L$2,SUM(H261:AL261),0)</f>
        <v>0</v>
      </c>
      <c r="AN261" s="74">
        <f>IF(E261='Drop Down'!$L$3,SUM(H261:AL261),0)</f>
        <v>0</v>
      </c>
      <c r="AO261" s="625"/>
      <c r="AP261" s="625"/>
    </row>
    <row r="262" spans="1:42" s="41" customFormat="1" ht="11.85" customHeight="1" x14ac:dyDescent="0.2">
      <c r="A262" s="83" t="str">
        <f>Monatsverwendungsnachweis!A265</f>
        <v/>
      </c>
      <c r="B262" s="84" t="str">
        <f>IF(Monatsverwendungsnachweis!B265&lt;&gt;"",Monatsverwendungsnachweis!B265,"")</f>
        <v/>
      </c>
      <c r="C262" s="84" t="str">
        <f>IF(Monatsverwendungsnachweis!D265&lt;&gt;"",Monatsverwendungsnachweis!D265,"")</f>
        <v/>
      </c>
      <c r="D262" s="124" t="str">
        <f>IF(Monatsverwendungsnachweis!F265="","",Monatsverwendungsnachweis!F265)</f>
        <v/>
      </c>
      <c r="E262" s="128" t="str">
        <f>IF(Monatsverwendungsnachweis!G265="","",Monatsverwendungsnachweis!G265)</f>
        <v/>
      </c>
      <c r="F262" s="124" t="str">
        <f>IF(Monatsverwendungsnachweis!H265="","",Monatsverwendungsnachweis!H265)</f>
        <v/>
      </c>
      <c r="G262" s="124" t="str">
        <f>IF(C262="","",IF(Ermittlung_Pauschale!N254=0,"nein","ja"))</f>
        <v/>
      </c>
      <c r="H262" s="73" t="str">
        <f>IFERROR(IF($B262=String_o_Kofi,0,VLOOKUP(Monatsverwendungsnachweis!Y265,Status_Ausloesung,Monatsverwendungsnachweis!$R$6,FALSE)*$AF$6*Ermittlung_Pauschale!$N254),"")</f>
        <v/>
      </c>
      <c r="I262" s="73" t="str">
        <f>IFERROR(IF($B262=String_o_Kofi,0,VLOOKUP(Monatsverwendungsnachweis!Z265,Status_Ausloesung,Monatsverwendungsnachweis!$R$6,FALSE)*$AF$6*Ermittlung_Pauschale!$N254),"")</f>
        <v/>
      </c>
      <c r="J262" s="73" t="str">
        <f>IFERROR(IF($B262=String_o_Kofi,0,VLOOKUP(Monatsverwendungsnachweis!AA265,Status_Ausloesung,Monatsverwendungsnachweis!$R$6,FALSE)*$AF$6*Ermittlung_Pauschale!$N254),"")</f>
        <v/>
      </c>
      <c r="K262" s="73" t="str">
        <f>IFERROR(IF($B262=String_o_Kofi,0,VLOOKUP(Monatsverwendungsnachweis!AB265,Status_Ausloesung,Monatsverwendungsnachweis!$R$6,FALSE)*$AF$6*Ermittlung_Pauschale!$N254),"")</f>
        <v/>
      </c>
      <c r="L262" s="73" t="str">
        <f>IFERROR(IF($B262=String_o_Kofi,0,VLOOKUP(Monatsverwendungsnachweis!AC265,Status_Ausloesung,Monatsverwendungsnachweis!$R$6,FALSE)*$AF$6*Ermittlung_Pauschale!$N254),"")</f>
        <v/>
      </c>
      <c r="M262" s="73" t="str">
        <f>IFERROR(IF($B262=String_o_Kofi,0,VLOOKUP(Monatsverwendungsnachweis!AD265,Status_Ausloesung,Monatsverwendungsnachweis!$R$6,FALSE)*$AF$6*Ermittlung_Pauschale!$N254),"")</f>
        <v/>
      </c>
      <c r="N262" s="73" t="str">
        <f>IFERROR(IF($B262=String_o_Kofi,0,VLOOKUP(Monatsverwendungsnachweis!AE265,Status_Ausloesung,Monatsverwendungsnachweis!$R$6,FALSE)*$AF$6*Ermittlung_Pauschale!$N254),"")</f>
        <v/>
      </c>
      <c r="O262" s="73" t="str">
        <f>IFERROR(IF($B262=String_o_Kofi,0,VLOOKUP(Monatsverwendungsnachweis!AF265,Status_Ausloesung,Monatsverwendungsnachweis!$R$6,FALSE)*$AF$6*Ermittlung_Pauschale!$N254),"")</f>
        <v/>
      </c>
      <c r="P262" s="73" t="str">
        <f>IFERROR(IF($B262=String_o_Kofi,0,VLOOKUP(Monatsverwendungsnachweis!AG265,Status_Ausloesung,Monatsverwendungsnachweis!$R$6,FALSE)*$AF$6*Ermittlung_Pauschale!$N254),"")</f>
        <v/>
      </c>
      <c r="Q262" s="73" t="str">
        <f>IFERROR(IF($B262=String_o_Kofi,0,VLOOKUP(Monatsverwendungsnachweis!AH265,Status_Ausloesung,Monatsverwendungsnachweis!$R$6,FALSE)*$AF$6*Ermittlung_Pauschale!$N254),"")</f>
        <v/>
      </c>
      <c r="R262" s="73" t="str">
        <f>IFERROR(IF($B262=String_o_Kofi,0,VLOOKUP(Monatsverwendungsnachweis!AI265,Status_Ausloesung,Monatsverwendungsnachweis!$R$6,FALSE)*$AF$6*Ermittlung_Pauschale!$N254),"")</f>
        <v/>
      </c>
      <c r="S262" s="73" t="str">
        <f>IFERROR(IF($B262=String_o_Kofi,0,VLOOKUP(Monatsverwendungsnachweis!AJ265,Status_Ausloesung,Monatsverwendungsnachweis!$R$6,FALSE)*$AF$6*Ermittlung_Pauschale!$N254),"")</f>
        <v/>
      </c>
      <c r="T262" s="73" t="str">
        <f>IFERROR(IF($B262=String_o_Kofi,0,VLOOKUP(Monatsverwendungsnachweis!AK265,Status_Ausloesung,Monatsverwendungsnachweis!$R$6,FALSE)*$AF$6*Ermittlung_Pauschale!$N254),"")</f>
        <v/>
      </c>
      <c r="U262" s="73" t="str">
        <f>IFERROR(IF($B262=String_o_Kofi,0,VLOOKUP(Monatsverwendungsnachweis!AL265,Status_Ausloesung,Monatsverwendungsnachweis!$R$6,FALSE)*$AF$6*Ermittlung_Pauschale!$N254),"")</f>
        <v/>
      </c>
      <c r="V262" s="73" t="str">
        <f>IFERROR(IF($B262=String_o_Kofi,0,VLOOKUP(Monatsverwendungsnachweis!AM265,Status_Ausloesung,Monatsverwendungsnachweis!$R$6,FALSE)*$AF$6*Ermittlung_Pauschale!$N254),"")</f>
        <v/>
      </c>
      <c r="W262" s="73" t="str">
        <f>IFERROR(IF($B262=String_o_Kofi,0,VLOOKUP(Monatsverwendungsnachweis!AN265,Status_Ausloesung,Monatsverwendungsnachweis!$R$6,FALSE)*$AF$6*Ermittlung_Pauschale!$N254),"")</f>
        <v/>
      </c>
      <c r="X262" s="73" t="str">
        <f>IFERROR(IF($B262=String_o_Kofi,0,VLOOKUP(Monatsverwendungsnachweis!AO265,Status_Ausloesung,Monatsverwendungsnachweis!$R$6,FALSE)*$AF$6*Ermittlung_Pauschale!$N254),"")</f>
        <v/>
      </c>
      <c r="Y262" s="73" t="str">
        <f>IFERROR(IF($B262=String_o_Kofi,0,VLOOKUP(Monatsverwendungsnachweis!AP265,Status_Ausloesung,Monatsverwendungsnachweis!$R$6,FALSE)*$AF$6*Ermittlung_Pauschale!$N254),"")</f>
        <v/>
      </c>
      <c r="Z262" s="73" t="str">
        <f>IFERROR(IF($B262=String_o_Kofi,0,VLOOKUP(Monatsverwendungsnachweis!AQ265,Status_Ausloesung,Monatsverwendungsnachweis!$R$6,FALSE)*$AF$6*Ermittlung_Pauschale!$N254),"")</f>
        <v/>
      </c>
      <c r="AA262" s="73" t="str">
        <f>IFERROR(IF($B262=String_o_Kofi,0,VLOOKUP(Monatsverwendungsnachweis!AR265,Status_Ausloesung,Monatsverwendungsnachweis!$R$6,FALSE)*$AF$6*Ermittlung_Pauschale!$N254),"")</f>
        <v/>
      </c>
      <c r="AB262" s="73" t="str">
        <f>IFERROR(IF($B262=String_o_Kofi,0,VLOOKUP(Monatsverwendungsnachweis!AS265,Status_Ausloesung,Monatsverwendungsnachweis!$R$6,FALSE)*$AF$6*Ermittlung_Pauschale!$N254),"")</f>
        <v/>
      </c>
      <c r="AC262" s="73" t="str">
        <f>IFERROR(IF($B262=String_o_Kofi,0,VLOOKUP(Monatsverwendungsnachweis!AT265,Status_Ausloesung,Monatsverwendungsnachweis!$R$6,FALSE)*$AF$6*Ermittlung_Pauschale!$N254),"")</f>
        <v/>
      </c>
      <c r="AD262" s="73" t="str">
        <f>IFERROR(IF($B262=String_o_Kofi,0,VLOOKUP(Monatsverwendungsnachweis!AU265,Status_Ausloesung,Monatsverwendungsnachweis!$R$6,FALSE)*$AF$6*Ermittlung_Pauschale!$N254),"")</f>
        <v/>
      </c>
      <c r="AE262" s="73" t="str">
        <f>IFERROR(IF($B262=String_o_Kofi,0,VLOOKUP(Monatsverwendungsnachweis!AV265,Status_Ausloesung,Monatsverwendungsnachweis!$R$6,FALSE)*$AF$6*Ermittlung_Pauschale!$N254),"")</f>
        <v/>
      </c>
      <c r="AF262" s="73" t="str">
        <f>IFERROR(IF($B262=String_o_Kofi,0,VLOOKUP(Monatsverwendungsnachweis!AW265,Status_Ausloesung,Monatsverwendungsnachweis!$R$6,FALSE)*$AF$6*Ermittlung_Pauschale!$N254),"")</f>
        <v/>
      </c>
      <c r="AG262" s="73" t="str">
        <f>IFERROR(IF($B262=String_o_Kofi,0,VLOOKUP(Monatsverwendungsnachweis!AX265,Status_Ausloesung,Monatsverwendungsnachweis!$R$6,FALSE)*$AF$6*Ermittlung_Pauschale!$N254),"")</f>
        <v/>
      </c>
      <c r="AH262" s="73" t="str">
        <f>IFERROR(IF($B262=String_o_Kofi,0,VLOOKUP(Monatsverwendungsnachweis!AY265,Status_Ausloesung,Monatsverwendungsnachweis!$R$6,FALSE)*$AF$6*Ermittlung_Pauschale!$N254),"")</f>
        <v/>
      </c>
      <c r="AI262" s="73" t="str">
        <f>IFERROR(IF($B262=String_o_Kofi,0,VLOOKUP(Monatsverwendungsnachweis!AZ265,Status_Ausloesung,Monatsverwendungsnachweis!$R$6,FALSE)*$AF$6*Ermittlung_Pauschale!$N254),"")</f>
        <v/>
      </c>
      <c r="AJ262" s="73" t="str">
        <f>IFERROR(IF($B262=String_o_Kofi,0,VLOOKUP(Monatsverwendungsnachweis!BA265,Status_Ausloesung,Monatsverwendungsnachweis!$R$6,FALSE)*$AF$6*Ermittlung_Pauschale!$N254),"")</f>
        <v/>
      </c>
      <c r="AK262" s="73" t="str">
        <f>IFERROR(IF($B262=String_o_Kofi,0,VLOOKUP(Monatsverwendungsnachweis!BB265,Status_Ausloesung,Monatsverwendungsnachweis!$R$6,FALSE)*$AF$6*Ermittlung_Pauschale!$N254),"")</f>
        <v/>
      </c>
      <c r="AL262" s="73" t="str">
        <f>IFERROR(IF($B262=String_o_Kofi,0,VLOOKUP(Monatsverwendungsnachweis!BC265,Status_Ausloesung,Monatsverwendungsnachweis!$R$6,FALSE)*$AF$6*Ermittlung_Pauschale!$N254),"")</f>
        <v/>
      </c>
      <c r="AM262" s="74">
        <f>IF(E262='Drop Down'!$L$2,SUM(H262:AL262),0)</f>
        <v>0</v>
      </c>
      <c r="AN262" s="74">
        <f>IF(E262='Drop Down'!$L$3,SUM(H262:AL262),0)</f>
        <v>0</v>
      </c>
      <c r="AO262" s="625"/>
      <c r="AP262" s="625"/>
    </row>
    <row r="263" spans="1:42" s="41" customFormat="1" ht="11.85" customHeight="1" x14ac:dyDescent="0.2">
      <c r="A263" s="83" t="str">
        <f>Monatsverwendungsnachweis!A266</f>
        <v/>
      </c>
      <c r="B263" s="84" t="str">
        <f>IF(Monatsverwendungsnachweis!B266&lt;&gt;"",Monatsverwendungsnachweis!B266,"")</f>
        <v/>
      </c>
      <c r="C263" s="84" t="str">
        <f>IF(Monatsverwendungsnachweis!D266&lt;&gt;"",Monatsverwendungsnachweis!D266,"")</f>
        <v/>
      </c>
      <c r="D263" s="124" t="str">
        <f>IF(Monatsverwendungsnachweis!F266="","",Monatsverwendungsnachweis!F266)</f>
        <v/>
      </c>
      <c r="E263" s="128" t="str">
        <f>IF(Monatsverwendungsnachweis!G266="","",Monatsverwendungsnachweis!G266)</f>
        <v/>
      </c>
      <c r="F263" s="124" t="str">
        <f>IF(Monatsverwendungsnachweis!H266="","",Monatsverwendungsnachweis!H266)</f>
        <v/>
      </c>
      <c r="G263" s="124" t="str">
        <f>IF(C263="","",IF(Ermittlung_Pauschale!N255=0,"nein","ja"))</f>
        <v/>
      </c>
      <c r="H263" s="73" t="str">
        <f>IFERROR(IF($B263=String_o_Kofi,0,VLOOKUP(Monatsverwendungsnachweis!Y266,Status_Ausloesung,Monatsverwendungsnachweis!$R$6,FALSE)*$AF$6*Ermittlung_Pauschale!$N255),"")</f>
        <v/>
      </c>
      <c r="I263" s="73" t="str">
        <f>IFERROR(IF($B263=String_o_Kofi,0,VLOOKUP(Monatsverwendungsnachweis!Z266,Status_Ausloesung,Monatsverwendungsnachweis!$R$6,FALSE)*$AF$6*Ermittlung_Pauschale!$N255),"")</f>
        <v/>
      </c>
      <c r="J263" s="73" t="str">
        <f>IFERROR(IF($B263=String_o_Kofi,0,VLOOKUP(Monatsverwendungsnachweis!AA266,Status_Ausloesung,Monatsverwendungsnachweis!$R$6,FALSE)*$AF$6*Ermittlung_Pauschale!$N255),"")</f>
        <v/>
      </c>
      <c r="K263" s="73" t="str">
        <f>IFERROR(IF($B263=String_o_Kofi,0,VLOOKUP(Monatsverwendungsnachweis!AB266,Status_Ausloesung,Monatsverwendungsnachweis!$R$6,FALSE)*$AF$6*Ermittlung_Pauschale!$N255),"")</f>
        <v/>
      </c>
      <c r="L263" s="73" t="str">
        <f>IFERROR(IF($B263=String_o_Kofi,0,VLOOKUP(Monatsverwendungsnachweis!AC266,Status_Ausloesung,Monatsverwendungsnachweis!$R$6,FALSE)*$AF$6*Ermittlung_Pauschale!$N255),"")</f>
        <v/>
      </c>
      <c r="M263" s="73" t="str">
        <f>IFERROR(IF($B263=String_o_Kofi,0,VLOOKUP(Monatsverwendungsnachweis!AD266,Status_Ausloesung,Monatsverwendungsnachweis!$R$6,FALSE)*$AF$6*Ermittlung_Pauschale!$N255),"")</f>
        <v/>
      </c>
      <c r="N263" s="73" t="str">
        <f>IFERROR(IF($B263=String_o_Kofi,0,VLOOKUP(Monatsverwendungsnachweis!AE266,Status_Ausloesung,Monatsverwendungsnachweis!$R$6,FALSE)*$AF$6*Ermittlung_Pauschale!$N255),"")</f>
        <v/>
      </c>
      <c r="O263" s="73" t="str">
        <f>IFERROR(IF($B263=String_o_Kofi,0,VLOOKUP(Monatsverwendungsnachweis!AF266,Status_Ausloesung,Monatsverwendungsnachweis!$R$6,FALSE)*$AF$6*Ermittlung_Pauschale!$N255),"")</f>
        <v/>
      </c>
      <c r="P263" s="73" t="str">
        <f>IFERROR(IF($B263=String_o_Kofi,0,VLOOKUP(Monatsverwendungsnachweis!AG266,Status_Ausloesung,Monatsverwendungsnachweis!$R$6,FALSE)*$AF$6*Ermittlung_Pauschale!$N255),"")</f>
        <v/>
      </c>
      <c r="Q263" s="73" t="str">
        <f>IFERROR(IF($B263=String_o_Kofi,0,VLOOKUP(Monatsverwendungsnachweis!AH266,Status_Ausloesung,Monatsverwendungsnachweis!$R$6,FALSE)*$AF$6*Ermittlung_Pauschale!$N255),"")</f>
        <v/>
      </c>
      <c r="R263" s="73" t="str">
        <f>IFERROR(IF($B263=String_o_Kofi,0,VLOOKUP(Monatsverwendungsnachweis!AI266,Status_Ausloesung,Monatsverwendungsnachweis!$R$6,FALSE)*$AF$6*Ermittlung_Pauschale!$N255),"")</f>
        <v/>
      </c>
      <c r="S263" s="73" t="str">
        <f>IFERROR(IF($B263=String_o_Kofi,0,VLOOKUP(Monatsverwendungsnachweis!AJ266,Status_Ausloesung,Monatsverwendungsnachweis!$R$6,FALSE)*$AF$6*Ermittlung_Pauschale!$N255),"")</f>
        <v/>
      </c>
      <c r="T263" s="73" t="str">
        <f>IFERROR(IF($B263=String_o_Kofi,0,VLOOKUP(Monatsverwendungsnachweis!AK266,Status_Ausloesung,Monatsverwendungsnachweis!$R$6,FALSE)*$AF$6*Ermittlung_Pauschale!$N255),"")</f>
        <v/>
      </c>
      <c r="U263" s="73" t="str">
        <f>IFERROR(IF($B263=String_o_Kofi,0,VLOOKUP(Monatsverwendungsnachweis!AL266,Status_Ausloesung,Monatsverwendungsnachweis!$R$6,FALSE)*$AF$6*Ermittlung_Pauschale!$N255),"")</f>
        <v/>
      </c>
      <c r="V263" s="73" t="str">
        <f>IFERROR(IF($B263=String_o_Kofi,0,VLOOKUP(Monatsverwendungsnachweis!AM266,Status_Ausloesung,Monatsverwendungsnachweis!$R$6,FALSE)*$AF$6*Ermittlung_Pauschale!$N255),"")</f>
        <v/>
      </c>
      <c r="W263" s="73" t="str">
        <f>IFERROR(IF($B263=String_o_Kofi,0,VLOOKUP(Monatsverwendungsnachweis!AN266,Status_Ausloesung,Monatsverwendungsnachweis!$R$6,FALSE)*$AF$6*Ermittlung_Pauschale!$N255),"")</f>
        <v/>
      </c>
      <c r="X263" s="73" t="str">
        <f>IFERROR(IF($B263=String_o_Kofi,0,VLOOKUP(Monatsverwendungsnachweis!AO266,Status_Ausloesung,Monatsverwendungsnachweis!$R$6,FALSE)*$AF$6*Ermittlung_Pauschale!$N255),"")</f>
        <v/>
      </c>
      <c r="Y263" s="73" t="str">
        <f>IFERROR(IF($B263=String_o_Kofi,0,VLOOKUP(Monatsverwendungsnachweis!AP266,Status_Ausloesung,Monatsverwendungsnachweis!$R$6,FALSE)*$AF$6*Ermittlung_Pauschale!$N255),"")</f>
        <v/>
      </c>
      <c r="Z263" s="73" t="str">
        <f>IFERROR(IF($B263=String_o_Kofi,0,VLOOKUP(Monatsverwendungsnachweis!AQ266,Status_Ausloesung,Monatsverwendungsnachweis!$R$6,FALSE)*$AF$6*Ermittlung_Pauschale!$N255),"")</f>
        <v/>
      </c>
      <c r="AA263" s="73" t="str">
        <f>IFERROR(IF($B263=String_o_Kofi,0,VLOOKUP(Monatsverwendungsnachweis!AR266,Status_Ausloesung,Monatsverwendungsnachweis!$R$6,FALSE)*$AF$6*Ermittlung_Pauschale!$N255),"")</f>
        <v/>
      </c>
      <c r="AB263" s="73" t="str">
        <f>IFERROR(IF($B263=String_o_Kofi,0,VLOOKUP(Monatsverwendungsnachweis!AS266,Status_Ausloesung,Monatsverwendungsnachweis!$R$6,FALSE)*$AF$6*Ermittlung_Pauschale!$N255),"")</f>
        <v/>
      </c>
      <c r="AC263" s="73" t="str">
        <f>IFERROR(IF($B263=String_o_Kofi,0,VLOOKUP(Monatsverwendungsnachweis!AT266,Status_Ausloesung,Monatsverwendungsnachweis!$R$6,FALSE)*$AF$6*Ermittlung_Pauschale!$N255),"")</f>
        <v/>
      </c>
      <c r="AD263" s="73" t="str">
        <f>IFERROR(IF($B263=String_o_Kofi,0,VLOOKUP(Monatsverwendungsnachweis!AU266,Status_Ausloesung,Monatsverwendungsnachweis!$R$6,FALSE)*$AF$6*Ermittlung_Pauschale!$N255),"")</f>
        <v/>
      </c>
      <c r="AE263" s="73" t="str">
        <f>IFERROR(IF($B263=String_o_Kofi,0,VLOOKUP(Monatsverwendungsnachweis!AV266,Status_Ausloesung,Monatsverwendungsnachweis!$R$6,FALSE)*$AF$6*Ermittlung_Pauschale!$N255),"")</f>
        <v/>
      </c>
      <c r="AF263" s="73" t="str">
        <f>IFERROR(IF($B263=String_o_Kofi,0,VLOOKUP(Monatsverwendungsnachweis!AW266,Status_Ausloesung,Monatsverwendungsnachweis!$R$6,FALSE)*$AF$6*Ermittlung_Pauschale!$N255),"")</f>
        <v/>
      </c>
      <c r="AG263" s="73" t="str">
        <f>IFERROR(IF($B263=String_o_Kofi,0,VLOOKUP(Monatsverwendungsnachweis!AX266,Status_Ausloesung,Monatsverwendungsnachweis!$R$6,FALSE)*$AF$6*Ermittlung_Pauschale!$N255),"")</f>
        <v/>
      </c>
      <c r="AH263" s="73" t="str">
        <f>IFERROR(IF($B263=String_o_Kofi,0,VLOOKUP(Monatsverwendungsnachweis!AY266,Status_Ausloesung,Monatsverwendungsnachweis!$R$6,FALSE)*$AF$6*Ermittlung_Pauschale!$N255),"")</f>
        <v/>
      </c>
      <c r="AI263" s="73" t="str">
        <f>IFERROR(IF($B263=String_o_Kofi,0,VLOOKUP(Monatsverwendungsnachweis!AZ266,Status_Ausloesung,Monatsverwendungsnachweis!$R$6,FALSE)*$AF$6*Ermittlung_Pauschale!$N255),"")</f>
        <v/>
      </c>
      <c r="AJ263" s="73" t="str">
        <f>IFERROR(IF($B263=String_o_Kofi,0,VLOOKUP(Monatsverwendungsnachweis!BA266,Status_Ausloesung,Monatsverwendungsnachweis!$R$6,FALSE)*$AF$6*Ermittlung_Pauschale!$N255),"")</f>
        <v/>
      </c>
      <c r="AK263" s="73" t="str">
        <f>IFERROR(IF($B263=String_o_Kofi,0,VLOOKUP(Monatsverwendungsnachweis!BB266,Status_Ausloesung,Monatsverwendungsnachweis!$R$6,FALSE)*$AF$6*Ermittlung_Pauschale!$N255),"")</f>
        <v/>
      </c>
      <c r="AL263" s="73" t="str">
        <f>IFERROR(IF($B263=String_o_Kofi,0,VLOOKUP(Monatsverwendungsnachweis!BC266,Status_Ausloesung,Monatsverwendungsnachweis!$R$6,FALSE)*$AF$6*Ermittlung_Pauschale!$N255),"")</f>
        <v/>
      </c>
      <c r="AM263" s="74">
        <f>IF(E263='Drop Down'!$L$2,SUM(H263:AL263),0)</f>
        <v>0</v>
      </c>
      <c r="AN263" s="74">
        <f>IF(E263='Drop Down'!$L$3,SUM(H263:AL263),0)</f>
        <v>0</v>
      </c>
      <c r="AO263" s="625"/>
      <c r="AP263" s="625"/>
    </row>
    <row r="264" spans="1:42" s="41" customFormat="1" ht="11.85" customHeight="1" x14ac:dyDescent="0.2">
      <c r="A264" s="83" t="str">
        <f>Monatsverwendungsnachweis!A267</f>
        <v/>
      </c>
      <c r="B264" s="84" t="str">
        <f>IF(Monatsverwendungsnachweis!B267&lt;&gt;"",Monatsverwendungsnachweis!B267,"")</f>
        <v/>
      </c>
      <c r="C264" s="84" t="str">
        <f>IF(Monatsverwendungsnachweis!D267&lt;&gt;"",Monatsverwendungsnachweis!D267,"")</f>
        <v/>
      </c>
      <c r="D264" s="124" t="str">
        <f>IF(Monatsverwendungsnachweis!F267="","",Monatsverwendungsnachweis!F267)</f>
        <v/>
      </c>
      <c r="E264" s="128" t="str">
        <f>IF(Monatsverwendungsnachweis!G267="","",Monatsverwendungsnachweis!G267)</f>
        <v/>
      </c>
      <c r="F264" s="124" t="str">
        <f>IF(Monatsverwendungsnachweis!H267="","",Monatsverwendungsnachweis!H267)</f>
        <v/>
      </c>
      <c r="G264" s="124" t="str">
        <f>IF(C264="","",IF(Ermittlung_Pauschale!N256=0,"nein","ja"))</f>
        <v/>
      </c>
      <c r="H264" s="73" t="str">
        <f>IFERROR(IF($B264=String_o_Kofi,0,VLOOKUP(Monatsverwendungsnachweis!Y267,Status_Ausloesung,Monatsverwendungsnachweis!$R$6,FALSE)*$AF$6*Ermittlung_Pauschale!$N256),"")</f>
        <v/>
      </c>
      <c r="I264" s="73" t="str">
        <f>IFERROR(IF($B264=String_o_Kofi,0,VLOOKUP(Monatsverwendungsnachweis!Z267,Status_Ausloesung,Monatsverwendungsnachweis!$R$6,FALSE)*$AF$6*Ermittlung_Pauschale!$N256),"")</f>
        <v/>
      </c>
      <c r="J264" s="73" t="str">
        <f>IFERROR(IF($B264=String_o_Kofi,0,VLOOKUP(Monatsverwendungsnachweis!AA267,Status_Ausloesung,Monatsverwendungsnachweis!$R$6,FALSE)*$AF$6*Ermittlung_Pauschale!$N256),"")</f>
        <v/>
      </c>
      <c r="K264" s="73" t="str">
        <f>IFERROR(IF($B264=String_o_Kofi,0,VLOOKUP(Monatsverwendungsnachweis!AB267,Status_Ausloesung,Monatsverwendungsnachweis!$R$6,FALSE)*$AF$6*Ermittlung_Pauschale!$N256),"")</f>
        <v/>
      </c>
      <c r="L264" s="73" t="str">
        <f>IFERROR(IF($B264=String_o_Kofi,0,VLOOKUP(Monatsverwendungsnachweis!AC267,Status_Ausloesung,Monatsverwendungsnachweis!$R$6,FALSE)*$AF$6*Ermittlung_Pauschale!$N256),"")</f>
        <v/>
      </c>
      <c r="M264" s="73" t="str">
        <f>IFERROR(IF($B264=String_o_Kofi,0,VLOOKUP(Monatsverwendungsnachweis!AD267,Status_Ausloesung,Monatsverwendungsnachweis!$R$6,FALSE)*$AF$6*Ermittlung_Pauschale!$N256),"")</f>
        <v/>
      </c>
      <c r="N264" s="73" t="str">
        <f>IFERROR(IF($B264=String_o_Kofi,0,VLOOKUP(Monatsverwendungsnachweis!AE267,Status_Ausloesung,Monatsverwendungsnachweis!$R$6,FALSE)*$AF$6*Ermittlung_Pauschale!$N256),"")</f>
        <v/>
      </c>
      <c r="O264" s="73" t="str">
        <f>IFERROR(IF($B264=String_o_Kofi,0,VLOOKUP(Monatsverwendungsnachweis!AF267,Status_Ausloesung,Monatsverwendungsnachweis!$R$6,FALSE)*$AF$6*Ermittlung_Pauschale!$N256),"")</f>
        <v/>
      </c>
      <c r="P264" s="73" t="str">
        <f>IFERROR(IF($B264=String_o_Kofi,0,VLOOKUP(Monatsverwendungsnachweis!AG267,Status_Ausloesung,Monatsverwendungsnachweis!$R$6,FALSE)*$AF$6*Ermittlung_Pauschale!$N256),"")</f>
        <v/>
      </c>
      <c r="Q264" s="73" t="str">
        <f>IFERROR(IF($B264=String_o_Kofi,0,VLOOKUP(Monatsverwendungsnachweis!AH267,Status_Ausloesung,Monatsverwendungsnachweis!$R$6,FALSE)*$AF$6*Ermittlung_Pauschale!$N256),"")</f>
        <v/>
      </c>
      <c r="R264" s="73" t="str">
        <f>IFERROR(IF($B264=String_o_Kofi,0,VLOOKUP(Monatsverwendungsnachweis!AI267,Status_Ausloesung,Monatsverwendungsnachweis!$R$6,FALSE)*$AF$6*Ermittlung_Pauschale!$N256),"")</f>
        <v/>
      </c>
      <c r="S264" s="73" t="str">
        <f>IFERROR(IF($B264=String_o_Kofi,0,VLOOKUP(Monatsverwendungsnachweis!AJ267,Status_Ausloesung,Monatsverwendungsnachweis!$R$6,FALSE)*$AF$6*Ermittlung_Pauschale!$N256),"")</f>
        <v/>
      </c>
      <c r="T264" s="73" t="str">
        <f>IFERROR(IF($B264=String_o_Kofi,0,VLOOKUP(Monatsverwendungsnachweis!AK267,Status_Ausloesung,Monatsverwendungsnachweis!$R$6,FALSE)*$AF$6*Ermittlung_Pauschale!$N256),"")</f>
        <v/>
      </c>
      <c r="U264" s="73" t="str">
        <f>IFERROR(IF($B264=String_o_Kofi,0,VLOOKUP(Monatsverwendungsnachweis!AL267,Status_Ausloesung,Monatsverwendungsnachweis!$R$6,FALSE)*$AF$6*Ermittlung_Pauschale!$N256),"")</f>
        <v/>
      </c>
      <c r="V264" s="73" t="str">
        <f>IFERROR(IF($B264=String_o_Kofi,0,VLOOKUP(Monatsverwendungsnachweis!AM267,Status_Ausloesung,Monatsverwendungsnachweis!$R$6,FALSE)*$AF$6*Ermittlung_Pauschale!$N256),"")</f>
        <v/>
      </c>
      <c r="W264" s="73" t="str">
        <f>IFERROR(IF($B264=String_o_Kofi,0,VLOOKUP(Monatsverwendungsnachweis!AN267,Status_Ausloesung,Monatsverwendungsnachweis!$R$6,FALSE)*$AF$6*Ermittlung_Pauschale!$N256),"")</f>
        <v/>
      </c>
      <c r="X264" s="73" t="str">
        <f>IFERROR(IF($B264=String_o_Kofi,0,VLOOKUP(Monatsverwendungsnachweis!AO267,Status_Ausloesung,Monatsverwendungsnachweis!$R$6,FALSE)*$AF$6*Ermittlung_Pauschale!$N256),"")</f>
        <v/>
      </c>
      <c r="Y264" s="73" t="str">
        <f>IFERROR(IF($B264=String_o_Kofi,0,VLOOKUP(Monatsverwendungsnachweis!AP267,Status_Ausloesung,Monatsverwendungsnachweis!$R$6,FALSE)*$AF$6*Ermittlung_Pauschale!$N256),"")</f>
        <v/>
      </c>
      <c r="Z264" s="73" t="str">
        <f>IFERROR(IF($B264=String_o_Kofi,0,VLOOKUP(Monatsverwendungsnachweis!AQ267,Status_Ausloesung,Monatsverwendungsnachweis!$R$6,FALSE)*$AF$6*Ermittlung_Pauschale!$N256),"")</f>
        <v/>
      </c>
      <c r="AA264" s="73" t="str">
        <f>IFERROR(IF($B264=String_o_Kofi,0,VLOOKUP(Monatsverwendungsnachweis!AR267,Status_Ausloesung,Monatsverwendungsnachweis!$R$6,FALSE)*$AF$6*Ermittlung_Pauschale!$N256),"")</f>
        <v/>
      </c>
      <c r="AB264" s="73" t="str">
        <f>IFERROR(IF($B264=String_o_Kofi,0,VLOOKUP(Monatsverwendungsnachweis!AS267,Status_Ausloesung,Monatsverwendungsnachweis!$R$6,FALSE)*$AF$6*Ermittlung_Pauschale!$N256),"")</f>
        <v/>
      </c>
      <c r="AC264" s="73" t="str">
        <f>IFERROR(IF($B264=String_o_Kofi,0,VLOOKUP(Monatsverwendungsnachweis!AT267,Status_Ausloesung,Monatsverwendungsnachweis!$R$6,FALSE)*$AF$6*Ermittlung_Pauschale!$N256),"")</f>
        <v/>
      </c>
      <c r="AD264" s="73" t="str">
        <f>IFERROR(IF($B264=String_o_Kofi,0,VLOOKUP(Monatsverwendungsnachweis!AU267,Status_Ausloesung,Monatsverwendungsnachweis!$R$6,FALSE)*$AF$6*Ermittlung_Pauschale!$N256),"")</f>
        <v/>
      </c>
      <c r="AE264" s="73" t="str">
        <f>IFERROR(IF($B264=String_o_Kofi,0,VLOOKUP(Monatsverwendungsnachweis!AV267,Status_Ausloesung,Monatsverwendungsnachweis!$R$6,FALSE)*$AF$6*Ermittlung_Pauschale!$N256),"")</f>
        <v/>
      </c>
      <c r="AF264" s="73" t="str">
        <f>IFERROR(IF($B264=String_o_Kofi,0,VLOOKUP(Monatsverwendungsnachweis!AW267,Status_Ausloesung,Monatsverwendungsnachweis!$R$6,FALSE)*$AF$6*Ermittlung_Pauschale!$N256),"")</f>
        <v/>
      </c>
      <c r="AG264" s="73" t="str">
        <f>IFERROR(IF($B264=String_o_Kofi,0,VLOOKUP(Monatsverwendungsnachweis!AX267,Status_Ausloesung,Monatsverwendungsnachweis!$R$6,FALSE)*$AF$6*Ermittlung_Pauschale!$N256),"")</f>
        <v/>
      </c>
      <c r="AH264" s="73" t="str">
        <f>IFERROR(IF($B264=String_o_Kofi,0,VLOOKUP(Monatsverwendungsnachweis!AY267,Status_Ausloesung,Monatsverwendungsnachweis!$R$6,FALSE)*$AF$6*Ermittlung_Pauschale!$N256),"")</f>
        <v/>
      </c>
      <c r="AI264" s="73" t="str">
        <f>IFERROR(IF($B264=String_o_Kofi,0,VLOOKUP(Monatsverwendungsnachweis!AZ267,Status_Ausloesung,Monatsverwendungsnachweis!$R$6,FALSE)*$AF$6*Ermittlung_Pauschale!$N256),"")</f>
        <v/>
      </c>
      <c r="AJ264" s="73" t="str">
        <f>IFERROR(IF($B264=String_o_Kofi,0,VLOOKUP(Monatsverwendungsnachweis!BA267,Status_Ausloesung,Monatsverwendungsnachweis!$R$6,FALSE)*$AF$6*Ermittlung_Pauschale!$N256),"")</f>
        <v/>
      </c>
      <c r="AK264" s="73" t="str">
        <f>IFERROR(IF($B264=String_o_Kofi,0,VLOOKUP(Monatsverwendungsnachweis!BB267,Status_Ausloesung,Monatsverwendungsnachweis!$R$6,FALSE)*$AF$6*Ermittlung_Pauschale!$N256),"")</f>
        <v/>
      </c>
      <c r="AL264" s="73" t="str">
        <f>IFERROR(IF($B264=String_o_Kofi,0,VLOOKUP(Monatsverwendungsnachweis!BC267,Status_Ausloesung,Monatsverwendungsnachweis!$R$6,FALSE)*$AF$6*Ermittlung_Pauschale!$N256),"")</f>
        <v/>
      </c>
      <c r="AM264" s="74">
        <f>IF(E264='Drop Down'!$L$2,SUM(H264:AL264),0)</f>
        <v>0</v>
      </c>
      <c r="AN264" s="74">
        <f>IF(E264='Drop Down'!$L$3,SUM(H264:AL264),0)</f>
        <v>0</v>
      </c>
      <c r="AO264" s="625"/>
      <c r="AP264" s="625"/>
    </row>
    <row r="265" spans="1:42" s="41" customFormat="1" ht="11.85" customHeight="1" x14ac:dyDescent="0.2">
      <c r="A265" s="83" t="str">
        <f>Monatsverwendungsnachweis!A268</f>
        <v/>
      </c>
      <c r="B265" s="84" t="str">
        <f>IF(Monatsverwendungsnachweis!B268&lt;&gt;"",Monatsverwendungsnachweis!B268,"")</f>
        <v/>
      </c>
      <c r="C265" s="84" t="str">
        <f>IF(Monatsverwendungsnachweis!D268&lt;&gt;"",Monatsverwendungsnachweis!D268,"")</f>
        <v/>
      </c>
      <c r="D265" s="124" t="str">
        <f>IF(Monatsverwendungsnachweis!F268="","",Monatsverwendungsnachweis!F268)</f>
        <v/>
      </c>
      <c r="E265" s="128" t="str">
        <f>IF(Monatsverwendungsnachweis!G268="","",Monatsverwendungsnachweis!G268)</f>
        <v/>
      </c>
      <c r="F265" s="124" t="str">
        <f>IF(Monatsverwendungsnachweis!H268="","",Monatsverwendungsnachweis!H268)</f>
        <v/>
      </c>
      <c r="G265" s="124" t="str">
        <f>IF(C265="","",IF(Ermittlung_Pauschale!N257=0,"nein","ja"))</f>
        <v/>
      </c>
      <c r="H265" s="73" t="str">
        <f>IFERROR(IF($B265=String_o_Kofi,0,VLOOKUP(Monatsverwendungsnachweis!Y268,Status_Ausloesung,Monatsverwendungsnachweis!$R$6,FALSE)*$AF$6*Ermittlung_Pauschale!$N257),"")</f>
        <v/>
      </c>
      <c r="I265" s="73" t="str">
        <f>IFERROR(IF($B265=String_o_Kofi,0,VLOOKUP(Monatsverwendungsnachweis!Z268,Status_Ausloesung,Monatsverwendungsnachweis!$R$6,FALSE)*$AF$6*Ermittlung_Pauschale!$N257),"")</f>
        <v/>
      </c>
      <c r="J265" s="73" t="str">
        <f>IFERROR(IF($B265=String_o_Kofi,0,VLOOKUP(Monatsverwendungsnachweis!AA268,Status_Ausloesung,Monatsverwendungsnachweis!$R$6,FALSE)*$AF$6*Ermittlung_Pauschale!$N257),"")</f>
        <v/>
      </c>
      <c r="K265" s="73" t="str">
        <f>IFERROR(IF($B265=String_o_Kofi,0,VLOOKUP(Monatsverwendungsnachweis!AB268,Status_Ausloesung,Monatsverwendungsnachweis!$R$6,FALSE)*$AF$6*Ermittlung_Pauschale!$N257),"")</f>
        <v/>
      </c>
      <c r="L265" s="73" t="str">
        <f>IFERROR(IF($B265=String_o_Kofi,0,VLOOKUP(Monatsverwendungsnachweis!AC268,Status_Ausloesung,Monatsverwendungsnachweis!$R$6,FALSE)*$AF$6*Ermittlung_Pauschale!$N257),"")</f>
        <v/>
      </c>
      <c r="M265" s="73" t="str">
        <f>IFERROR(IF($B265=String_o_Kofi,0,VLOOKUP(Monatsverwendungsnachweis!AD268,Status_Ausloesung,Monatsverwendungsnachweis!$R$6,FALSE)*$AF$6*Ermittlung_Pauschale!$N257),"")</f>
        <v/>
      </c>
      <c r="N265" s="73" t="str">
        <f>IFERROR(IF($B265=String_o_Kofi,0,VLOOKUP(Monatsverwendungsnachweis!AE268,Status_Ausloesung,Monatsverwendungsnachweis!$R$6,FALSE)*$AF$6*Ermittlung_Pauschale!$N257),"")</f>
        <v/>
      </c>
      <c r="O265" s="73" t="str">
        <f>IFERROR(IF($B265=String_o_Kofi,0,VLOOKUP(Monatsverwendungsnachweis!AF268,Status_Ausloesung,Monatsverwendungsnachweis!$R$6,FALSE)*$AF$6*Ermittlung_Pauschale!$N257),"")</f>
        <v/>
      </c>
      <c r="P265" s="73" t="str">
        <f>IFERROR(IF($B265=String_o_Kofi,0,VLOOKUP(Monatsverwendungsnachweis!AG268,Status_Ausloesung,Monatsverwendungsnachweis!$R$6,FALSE)*$AF$6*Ermittlung_Pauschale!$N257),"")</f>
        <v/>
      </c>
      <c r="Q265" s="73" t="str">
        <f>IFERROR(IF($B265=String_o_Kofi,0,VLOOKUP(Monatsverwendungsnachweis!AH268,Status_Ausloesung,Monatsverwendungsnachweis!$R$6,FALSE)*$AF$6*Ermittlung_Pauschale!$N257),"")</f>
        <v/>
      </c>
      <c r="R265" s="73" t="str">
        <f>IFERROR(IF($B265=String_o_Kofi,0,VLOOKUP(Monatsverwendungsnachweis!AI268,Status_Ausloesung,Monatsverwendungsnachweis!$R$6,FALSE)*$AF$6*Ermittlung_Pauschale!$N257),"")</f>
        <v/>
      </c>
      <c r="S265" s="73" t="str">
        <f>IFERROR(IF($B265=String_o_Kofi,0,VLOOKUP(Monatsverwendungsnachweis!AJ268,Status_Ausloesung,Monatsverwendungsnachweis!$R$6,FALSE)*$AF$6*Ermittlung_Pauschale!$N257),"")</f>
        <v/>
      </c>
      <c r="T265" s="73" t="str">
        <f>IFERROR(IF($B265=String_o_Kofi,0,VLOOKUP(Monatsverwendungsnachweis!AK268,Status_Ausloesung,Monatsverwendungsnachweis!$R$6,FALSE)*$AF$6*Ermittlung_Pauschale!$N257),"")</f>
        <v/>
      </c>
      <c r="U265" s="73" t="str">
        <f>IFERROR(IF($B265=String_o_Kofi,0,VLOOKUP(Monatsverwendungsnachweis!AL268,Status_Ausloesung,Monatsverwendungsnachweis!$R$6,FALSE)*$AF$6*Ermittlung_Pauschale!$N257),"")</f>
        <v/>
      </c>
      <c r="V265" s="73" t="str">
        <f>IFERROR(IF($B265=String_o_Kofi,0,VLOOKUP(Monatsverwendungsnachweis!AM268,Status_Ausloesung,Monatsverwendungsnachweis!$R$6,FALSE)*$AF$6*Ermittlung_Pauschale!$N257),"")</f>
        <v/>
      </c>
      <c r="W265" s="73" t="str">
        <f>IFERROR(IF($B265=String_o_Kofi,0,VLOOKUP(Monatsverwendungsnachweis!AN268,Status_Ausloesung,Monatsverwendungsnachweis!$R$6,FALSE)*$AF$6*Ermittlung_Pauschale!$N257),"")</f>
        <v/>
      </c>
      <c r="X265" s="73" t="str">
        <f>IFERROR(IF($B265=String_o_Kofi,0,VLOOKUP(Monatsverwendungsnachweis!AO268,Status_Ausloesung,Monatsverwendungsnachweis!$R$6,FALSE)*$AF$6*Ermittlung_Pauschale!$N257),"")</f>
        <v/>
      </c>
      <c r="Y265" s="73" t="str">
        <f>IFERROR(IF($B265=String_o_Kofi,0,VLOOKUP(Monatsverwendungsnachweis!AP268,Status_Ausloesung,Monatsverwendungsnachweis!$R$6,FALSE)*$AF$6*Ermittlung_Pauschale!$N257),"")</f>
        <v/>
      </c>
      <c r="Z265" s="73" t="str">
        <f>IFERROR(IF($B265=String_o_Kofi,0,VLOOKUP(Monatsverwendungsnachweis!AQ268,Status_Ausloesung,Monatsverwendungsnachweis!$R$6,FALSE)*$AF$6*Ermittlung_Pauschale!$N257),"")</f>
        <v/>
      </c>
      <c r="AA265" s="73" t="str">
        <f>IFERROR(IF($B265=String_o_Kofi,0,VLOOKUP(Monatsverwendungsnachweis!AR268,Status_Ausloesung,Monatsverwendungsnachweis!$R$6,FALSE)*$AF$6*Ermittlung_Pauschale!$N257),"")</f>
        <v/>
      </c>
      <c r="AB265" s="73" t="str">
        <f>IFERROR(IF($B265=String_o_Kofi,0,VLOOKUP(Monatsverwendungsnachweis!AS268,Status_Ausloesung,Monatsverwendungsnachweis!$R$6,FALSE)*$AF$6*Ermittlung_Pauschale!$N257),"")</f>
        <v/>
      </c>
      <c r="AC265" s="73" t="str">
        <f>IFERROR(IF($B265=String_o_Kofi,0,VLOOKUP(Monatsverwendungsnachweis!AT268,Status_Ausloesung,Monatsverwendungsnachweis!$R$6,FALSE)*$AF$6*Ermittlung_Pauschale!$N257),"")</f>
        <v/>
      </c>
      <c r="AD265" s="73" t="str">
        <f>IFERROR(IF($B265=String_o_Kofi,0,VLOOKUP(Monatsverwendungsnachweis!AU268,Status_Ausloesung,Monatsverwendungsnachweis!$R$6,FALSE)*$AF$6*Ermittlung_Pauschale!$N257),"")</f>
        <v/>
      </c>
      <c r="AE265" s="73" t="str">
        <f>IFERROR(IF($B265=String_o_Kofi,0,VLOOKUP(Monatsverwendungsnachweis!AV268,Status_Ausloesung,Monatsverwendungsnachweis!$R$6,FALSE)*$AF$6*Ermittlung_Pauschale!$N257),"")</f>
        <v/>
      </c>
      <c r="AF265" s="73" t="str">
        <f>IFERROR(IF($B265=String_o_Kofi,0,VLOOKUP(Monatsverwendungsnachweis!AW268,Status_Ausloesung,Monatsverwendungsnachweis!$R$6,FALSE)*$AF$6*Ermittlung_Pauschale!$N257),"")</f>
        <v/>
      </c>
      <c r="AG265" s="73" t="str">
        <f>IFERROR(IF($B265=String_o_Kofi,0,VLOOKUP(Monatsverwendungsnachweis!AX268,Status_Ausloesung,Monatsverwendungsnachweis!$R$6,FALSE)*$AF$6*Ermittlung_Pauschale!$N257),"")</f>
        <v/>
      </c>
      <c r="AH265" s="73" t="str">
        <f>IFERROR(IF($B265=String_o_Kofi,0,VLOOKUP(Monatsverwendungsnachweis!AY268,Status_Ausloesung,Monatsverwendungsnachweis!$R$6,FALSE)*$AF$6*Ermittlung_Pauschale!$N257),"")</f>
        <v/>
      </c>
      <c r="AI265" s="73" t="str">
        <f>IFERROR(IF($B265=String_o_Kofi,0,VLOOKUP(Monatsverwendungsnachweis!AZ268,Status_Ausloesung,Monatsverwendungsnachweis!$R$6,FALSE)*$AF$6*Ermittlung_Pauschale!$N257),"")</f>
        <v/>
      </c>
      <c r="AJ265" s="73" t="str">
        <f>IFERROR(IF($B265=String_o_Kofi,0,VLOOKUP(Monatsverwendungsnachweis!BA268,Status_Ausloesung,Monatsverwendungsnachweis!$R$6,FALSE)*$AF$6*Ermittlung_Pauschale!$N257),"")</f>
        <v/>
      </c>
      <c r="AK265" s="73" t="str">
        <f>IFERROR(IF($B265=String_o_Kofi,0,VLOOKUP(Monatsverwendungsnachweis!BB268,Status_Ausloesung,Monatsverwendungsnachweis!$R$6,FALSE)*$AF$6*Ermittlung_Pauschale!$N257),"")</f>
        <v/>
      </c>
      <c r="AL265" s="73" t="str">
        <f>IFERROR(IF($B265=String_o_Kofi,0,VLOOKUP(Monatsverwendungsnachweis!BC268,Status_Ausloesung,Monatsverwendungsnachweis!$R$6,FALSE)*$AF$6*Ermittlung_Pauschale!$N257),"")</f>
        <v/>
      </c>
      <c r="AM265" s="74">
        <f>IF(E265='Drop Down'!$L$2,SUM(H265:AL265),0)</f>
        <v>0</v>
      </c>
      <c r="AN265" s="74">
        <f>IF(E265='Drop Down'!$L$3,SUM(H265:AL265),0)</f>
        <v>0</v>
      </c>
      <c r="AO265" s="625"/>
      <c r="AP265" s="625"/>
    </row>
    <row r="266" spans="1:42" s="41" customFormat="1" ht="11.85" customHeight="1" x14ac:dyDescent="0.2">
      <c r="A266" s="83" t="str">
        <f>Monatsverwendungsnachweis!A269</f>
        <v/>
      </c>
      <c r="B266" s="84" t="str">
        <f>IF(Monatsverwendungsnachweis!B269&lt;&gt;"",Monatsverwendungsnachweis!B269,"")</f>
        <v/>
      </c>
      <c r="C266" s="84" t="str">
        <f>IF(Monatsverwendungsnachweis!D269&lt;&gt;"",Monatsverwendungsnachweis!D269,"")</f>
        <v/>
      </c>
      <c r="D266" s="124" t="str">
        <f>IF(Monatsverwendungsnachweis!F269="","",Monatsverwendungsnachweis!F269)</f>
        <v/>
      </c>
      <c r="E266" s="128" t="str">
        <f>IF(Monatsverwendungsnachweis!G269="","",Monatsverwendungsnachweis!G269)</f>
        <v/>
      </c>
      <c r="F266" s="124" t="str">
        <f>IF(Monatsverwendungsnachweis!H269="","",Monatsverwendungsnachweis!H269)</f>
        <v/>
      </c>
      <c r="G266" s="124" t="str">
        <f>IF(C266="","",IF(Ermittlung_Pauschale!N258=0,"nein","ja"))</f>
        <v/>
      </c>
      <c r="H266" s="73" t="str">
        <f>IFERROR(IF($B266=String_o_Kofi,0,VLOOKUP(Monatsverwendungsnachweis!Y269,Status_Ausloesung,Monatsverwendungsnachweis!$R$6,FALSE)*$AF$6*Ermittlung_Pauschale!$N258),"")</f>
        <v/>
      </c>
      <c r="I266" s="73" t="str">
        <f>IFERROR(IF($B266=String_o_Kofi,0,VLOOKUP(Monatsverwendungsnachweis!Z269,Status_Ausloesung,Monatsverwendungsnachweis!$R$6,FALSE)*$AF$6*Ermittlung_Pauschale!$N258),"")</f>
        <v/>
      </c>
      <c r="J266" s="73" t="str">
        <f>IFERROR(IF($B266=String_o_Kofi,0,VLOOKUP(Monatsverwendungsnachweis!AA269,Status_Ausloesung,Monatsverwendungsnachweis!$R$6,FALSE)*$AF$6*Ermittlung_Pauschale!$N258),"")</f>
        <v/>
      </c>
      <c r="K266" s="73" t="str">
        <f>IFERROR(IF($B266=String_o_Kofi,0,VLOOKUP(Monatsverwendungsnachweis!AB269,Status_Ausloesung,Monatsverwendungsnachweis!$R$6,FALSE)*$AF$6*Ermittlung_Pauschale!$N258),"")</f>
        <v/>
      </c>
      <c r="L266" s="73" t="str">
        <f>IFERROR(IF($B266=String_o_Kofi,0,VLOOKUP(Monatsverwendungsnachweis!AC269,Status_Ausloesung,Monatsverwendungsnachweis!$R$6,FALSE)*$AF$6*Ermittlung_Pauschale!$N258),"")</f>
        <v/>
      </c>
      <c r="M266" s="73" t="str">
        <f>IFERROR(IF($B266=String_o_Kofi,0,VLOOKUP(Monatsverwendungsnachweis!AD269,Status_Ausloesung,Monatsverwendungsnachweis!$R$6,FALSE)*$AF$6*Ermittlung_Pauschale!$N258),"")</f>
        <v/>
      </c>
      <c r="N266" s="73" t="str">
        <f>IFERROR(IF($B266=String_o_Kofi,0,VLOOKUP(Monatsverwendungsnachweis!AE269,Status_Ausloesung,Monatsverwendungsnachweis!$R$6,FALSE)*$AF$6*Ermittlung_Pauschale!$N258),"")</f>
        <v/>
      </c>
      <c r="O266" s="73" t="str">
        <f>IFERROR(IF($B266=String_o_Kofi,0,VLOOKUP(Monatsverwendungsnachweis!AF269,Status_Ausloesung,Monatsverwendungsnachweis!$R$6,FALSE)*$AF$6*Ermittlung_Pauschale!$N258),"")</f>
        <v/>
      </c>
      <c r="P266" s="73" t="str">
        <f>IFERROR(IF($B266=String_o_Kofi,0,VLOOKUP(Monatsverwendungsnachweis!AG269,Status_Ausloesung,Monatsverwendungsnachweis!$R$6,FALSE)*$AF$6*Ermittlung_Pauschale!$N258),"")</f>
        <v/>
      </c>
      <c r="Q266" s="73" t="str">
        <f>IFERROR(IF($B266=String_o_Kofi,0,VLOOKUP(Monatsverwendungsnachweis!AH269,Status_Ausloesung,Monatsverwendungsnachweis!$R$6,FALSE)*$AF$6*Ermittlung_Pauschale!$N258),"")</f>
        <v/>
      </c>
      <c r="R266" s="73" t="str">
        <f>IFERROR(IF($B266=String_o_Kofi,0,VLOOKUP(Monatsverwendungsnachweis!AI269,Status_Ausloesung,Monatsverwendungsnachweis!$R$6,FALSE)*$AF$6*Ermittlung_Pauschale!$N258),"")</f>
        <v/>
      </c>
      <c r="S266" s="73" t="str">
        <f>IFERROR(IF($B266=String_o_Kofi,0,VLOOKUP(Monatsverwendungsnachweis!AJ269,Status_Ausloesung,Monatsverwendungsnachweis!$R$6,FALSE)*$AF$6*Ermittlung_Pauschale!$N258),"")</f>
        <v/>
      </c>
      <c r="T266" s="73" t="str">
        <f>IFERROR(IF($B266=String_o_Kofi,0,VLOOKUP(Monatsverwendungsnachweis!AK269,Status_Ausloesung,Monatsverwendungsnachweis!$R$6,FALSE)*$AF$6*Ermittlung_Pauschale!$N258),"")</f>
        <v/>
      </c>
      <c r="U266" s="73" t="str">
        <f>IFERROR(IF($B266=String_o_Kofi,0,VLOOKUP(Monatsverwendungsnachweis!AL269,Status_Ausloesung,Monatsverwendungsnachweis!$R$6,FALSE)*$AF$6*Ermittlung_Pauschale!$N258),"")</f>
        <v/>
      </c>
      <c r="V266" s="73" t="str">
        <f>IFERROR(IF($B266=String_o_Kofi,0,VLOOKUP(Monatsverwendungsnachweis!AM269,Status_Ausloesung,Monatsverwendungsnachweis!$R$6,FALSE)*$AF$6*Ermittlung_Pauschale!$N258),"")</f>
        <v/>
      </c>
      <c r="W266" s="73" t="str">
        <f>IFERROR(IF($B266=String_o_Kofi,0,VLOOKUP(Monatsverwendungsnachweis!AN269,Status_Ausloesung,Monatsverwendungsnachweis!$R$6,FALSE)*$AF$6*Ermittlung_Pauschale!$N258),"")</f>
        <v/>
      </c>
      <c r="X266" s="73" t="str">
        <f>IFERROR(IF($B266=String_o_Kofi,0,VLOOKUP(Monatsverwendungsnachweis!AO269,Status_Ausloesung,Monatsverwendungsnachweis!$R$6,FALSE)*$AF$6*Ermittlung_Pauschale!$N258),"")</f>
        <v/>
      </c>
      <c r="Y266" s="73" t="str">
        <f>IFERROR(IF($B266=String_o_Kofi,0,VLOOKUP(Monatsverwendungsnachweis!AP269,Status_Ausloesung,Monatsverwendungsnachweis!$R$6,FALSE)*$AF$6*Ermittlung_Pauschale!$N258),"")</f>
        <v/>
      </c>
      <c r="Z266" s="73" t="str">
        <f>IFERROR(IF($B266=String_o_Kofi,0,VLOOKUP(Monatsverwendungsnachweis!AQ269,Status_Ausloesung,Monatsverwendungsnachweis!$R$6,FALSE)*$AF$6*Ermittlung_Pauschale!$N258),"")</f>
        <v/>
      </c>
      <c r="AA266" s="73" t="str">
        <f>IFERROR(IF($B266=String_o_Kofi,0,VLOOKUP(Monatsverwendungsnachweis!AR269,Status_Ausloesung,Monatsverwendungsnachweis!$R$6,FALSE)*$AF$6*Ermittlung_Pauschale!$N258),"")</f>
        <v/>
      </c>
      <c r="AB266" s="73" t="str">
        <f>IFERROR(IF($B266=String_o_Kofi,0,VLOOKUP(Monatsverwendungsnachweis!AS269,Status_Ausloesung,Monatsverwendungsnachweis!$R$6,FALSE)*$AF$6*Ermittlung_Pauschale!$N258),"")</f>
        <v/>
      </c>
      <c r="AC266" s="73" t="str">
        <f>IFERROR(IF($B266=String_o_Kofi,0,VLOOKUP(Monatsverwendungsnachweis!AT269,Status_Ausloesung,Monatsverwendungsnachweis!$R$6,FALSE)*$AF$6*Ermittlung_Pauschale!$N258),"")</f>
        <v/>
      </c>
      <c r="AD266" s="73" t="str">
        <f>IFERROR(IF($B266=String_o_Kofi,0,VLOOKUP(Monatsverwendungsnachweis!AU269,Status_Ausloesung,Monatsverwendungsnachweis!$R$6,FALSE)*$AF$6*Ermittlung_Pauschale!$N258),"")</f>
        <v/>
      </c>
      <c r="AE266" s="73" t="str">
        <f>IFERROR(IF($B266=String_o_Kofi,0,VLOOKUP(Monatsverwendungsnachweis!AV269,Status_Ausloesung,Monatsverwendungsnachweis!$R$6,FALSE)*$AF$6*Ermittlung_Pauschale!$N258),"")</f>
        <v/>
      </c>
      <c r="AF266" s="73" t="str">
        <f>IFERROR(IF($B266=String_o_Kofi,0,VLOOKUP(Monatsverwendungsnachweis!AW269,Status_Ausloesung,Monatsverwendungsnachweis!$R$6,FALSE)*$AF$6*Ermittlung_Pauschale!$N258),"")</f>
        <v/>
      </c>
      <c r="AG266" s="73" t="str">
        <f>IFERROR(IF($B266=String_o_Kofi,0,VLOOKUP(Monatsverwendungsnachweis!AX269,Status_Ausloesung,Monatsverwendungsnachweis!$R$6,FALSE)*$AF$6*Ermittlung_Pauschale!$N258),"")</f>
        <v/>
      </c>
      <c r="AH266" s="73" t="str">
        <f>IFERROR(IF($B266=String_o_Kofi,0,VLOOKUP(Monatsverwendungsnachweis!AY269,Status_Ausloesung,Monatsverwendungsnachweis!$R$6,FALSE)*$AF$6*Ermittlung_Pauschale!$N258),"")</f>
        <v/>
      </c>
      <c r="AI266" s="73" t="str">
        <f>IFERROR(IF($B266=String_o_Kofi,0,VLOOKUP(Monatsverwendungsnachweis!AZ269,Status_Ausloesung,Monatsverwendungsnachweis!$R$6,FALSE)*$AF$6*Ermittlung_Pauschale!$N258),"")</f>
        <v/>
      </c>
      <c r="AJ266" s="73" t="str">
        <f>IFERROR(IF($B266=String_o_Kofi,0,VLOOKUP(Monatsverwendungsnachweis!BA269,Status_Ausloesung,Monatsverwendungsnachweis!$R$6,FALSE)*$AF$6*Ermittlung_Pauschale!$N258),"")</f>
        <v/>
      </c>
      <c r="AK266" s="73" t="str">
        <f>IFERROR(IF($B266=String_o_Kofi,0,VLOOKUP(Monatsverwendungsnachweis!BB269,Status_Ausloesung,Monatsverwendungsnachweis!$R$6,FALSE)*$AF$6*Ermittlung_Pauschale!$N258),"")</f>
        <v/>
      </c>
      <c r="AL266" s="73" t="str">
        <f>IFERROR(IF($B266=String_o_Kofi,0,VLOOKUP(Monatsverwendungsnachweis!BC269,Status_Ausloesung,Monatsverwendungsnachweis!$R$6,FALSE)*$AF$6*Ermittlung_Pauschale!$N258),"")</f>
        <v/>
      </c>
      <c r="AM266" s="74">
        <f>IF(E266='Drop Down'!$L$2,SUM(H266:AL266),0)</f>
        <v>0</v>
      </c>
      <c r="AN266" s="74">
        <f>IF(E266='Drop Down'!$L$3,SUM(H266:AL266),0)</f>
        <v>0</v>
      </c>
      <c r="AO266" s="625"/>
      <c r="AP266" s="625"/>
    </row>
    <row r="267" spans="1:42" s="41" customFormat="1" ht="11.85" customHeight="1" x14ac:dyDescent="0.2">
      <c r="A267" s="83" t="str">
        <f>Monatsverwendungsnachweis!A270</f>
        <v/>
      </c>
      <c r="B267" s="84" t="str">
        <f>IF(Monatsverwendungsnachweis!B270&lt;&gt;"",Monatsverwendungsnachweis!B270,"")</f>
        <v/>
      </c>
      <c r="C267" s="84" t="str">
        <f>IF(Monatsverwendungsnachweis!D270&lt;&gt;"",Monatsverwendungsnachweis!D270,"")</f>
        <v/>
      </c>
      <c r="D267" s="124" t="str">
        <f>IF(Monatsverwendungsnachweis!F270="","",Monatsverwendungsnachweis!F270)</f>
        <v/>
      </c>
      <c r="E267" s="128" t="str">
        <f>IF(Monatsverwendungsnachweis!G270="","",Monatsverwendungsnachweis!G270)</f>
        <v/>
      </c>
      <c r="F267" s="124" t="str">
        <f>IF(Monatsverwendungsnachweis!H270="","",Monatsverwendungsnachweis!H270)</f>
        <v/>
      </c>
      <c r="G267" s="124" t="str">
        <f>IF(C267="","",IF(Ermittlung_Pauschale!N259=0,"nein","ja"))</f>
        <v/>
      </c>
      <c r="H267" s="73" t="str">
        <f>IFERROR(IF($B267=String_o_Kofi,0,VLOOKUP(Monatsverwendungsnachweis!Y270,Status_Ausloesung,Monatsverwendungsnachweis!$R$6,FALSE)*$AF$6*Ermittlung_Pauschale!$N259),"")</f>
        <v/>
      </c>
      <c r="I267" s="73" t="str">
        <f>IFERROR(IF($B267=String_o_Kofi,0,VLOOKUP(Monatsverwendungsnachweis!Z270,Status_Ausloesung,Monatsverwendungsnachweis!$R$6,FALSE)*$AF$6*Ermittlung_Pauschale!$N259),"")</f>
        <v/>
      </c>
      <c r="J267" s="73" t="str">
        <f>IFERROR(IF($B267=String_o_Kofi,0,VLOOKUP(Monatsverwendungsnachweis!AA270,Status_Ausloesung,Monatsverwendungsnachweis!$R$6,FALSE)*$AF$6*Ermittlung_Pauschale!$N259),"")</f>
        <v/>
      </c>
      <c r="K267" s="73" t="str">
        <f>IFERROR(IF($B267=String_o_Kofi,0,VLOOKUP(Monatsverwendungsnachweis!AB270,Status_Ausloesung,Monatsverwendungsnachweis!$R$6,FALSE)*$AF$6*Ermittlung_Pauschale!$N259),"")</f>
        <v/>
      </c>
      <c r="L267" s="73" t="str">
        <f>IFERROR(IF($B267=String_o_Kofi,0,VLOOKUP(Monatsverwendungsnachweis!AC270,Status_Ausloesung,Monatsverwendungsnachweis!$R$6,FALSE)*$AF$6*Ermittlung_Pauschale!$N259),"")</f>
        <v/>
      </c>
      <c r="M267" s="73" t="str">
        <f>IFERROR(IF($B267=String_o_Kofi,0,VLOOKUP(Monatsverwendungsnachweis!AD270,Status_Ausloesung,Monatsverwendungsnachweis!$R$6,FALSE)*$AF$6*Ermittlung_Pauschale!$N259),"")</f>
        <v/>
      </c>
      <c r="N267" s="73" t="str">
        <f>IFERROR(IF($B267=String_o_Kofi,0,VLOOKUP(Monatsverwendungsnachweis!AE270,Status_Ausloesung,Monatsverwendungsnachweis!$R$6,FALSE)*$AF$6*Ermittlung_Pauschale!$N259),"")</f>
        <v/>
      </c>
      <c r="O267" s="73" t="str">
        <f>IFERROR(IF($B267=String_o_Kofi,0,VLOOKUP(Monatsverwendungsnachweis!AF270,Status_Ausloesung,Monatsverwendungsnachweis!$R$6,FALSE)*$AF$6*Ermittlung_Pauschale!$N259),"")</f>
        <v/>
      </c>
      <c r="P267" s="73" t="str">
        <f>IFERROR(IF($B267=String_o_Kofi,0,VLOOKUP(Monatsverwendungsnachweis!AG270,Status_Ausloesung,Monatsverwendungsnachweis!$R$6,FALSE)*$AF$6*Ermittlung_Pauschale!$N259),"")</f>
        <v/>
      </c>
      <c r="Q267" s="73" t="str">
        <f>IFERROR(IF($B267=String_o_Kofi,0,VLOOKUP(Monatsverwendungsnachweis!AH270,Status_Ausloesung,Monatsverwendungsnachweis!$R$6,FALSE)*$AF$6*Ermittlung_Pauschale!$N259),"")</f>
        <v/>
      </c>
      <c r="R267" s="73" t="str">
        <f>IFERROR(IF($B267=String_o_Kofi,0,VLOOKUP(Monatsverwendungsnachweis!AI270,Status_Ausloesung,Monatsverwendungsnachweis!$R$6,FALSE)*$AF$6*Ermittlung_Pauschale!$N259),"")</f>
        <v/>
      </c>
      <c r="S267" s="73" t="str">
        <f>IFERROR(IF($B267=String_o_Kofi,0,VLOOKUP(Monatsverwendungsnachweis!AJ270,Status_Ausloesung,Monatsverwendungsnachweis!$R$6,FALSE)*$AF$6*Ermittlung_Pauschale!$N259),"")</f>
        <v/>
      </c>
      <c r="T267" s="73" t="str">
        <f>IFERROR(IF($B267=String_o_Kofi,0,VLOOKUP(Monatsverwendungsnachweis!AK270,Status_Ausloesung,Monatsverwendungsnachweis!$R$6,FALSE)*$AF$6*Ermittlung_Pauschale!$N259),"")</f>
        <v/>
      </c>
      <c r="U267" s="73" t="str">
        <f>IFERROR(IF($B267=String_o_Kofi,0,VLOOKUP(Monatsverwendungsnachweis!AL270,Status_Ausloesung,Monatsverwendungsnachweis!$R$6,FALSE)*$AF$6*Ermittlung_Pauschale!$N259),"")</f>
        <v/>
      </c>
      <c r="V267" s="73" t="str">
        <f>IFERROR(IF($B267=String_o_Kofi,0,VLOOKUP(Monatsverwendungsnachweis!AM270,Status_Ausloesung,Monatsverwendungsnachweis!$R$6,FALSE)*$AF$6*Ermittlung_Pauschale!$N259),"")</f>
        <v/>
      </c>
      <c r="W267" s="73" t="str">
        <f>IFERROR(IF($B267=String_o_Kofi,0,VLOOKUP(Monatsverwendungsnachweis!AN270,Status_Ausloesung,Monatsverwendungsnachweis!$R$6,FALSE)*$AF$6*Ermittlung_Pauschale!$N259),"")</f>
        <v/>
      </c>
      <c r="X267" s="73" t="str">
        <f>IFERROR(IF($B267=String_o_Kofi,0,VLOOKUP(Monatsverwendungsnachweis!AO270,Status_Ausloesung,Monatsverwendungsnachweis!$R$6,FALSE)*$AF$6*Ermittlung_Pauschale!$N259),"")</f>
        <v/>
      </c>
      <c r="Y267" s="73" t="str">
        <f>IFERROR(IF($B267=String_o_Kofi,0,VLOOKUP(Monatsverwendungsnachweis!AP270,Status_Ausloesung,Monatsverwendungsnachweis!$R$6,FALSE)*$AF$6*Ermittlung_Pauschale!$N259),"")</f>
        <v/>
      </c>
      <c r="Z267" s="73" t="str">
        <f>IFERROR(IF($B267=String_o_Kofi,0,VLOOKUP(Monatsverwendungsnachweis!AQ270,Status_Ausloesung,Monatsverwendungsnachweis!$R$6,FALSE)*$AF$6*Ermittlung_Pauschale!$N259),"")</f>
        <v/>
      </c>
      <c r="AA267" s="73" t="str">
        <f>IFERROR(IF($B267=String_o_Kofi,0,VLOOKUP(Monatsverwendungsnachweis!AR270,Status_Ausloesung,Monatsverwendungsnachweis!$R$6,FALSE)*$AF$6*Ermittlung_Pauschale!$N259),"")</f>
        <v/>
      </c>
      <c r="AB267" s="73" t="str">
        <f>IFERROR(IF($B267=String_o_Kofi,0,VLOOKUP(Monatsverwendungsnachweis!AS270,Status_Ausloesung,Monatsverwendungsnachweis!$R$6,FALSE)*$AF$6*Ermittlung_Pauschale!$N259),"")</f>
        <v/>
      </c>
      <c r="AC267" s="73" t="str">
        <f>IFERROR(IF($B267=String_o_Kofi,0,VLOOKUP(Monatsverwendungsnachweis!AT270,Status_Ausloesung,Monatsverwendungsnachweis!$R$6,FALSE)*$AF$6*Ermittlung_Pauschale!$N259),"")</f>
        <v/>
      </c>
      <c r="AD267" s="73" t="str">
        <f>IFERROR(IF($B267=String_o_Kofi,0,VLOOKUP(Monatsverwendungsnachweis!AU270,Status_Ausloesung,Monatsverwendungsnachweis!$R$6,FALSE)*$AF$6*Ermittlung_Pauschale!$N259),"")</f>
        <v/>
      </c>
      <c r="AE267" s="73" t="str">
        <f>IFERROR(IF($B267=String_o_Kofi,0,VLOOKUP(Monatsverwendungsnachweis!AV270,Status_Ausloesung,Monatsverwendungsnachweis!$R$6,FALSE)*$AF$6*Ermittlung_Pauschale!$N259),"")</f>
        <v/>
      </c>
      <c r="AF267" s="73" t="str">
        <f>IFERROR(IF($B267=String_o_Kofi,0,VLOOKUP(Monatsverwendungsnachweis!AW270,Status_Ausloesung,Monatsverwendungsnachweis!$R$6,FALSE)*$AF$6*Ermittlung_Pauschale!$N259),"")</f>
        <v/>
      </c>
      <c r="AG267" s="73" t="str">
        <f>IFERROR(IF($B267=String_o_Kofi,0,VLOOKUP(Monatsverwendungsnachweis!AX270,Status_Ausloesung,Monatsverwendungsnachweis!$R$6,FALSE)*$AF$6*Ermittlung_Pauschale!$N259),"")</f>
        <v/>
      </c>
      <c r="AH267" s="73" t="str">
        <f>IFERROR(IF($B267=String_o_Kofi,0,VLOOKUP(Monatsverwendungsnachweis!AY270,Status_Ausloesung,Monatsverwendungsnachweis!$R$6,FALSE)*$AF$6*Ermittlung_Pauschale!$N259),"")</f>
        <v/>
      </c>
      <c r="AI267" s="73" t="str">
        <f>IFERROR(IF($B267=String_o_Kofi,0,VLOOKUP(Monatsverwendungsnachweis!AZ270,Status_Ausloesung,Monatsverwendungsnachweis!$R$6,FALSE)*$AF$6*Ermittlung_Pauschale!$N259),"")</f>
        <v/>
      </c>
      <c r="AJ267" s="73" t="str">
        <f>IFERROR(IF($B267=String_o_Kofi,0,VLOOKUP(Monatsverwendungsnachweis!BA270,Status_Ausloesung,Monatsverwendungsnachweis!$R$6,FALSE)*$AF$6*Ermittlung_Pauschale!$N259),"")</f>
        <v/>
      </c>
      <c r="AK267" s="73" t="str">
        <f>IFERROR(IF($B267=String_o_Kofi,0,VLOOKUP(Monatsverwendungsnachweis!BB270,Status_Ausloesung,Monatsverwendungsnachweis!$R$6,FALSE)*$AF$6*Ermittlung_Pauschale!$N259),"")</f>
        <v/>
      </c>
      <c r="AL267" s="73" t="str">
        <f>IFERROR(IF($B267=String_o_Kofi,0,VLOOKUP(Monatsverwendungsnachweis!BC270,Status_Ausloesung,Monatsverwendungsnachweis!$R$6,FALSE)*$AF$6*Ermittlung_Pauschale!$N259),"")</f>
        <v/>
      </c>
      <c r="AM267" s="74">
        <f>IF(E267='Drop Down'!$L$2,SUM(H267:AL267),0)</f>
        <v>0</v>
      </c>
      <c r="AN267" s="74">
        <f>IF(E267='Drop Down'!$L$3,SUM(H267:AL267),0)</f>
        <v>0</v>
      </c>
      <c r="AO267" s="625"/>
      <c r="AP267" s="625"/>
    </row>
    <row r="268" spans="1:42" s="41" customFormat="1" ht="11.85" customHeight="1" x14ac:dyDescent="0.2">
      <c r="A268" s="83" t="str">
        <f>Monatsverwendungsnachweis!A271</f>
        <v/>
      </c>
      <c r="B268" s="84" t="str">
        <f>IF(Monatsverwendungsnachweis!B271&lt;&gt;"",Monatsverwendungsnachweis!B271,"")</f>
        <v/>
      </c>
      <c r="C268" s="84" t="str">
        <f>IF(Monatsverwendungsnachweis!D271&lt;&gt;"",Monatsverwendungsnachweis!D271,"")</f>
        <v/>
      </c>
      <c r="D268" s="124" t="str">
        <f>IF(Monatsverwendungsnachweis!F271="","",Monatsverwendungsnachweis!F271)</f>
        <v/>
      </c>
      <c r="E268" s="128" t="str">
        <f>IF(Monatsverwendungsnachweis!G271="","",Monatsverwendungsnachweis!G271)</f>
        <v/>
      </c>
      <c r="F268" s="124" t="str">
        <f>IF(Monatsverwendungsnachweis!H271="","",Monatsverwendungsnachweis!H271)</f>
        <v/>
      </c>
      <c r="G268" s="124" t="str">
        <f>IF(C268="","",IF(Ermittlung_Pauschale!N260=0,"nein","ja"))</f>
        <v/>
      </c>
      <c r="H268" s="73" t="str">
        <f>IFERROR(IF($B268=String_o_Kofi,0,VLOOKUP(Monatsverwendungsnachweis!Y271,Status_Ausloesung,Monatsverwendungsnachweis!$R$6,FALSE)*$AF$6*Ermittlung_Pauschale!$N260),"")</f>
        <v/>
      </c>
      <c r="I268" s="73" t="str">
        <f>IFERROR(IF($B268=String_o_Kofi,0,VLOOKUP(Monatsverwendungsnachweis!Z271,Status_Ausloesung,Monatsverwendungsnachweis!$R$6,FALSE)*$AF$6*Ermittlung_Pauschale!$N260),"")</f>
        <v/>
      </c>
      <c r="J268" s="73" t="str">
        <f>IFERROR(IF($B268=String_o_Kofi,0,VLOOKUP(Monatsverwendungsnachweis!AA271,Status_Ausloesung,Monatsverwendungsnachweis!$R$6,FALSE)*$AF$6*Ermittlung_Pauschale!$N260),"")</f>
        <v/>
      </c>
      <c r="K268" s="73" t="str">
        <f>IFERROR(IF($B268=String_o_Kofi,0,VLOOKUP(Monatsverwendungsnachweis!AB271,Status_Ausloesung,Monatsverwendungsnachweis!$R$6,FALSE)*$AF$6*Ermittlung_Pauschale!$N260),"")</f>
        <v/>
      </c>
      <c r="L268" s="73" t="str">
        <f>IFERROR(IF($B268=String_o_Kofi,0,VLOOKUP(Monatsverwendungsnachweis!AC271,Status_Ausloesung,Monatsverwendungsnachweis!$R$6,FALSE)*$AF$6*Ermittlung_Pauschale!$N260),"")</f>
        <v/>
      </c>
      <c r="M268" s="73" t="str">
        <f>IFERROR(IF($B268=String_o_Kofi,0,VLOOKUP(Monatsverwendungsnachweis!AD271,Status_Ausloesung,Monatsverwendungsnachweis!$R$6,FALSE)*$AF$6*Ermittlung_Pauschale!$N260),"")</f>
        <v/>
      </c>
      <c r="N268" s="73" t="str">
        <f>IFERROR(IF($B268=String_o_Kofi,0,VLOOKUP(Monatsverwendungsnachweis!AE271,Status_Ausloesung,Monatsverwendungsnachweis!$R$6,FALSE)*$AF$6*Ermittlung_Pauschale!$N260),"")</f>
        <v/>
      </c>
      <c r="O268" s="73" t="str">
        <f>IFERROR(IF($B268=String_o_Kofi,0,VLOOKUP(Monatsverwendungsnachweis!AF271,Status_Ausloesung,Monatsverwendungsnachweis!$R$6,FALSE)*$AF$6*Ermittlung_Pauschale!$N260),"")</f>
        <v/>
      </c>
      <c r="P268" s="73" t="str">
        <f>IFERROR(IF($B268=String_o_Kofi,0,VLOOKUP(Monatsverwendungsnachweis!AG271,Status_Ausloesung,Monatsverwendungsnachweis!$R$6,FALSE)*$AF$6*Ermittlung_Pauschale!$N260),"")</f>
        <v/>
      </c>
      <c r="Q268" s="73" t="str">
        <f>IFERROR(IF($B268=String_o_Kofi,0,VLOOKUP(Monatsverwendungsnachweis!AH271,Status_Ausloesung,Monatsverwendungsnachweis!$R$6,FALSE)*$AF$6*Ermittlung_Pauschale!$N260),"")</f>
        <v/>
      </c>
      <c r="R268" s="73" t="str">
        <f>IFERROR(IF($B268=String_o_Kofi,0,VLOOKUP(Monatsverwendungsnachweis!AI271,Status_Ausloesung,Monatsverwendungsnachweis!$R$6,FALSE)*$AF$6*Ermittlung_Pauschale!$N260),"")</f>
        <v/>
      </c>
      <c r="S268" s="73" t="str">
        <f>IFERROR(IF($B268=String_o_Kofi,0,VLOOKUP(Monatsverwendungsnachweis!AJ271,Status_Ausloesung,Monatsverwendungsnachweis!$R$6,FALSE)*$AF$6*Ermittlung_Pauschale!$N260),"")</f>
        <v/>
      </c>
      <c r="T268" s="73" t="str">
        <f>IFERROR(IF($B268=String_o_Kofi,0,VLOOKUP(Monatsverwendungsnachweis!AK271,Status_Ausloesung,Monatsverwendungsnachweis!$R$6,FALSE)*$AF$6*Ermittlung_Pauschale!$N260),"")</f>
        <v/>
      </c>
      <c r="U268" s="73" t="str">
        <f>IFERROR(IF($B268=String_o_Kofi,0,VLOOKUP(Monatsverwendungsnachweis!AL271,Status_Ausloesung,Monatsverwendungsnachweis!$R$6,FALSE)*$AF$6*Ermittlung_Pauschale!$N260),"")</f>
        <v/>
      </c>
      <c r="V268" s="73" t="str">
        <f>IFERROR(IF($B268=String_o_Kofi,0,VLOOKUP(Monatsverwendungsnachweis!AM271,Status_Ausloesung,Monatsverwendungsnachweis!$R$6,FALSE)*$AF$6*Ermittlung_Pauschale!$N260),"")</f>
        <v/>
      </c>
      <c r="W268" s="73" t="str">
        <f>IFERROR(IF($B268=String_o_Kofi,0,VLOOKUP(Monatsverwendungsnachweis!AN271,Status_Ausloesung,Monatsverwendungsnachweis!$R$6,FALSE)*$AF$6*Ermittlung_Pauschale!$N260),"")</f>
        <v/>
      </c>
      <c r="X268" s="73" t="str">
        <f>IFERROR(IF($B268=String_o_Kofi,0,VLOOKUP(Monatsverwendungsnachweis!AO271,Status_Ausloesung,Monatsverwendungsnachweis!$R$6,FALSE)*$AF$6*Ermittlung_Pauschale!$N260),"")</f>
        <v/>
      </c>
      <c r="Y268" s="73" t="str">
        <f>IFERROR(IF($B268=String_o_Kofi,0,VLOOKUP(Monatsverwendungsnachweis!AP271,Status_Ausloesung,Monatsverwendungsnachweis!$R$6,FALSE)*$AF$6*Ermittlung_Pauschale!$N260),"")</f>
        <v/>
      </c>
      <c r="Z268" s="73" t="str">
        <f>IFERROR(IF($B268=String_o_Kofi,0,VLOOKUP(Monatsverwendungsnachweis!AQ271,Status_Ausloesung,Monatsverwendungsnachweis!$R$6,FALSE)*$AF$6*Ermittlung_Pauschale!$N260),"")</f>
        <v/>
      </c>
      <c r="AA268" s="73" t="str">
        <f>IFERROR(IF($B268=String_o_Kofi,0,VLOOKUP(Monatsverwendungsnachweis!AR271,Status_Ausloesung,Monatsverwendungsnachweis!$R$6,FALSE)*$AF$6*Ermittlung_Pauschale!$N260),"")</f>
        <v/>
      </c>
      <c r="AB268" s="73" t="str">
        <f>IFERROR(IF($B268=String_o_Kofi,0,VLOOKUP(Monatsverwendungsnachweis!AS271,Status_Ausloesung,Monatsverwendungsnachweis!$R$6,FALSE)*$AF$6*Ermittlung_Pauschale!$N260),"")</f>
        <v/>
      </c>
      <c r="AC268" s="73" t="str">
        <f>IFERROR(IF($B268=String_o_Kofi,0,VLOOKUP(Monatsverwendungsnachweis!AT271,Status_Ausloesung,Monatsverwendungsnachweis!$R$6,FALSE)*$AF$6*Ermittlung_Pauschale!$N260),"")</f>
        <v/>
      </c>
      <c r="AD268" s="73" t="str">
        <f>IFERROR(IF($B268=String_o_Kofi,0,VLOOKUP(Monatsverwendungsnachweis!AU271,Status_Ausloesung,Monatsverwendungsnachweis!$R$6,FALSE)*$AF$6*Ermittlung_Pauschale!$N260),"")</f>
        <v/>
      </c>
      <c r="AE268" s="73" t="str">
        <f>IFERROR(IF($B268=String_o_Kofi,0,VLOOKUP(Monatsverwendungsnachweis!AV271,Status_Ausloesung,Monatsverwendungsnachweis!$R$6,FALSE)*$AF$6*Ermittlung_Pauschale!$N260),"")</f>
        <v/>
      </c>
      <c r="AF268" s="73" t="str">
        <f>IFERROR(IF($B268=String_o_Kofi,0,VLOOKUP(Monatsverwendungsnachweis!AW271,Status_Ausloesung,Monatsverwendungsnachweis!$R$6,FALSE)*$AF$6*Ermittlung_Pauschale!$N260),"")</f>
        <v/>
      </c>
      <c r="AG268" s="73" t="str">
        <f>IFERROR(IF($B268=String_o_Kofi,0,VLOOKUP(Monatsverwendungsnachweis!AX271,Status_Ausloesung,Monatsverwendungsnachweis!$R$6,FALSE)*$AF$6*Ermittlung_Pauschale!$N260),"")</f>
        <v/>
      </c>
      <c r="AH268" s="73" t="str">
        <f>IFERROR(IF($B268=String_o_Kofi,0,VLOOKUP(Monatsverwendungsnachweis!AY271,Status_Ausloesung,Monatsverwendungsnachweis!$R$6,FALSE)*$AF$6*Ermittlung_Pauschale!$N260),"")</f>
        <v/>
      </c>
      <c r="AI268" s="73" t="str">
        <f>IFERROR(IF($B268=String_o_Kofi,0,VLOOKUP(Monatsverwendungsnachweis!AZ271,Status_Ausloesung,Monatsverwendungsnachweis!$R$6,FALSE)*$AF$6*Ermittlung_Pauschale!$N260),"")</f>
        <v/>
      </c>
      <c r="AJ268" s="73" t="str">
        <f>IFERROR(IF($B268=String_o_Kofi,0,VLOOKUP(Monatsverwendungsnachweis!BA271,Status_Ausloesung,Monatsverwendungsnachweis!$R$6,FALSE)*$AF$6*Ermittlung_Pauschale!$N260),"")</f>
        <v/>
      </c>
      <c r="AK268" s="73" t="str">
        <f>IFERROR(IF($B268=String_o_Kofi,0,VLOOKUP(Monatsverwendungsnachweis!BB271,Status_Ausloesung,Monatsverwendungsnachweis!$R$6,FALSE)*$AF$6*Ermittlung_Pauschale!$N260),"")</f>
        <v/>
      </c>
      <c r="AL268" s="73" t="str">
        <f>IFERROR(IF($B268=String_o_Kofi,0,VLOOKUP(Monatsverwendungsnachweis!BC271,Status_Ausloesung,Monatsverwendungsnachweis!$R$6,FALSE)*$AF$6*Ermittlung_Pauschale!$N260),"")</f>
        <v/>
      </c>
      <c r="AM268" s="74">
        <f>IF(E268='Drop Down'!$L$2,SUM(H268:AL268),0)</f>
        <v>0</v>
      </c>
      <c r="AN268" s="74">
        <f>IF(E268='Drop Down'!$L$3,SUM(H268:AL268),0)</f>
        <v>0</v>
      </c>
      <c r="AO268" s="625"/>
      <c r="AP268" s="625"/>
    </row>
    <row r="269" spans="1:42" s="41" customFormat="1" ht="11.85" customHeight="1" x14ac:dyDescent="0.2">
      <c r="A269" s="83" t="str">
        <f>Monatsverwendungsnachweis!A272</f>
        <v/>
      </c>
      <c r="B269" s="84" t="str">
        <f>IF(Monatsverwendungsnachweis!B272&lt;&gt;"",Monatsverwendungsnachweis!B272,"")</f>
        <v/>
      </c>
      <c r="C269" s="84" t="str">
        <f>IF(Monatsverwendungsnachweis!D272&lt;&gt;"",Monatsverwendungsnachweis!D272,"")</f>
        <v/>
      </c>
      <c r="D269" s="124" t="str">
        <f>IF(Monatsverwendungsnachweis!F272="","",Monatsverwendungsnachweis!F272)</f>
        <v/>
      </c>
      <c r="E269" s="128" t="str">
        <f>IF(Monatsverwendungsnachweis!G272="","",Monatsverwendungsnachweis!G272)</f>
        <v/>
      </c>
      <c r="F269" s="124" t="str">
        <f>IF(Monatsverwendungsnachweis!H272="","",Monatsverwendungsnachweis!H272)</f>
        <v/>
      </c>
      <c r="G269" s="124" t="str">
        <f>IF(C269="","",IF(Ermittlung_Pauschale!N261=0,"nein","ja"))</f>
        <v/>
      </c>
      <c r="H269" s="73" t="str">
        <f>IFERROR(IF($B269=String_o_Kofi,0,VLOOKUP(Monatsverwendungsnachweis!Y272,Status_Ausloesung,Monatsverwendungsnachweis!$R$6,FALSE)*$AF$6*Ermittlung_Pauschale!$N261),"")</f>
        <v/>
      </c>
      <c r="I269" s="73" t="str">
        <f>IFERROR(IF($B269=String_o_Kofi,0,VLOOKUP(Monatsverwendungsnachweis!Z272,Status_Ausloesung,Monatsverwendungsnachweis!$R$6,FALSE)*$AF$6*Ermittlung_Pauschale!$N261),"")</f>
        <v/>
      </c>
      <c r="J269" s="73" t="str">
        <f>IFERROR(IF($B269=String_o_Kofi,0,VLOOKUP(Monatsverwendungsnachweis!AA272,Status_Ausloesung,Monatsverwendungsnachweis!$R$6,FALSE)*$AF$6*Ermittlung_Pauschale!$N261),"")</f>
        <v/>
      </c>
      <c r="K269" s="73" t="str">
        <f>IFERROR(IF($B269=String_o_Kofi,0,VLOOKUP(Monatsverwendungsnachweis!AB272,Status_Ausloesung,Monatsverwendungsnachweis!$R$6,FALSE)*$AF$6*Ermittlung_Pauschale!$N261),"")</f>
        <v/>
      </c>
      <c r="L269" s="73" t="str">
        <f>IFERROR(IF($B269=String_o_Kofi,0,VLOOKUP(Monatsverwendungsnachweis!AC272,Status_Ausloesung,Monatsverwendungsnachweis!$R$6,FALSE)*$AF$6*Ermittlung_Pauschale!$N261),"")</f>
        <v/>
      </c>
      <c r="M269" s="73" t="str">
        <f>IFERROR(IF($B269=String_o_Kofi,0,VLOOKUP(Monatsverwendungsnachweis!AD272,Status_Ausloesung,Monatsverwendungsnachweis!$R$6,FALSE)*$AF$6*Ermittlung_Pauschale!$N261),"")</f>
        <v/>
      </c>
      <c r="N269" s="73" t="str">
        <f>IFERROR(IF($B269=String_o_Kofi,0,VLOOKUP(Monatsverwendungsnachweis!AE272,Status_Ausloesung,Monatsverwendungsnachweis!$R$6,FALSE)*$AF$6*Ermittlung_Pauschale!$N261),"")</f>
        <v/>
      </c>
      <c r="O269" s="73" t="str">
        <f>IFERROR(IF($B269=String_o_Kofi,0,VLOOKUP(Monatsverwendungsnachweis!AF272,Status_Ausloesung,Monatsverwendungsnachweis!$R$6,FALSE)*$AF$6*Ermittlung_Pauschale!$N261),"")</f>
        <v/>
      </c>
      <c r="P269" s="73" t="str">
        <f>IFERROR(IF($B269=String_o_Kofi,0,VLOOKUP(Monatsverwendungsnachweis!AG272,Status_Ausloesung,Monatsverwendungsnachweis!$R$6,FALSE)*$AF$6*Ermittlung_Pauschale!$N261),"")</f>
        <v/>
      </c>
      <c r="Q269" s="73" t="str">
        <f>IFERROR(IF($B269=String_o_Kofi,0,VLOOKUP(Monatsverwendungsnachweis!AH272,Status_Ausloesung,Monatsverwendungsnachweis!$R$6,FALSE)*$AF$6*Ermittlung_Pauschale!$N261),"")</f>
        <v/>
      </c>
      <c r="R269" s="73" t="str">
        <f>IFERROR(IF($B269=String_o_Kofi,0,VLOOKUP(Monatsverwendungsnachweis!AI272,Status_Ausloesung,Monatsverwendungsnachweis!$R$6,FALSE)*$AF$6*Ermittlung_Pauschale!$N261),"")</f>
        <v/>
      </c>
      <c r="S269" s="73" t="str">
        <f>IFERROR(IF($B269=String_o_Kofi,0,VLOOKUP(Monatsverwendungsnachweis!AJ272,Status_Ausloesung,Monatsverwendungsnachweis!$R$6,FALSE)*$AF$6*Ermittlung_Pauschale!$N261),"")</f>
        <v/>
      </c>
      <c r="T269" s="73" t="str">
        <f>IFERROR(IF($B269=String_o_Kofi,0,VLOOKUP(Monatsverwendungsnachweis!AK272,Status_Ausloesung,Monatsverwendungsnachweis!$R$6,FALSE)*$AF$6*Ermittlung_Pauschale!$N261),"")</f>
        <v/>
      </c>
      <c r="U269" s="73" t="str">
        <f>IFERROR(IF($B269=String_o_Kofi,0,VLOOKUP(Monatsverwendungsnachweis!AL272,Status_Ausloesung,Monatsverwendungsnachweis!$R$6,FALSE)*$AF$6*Ermittlung_Pauschale!$N261),"")</f>
        <v/>
      </c>
      <c r="V269" s="73" t="str">
        <f>IFERROR(IF($B269=String_o_Kofi,0,VLOOKUP(Monatsverwendungsnachweis!AM272,Status_Ausloesung,Monatsverwendungsnachweis!$R$6,FALSE)*$AF$6*Ermittlung_Pauschale!$N261),"")</f>
        <v/>
      </c>
      <c r="W269" s="73" t="str">
        <f>IFERROR(IF($B269=String_o_Kofi,0,VLOOKUP(Monatsverwendungsnachweis!AN272,Status_Ausloesung,Monatsverwendungsnachweis!$R$6,FALSE)*$AF$6*Ermittlung_Pauschale!$N261),"")</f>
        <v/>
      </c>
      <c r="X269" s="73" t="str">
        <f>IFERROR(IF($B269=String_o_Kofi,0,VLOOKUP(Monatsverwendungsnachweis!AO272,Status_Ausloesung,Monatsverwendungsnachweis!$R$6,FALSE)*$AF$6*Ermittlung_Pauschale!$N261),"")</f>
        <v/>
      </c>
      <c r="Y269" s="73" t="str">
        <f>IFERROR(IF($B269=String_o_Kofi,0,VLOOKUP(Monatsverwendungsnachweis!AP272,Status_Ausloesung,Monatsverwendungsnachweis!$R$6,FALSE)*$AF$6*Ermittlung_Pauschale!$N261),"")</f>
        <v/>
      </c>
      <c r="Z269" s="73" t="str">
        <f>IFERROR(IF($B269=String_o_Kofi,0,VLOOKUP(Monatsverwendungsnachweis!AQ272,Status_Ausloesung,Monatsverwendungsnachweis!$R$6,FALSE)*$AF$6*Ermittlung_Pauschale!$N261),"")</f>
        <v/>
      </c>
      <c r="AA269" s="73" t="str">
        <f>IFERROR(IF($B269=String_o_Kofi,0,VLOOKUP(Monatsverwendungsnachweis!AR272,Status_Ausloesung,Monatsverwendungsnachweis!$R$6,FALSE)*$AF$6*Ermittlung_Pauschale!$N261),"")</f>
        <v/>
      </c>
      <c r="AB269" s="73" t="str">
        <f>IFERROR(IF($B269=String_o_Kofi,0,VLOOKUP(Monatsverwendungsnachweis!AS272,Status_Ausloesung,Monatsverwendungsnachweis!$R$6,FALSE)*$AF$6*Ermittlung_Pauschale!$N261),"")</f>
        <v/>
      </c>
      <c r="AC269" s="73" t="str">
        <f>IFERROR(IF($B269=String_o_Kofi,0,VLOOKUP(Monatsverwendungsnachweis!AT272,Status_Ausloesung,Monatsverwendungsnachweis!$R$6,FALSE)*$AF$6*Ermittlung_Pauschale!$N261),"")</f>
        <v/>
      </c>
      <c r="AD269" s="73" t="str">
        <f>IFERROR(IF($B269=String_o_Kofi,0,VLOOKUP(Monatsverwendungsnachweis!AU272,Status_Ausloesung,Monatsverwendungsnachweis!$R$6,FALSE)*$AF$6*Ermittlung_Pauschale!$N261),"")</f>
        <v/>
      </c>
      <c r="AE269" s="73" t="str">
        <f>IFERROR(IF($B269=String_o_Kofi,0,VLOOKUP(Monatsverwendungsnachweis!AV272,Status_Ausloesung,Monatsverwendungsnachweis!$R$6,FALSE)*$AF$6*Ermittlung_Pauschale!$N261),"")</f>
        <v/>
      </c>
      <c r="AF269" s="73" t="str">
        <f>IFERROR(IF($B269=String_o_Kofi,0,VLOOKUP(Monatsverwendungsnachweis!AW272,Status_Ausloesung,Monatsverwendungsnachweis!$R$6,FALSE)*$AF$6*Ermittlung_Pauschale!$N261),"")</f>
        <v/>
      </c>
      <c r="AG269" s="73" t="str">
        <f>IFERROR(IF($B269=String_o_Kofi,0,VLOOKUP(Monatsverwendungsnachweis!AX272,Status_Ausloesung,Monatsverwendungsnachweis!$R$6,FALSE)*$AF$6*Ermittlung_Pauschale!$N261),"")</f>
        <v/>
      </c>
      <c r="AH269" s="73" t="str">
        <f>IFERROR(IF($B269=String_o_Kofi,0,VLOOKUP(Monatsverwendungsnachweis!AY272,Status_Ausloesung,Monatsverwendungsnachweis!$R$6,FALSE)*$AF$6*Ermittlung_Pauschale!$N261),"")</f>
        <v/>
      </c>
      <c r="AI269" s="73" t="str">
        <f>IFERROR(IF($B269=String_o_Kofi,0,VLOOKUP(Monatsverwendungsnachweis!AZ272,Status_Ausloesung,Monatsverwendungsnachweis!$R$6,FALSE)*$AF$6*Ermittlung_Pauschale!$N261),"")</f>
        <v/>
      </c>
      <c r="AJ269" s="73" t="str">
        <f>IFERROR(IF($B269=String_o_Kofi,0,VLOOKUP(Monatsverwendungsnachweis!BA272,Status_Ausloesung,Monatsverwendungsnachweis!$R$6,FALSE)*$AF$6*Ermittlung_Pauschale!$N261),"")</f>
        <v/>
      </c>
      <c r="AK269" s="73" t="str">
        <f>IFERROR(IF($B269=String_o_Kofi,0,VLOOKUP(Monatsverwendungsnachweis!BB272,Status_Ausloesung,Monatsverwendungsnachweis!$R$6,FALSE)*$AF$6*Ermittlung_Pauschale!$N261),"")</f>
        <v/>
      </c>
      <c r="AL269" s="73" t="str">
        <f>IFERROR(IF($B269=String_o_Kofi,0,VLOOKUP(Monatsverwendungsnachweis!BC272,Status_Ausloesung,Monatsverwendungsnachweis!$R$6,FALSE)*$AF$6*Ermittlung_Pauschale!$N261),"")</f>
        <v/>
      </c>
      <c r="AM269" s="74">
        <f>IF(E269='Drop Down'!$L$2,SUM(H269:AL269),0)</f>
        <v>0</v>
      </c>
      <c r="AN269" s="74">
        <f>IF(E269='Drop Down'!$L$3,SUM(H269:AL269),0)</f>
        <v>0</v>
      </c>
      <c r="AO269" s="625"/>
      <c r="AP269" s="625"/>
    </row>
    <row r="270" spans="1:42" s="41" customFormat="1" ht="11.85" customHeight="1" x14ac:dyDescent="0.2">
      <c r="A270" s="83" t="str">
        <f>Monatsverwendungsnachweis!A273</f>
        <v/>
      </c>
      <c r="B270" s="84" t="str">
        <f>IF(Monatsverwendungsnachweis!B273&lt;&gt;"",Monatsverwendungsnachweis!B273,"")</f>
        <v/>
      </c>
      <c r="C270" s="84" t="str">
        <f>IF(Monatsverwendungsnachweis!D273&lt;&gt;"",Monatsverwendungsnachweis!D273,"")</f>
        <v/>
      </c>
      <c r="D270" s="124" t="str">
        <f>IF(Monatsverwendungsnachweis!F273="","",Monatsverwendungsnachweis!F273)</f>
        <v/>
      </c>
      <c r="E270" s="128" t="str">
        <f>IF(Monatsverwendungsnachweis!G273="","",Monatsverwendungsnachweis!G273)</f>
        <v/>
      </c>
      <c r="F270" s="124" t="str">
        <f>IF(Monatsverwendungsnachweis!H273="","",Monatsverwendungsnachweis!H273)</f>
        <v/>
      </c>
      <c r="G270" s="124" t="str">
        <f>IF(C270="","",IF(Ermittlung_Pauschale!N262=0,"nein","ja"))</f>
        <v/>
      </c>
      <c r="H270" s="73" t="str">
        <f>IFERROR(IF($B270=String_o_Kofi,0,VLOOKUP(Monatsverwendungsnachweis!Y273,Status_Ausloesung,Monatsverwendungsnachweis!$R$6,FALSE)*$AF$6*Ermittlung_Pauschale!$N262),"")</f>
        <v/>
      </c>
      <c r="I270" s="73" t="str">
        <f>IFERROR(IF($B270=String_o_Kofi,0,VLOOKUP(Monatsverwendungsnachweis!Z273,Status_Ausloesung,Monatsverwendungsnachweis!$R$6,FALSE)*$AF$6*Ermittlung_Pauschale!$N262),"")</f>
        <v/>
      </c>
      <c r="J270" s="73" t="str">
        <f>IFERROR(IF($B270=String_o_Kofi,0,VLOOKUP(Monatsverwendungsnachweis!AA273,Status_Ausloesung,Monatsverwendungsnachweis!$R$6,FALSE)*$AF$6*Ermittlung_Pauschale!$N262),"")</f>
        <v/>
      </c>
      <c r="K270" s="73" t="str">
        <f>IFERROR(IF($B270=String_o_Kofi,0,VLOOKUP(Monatsverwendungsnachweis!AB273,Status_Ausloesung,Monatsverwendungsnachweis!$R$6,FALSE)*$AF$6*Ermittlung_Pauschale!$N262),"")</f>
        <v/>
      </c>
      <c r="L270" s="73" t="str">
        <f>IFERROR(IF($B270=String_o_Kofi,0,VLOOKUP(Monatsverwendungsnachweis!AC273,Status_Ausloesung,Monatsverwendungsnachweis!$R$6,FALSE)*$AF$6*Ermittlung_Pauschale!$N262),"")</f>
        <v/>
      </c>
      <c r="M270" s="73" t="str">
        <f>IFERROR(IF($B270=String_o_Kofi,0,VLOOKUP(Monatsverwendungsnachweis!AD273,Status_Ausloesung,Monatsverwendungsnachweis!$R$6,FALSE)*$AF$6*Ermittlung_Pauschale!$N262),"")</f>
        <v/>
      </c>
      <c r="N270" s="73" t="str">
        <f>IFERROR(IF($B270=String_o_Kofi,0,VLOOKUP(Monatsverwendungsnachweis!AE273,Status_Ausloesung,Monatsverwendungsnachweis!$R$6,FALSE)*$AF$6*Ermittlung_Pauschale!$N262),"")</f>
        <v/>
      </c>
      <c r="O270" s="73" t="str">
        <f>IFERROR(IF($B270=String_o_Kofi,0,VLOOKUP(Monatsverwendungsnachweis!AF273,Status_Ausloesung,Monatsverwendungsnachweis!$R$6,FALSE)*$AF$6*Ermittlung_Pauschale!$N262),"")</f>
        <v/>
      </c>
      <c r="P270" s="73" t="str">
        <f>IFERROR(IF($B270=String_o_Kofi,0,VLOOKUP(Monatsverwendungsnachweis!AG273,Status_Ausloesung,Monatsverwendungsnachweis!$R$6,FALSE)*$AF$6*Ermittlung_Pauschale!$N262),"")</f>
        <v/>
      </c>
      <c r="Q270" s="73" t="str">
        <f>IFERROR(IF($B270=String_o_Kofi,0,VLOOKUP(Monatsverwendungsnachweis!AH273,Status_Ausloesung,Monatsverwendungsnachweis!$R$6,FALSE)*$AF$6*Ermittlung_Pauschale!$N262),"")</f>
        <v/>
      </c>
      <c r="R270" s="73" t="str">
        <f>IFERROR(IF($B270=String_o_Kofi,0,VLOOKUP(Monatsverwendungsnachweis!AI273,Status_Ausloesung,Monatsverwendungsnachweis!$R$6,FALSE)*$AF$6*Ermittlung_Pauschale!$N262),"")</f>
        <v/>
      </c>
      <c r="S270" s="73" t="str">
        <f>IFERROR(IF($B270=String_o_Kofi,0,VLOOKUP(Monatsverwendungsnachweis!AJ273,Status_Ausloesung,Monatsverwendungsnachweis!$R$6,FALSE)*$AF$6*Ermittlung_Pauschale!$N262),"")</f>
        <v/>
      </c>
      <c r="T270" s="73" t="str">
        <f>IFERROR(IF($B270=String_o_Kofi,0,VLOOKUP(Monatsverwendungsnachweis!AK273,Status_Ausloesung,Monatsverwendungsnachweis!$R$6,FALSE)*$AF$6*Ermittlung_Pauschale!$N262),"")</f>
        <v/>
      </c>
      <c r="U270" s="73" t="str">
        <f>IFERROR(IF($B270=String_o_Kofi,0,VLOOKUP(Monatsverwendungsnachweis!AL273,Status_Ausloesung,Monatsverwendungsnachweis!$R$6,FALSE)*$AF$6*Ermittlung_Pauschale!$N262),"")</f>
        <v/>
      </c>
      <c r="V270" s="73" t="str">
        <f>IFERROR(IF($B270=String_o_Kofi,0,VLOOKUP(Monatsverwendungsnachweis!AM273,Status_Ausloesung,Monatsverwendungsnachweis!$R$6,FALSE)*$AF$6*Ermittlung_Pauschale!$N262),"")</f>
        <v/>
      </c>
      <c r="W270" s="73" t="str">
        <f>IFERROR(IF($B270=String_o_Kofi,0,VLOOKUP(Monatsverwendungsnachweis!AN273,Status_Ausloesung,Monatsverwendungsnachweis!$R$6,FALSE)*$AF$6*Ermittlung_Pauschale!$N262),"")</f>
        <v/>
      </c>
      <c r="X270" s="73" t="str">
        <f>IFERROR(IF($B270=String_o_Kofi,0,VLOOKUP(Monatsverwendungsnachweis!AO273,Status_Ausloesung,Monatsverwendungsnachweis!$R$6,FALSE)*$AF$6*Ermittlung_Pauschale!$N262),"")</f>
        <v/>
      </c>
      <c r="Y270" s="73" t="str">
        <f>IFERROR(IF($B270=String_o_Kofi,0,VLOOKUP(Monatsverwendungsnachweis!AP273,Status_Ausloesung,Monatsverwendungsnachweis!$R$6,FALSE)*$AF$6*Ermittlung_Pauschale!$N262),"")</f>
        <v/>
      </c>
      <c r="Z270" s="73" t="str">
        <f>IFERROR(IF($B270=String_o_Kofi,0,VLOOKUP(Monatsverwendungsnachweis!AQ273,Status_Ausloesung,Monatsverwendungsnachweis!$R$6,FALSE)*$AF$6*Ermittlung_Pauschale!$N262),"")</f>
        <v/>
      </c>
      <c r="AA270" s="73" t="str">
        <f>IFERROR(IF($B270=String_o_Kofi,0,VLOOKUP(Monatsverwendungsnachweis!AR273,Status_Ausloesung,Monatsverwendungsnachweis!$R$6,FALSE)*$AF$6*Ermittlung_Pauschale!$N262),"")</f>
        <v/>
      </c>
      <c r="AB270" s="73" t="str">
        <f>IFERROR(IF($B270=String_o_Kofi,0,VLOOKUP(Monatsverwendungsnachweis!AS273,Status_Ausloesung,Monatsverwendungsnachweis!$R$6,FALSE)*$AF$6*Ermittlung_Pauschale!$N262),"")</f>
        <v/>
      </c>
      <c r="AC270" s="73" t="str">
        <f>IFERROR(IF($B270=String_o_Kofi,0,VLOOKUP(Monatsverwendungsnachweis!AT273,Status_Ausloesung,Monatsverwendungsnachweis!$R$6,FALSE)*$AF$6*Ermittlung_Pauschale!$N262),"")</f>
        <v/>
      </c>
      <c r="AD270" s="73" t="str">
        <f>IFERROR(IF($B270=String_o_Kofi,0,VLOOKUP(Monatsverwendungsnachweis!AU273,Status_Ausloesung,Monatsverwendungsnachweis!$R$6,FALSE)*$AF$6*Ermittlung_Pauschale!$N262),"")</f>
        <v/>
      </c>
      <c r="AE270" s="73" t="str">
        <f>IFERROR(IF($B270=String_o_Kofi,0,VLOOKUP(Monatsverwendungsnachweis!AV273,Status_Ausloesung,Monatsverwendungsnachweis!$R$6,FALSE)*$AF$6*Ermittlung_Pauschale!$N262),"")</f>
        <v/>
      </c>
      <c r="AF270" s="73" t="str">
        <f>IFERROR(IF($B270=String_o_Kofi,0,VLOOKUP(Monatsverwendungsnachweis!AW273,Status_Ausloesung,Monatsverwendungsnachweis!$R$6,FALSE)*$AF$6*Ermittlung_Pauschale!$N262),"")</f>
        <v/>
      </c>
      <c r="AG270" s="73" t="str">
        <f>IFERROR(IF($B270=String_o_Kofi,0,VLOOKUP(Monatsverwendungsnachweis!AX273,Status_Ausloesung,Monatsverwendungsnachweis!$R$6,FALSE)*$AF$6*Ermittlung_Pauschale!$N262),"")</f>
        <v/>
      </c>
      <c r="AH270" s="73" t="str">
        <f>IFERROR(IF($B270=String_o_Kofi,0,VLOOKUP(Monatsverwendungsnachweis!AY273,Status_Ausloesung,Monatsverwendungsnachweis!$R$6,FALSE)*$AF$6*Ermittlung_Pauschale!$N262),"")</f>
        <v/>
      </c>
      <c r="AI270" s="73" t="str">
        <f>IFERROR(IF($B270=String_o_Kofi,0,VLOOKUP(Monatsverwendungsnachweis!AZ273,Status_Ausloesung,Monatsverwendungsnachweis!$R$6,FALSE)*$AF$6*Ermittlung_Pauschale!$N262),"")</f>
        <v/>
      </c>
      <c r="AJ270" s="73" t="str">
        <f>IFERROR(IF($B270=String_o_Kofi,0,VLOOKUP(Monatsverwendungsnachweis!BA273,Status_Ausloesung,Monatsverwendungsnachweis!$R$6,FALSE)*$AF$6*Ermittlung_Pauschale!$N262),"")</f>
        <v/>
      </c>
      <c r="AK270" s="73" t="str">
        <f>IFERROR(IF($B270=String_o_Kofi,0,VLOOKUP(Monatsverwendungsnachweis!BB273,Status_Ausloesung,Monatsverwendungsnachweis!$R$6,FALSE)*$AF$6*Ermittlung_Pauschale!$N262),"")</f>
        <v/>
      </c>
      <c r="AL270" s="73" t="str">
        <f>IFERROR(IF($B270=String_o_Kofi,0,VLOOKUP(Monatsverwendungsnachweis!BC273,Status_Ausloesung,Monatsverwendungsnachweis!$R$6,FALSE)*$AF$6*Ermittlung_Pauschale!$N262),"")</f>
        <v/>
      </c>
      <c r="AM270" s="74">
        <f>IF(E270='Drop Down'!$L$2,SUM(H270:AL270),0)</f>
        <v>0</v>
      </c>
      <c r="AN270" s="74">
        <f>IF(E270='Drop Down'!$L$3,SUM(H270:AL270),0)</f>
        <v>0</v>
      </c>
      <c r="AO270" s="625"/>
      <c r="AP270" s="625"/>
    </row>
    <row r="271" spans="1:42" s="41" customFormat="1" ht="11.85" customHeight="1" x14ac:dyDescent="0.2">
      <c r="A271" s="83" t="str">
        <f>Monatsverwendungsnachweis!A274</f>
        <v/>
      </c>
      <c r="B271" s="84" t="str">
        <f>IF(Monatsverwendungsnachweis!B274&lt;&gt;"",Monatsverwendungsnachweis!B274,"")</f>
        <v/>
      </c>
      <c r="C271" s="84" t="str">
        <f>IF(Monatsverwendungsnachweis!D274&lt;&gt;"",Monatsverwendungsnachweis!D274,"")</f>
        <v/>
      </c>
      <c r="D271" s="124" t="str">
        <f>IF(Monatsverwendungsnachweis!F274="","",Monatsverwendungsnachweis!F274)</f>
        <v/>
      </c>
      <c r="E271" s="128" t="str">
        <f>IF(Monatsverwendungsnachweis!G274="","",Monatsverwendungsnachweis!G274)</f>
        <v/>
      </c>
      <c r="F271" s="124" t="str">
        <f>IF(Monatsverwendungsnachweis!H274="","",Monatsverwendungsnachweis!H274)</f>
        <v/>
      </c>
      <c r="G271" s="124" t="str">
        <f>IF(C271="","",IF(Ermittlung_Pauschale!N263=0,"nein","ja"))</f>
        <v/>
      </c>
      <c r="H271" s="73" t="str">
        <f>IFERROR(IF($B271=String_o_Kofi,0,VLOOKUP(Monatsverwendungsnachweis!Y274,Status_Ausloesung,Monatsverwendungsnachweis!$R$6,FALSE)*$AF$6*Ermittlung_Pauschale!$N263),"")</f>
        <v/>
      </c>
      <c r="I271" s="73" t="str">
        <f>IFERROR(IF($B271=String_o_Kofi,0,VLOOKUP(Monatsverwendungsnachweis!Z274,Status_Ausloesung,Monatsverwendungsnachweis!$R$6,FALSE)*$AF$6*Ermittlung_Pauschale!$N263),"")</f>
        <v/>
      </c>
      <c r="J271" s="73" t="str">
        <f>IFERROR(IF($B271=String_o_Kofi,0,VLOOKUP(Monatsverwendungsnachweis!AA274,Status_Ausloesung,Monatsverwendungsnachweis!$R$6,FALSE)*$AF$6*Ermittlung_Pauschale!$N263),"")</f>
        <v/>
      </c>
      <c r="K271" s="73" t="str">
        <f>IFERROR(IF($B271=String_o_Kofi,0,VLOOKUP(Monatsverwendungsnachweis!AB274,Status_Ausloesung,Monatsverwendungsnachweis!$R$6,FALSE)*$AF$6*Ermittlung_Pauschale!$N263),"")</f>
        <v/>
      </c>
      <c r="L271" s="73" t="str">
        <f>IFERROR(IF($B271=String_o_Kofi,0,VLOOKUP(Monatsverwendungsnachweis!AC274,Status_Ausloesung,Monatsverwendungsnachweis!$R$6,FALSE)*$AF$6*Ermittlung_Pauschale!$N263),"")</f>
        <v/>
      </c>
      <c r="M271" s="73" t="str">
        <f>IFERROR(IF($B271=String_o_Kofi,0,VLOOKUP(Monatsverwendungsnachweis!AD274,Status_Ausloesung,Monatsverwendungsnachweis!$R$6,FALSE)*$AF$6*Ermittlung_Pauschale!$N263),"")</f>
        <v/>
      </c>
      <c r="N271" s="73" t="str">
        <f>IFERROR(IF($B271=String_o_Kofi,0,VLOOKUP(Monatsverwendungsnachweis!AE274,Status_Ausloesung,Monatsverwendungsnachweis!$R$6,FALSE)*$AF$6*Ermittlung_Pauschale!$N263),"")</f>
        <v/>
      </c>
      <c r="O271" s="73" t="str">
        <f>IFERROR(IF($B271=String_o_Kofi,0,VLOOKUP(Monatsverwendungsnachweis!AF274,Status_Ausloesung,Monatsverwendungsnachweis!$R$6,FALSE)*$AF$6*Ermittlung_Pauschale!$N263),"")</f>
        <v/>
      </c>
      <c r="P271" s="73" t="str">
        <f>IFERROR(IF($B271=String_o_Kofi,0,VLOOKUP(Monatsverwendungsnachweis!AG274,Status_Ausloesung,Monatsverwendungsnachweis!$R$6,FALSE)*$AF$6*Ermittlung_Pauschale!$N263),"")</f>
        <v/>
      </c>
      <c r="Q271" s="73" t="str">
        <f>IFERROR(IF($B271=String_o_Kofi,0,VLOOKUP(Monatsverwendungsnachweis!AH274,Status_Ausloesung,Monatsverwendungsnachweis!$R$6,FALSE)*$AF$6*Ermittlung_Pauschale!$N263),"")</f>
        <v/>
      </c>
      <c r="R271" s="73" t="str">
        <f>IFERROR(IF($B271=String_o_Kofi,0,VLOOKUP(Monatsverwendungsnachweis!AI274,Status_Ausloesung,Monatsverwendungsnachweis!$R$6,FALSE)*$AF$6*Ermittlung_Pauschale!$N263),"")</f>
        <v/>
      </c>
      <c r="S271" s="73" t="str">
        <f>IFERROR(IF($B271=String_o_Kofi,0,VLOOKUP(Monatsverwendungsnachweis!AJ274,Status_Ausloesung,Monatsverwendungsnachweis!$R$6,FALSE)*$AF$6*Ermittlung_Pauschale!$N263),"")</f>
        <v/>
      </c>
      <c r="T271" s="73" t="str">
        <f>IFERROR(IF($B271=String_o_Kofi,0,VLOOKUP(Monatsverwendungsnachweis!AK274,Status_Ausloesung,Monatsverwendungsnachweis!$R$6,FALSE)*$AF$6*Ermittlung_Pauschale!$N263),"")</f>
        <v/>
      </c>
      <c r="U271" s="73" t="str">
        <f>IFERROR(IF($B271=String_o_Kofi,0,VLOOKUP(Monatsverwendungsnachweis!AL274,Status_Ausloesung,Monatsverwendungsnachweis!$R$6,FALSE)*$AF$6*Ermittlung_Pauschale!$N263),"")</f>
        <v/>
      </c>
      <c r="V271" s="73" t="str">
        <f>IFERROR(IF($B271=String_o_Kofi,0,VLOOKUP(Monatsverwendungsnachweis!AM274,Status_Ausloesung,Monatsverwendungsnachweis!$R$6,FALSE)*$AF$6*Ermittlung_Pauschale!$N263),"")</f>
        <v/>
      </c>
      <c r="W271" s="73" t="str">
        <f>IFERROR(IF($B271=String_o_Kofi,0,VLOOKUP(Monatsverwendungsnachweis!AN274,Status_Ausloesung,Monatsverwendungsnachweis!$R$6,FALSE)*$AF$6*Ermittlung_Pauschale!$N263),"")</f>
        <v/>
      </c>
      <c r="X271" s="73" t="str">
        <f>IFERROR(IF($B271=String_o_Kofi,0,VLOOKUP(Monatsverwendungsnachweis!AO274,Status_Ausloesung,Monatsverwendungsnachweis!$R$6,FALSE)*$AF$6*Ermittlung_Pauschale!$N263),"")</f>
        <v/>
      </c>
      <c r="Y271" s="73" t="str">
        <f>IFERROR(IF($B271=String_o_Kofi,0,VLOOKUP(Monatsverwendungsnachweis!AP274,Status_Ausloesung,Monatsverwendungsnachweis!$R$6,FALSE)*$AF$6*Ermittlung_Pauschale!$N263),"")</f>
        <v/>
      </c>
      <c r="Z271" s="73" t="str">
        <f>IFERROR(IF($B271=String_o_Kofi,0,VLOOKUP(Monatsverwendungsnachweis!AQ274,Status_Ausloesung,Monatsverwendungsnachweis!$R$6,FALSE)*$AF$6*Ermittlung_Pauschale!$N263),"")</f>
        <v/>
      </c>
      <c r="AA271" s="73" t="str">
        <f>IFERROR(IF($B271=String_o_Kofi,0,VLOOKUP(Monatsverwendungsnachweis!AR274,Status_Ausloesung,Monatsverwendungsnachweis!$R$6,FALSE)*$AF$6*Ermittlung_Pauschale!$N263),"")</f>
        <v/>
      </c>
      <c r="AB271" s="73" t="str">
        <f>IFERROR(IF($B271=String_o_Kofi,0,VLOOKUP(Monatsverwendungsnachweis!AS274,Status_Ausloesung,Monatsverwendungsnachweis!$R$6,FALSE)*$AF$6*Ermittlung_Pauschale!$N263),"")</f>
        <v/>
      </c>
      <c r="AC271" s="73" t="str">
        <f>IFERROR(IF($B271=String_o_Kofi,0,VLOOKUP(Monatsverwendungsnachweis!AT274,Status_Ausloesung,Monatsverwendungsnachweis!$R$6,FALSE)*$AF$6*Ermittlung_Pauschale!$N263),"")</f>
        <v/>
      </c>
      <c r="AD271" s="73" t="str">
        <f>IFERROR(IF($B271=String_o_Kofi,0,VLOOKUP(Monatsverwendungsnachweis!AU274,Status_Ausloesung,Monatsverwendungsnachweis!$R$6,FALSE)*$AF$6*Ermittlung_Pauschale!$N263),"")</f>
        <v/>
      </c>
      <c r="AE271" s="73" t="str">
        <f>IFERROR(IF($B271=String_o_Kofi,0,VLOOKUP(Monatsverwendungsnachweis!AV274,Status_Ausloesung,Monatsverwendungsnachweis!$R$6,FALSE)*$AF$6*Ermittlung_Pauschale!$N263),"")</f>
        <v/>
      </c>
      <c r="AF271" s="73" t="str">
        <f>IFERROR(IF($B271=String_o_Kofi,0,VLOOKUP(Monatsverwendungsnachweis!AW274,Status_Ausloesung,Monatsverwendungsnachweis!$R$6,FALSE)*$AF$6*Ermittlung_Pauschale!$N263),"")</f>
        <v/>
      </c>
      <c r="AG271" s="73" t="str">
        <f>IFERROR(IF($B271=String_o_Kofi,0,VLOOKUP(Monatsverwendungsnachweis!AX274,Status_Ausloesung,Monatsverwendungsnachweis!$R$6,FALSE)*$AF$6*Ermittlung_Pauschale!$N263),"")</f>
        <v/>
      </c>
      <c r="AH271" s="73" t="str">
        <f>IFERROR(IF($B271=String_o_Kofi,0,VLOOKUP(Monatsverwendungsnachweis!AY274,Status_Ausloesung,Monatsverwendungsnachweis!$R$6,FALSE)*$AF$6*Ermittlung_Pauschale!$N263),"")</f>
        <v/>
      </c>
      <c r="AI271" s="73" t="str">
        <f>IFERROR(IF($B271=String_o_Kofi,0,VLOOKUP(Monatsverwendungsnachweis!AZ274,Status_Ausloesung,Monatsverwendungsnachweis!$R$6,FALSE)*$AF$6*Ermittlung_Pauschale!$N263),"")</f>
        <v/>
      </c>
      <c r="AJ271" s="73" t="str">
        <f>IFERROR(IF($B271=String_o_Kofi,0,VLOOKUP(Monatsverwendungsnachweis!BA274,Status_Ausloesung,Monatsverwendungsnachweis!$R$6,FALSE)*$AF$6*Ermittlung_Pauschale!$N263),"")</f>
        <v/>
      </c>
      <c r="AK271" s="73" t="str">
        <f>IFERROR(IF($B271=String_o_Kofi,0,VLOOKUP(Monatsverwendungsnachweis!BB274,Status_Ausloesung,Monatsverwendungsnachweis!$R$6,FALSE)*$AF$6*Ermittlung_Pauschale!$N263),"")</f>
        <v/>
      </c>
      <c r="AL271" s="73" t="str">
        <f>IFERROR(IF($B271=String_o_Kofi,0,VLOOKUP(Monatsverwendungsnachweis!BC274,Status_Ausloesung,Monatsverwendungsnachweis!$R$6,FALSE)*$AF$6*Ermittlung_Pauschale!$N263),"")</f>
        <v/>
      </c>
      <c r="AM271" s="74">
        <f>IF(E271='Drop Down'!$L$2,SUM(H271:AL271),0)</f>
        <v>0</v>
      </c>
      <c r="AN271" s="74">
        <f>IF(E271='Drop Down'!$L$3,SUM(H271:AL271),0)</f>
        <v>0</v>
      </c>
      <c r="AO271" s="625"/>
      <c r="AP271" s="625"/>
    </row>
    <row r="272" spans="1:42" s="41" customFormat="1" ht="11.85" customHeight="1" x14ac:dyDescent="0.2">
      <c r="A272" s="83" t="str">
        <f>Monatsverwendungsnachweis!A275</f>
        <v/>
      </c>
      <c r="B272" s="84" t="str">
        <f>IF(Monatsverwendungsnachweis!B275&lt;&gt;"",Monatsverwendungsnachweis!B275,"")</f>
        <v/>
      </c>
      <c r="C272" s="84" t="str">
        <f>IF(Monatsverwendungsnachweis!D275&lt;&gt;"",Monatsverwendungsnachweis!D275,"")</f>
        <v/>
      </c>
      <c r="D272" s="124" t="str">
        <f>IF(Monatsverwendungsnachweis!F275="","",Monatsverwendungsnachweis!F275)</f>
        <v/>
      </c>
      <c r="E272" s="128" t="str">
        <f>IF(Monatsverwendungsnachweis!G275="","",Monatsverwendungsnachweis!G275)</f>
        <v/>
      </c>
      <c r="F272" s="124" t="str">
        <f>IF(Monatsverwendungsnachweis!H275="","",Monatsverwendungsnachweis!H275)</f>
        <v/>
      </c>
      <c r="G272" s="124" t="str">
        <f>IF(C272="","",IF(Ermittlung_Pauschale!N264=0,"nein","ja"))</f>
        <v/>
      </c>
      <c r="H272" s="73" t="str">
        <f>IFERROR(IF($B272=String_o_Kofi,0,VLOOKUP(Monatsverwendungsnachweis!Y275,Status_Ausloesung,Monatsverwendungsnachweis!$R$6,FALSE)*$AF$6*Ermittlung_Pauschale!$N264),"")</f>
        <v/>
      </c>
      <c r="I272" s="73" t="str">
        <f>IFERROR(IF($B272=String_o_Kofi,0,VLOOKUP(Monatsverwendungsnachweis!Z275,Status_Ausloesung,Monatsverwendungsnachweis!$R$6,FALSE)*$AF$6*Ermittlung_Pauschale!$N264),"")</f>
        <v/>
      </c>
      <c r="J272" s="73" t="str">
        <f>IFERROR(IF($B272=String_o_Kofi,0,VLOOKUP(Monatsverwendungsnachweis!AA275,Status_Ausloesung,Monatsverwendungsnachweis!$R$6,FALSE)*$AF$6*Ermittlung_Pauschale!$N264),"")</f>
        <v/>
      </c>
      <c r="K272" s="73" t="str">
        <f>IFERROR(IF($B272=String_o_Kofi,0,VLOOKUP(Monatsverwendungsnachweis!AB275,Status_Ausloesung,Monatsverwendungsnachweis!$R$6,FALSE)*$AF$6*Ermittlung_Pauschale!$N264),"")</f>
        <v/>
      </c>
      <c r="L272" s="73" t="str">
        <f>IFERROR(IF($B272=String_o_Kofi,0,VLOOKUP(Monatsverwendungsnachweis!AC275,Status_Ausloesung,Monatsverwendungsnachweis!$R$6,FALSE)*$AF$6*Ermittlung_Pauschale!$N264),"")</f>
        <v/>
      </c>
      <c r="M272" s="73" t="str">
        <f>IFERROR(IF($B272=String_o_Kofi,0,VLOOKUP(Monatsverwendungsnachweis!AD275,Status_Ausloesung,Monatsverwendungsnachweis!$R$6,FALSE)*$AF$6*Ermittlung_Pauschale!$N264),"")</f>
        <v/>
      </c>
      <c r="N272" s="73" t="str">
        <f>IFERROR(IF($B272=String_o_Kofi,0,VLOOKUP(Monatsverwendungsnachweis!AE275,Status_Ausloesung,Monatsverwendungsnachweis!$R$6,FALSE)*$AF$6*Ermittlung_Pauschale!$N264),"")</f>
        <v/>
      </c>
      <c r="O272" s="73" t="str">
        <f>IFERROR(IF($B272=String_o_Kofi,0,VLOOKUP(Monatsverwendungsnachweis!AF275,Status_Ausloesung,Monatsverwendungsnachweis!$R$6,FALSE)*$AF$6*Ermittlung_Pauschale!$N264),"")</f>
        <v/>
      </c>
      <c r="P272" s="73" t="str">
        <f>IFERROR(IF($B272=String_o_Kofi,0,VLOOKUP(Monatsverwendungsnachweis!AG275,Status_Ausloesung,Monatsverwendungsnachweis!$R$6,FALSE)*$AF$6*Ermittlung_Pauschale!$N264),"")</f>
        <v/>
      </c>
      <c r="Q272" s="73" t="str">
        <f>IFERROR(IF($B272=String_o_Kofi,0,VLOOKUP(Monatsverwendungsnachweis!AH275,Status_Ausloesung,Monatsverwendungsnachweis!$R$6,FALSE)*$AF$6*Ermittlung_Pauschale!$N264),"")</f>
        <v/>
      </c>
      <c r="R272" s="73" t="str">
        <f>IFERROR(IF($B272=String_o_Kofi,0,VLOOKUP(Monatsverwendungsnachweis!AI275,Status_Ausloesung,Monatsverwendungsnachweis!$R$6,FALSE)*$AF$6*Ermittlung_Pauschale!$N264),"")</f>
        <v/>
      </c>
      <c r="S272" s="73" t="str">
        <f>IFERROR(IF($B272=String_o_Kofi,0,VLOOKUP(Monatsverwendungsnachweis!AJ275,Status_Ausloesung,Monatsverwendungsnachweis!$R$6,FALSE)*$AF$6*Ermittlung_Pauschale!$N264),"")</f>
        <v/>
      </c>
      <c r="T272" s="73" t="str">
        <f>IFERROR(IF($B272=String_o_Kofi,0,VLOOKUP(Monatsverwendungsnachweis!AK275,Status_Ausloesung,Monatsverwendungsnachweis!$R$6,FALSE)*$AF$6*Ermittlung_Pauschale!$N264),"")</f>
        <v/>
      </c>
      <c r="U272" s="73" t="str">
        <f>IFERROR(IF($B272=String_o_Kofi,0,VLOOKUP(Monatsverwendungsnachweis!AL275,Status_Ausloesung,Monatsverwendungsnachweis!$R$6,FALSE)*$AF$6*Ermittlung_Pauschale!$N264),"")</f>
        <v/>
      </c>
      <c r="V272" s="73" t="str">
        <f>IFERROR(IF($B272=String_o_Kofi,0,VLOOKUP(Monatsverwendungsnachweis!AM275,Status_Ausloesung,Monatsverwendungsnachweis!$R$6,FALSE)*$AF$6*Ermittlung_Pauschale!$N264),"")</f>
        <v/>
      </c>
      <c r="W272" s="73" t="str">
        <f>IFERROR(IF($B272=String_o_Kofi,0,VLOOKUP(Monatsverwendungsnachweis!AN275,Status_Ausloesung,Monatsverwendungsnachweis!$R$6,FALSE)*$AF$6*Ermittlung_Pauschale!$N264),"")</f>
        <v/>
      </c>
      <c r="X272" s="73" t="str">
        <f>IFERROR(IF($B272=String_o_Kofi,0,VLOOKUP(Monatsverwendungsnachweis!AO275,Status_Ausloesung,Monatsverwendungsnachweis!$R$6,FALSE)*$AF$6*Ermittlung_Pauschale!$N264),"")</f>
        <v/>
      </c>
      <c r="Y272" s="73" t="str">
        <f>IFERROR(IF($B272=String_o_Kofi,0,VLOOKUP(Monatsverwendungsnachweis!AP275,Status_Ausloesung,Monatsverwendungsnachweis!$R$6,FALSE)*$AF$6*Ermittlung_Pauschale!$N264),"")</f>
        <v/>
      </c>
      <c r="Z272" s="73" t="str">
        <f>IFERROR(IF($B272=String_o_Kofi,0,VLOOKUP(Monatsverwendungsnachweis!AQ275,Status_Ausloesung,Monatsverwendungsnachweis!$R$6,FALSE)*$AF$6*Ermittlung_Pauschale!$N264),"")</f>
        <v/>
      </c>
      <c r="AA272" s="73" t="str">
        <f>IFERROR(IF($B272=String_o_Kofi,0,VLOOKUP(Monatsverwendungsnachweis!AR275,Status_Ausloesung,Monatsverwendungsnachweis!$R$6,FALSE)*$AF$6*Ermittlung_Pauschale!$N264),"")</f>
        <v/>
      </c>
      <c r="AB272" s="73" t="str">
        <f>IFERROR(IF($B272=String_o_Kofi,0,VLOOKUP(Monatsverwendungsnachweis!AS275,Status_Ausloesung,Monatsverwendungsnachweis!$R$6,FALSE)*$AF$6*Ermittlung_Pauschale!$N264),"")</f>
        <v/>
      </c>
      <c r="AC272" s="73" t="str">
        <f>IFERROR(IF($B272=String_o_Kofi,0,VLOOKUP(Monatsverwendungsnachweis!AT275,Status_Ausloesung,Monatsverwendungsnachweis!$R$6,FALSE)*$AF$6*Ermittlung_Pauschale!$N264),"")</f>
        <v/>
      </c>
      <c r="AD272" s="73" t="str">
        <f>IFERROR(IF($B272=String_o_Kofi,0,VLOOKUP(Monatsverwendungsnachweis!AU275,Status_Ausloesung,Monatsverwendungsnachweis!$R$6,FALSE)*$AF$6*Ermittlung_Pauschale!$N264),"")</f>
        <v/>
      </c>
      <c r="AE272" s="73" t="str">
        <f>IFERROR(IF($B272=String_o_Kofi,0,VLOOKUP(Monatsverwendungsnachweis!AV275,Status_Ausloesung,Monatsverwendungsnachweis!$R$6,FALSE)*$AF$6*Ermittlung_Pauschale!$N264),"")</f>
        <v/>
      </c>
      <c r="AF272" s="73" t="str">
        <f>IFERROR(IF($B272=String_o_Kofi,0,VLOOKUP(Monatsverwendungsnachweis!AW275,Status_Ausloesung,Monatsverwendungsnachweis!$R$6,FALSE)*$AF$6*Ermittlung_Pauschale!$N264),"")</f>
        <v/>
      </c>
      <c r="AG272" s="73" t="str">
        <f>IFERROR(IF($B272=String_o_Kofi,0,VLOOKUP(Monatsverwendungsnachweis!AX275,Status_Ausloesung,Monatsverwendungsnachweis!$R$6,FALSE)*$AF$6*Ermittlung_Pauschale!$N264),"")</f>
        <v/>
      </c>
      <c r="AH272" s="73" t="str">
        <f>IFERROR(IF($B272=String_o_Kofi,0,VLOOKUP(Monatsverwendungsnachweis!AY275,Status_Ausloesung,Monatsverwendungsnachweis!$R$6,FALSE)*$AF$6*Ermittlung_Pauschale!$N264),"")</f>
        <v/>
      </c>
      <c r="AI272" s="73" t="str">
        <f>IFERROR(IF($B272=String_o_Kofi,0,VLOOKUP(Monatsverwendungsnachweis!AZ275,Status_Ausloesung,Monatsverwendungsnachweis!$R$6,FALSE)*$AF$6*Ermittlung_Pauschale!$N264),"")</f>
        <v/>
      </c>
      <c r="AJ272" s="73" t="str">
        <f>IFERROR(IF($B272=String_o_Kofi,0,VLOOKUP(Monatsverwendungsnachweis!BA275,Status_Ausloesung,Monatsverwendungsnachweis!$R$6,FALSE)*$AF$6*Ermittlung_Pauschale!$N264),"")</f>
        <v/>
      </c>
      <c r="AK272" s="73" t="str">
        <f>IFERROR(IF($B272=String_o_Kofi,0,VLOOKUP(Monatsverwendungsnachweis!BB275,Status_Ausloesung,Monatsverwendungsnachweis!$R$6,FALSE)*$AF$6*Ermittlung_Pauschale!$N264),"")</f>
        <v/>
      </c>
      <c r="AL272" s="73" t="str">
        <f>IFERROR(IF($B272=String_o_Kofi,0,VLOOKUP(Monatsverwendungsnachweis!BC275,Status_Ausloesung,Monatsverwendungsnachweis!$R$6,FALSE)*$AF$6*Ermittlung_Pauschale!$N264),"")</f>
        <v/>
      </c>
      <c r="AM272" s="74">
        <f>IF(E272='Drop Down'!$L$2,SUM(H272:AL272),0)</f>
        <v>0</v>
      </c>
      <c r="AN272" s="74">
        <f>IF(E272='Drop Down'!$L$3,SUM(H272:AL272),0)</f>
        <v>0</v>
      </c>
      <c r="AO272" s="625"/>
      <c r="AP272" s="625"/>
    </row>
    <row r="273" spans="1:42" s="41" customFormat="1" ht="11.85" customHeight="1" x14ac:dyDescent="0.2">
      <c r="A273" s="83" t="str">
        <f>Monatsverwendungsnachweis!A276</f>
        <v/>
      </c>
      <c r="B273" s="84" t="str">
        <f>IF(Monatsverwendungsnachweis!B276&lt;&gt;"",Monatsverwendungsnachweis!B276,"")</f>
        <v/>
      </c>
      <c r="C273" s="84" t="str">
        <f>IF(Monatsverwendungsnachweis!D276&lt;&gt;"",Monatsverwendungsnachweis!D276,"")</f>
        <v/>
      </c>
      <c r="D273" s="124" t="str">
        <f>IF(Monatsverwendungsnachweis!F276="","",Monatsverwendungsnachweis!F276)</f>
        <v/>
      </c>
      <c r="E273" s="128" t="str">
        <f>IF(Monatsverwendungsnachweis!G276="","",Monatsverwendungsnachweis!G276)</f>
        <v/>
      </c>
      <c r="F273" s="124" t="str">
        <f>IF(Monatsverwendungsnachweis!H276="","",Monatsverwendungsnachweis!H276)</f>
        <v/>
      </c>
      <c r="G273" s="124" t="str">
        <f>IF(C273="","",IF(Ermittlung_Pauschale!N265=0,"nein","ja"))</f>
        <v/>
      </c>
      <c r="H273" s="73" t="str">
        <f>IFERROR(IF($B273=String_o_Kofi,0,VLOOKUP(Monatsverwendungsnachweis!Y276,Status_Ausloesung,Monatsverwendungsnachweis!$R$6,FALSE)*$AF$6*Ermittlung_Pauschale!$N265),"")</f>
        <v/>
      </c>
      <c r="I273" s="73" t="str">
        <f>IFERROR(IF($B273=String_o_Kofi,0,VLOOKUP(Monatsverwendungsnachweis!Z276,Status_Ausloesung,Monatsverwendungsnachweis!$R$6,FALSE)*$AF$6*Ermittlung_Pauschale!$N265),"")</f>
        <v/>
      </c>
      <c r="J273" s="73" t="str">
        <f>IFERROR(IF($B273=String_o_Kofi,0,VLOOKUP(Monatsverwendungsnachweis!AA276,Status_Ausloesung,Monatsverwendungsnachweis!$R$6,FALSE)*$AF$6*Ermittlung_Pauschale!$N265),"")</f>
        <v/>
      </c>
      <c r="K273" s="73" t="str">
        <f>IFERROR(IF($B273=String_o_Kofi,0,VLOOKUP(Monatsverwendungsnachweis!AB276,Status_Ausloesung,Monatsverwendungsnachweis!$R$6,FALSE)*$AF$6*Ermittlung_Pauschale!$N265),"")</f>
        <v/>
      </c>
      <c r="L273" s="73" t="str">
        <f>IFERROR(IF($B273=String_o_Kofi,0,VLOOKUP(Monatsverwendungsnachweis!AC276,Status_Ausloesung,Monatsverwendungsnachweis!$R$6,FALSE)*$AF$6*Ermittlung_Pauschale!$N265),"")</f>
        <v/>
      </c>
      <c r="M273" s="73" t="str">
        <f>IFERROR(IF($B273=String_o_Kofi,0,VLOOKUP(Monatsverwendungsnachweis!AD276,Status_Ausloesung,Monatsverwendungsnachweis!$R$6,FALSE)*$AF$6*Ermittlung_Pauschale!$N265),"")</f>
        <v/>
      </c>
      <c r="N273" s="73" t="str">
        <f>IFERROR(IF($B273=String_o_Kofi,0,VLOOKUP(Monatsverwendungsnachweis!AE276,Status_Ausloesung,Monatsverwendungsnachweis!$R$6,FALSE)*$AF$6*Ermittlung_Pauschale!$N265),"")</f>
        <v/>
      </c>
      <c r="O273" s="73" t="str">
        <f>IFERROR(IF($B273=String_o_Kofi,0,VLOOKUP(Monatsverwendungsnachweis!AF276,Status_Ausloesung,Monatsverwendungsnachweis!$R$6,FALSE)*$AF$6*Ermittlung_Pauschale!$N265),"")</f>
        <v/>
      </c>
      <c r="P273" s="73" t="str">
        <f>IFERROR(IF($B273=String_o_Kofi,0,VLOOKUP(Monatsverwendungsnachweis!AG276,Status_Ausloesung,Monatsverwendungsnachweis!$R$6,FALSE)*$AF$6*Ermittlung_Pauschale!$N265),"")</f>
        <v/>
      </c>
      <c r="Q273" s="73" t="str">
        <f>IFERROR(IF($B273=String_o_Kofi,0,VLOOKUP(Monatsverwendungsnachweis!AH276,Status_Ausloesung,Monatsverwendungsnachweis!$R$6,FALSE)*$AF$6*Ermittlung_Pauschale!$N265),"")</f>
        <v/>
      </c>
      <c r="R273" s="73" t="str">
        <f>IFERROR(IF($B273=String_o_Kofi,0,VLOOKUP(Monatsverwendungsnachweis!AI276,Status_Ausloesung,Monatsverwendungsnachweis!$R$6,FALSE)*$AF$6*Ermittlung_Pauschale!$N265),"")</f>
        <v/>
      </c>
      <c r="S273" s="73" t="str">
        <f>IFERROR(IF($B273=String_o_Kofi,0,VLOOKUP(Monatsverwendungsnachweis!AJ276,Status_Ausloesung,Monatsverwendungsnachweis!$R$6,FALSE)*$AF$6*Ermittlung_Pauschale!$N265),"")</f>
        <v/>
      </c>
      <c r="T273" s="73" t="str">
        <f>IFERROR(IF($B273=String_o_Kofi,0,VLOOKUP(Monatsverwendungsnachweis!AK276,Status_Ausloesung,Monatsverwendungsnachweis!$R$6,FALSE)*$AF$6*Ermittlung_Pauschale!$N265),"")</f>
        <v/>
      </c>
      <c r="U273" s="73" t="str">
        <f>IFERROR(IF($B273=String_o_Kofi,0,VLOOKUP(Monatsverwendungsnachweis!AL276,Status_Ausloesung,Monatsverwendungsnachweis!$R$6,FALSE)*$AF$6*Ermittlung_Pauschale!$N265),"")</f>
        <v/>
      </c>
      <c r="V273" s="73" t="str">
        <f>IFERROR(IF($B273=String_o_Kofi,0,VLOOKUP(Monatsverwendungsnachweis!AM276,Status_Ausloesung,Monatsverwendungsnachweis!$R$6,FALSE)*$AF$6*Ermittlung_Pauschale!$N265),"")</f>
        <v/>
      </c>
      <c r="W273" s="73" t="str">
        <f>IFERROR(IF($B273=String_o_Kofi,0,VLOOKUP(Monatsverwendungsnachweis!AN276,Status_Ausloesung,Monatsverwendungsnachweis!$R$6,FALSE)*$AF$6*Ermittlung_Pauschale!$N265),"")</f>
        <v/>
      </c>
      <c r="X273" s="73" t="str">
        <f>IFERROR(IF($B273=String_o_Kofi,0,VLOOKUP(Monatsverwendungsnachweis!AO276,Status_Ausloesung,Monatsverwendungsnachweis!$R$6,FALSE)*$AF$6*Ermittlung_Pauschale!$N265),"")</f>
        <v/>
      </c>
      <c r="Y273" s="73" t="str">
        <f>IFERROR(IF($B273=String_o_Kofi,0,VLOOKUP(Monatsverwendungsnachweis!AP276,Status_Ausloesung,Monatsverwendungsnachweis!$R$6,FALSE)*$AF$6*Ermittlung_Pauschale!$N265),"")</f>
        <v/>
      </c>
      <c r="Z273" s="73" t="str">
        <f>IFERROR(IF($B273=String_o_Kofi,0,VLOOKUP(Monatsverwendungsnachweis!AQ276,Status_Ausloesung,Monatsverwendungsnachweis!$R$6,FALSE)*$AF$6*Ermittlung_Pauschale!$N265),"")</f>
        <v/>
      </c>
      <c r="AA273" s="73" t="str">
        <f>IFERROR(IF($B273=String_o_Kofi,0,VLOOKUP(Monatsverwendungsnachweis!AR276,Status_Ausloesung,Monatsverwendungsnachweis!$R$6,FALSE)*$AF$6*Ermittlung_Pauschale!$N265),"")</f>
        <v/>
      </c>
      <c r="AB273" s="73" t="str">
        <f>IFERROR(IF($B273=String_o_Kofi,0,VLOOKUP(Monatsverwendungsnachweis!AS276,Status_Ausloesung,Monatsverwendungsnachweis!$R$6,FALSE)*$AF$6*Ermittlung_Pauschale!$N265),"")</f>
        <v/>
      </c>
      <c r="AC273" s="73" t="str">
        <f>IFERROR(IF($B273=String_o_Kofi,0,VLOOKUP(Monatsverwendungsnachweis!AT276,Status_Ausloesung,Monatsverwendungsnachweis!$R$6,FALSE)*$AF$6*Ermittlung_Pauschale!$N265),"")</f>
        <v/>
      </c>
      <c r="AD273" s="73" t="str">
        <f>IFERROR(IF($B273=String_o_Kofi,0,VLOOKUP(Monatsverwendungsnachweis!AU276,Status_Ausloesung,Monatsverwendungsnachweis!$R$6,FALSE)*$AF$6*Ermittlung_Pauschale!$N265),"")</f>
        <v/>
      </c>
      <c r="AE273" s="73" t="str">
        <f>IFERROR(IF($B273=String_o_Kofi,0,VLOOKUP(Monatsverwendungsnachweis!AV276,Status_Ausloesung,Monatsverwendungsnachweis!$R$6,FALSE)*$AF$6*Ermittlung_Pauschale!$N265),"")</f>
        <v/>
      </c>
      <c r="AF273" s="73" t="str">
        <f>IFERROR(IF($B273=String_o_Kofi,0,VLOOKUP(Monatsverwendungsnachweis!AW276,Status_Ausloesung,Monatsverwendungsnachweis!$R$6,FALSE)*$AF$6*Ermittlung_Pauschale!$N265),"")</f>
        <v/>
      </c>
      <c r="AG273" s="73" t="str">
        <f>IFERROR(IF($B273=String_o_Kofi,0,VLOOKUP(Monatsverwendungsnachweis!AX276,Status_Ausloesung,Monatsverwendungsnachweis!$R$6,FALSE)*$AF$6*Ermittlung_Pauschale!$N265),"")</f>
        <v/>
      </c>
      <c r="AH273" s="73" t="str">
        <f>IFERROR(IF($B273=String_o_Kofi,0,VLOOKUP(Monatsverwendungsnachweis!AY276,Status_Ausloesung,Monatsverwendungsnachweis!$R$6,FALSE)*$AF$6*Ermittlung_Pauschale!$N265),"")</f>
        <v/>
      </c>
      <c r="AI273" s="73" t="str">
        <f>IFERROR(IF($B273=String_o_Kofi,0,VLOOKUP(Monatsverwendungsnachweis!AZ276,Status_Ausloesung,Monatsverwendungsnachweis!$R$6,FALSE)*$AF$6*Ermittlung_Pauschale!$N265),"")</f>
        <v/>
      </c>
      <c r="AJ273" s="73" t="str">
        <f>IFERROR(IF($B273=String_o_Kofi,0,VLOOKUP(Monatsverwendungsnachweis!BA276,Status_Ausloesung,Monatsverwendungsnachweis!$R$6,FALSE)*$AF$6*Ermittlung_Pauschale!$N265),"")</f>
        <v/>
      </c>
      <c r="AK273" s="73" t="str">
        <f>IFERROR(IF($B273=String_o_Kofi,0,VLOOKUP(Monatsverwendungsnachweis!BB276,Status_Ausloesung,Monatsverwendungsnachweis!$R$6,FALSE)*$AF$6*Ermittlung_Pauschale!$N265),"")</f>
        <v/>
      </c>
      <c r="AL273" s="73" t="str">
        <f>IFERROR(IF($B273=String_o_Kofi,0,VLOOKUP(Monatsverwendungsnachweis!BC276,Status_Ausloesung,Monatsverwendungsnachweis!$R$6,FALSE)*$AF$6*Ermittlung_Pauschale!$N265),"")</f>
        <v/>
      </c>
      <c r="AM273" s="74">
        <f>IF(E273='Drop Down'!$L$2,SUM(H273:AL273),0)</f>
        <v>0</v>
      </c>
      <c r="AN273" s="74">
        <f>IF(E273='Drop Down'!$L$3,SUM(H273:AL273),0)</f>
        <v>0</v>
      </c>
      <c r="AO273" s="625"/>
      <c r="AP273" s="625"/>
    </row>
    <row r="274" spans="1:42" s="41" customFormat="1" ht="11.85" customHeight="1" x14ac:dyDescent="0.2">
      <c r="A274" s="83" t="str">
        <f>Monatsverwendungsnachweis!A277</f>
        <v/>
      </c>
      <c r="B274" s="84" t="str">
        <f>IF(Monatsverwendungsnachweis!B277&lt;&gt;"",Monatsverwendungsnachweis!B277,"")</f>
        <v/>
      </c>
      <c r="C274" s="84" t="str">
        <f>IF(Monatsverwendungsnachweis!D277&lt;&gt;"",Monatsverwendungsnachweis!D277,"")</f>
        <v/>
      </c>
      <c r="D274" s="124" t="str">
        <f>IF(Monatsverwendungsnachweis!F277="","",Monatsverwendungsnachweis!F277)</f>
        <v/>
      </c>
      <c r="E274" s="128" t="str">
        <f>IF(Monatsverwendungsnachweis!G277="","",Monatsverwendungsnachweis!G277)</f>
        <v/>
      </c>
      <c r="F274" s="124" t="str">
        <f>IF(Monatsverwendungsnachweis!H277="","",Monatsverwendungsnachweis!H277)</f>
        <v/>
      </c>
      <c r="G274" s="124" t="str">
        <f>IF(C274="","",IF(Ermittlung_Pauschale!N266=0,"nein","ja"))</f>
        <v/>
      </c>
      <c r="H274" s="73" t="str">
        <f>IFERROR(IF($B274=String_o_Kofi,0,VLOOKUP(Monatsverwendungsnachweis!Y277,Status_Ausloesung,Monatsverwendungsnachweis!$R$6,FALSE)*$AF$6*Ermittlung_Pauschale!$N266),"")</f>
        <v/>
      </c>
      <c r="I274" s="73" t="str">
        <f>IFERROR(IF($B274=String_o_Kofi,0,VLOOKUP(Monatsverwendungsnachweis!Z277,Status_Ausloesung,Monatsverwendungsnachweis!$R$6,FALSE)*$AF$6*Ermittlung_Pauschale!$N266),"")</f>
        <v/>
      </c>
      <c r="J274" s="73" t="str">
        <f>IFERROR(IF($B274=String_o_Kofi,0,VLOOKUP(Monatsverwendungsnachweis!AA277,Status_Ausloesung,Monatsverwendungsnachweis!$R$6,FALSE)*$AF$6*Ermittlung_Pauschale!$N266),"")</f>
        <v/>
      </c>
      <c r="K274" s="73" t="str">
        <f>IFERROR(IF($B274=String_o_Kofi,0,VLOOKUP(Monatsverwendungsnachweis!AB277,Status_Ausloesung,Monatsverwendungsnachweis!$R$6,FALSE)*$AF$6*Ermittlung_Pauschale!$N266),"")</f>
        <v/>
      </c>
      <c r="L274" s="73" t="str">
        <f>IFERROR(IF($B274=String_o_Kofi,0,VLOOKUP(Monatsverwendungsnachweis!AC277,Status_Ausloesung,Monatsverwendungsnachweis!$R$6,FALSE)*$AF$6*Ermittlung_Pauschale!$N266),"")</f>
        <v/>
      </c>
      <c r="M274" s="73" t="str">
        <f>IFERROR(IF($B274=String_o_Kofi,0,VLOOKUP(Monatsverwendungsnachweis!AD277,Status_Ausloesung,Monatsverwendungsnachweis!$R$6,FALSE)*$AF$6*Ermittlung_Pauschale!$N266),"")</f>
        <v/>
      </c>
      <c r="N274" s="73" t="str">
        <f>IFERROR(IF($B274=String_o_Kofi,0,VLOOKUP(Monatsverwendungsnachweis!AE277,Status_Ausloesung,Monatsverwendungsnachweis!$R$6,FALSE)*$AF$6*Ermittlung_Pauschale!$N266),"")</f>
        <v/>
      </c>
      <c r="O274" s="73" t="str">
        <f>IFERROR(IF($B274=String_o_Kofi,0,VLOOKUP(Monatsverwendungsnachweis!AF277,Status_Ausloesung,Monatsverwendungsnachweis!$R$6,FALSE)*$AF$6*Ermittlung_Pauschale!$N266),"")</f>
        <v/>
      </c>
      <c r="P274" s="73" t="str">
        <f>IFERROR(IF($B274=String_o_Kofi,0,VLOOKUP(Monatsverwendungsnachweis!AG277,Status_Ausloesung,Monatsverwendungsnachweis!$R$6,FALSE)*$AF$6*Ermittlung_Pauschale!$N266),"")</f>
        <v/>
      </c>
      <c r="Q274" s="73" t="str">
        <f>IFERROR(IF($B274=String_o_Kofi,0,VLOOKUP(Monatsverwendungsnachweis!AH277,Status_Ausloesung,Monatsverwendungsnachweis!$R$6,FALSE)*$AF$6*Ermittlung_Pauschale!$N266),"")</f>
        <v/>
      </c>
      <c r="R274" s="73" t="str">
        <f>IFERROR(IF($B274=String_o_Kofi,0,VLOOKUP(Monatsverwendungsnachweis!AI277,Status_Ausloesung,Monatsverwendungsnachweis!$R$6,FALSE)*$AF$6*Ermittlung_Pauschale!$N266),"")</f>
        <v/>
      </c>
      <c r="S274" s="73" t="str">
        <f>IFERROR(IF($B274=String_o_Kofi,0,VLOOKUP(Monatsverwendungsnachweis!AJ277,Status_Ausloesung,Monatsverwendungsnachweis!$R$6,FALSE)*$AF$6*Ermittlung_Pauschale!$N266),"")</f>
        <v/>
      </c>
      <c r="T274" s="73" t="str">
        <f>IFERROR(IF($B274=String_o_Kofi,0,VLOOKUP(Monatsverwendungsnachweis!AK277,Status_Ausloesung,Monatsverwendungsnachweis!$R$6,FALSE)*$AF$6*Ermittlung_Pauschale!$N266),"")</f>
        <v/>
      </c>
      <c r="U274" s="73" t="str">
        <f>IFERROR(IF($B274=String_o_Kofi,0,VLOOKUP(Monatsverwendungsnachweis!AL277,Status_Ausloesung,Monatsverwendungsnachweis!$R$6,FALSE)*$AF$6*Ermittlung_Pauschale!$N266),"")</f>
        <v/>
      </c>
      <c r="V274" s="73" t="str">
        <f>IFERROR(IF($B274=String_o_Kofi,0,VLOOKUP(Monatsverwendungsnachweis!AM277,Status_Ausloesung,Monatsverwendungsnachweis!$R$6,FALSE)*$AF$6*Ermittlung_Pauschale!$N266),"")</f>
        <v/>
      </c>
      <c r="W274" s="73" t="str">
        <f>IFERROR(IF($B274=String_o_Kofi,0,VLOOKUP(Monatsverwendungsnachweis!AN277,Status_Ausloesung,Monatsverwendungsnachweis!$R$6,FALSE)*$AF$6*Ermittlung_Pauschale!$N266),"")</f>
        <v/>
      </c>
      <c r="X274" s="73" t="str">
        <f>IFERROR(IF($B274=String_o_Kofi,0,VLOOKUP(Monatsverwendungsnachweis!AO277,Status_Ausloesung,Monatsverwendungsnachweis!$R$6,FALSE)*$AF$6*Ermittlung_Pauschale!$N266),"")</f>
        <v/>
      </c>
      <c r="Y274" s="73" t="str">
        <f>IFERROR(IF($B274=String_o_Kofi,0,VLOOKUP(Monatsverwendungsnachweis!AP277,Status_Ausloesung,Monatsverwendungsnachweis!$R$6,FALSE)*$AF$6*Ermittlung_Pauschale!$N266),"")</f>
        <v/>
      </c>
      <c r="Z274" s="73" t="str">
        <f>IFERROR(IF($B274=String_o_Kofi,0,VLOOKUP(Monatsverwendungsnachweis!AQ277,Status_Ausloesung,Monatsverwendungsnachweis!$R$6,FALSE)*$AF$6*Ermittlung_Pauschale!$N266),"")</f>
        <v/>
      </c>
      <c r="AA274" s="73" t="str">
        <f>IFERROR(IF($B274=String_o_Kofi,0,VLOOKUP(Monatsverwendungsnachweis!AR277,Status_Ausloesung,Monatsverwendungsnachweis!$R$6,FALSE)*$AF$6*Ermittlung_Pauschale!$N266),"")</f>
        <v/>
      </c>
      <c r="AB274" s="73" t="str">
        <f>IFERROR(IF($B274=String_o_Kofi,0,VLOOKUP(Monatsverwendungsnachweis!AS277,Status_Ausloesung,Monatsverwendungsnachweis!$R$6,FALSE)*$AF$6*Ermittlung_Pauschale!$N266),"")</f>
        <v/>
      </c>
      <c r="AC274" s="73" t="str">
        <f>IFERROR(IF($B274=String_o_Kofi,0,VLOOKUP(Monatsverwendungsnachweis!AT277,Status_Ausloesung,Monatsverwendungsnachweis!$R$6,FALSE)*$AF$6*Ermittlung_Pauschale!$N266),"")</f>
        <v/>
      </c>
      <c r="AD274" s="73" t="str">
        <f>IFERROR(IF($B274=String_o_Kofi,0,VLOOKUP(Monatsverwendungsnachweis!AU277,Status_Ausloesung,Monatsverwendungsnachweis!$R$6,FALSE)*$AF$6*Ermittlung_Pauschale!$N266),"")</f>
        <v/>
      </c>
      <c r="AE274" s="73" t="str">
        <f>IFERROR(IF($B274=String_o_Kofi,0,VLOOKUP(Monatsverwendungsnachweis!AV277,Status_Ausloesung,Monatsverwendungsnachweis!$R$6,FALSE)*$AF$6*Ermittlung_Pauschale!$N266),"")</f>
        <v/>
      </c>
      <c r="AF274" s="73" t="str">
        <f>IFERROR(IF($B274=String_o_Kofi,0,VLOOKUP(Monatsverwendungsnachweis!AW277,Status_Ausloesung,Monatsverwendungsnachweis!$R$6,FALSE)*$AF$6*Ermittlung_Pauschale!$N266),"")</f>
        <v/>
      </c>
      <c r="AG274" s="73" t="str">
        <f>IFERROR(IF($B274=String_o_Kofi,0,VLOOKUP(Monatsverwendungsnachweis!AX277,Status_Ausloesung,Monatsverwendungsnachweis!$R$6,FALSE)*$AF$6*Ermittlung_Pauschale!$N266),"")</f>
        <v/>
      </c>
      <c r="AH274" s="73" t="str">
        <f>IFERROR(IF($B274=String_o_Kofi,0,VLOOKUP(Monatsverwendungsnachweis!AY277,Status_Ausloesung,Monatsverwendungsnachweis!$R$6,FALSE)*$AF$6*Ermittlung_Pauschale!$N266),"")</f>
        <v/>
      </c>
      <c r="AI274" s="73" t="str">
        <f>IFERROR(IF($B274=String_o_Kofi,0,VLOOKUP(Monatsverwendungsnachweis!AZ277,Status_Ausloesung,Monatsverwendungsnachweis!$R$6,FALSE)*$AF$6*Ermittlung_Pauschale!$N266),"")</f>
        <v/>
      </c>
      <c r="AJ274" s="73" t="str">
        <f>IFERROR(IF($B274=String_o_Kofi,0,VLOOKUP(Monatsverwendungsnachweis!BA277,Status_Ausloesung,Monatsverwendungsnachweis!$R$6,FALSE)*$AF$6*Ermittlung_Pauschale!$N266),"")</f>
        <v/>
      </c>
      <c r="AK274" s="73" t="str">
        <f>IFERROR(IF($B274=String_o_Kofi,0,VLOOKUP(Monatsverwendungsnachweis!BB277,Status_Ausloesung,Monatsverwendungsnachweis!$R$6,FALSE)*$AF$6*Ermittlung_Pauschale!$N266),"")</f>
        <v/>
      </c>
      <c r="AL274" s="73" t="str">
        <f>IFERROR(IF($B274=String_o_Kofi,0,VLOOKUP(Monatsverwendungsnachweis!BC277,Status_Ausloesung,Monatsverwendungsnachweis!$R$6,FALSE)*$AF$6*Ermittlung_Pauschale!$N266),"")</f>
        <v/>
      </c>
      <c r="AM274" s="74">
        <f>IF(E274='Drop Down'!$L$2,SUM(H274:AL274),0)</f>
        <v>0</v>
      </c>
      <c r="AN274" s="74">
        <f>IF(E274='Drop Down'!$L$3,SUM(H274:AL274),0)</f>
        <v>0</v>
      </c>
      <c r="AO274" s="625"/>
      <c r="AP274" s="625"/>
    </row>
    <row r="275" spans="1:42" s="41" customFormat="1" ht="11.85" customHeight="1" x14ac:dyDescent="0.2">
      <c r="A275" s="83" t="str">
        <f>Monatsverwendungsnachweis!A278</f>
        <v/>
      </c>
      <c r="B275" s="84" t="str">
        <f>IF(Monatsverwendungsnachweis!B278&lt;&gt;"",Monatsverwendungsnachweis!B278,"")</f>
        <v/>
      </c>
      <c r="C275" s="84" t="str">
        <f>IF(Monatsverwendungsnachweis!D278&lt;&gt;"",Monatsverwendungsnachweis!D278,"")</f>
        <v/>
      </c>
      <c r="D275" s="124" t="str">
        <f>IF(Monatsverwendungsnachweis!F278="","",Monatsverwendungsnachweis!F278)</f>
        <v/>
      </c>
      <c r="E275" s="128" t="str">
        <f>IF(Monatsverwendungsnachweis!G278="","",Monatsverwendungsnachweis!G278)</f>
        <v/>
      </c>
      <c r="F275" s="124" t="str">
        <f>IF(Monatsverwendungsnachweis!H278="","",Monatsverwendungsnachweis!H278)</f>
        <v/>
      </c>
      <c r="G275" s="124" t="str">
        <f>IF(C275="","",IF(Ermittlung_Pauschale!N267=0,"nein","ja"))</f>
        <v/>
      </c>
      <c r="H275" s="73" t="str">
        <f>IFERROR(IF($B275=String_o_Kofi,0,VLOOKUP(Monatsverwendungsnachweis!Y278,Status_Ausloesung,Monatsverwendungsnachweis!$R$6,FALSE)*$AF$6*Ermittlung_Pauschale!$N267),"")</f>
        <v/>
      </c>
      <c r="I275" s="73" t="str">
        <f>IFERROR(IF($B275=String_o_Kofi,0,VLOOKUP(Monatsverwendungsnachweis!Z278,Status_Ausloesung,Monatsverwendungsnachweis!$R$6,FALSE)*$AF$6*Ermittlung_Pauschale!$N267),"")</f>
        <v/>
      </c>
      <c r="J275" s="73" t="str">
        <f>IFERROR(IF($B275=String_o_Kofi,0,VLOOKUP(Monatsverwendungsnachweis!AA278,Status_Ausloesung,Monatsverwendungsnachweis!$R$6,FALSE)*$AF$6*Ermittlung_Pauschale!$N267),"")</f>
        <v/>
      </c>
      <c r="K275" s="73" t="str">
        <f>IFERROR(IF($B275=String_o_Kofi,0,VLOOKUP(Monatsverwendungsnachweis!AB278,Status_Ausloesung,Monatsverwendungsnachweis!$R$6,FALSE)*$AF$6*Ermittlung_Pauschale!$N267),"")</f>
        <v/>
      </c>
      <c r="L275" s="73" t="str">
        <f>IFERROR(IF($B275=String_o_Kofi,0,VLOOKUP(Monatsverwendungsnachweis!AC278,Status_Ausloesung,Monatsverwendungsnachweis!$R$6,FALSE)*$AF$6*Ermittlung_Pauschale!$N267),"")</f>
        <v/>
      </c>
      <c r="M275" s="73" t="str">
        <f>IFERROR(IF($B275=String_o_Kofi,0,VLOOKUP(Monatsverwendungsnachweis!AD278,Status_Ausloesung,Monatsverwendungsnachweis!$R$6,FALSE)*$AF$6*Ermittlung_Pauschale!$N267),"")</f>
        <v/>
      </c>
      <c r="N275" s="73" t="str">
        <f>IFERROR(IF($B275=String_o_Kofi,0,VLOOKUP(Monatsverwendungsnachweis!AE278,Status_Ausloesung,Monatsverwendungsnachweis!$R$6,FALSE)*$AF$6*Ermittlung_Pauschale!$N267),"")</f>
        <v/>
      </c>
      <c r="O275" s="73" t="str">
        <f>IFERROR(IF($B275=String_o_Kofi,0,VLOOKUP(Monatsverwendungsnachweis!AF278,Status_Ausloesung,Monatsverwendungsnachweis!$R$6,FALSE)*$AF$6*Ermittlung_Pauschale!$N267),"")</f>
        <v/>
      </c>
      <c r="P275" s="73" t="str">
        <f>IFERROR(IF($B275=String_o_Kofi,0,VLOOKUP(Monatsverwendungsnachweis!AG278,Status_Ausloesung,Monatsverwendungsnachweis!$R$6,FALSE)*$AF$6*Ermittlung_Pauschale!$N267),"")</f>
        <v/>
      </c>
      <c r="Q275" s="73" t="str">
        <f>IFERROR(IF($B275=String_o_Kofi,0,VLOOKUP(Monatsverwendungsnachweis!AH278,Status_Ausloesung,Monatsverwendungsnachweis!$R$6,FALSE)*$AF$6*Ermittlung_Pauschale!$N267),"")</f>
        <v/>
      </c>
      <c r="R275" s="73" t="str">
        <f>IFERROR(IF($B275=String_o_Kofi,0,VLOOKUP(Monatsverwendungsnachweis!AI278,Status_Ausloesung,Monatsverwendungsnachweis!$R$6,FALSE)*$AF$6*Ermittlung_Pauschale!$N267),"")</f>
        <v/>
      </c>
      <c r="S275" s="73" t="str">
        <f>IFERROR(IF($B275=String_o_Kofi,0,VLOOKUP(Monatsverwendungsnachweis!AJ278,Status_Ausloesung,Monatsverwendungsnachweis!$R$6,FALSE)*$AF$6*Ermittlung_Pauschale!$N267),"")</f>
        <v/>
      </c>
      <c r="T275" s="73" t="str">
        <f>IFERROR(IF($B275=String_o_Kofi,0,VLOOKUP(Monatsverwendungsnachweis!AK278,Status_Ausloesung,Monatsverwendungsnachweis!$R$6,FALSE)*$AF$6*Ermittlung_Pauschale!$N267),"")</f>
        <v/>
      </c>
      <c r="U275" s="73" t="str">
        <f>IFERROR(IF($B275=String_o_Kofi,0,VLOOKUP(Monatsverwendungsnachweis!AL278,Status_Ausloesung,Monatsverwendungsnachweis!$R$6,FALSE)*$AF$6*Ermittlung_Pauschale!$N267),"")</f>
        <v/>
      </c>
      <c r="V275" s="73" t="str">
        <f>IFERROR(IF($B275=String_o_Kofi,0,VLOOKUP(Monatsverwendungsnachweis!AM278,Status_Ausloesung,Monatsverwendungsnachweis!$R$6,FALSE)*$AF$6*Ermittlung_Pauschale!$N267),"")</f>
        <v/>
      </c>
      <c r="W275" s="73" t="str">
        <f>IFERROR(IF($B275=String_o_Kofi,0,VLOOKUP(Monatsverwendungsnachweis!AN278,Status_Ausloesung,Monatsverwendungsnachweis!$R$6,FALSE)*$AF$6*Ermittlung_Pauschale!$N267),"")</f>
        <v/>
      </c>
      <c r="X275" s="73" t="str">
        <f>IFERROR(IF($B275=String_o_Kofi,0,VLOOKUP(Monatsverwendungsnachweis!AO278,Status_Ausloesung,Monatsverwendungsnachweis!$R$6,FALSE)*$AF$6*Ermittlung_Pauschale!$N267),"")</f>
        <v/>
      </c>
      <c r="Y275" s="73" t="str">
        <f>IFERROR(IF($B275=String_o_Kofi,0,VLOOKUP(Monatsverwendungsnachweis!AP278,Status_Ausloesung,Monatsverwendungsnachweis!$R$6,FALSE)*$AF$6*Ermittlung_Pauschale!$N267),"")</f>
        <v/>
      </c>
      <c r="Z275" s="73" t="str">
        <f>IFERROR(IF($B275=String_o_Kofi,0,VLOOKUP(Monatsverwendungsnachweis!AQ278,Status_Ausloesung,Monatsverwendungsnachweis!$R$6,FALSE)*$AF$6*Ermittlung_Pauschale!$N267),"")</f>
        <v/>
      </c>
      <c r="AA275" s="73" t="str">
        <f>IFERROR(IF($B275=String_o_Kofi,0,VLOOKUP(Monatsverwendungsnachweis!AR278,Status_Ausloesung,Monatsverwendungsnachweis!$R$6,FALSE)*$AF$6*Ermittlung_Pauschale!$N267),"")</f>
        <v/>
      </c>
      <c r="AB275" s="73" t="str">
        <f>IFERROR(IF($B275=String_o_Kofi,0,VLOOKUP(Monatsverwendungsnachweis!AS278,Status_Ausloesung,Monatsverwendungsnachweis!$R$6,FALSE)*$AF$6*Ermittlung_Pauschale!$N267),"")</f>
        <v/>
      </c>
      <c r="AC275" s="73" t="str">
        <f>IFERROR(IF($B275=String_o_Kofi,0,VLOOKUP(Monatsverwendungsnachweis!AT278,Status_Ausloesung,Monatsverwendungsnachweis!$R$6,FALSE)*$AF$6*Ermittlung_Pauschale!$N267),"")</f>
        <v/>
      </c>
      <c r="AD275" s="73" t="str">
        <f>IFERROR(IF($B275=String_o_Kofi,0,VLOOKUP(Monatsverwendungsnachweis!AU278,Status_Ausloesung,Monatsverwendungsnachweis!$R$6,FALSE)*$AF$6*Ermittlung_Pauschale!$N267),"")</f>
        <v/>
      </c>
      <c r="AE275" s="73" t="str">
        <f>IFERROR(IF($B275=String_o_Kofi,0,VLOOKUP(Monatsverwendungsnachweis!AV278,Status_Ausloesung,Monatsverwendungsnachweis!$R$6,FALSE)*$AF$6*Ermittlung_Pauschale!$N267),"")</f>
        <v/>
      </c>
      <c r="AF275" s="73" t="str">
        <f>IFERROR(IF($B275=String_o_Kofi,0,VLOOKUP(Monatsverwendungsnachweis!AW278,Status_Ausloesung,Monatsverwendungsnachweis!$R$6,FALSE)*$AF$6*Ermittlung_Pauschale!$N267),"")</f>
        <v/>
      </c>
      <c r="AG275" s="73" t="str">
        <f>IFERROR(IF($B275=String_o_Kofi,0,VLOOKUP(Monatsverwendungsnachweis!AX278,Status_Ausloesung,Monatsverwendungsnachweis!$R$6,FALSE)*$AF$6*Ermittlung_Pauschale!$N267),"")</f>
        <v/>
      </c>
      <c r="AH275" s="73" t="str">
        <f>IFERROR(IF($B275=String_o_Kofi,0,VLOOKUP(Monatsverwendungsnachweis!AY278,Status_Ausloesung,Monatsverwendungsnachweis!$R$6,FALSE)*$AF$6*Ermittlung_Pauschale!$N267),"")</f>
        <v/>
      </c>
      <c r="AI275" s="73" t="str">
        <f>IFERROR(IF($B275=String_o_Kofi,0,VLOOKUP(Monatsverwendungsnachweis!AZ278,Status_Ausloesung,Monatsverwendungsnachweis!$R$6,FALSE)*$AF$6*Ermittlung_Pauschale!$N267),"")</f>
        <v/>
      </c>
      <c r="AJ275" s="73" t="str">
        <f>IFERROR(IF($B275=String_o_Kofi,0,VLOOKUP(Monatsverwendungsnachweis!BA278,Status_Ausloesung,Monatsverwendungsnachweis!$R$6,FALSE)*$AF$6*Ermittlung_Pauschale!$N267),"")</f>
        <v/>
      </c>
      <c r="AK275" s="73" t="str">
        <f>IFERROR(IF($B275=String_o_Kofi,0,VLOOKUP(Monatsverwendungsnachweis!BB278,Status_Ausloesung,Monatsverwendungsnachweis!$R$6,FALSE)*$AF$6*Ermittlung_Pauschale!$N267),"")</f>
        <v/>
      </c>
      <c r="AL275" s="73" t="str">
        <f>IFERROR(IF($B275=String_o_Kofi,0,VLOOKUP(Monatsverwendungsnachweis!BC278,Status_Ausloesung,Monatsverwendungsnachweis!$R$6,FALSE)*$AF$6*Ermittlung_Pauschale!$N267),"")</f>
        <v/>
      </c>
      <c r="AM275" s="74">
        <f>IF(E275='Drop Down'!$L$2,SUM(H275:AL275),0)</f>
        <v>0</v>
      </c>
      <c r="AN275" s="74">
        <f>IF(E275='Drop Down'!$L$3,SUM(H275:AL275),0)</f>
        <v>0</v>
      </c>
      <c r="AO275" s="625"/>
      <c r="AP275" s="625"/>
    </row>
    <row r="276" spans="1:42" s="41" customFormat="1" ht="11.85" customHeight="1" x14ac:dyDescent="0.2">
      <c r="A276" s="83" t="str">
        <f>Monatsverwendungsnachweis!A279</f>
        <v/>
      </c>
      <c r="B276" s="84" t="str">
        <f>IF(Monatsverwendungsnachweis!B279&lt;&gt;"",Monatsverwendungsnachweis!B279,"")</f>
        <v/>
      </c>
      <c r="C276" s="84" t="str">
        <f>IF(Monatsverwendungsnachweis!D279&lt;&gt;"",Monatsverwendungsnachweis!D279,"")</f>
        <v/>
      </c>
      <c r="D276" s="124" t="str">
        <f>IF(Monatsverwendungsnachweis!F279="","",Monatsverwendungsnachweis!F279)</f>
        <v/>
      </c>
      <c r="E276" s="128" t="str">
        <f>IF(Monatsverwendungsnachweis!G279="","",Monatsverwendungsnachweis!G279)</f>
        <v/>
      </c>
      <c r="F276" s="124" t="str">
        <f>IF(Monatsverwendungsnachweis!H279="","",Monatsverwendungsnachweis!H279)</f>
        <v/>
      </c>
      <c r="G276" s="124" t="str">
        <f>IF(C276="","",IF(Ermittlung_Pauschale!N268=0,"nein","ja"))</f>
        <v/>
      </c>
      <c r="H276" s="73" t="str">
        <f>IFERROR(IF($B276=String_o_Kofi,0,VLOOKUP(Monatsverwendungsnachweis!Y279,Status_Ausloesung,Monatsverwendungsnachweis!$R$6,FALSE)*$AF$6*Ermittlung_Pauschale!$N268),"")</f>
        <v/>
      </c>
      <c r="I276" s="73" t="str">
        <f>IFERROR(IF($B276=String_o_Kofi,0,VLOOKUP(Monatsverwendungsnachweis!Z279,Status_Ausloesung,Monatsverwendungsnachweis!$R$6,FALSE)*$AF$6*Ermittlung_Pauschale!$N268),"")</f>
        <v/>
      </c>
      <c r="J276" s="73" t="str">
        <f>IFERROR(IF($B276=String_o_Kofi,0,VLOOKUP(Monatsverwendungsnachweis!AA279,Status_Ausloesung,Monatsverwendungsnachweis!$R$6,FALSE)*$AF$6*Ermittlung_Pauschale!$N268),"")</f>
        <v/>
      </c>
      <c r="K276" s="73" t="str">
        <f>IFERROR(IF($B276=String_o_Kofi,0,VLOOKUP(Monatsverwendungsnachweis!AB279,Status_Ausloesung,Monatsverwendungsnachweis!$R$6,FALSE)*$AF$6*Ermittlung_Pauschale!$N268),"")</f>
        <v/>
      </c>
      <c r="L276" s="73" t="str">
        <f>IFERROR(IF($B276=String_o_Kofi,0,VLOOKUP(Monatsverwendungsnachweis!AC279,Status_Ausloesung,Monatsverwendungsnachweis!$R$6,FALSE)*$AF$6*Ermittlung_Pauschale!$N268),"")</f>
        <v/>
      </c>
      <c r="M276" s="73" t="str">
        <f>IFERROR(IF($B276=String_o_Kofi,0,VLOOKUP(Monatsverwendungsnachweis!AD279,Status_Ausloesung,Monatsverwendungsnachweis!$R$6,FALSE)*$AF$6*Ermittlung_Pauschale!$N268),"")</f>
        <v/>
      </c>
      <c r="N276" s="73" t="str">
        <f>IFERROR(IF($B276=String_o_Kofi,0,VLOOKUP(Monatsverwendungsnachweis!AE279,Status_Ausloesung,Monatsverwendungsnachweis!$R$6,FALSE)*$AF$6*Ermittlung_Pauschale!$N268),"")</f>
        <v/>
      </c>
      <c r="O276" s="73" t="str">
        <f>IFERROR(IF($B276=String_o_Kofi,0,VLOOKUP(Monatsverwendungsnachweis!AF279,Status_Ausloesung,Monatsverwendungsnachweis!$R$6,FALSE)*$AF$6*Ermittlung_Pauschale!$N268),"")</f>
        <v/>
      </c>
      <c r="P276" s="73" t="str">
        <f>IFERROR(IF($B276=String_o_Kofi,0,VLOOKUP(Monatsverwendungsnachweis!AG279,Status_Ausloesung,Monatsverwendungsnachweis!$R$6,FALSE)*$AF$6*Ermittlung_Pauschale!$N268),"")</f>
        <v/>
      </c>
      <c r="Q276" s="73" t="str">
        <f>IFERROR(IF($B276=String_o_Kofi,0,VLOOKUP(Monatsverwendungsnachweis!AH279,Status_Ausloesung,Monatsverwendungsnachweis!$R$6,FALSE)*$AF$6*Ermittlung_Pauschale!$N268),"")</f>
        <v/>
      </c>
      <c r="R276" s="73" t="str">
        <f>IFERROR(IF($B276=String_o_Kofi,0,VLOOKUP(Monatsverwendungsnachweis!AI279,Status_Ausloesung,Monatsverwendungsnachweis!$R$6,FALSE)*$AF$6*Ermittlung_Pauschale!$N268),"")</f>
        <v/>
      </c>
      <c r="S276" s="73" t="str">
        <f>IFERROR(IF($B276=String_o_Kofi,0,VLOOKUP(Monatsverwendungsnachweis!AJ279,Status_Ausloesung,Monatsverwendungsnachweis!$R$6,FALSE)*$AF$6*Ermittlung_Pauschale!$N268),"")</f>
        <v/>
      </c>
      <c r="T276" s="73" t="str">
        <f>IFERROR(IF($B276=String_o_Kofi,0,VLOOKUP(Monatsverwendungsnachweis!AK279,Status_Ausloesung,Monatsverwendungsnachweis!$R$6,FALSE)*$AF$6*Ermittlung_Pauschale!$N268),"")</f>
        <v/>
      </c>
      <c r="U276" s="73" t="str">
        <f>IFERROR(IF($B276=String_o_Kofi,0,VLOOKUP(Monatsverwendungsnachweis!AL279,Status_Ausloesung,Monatsverwendungsnachweis!$R$6,FALSE)*$AF$6*Ermittlung_Pauschale!$N268),"")</f>
        <v/>
      </c>
      <c r="V276" s="73" t="str">
        <f>IFERROR(IF($B276=String_o_Kofi,0,VLOOKUP(Monatsverwendungsnachweis!AM279,Status_Ausloesung,Monatsverwendungsnachweis!$R$6,FALSE)*$AF$6*Ermittlung_Pauschale!$N268),"")</f>
        <v/>
      </c>
      <c r="W276" s="73" t="str">
        <f>IFERROR(IF($B276=String_o_Kofi,0,VLOOKUP(Monatsverwendungsnachweis!AN279,Status_Ausloesung,Monatsverwendungsnachweis!$R$6,FALSE)*$AF$6*Ermittlung_Pauschale!$N268),"")</f>
        <v/>
      </c>
      <c r="X276" s="73" t="str">
        <f>IFERROR(IF($B276=String_o_Kofi,0,VLOOKUP(Monatsverwendungsnachweis!AO279,Status_Ausloesung,Monatsverwendungsnachweis!$R$6,FALSE)*$AF$6*Ermittlung_Pauschale!$N268),"")</f>
        <v/>
      </c>
      <c r="Y276" s="73" t="str">
        <f>IFERROR(IF($B276=String_o_Kofi,0,VLOOKUP(Monatsverwendungsnachweis!AP279,Status_Ausloesung,Monatsverwendungsnachweis!$R$6,FALSE)*$AF$6*Ermittlung_Pauschale!$N268),"")</f>
        <v/>
      </c>
      <c r="Z276" s="73" t="str">
        <f>IFERROR(IF($B276=String_o_Kofi,0,VLOOKUP(Monatsverwendungsnachweis!AQ279,Status_Ausloesung,Monatsverwendungsnachweis!$R$6,FALSE)*$AF$6*Ermittlung_Pauschale!$N268),"")</f>
        <v/>
      </c>
      <c r="AA276" s="73" t="str">
        <f>IFERROR(IF($B276=String_o_Kofi,0,VLOOKUP(Monatsverwendungsnachweis!AR279,Status_Ausloesung,Monatsverwendungsnachweis!$R$6,FALSE)*$AF$6*Ermittlung_Pauschale!$N268),"")</f>
        <v/>
      </c>
      <c r="AB276" s="73" t="str">
        <f>IFERROR(IF($B276=String_o_Kofi,0,VLOOKUP(Monatsverwendungsnachweis!AS279,Status_Ausloesung,Monatsverwendungsnachweis!$R$6,FALSE)*$AF$6*Ermittlung_Pauschale!$N268),"")</f>
        <v/>
      </c>
      <c r="AC276" s="73" t="str">
        <f>IFERROR(IF($B276=String_o_Kofi,0,VLOOKUP(Monatsverwendungsnachweis!AT279,Status_Ausloesung,Monatsverwendungsnachweis!$R$6,FALSE)*$AF$6*Ermittlung_Pauschale!$N268),"")</f>
        <v/>
      </c>
      <c r="AD276" s="73" t="str">
        <f>IFERROR(IF($B276=String_o_Kofi,0,VLOOKUP(Monatsverwendungsnachweis!AU279,Status_Ausloesung,Monatsverwendungsnachweis!$R$6,FALSE)*$AF$6*Ermittlung_Pauschale!$N268),"")</f>
        <v/>
      </c>
      <c r="AE276" s="73" t="str">
        <f>IFERROR(IF($B276=String_o_Kofi,0,VLOOKUP(Monatsverwendungsnachweis!AV279,Status_Ausloesung,Monatsverwendungsnachweis!$R$6,FALSE)*$AF$6*Ermittlung_Pauschale!$N268),"")</f>
        <v/>
      </c>
      <c r="AF276" s="73" t="str">
        <f>IFERROR(IF($B276=String_o_Kofi,0,VLOOKUP(Monatsverwendungsnachweis!AW279,Status_Ausloesung,Monatsverwendungsnachweis!$R$6,FALSE)*$AF$6*Ermittlung_Pauschale!$N268),"")</f>
        <v/>
      </c>
      <c r="AG276" s="73" t="str">
        <f>IFERROR(IF($B276=String_o_Kofi,0,VLOOKUP(Monatsverwendungsnachweis!AX279,Status_Ausloesung,Monatsverwendungsnachweis!$R$6,FALSE)*$AF$6*Ermittlung_Pauschale!$N268),"")</f>
        <v/>
      </c>
      <c r="AH276" s="73" t="str">
        <f>IFERROR(IF($B276=String_o_Kofi,0,VLOOKUP(Monatsverwendungsnachweis!AY279,Status_Ausloesung,Monatsverwendungsnachweis!$R$6,FALSE)*$AF$6*Ermittlung_Pauschale!$N268),"")</f>
        <v/>
      </c>
      <c r="AI276" s="73" t="str">
        <f>IFERROR(IF($B276=String_o_Kofi,0,VLOOKUP(Monatsverwendungsnachweis!AZ279,Status_Ausloesung,Monatsverwendungsnachweis!$R$6,FALSE)*$AF$6*Ermittlung_Pauschale!$N268),"")</f>
        <v/>
      </c>
      <c r="AJ276" s="73" t="str">
        <f>IFERROR(IF($B276=String_o_Kofi,0,VLOOKUP(Monatsverwendungsnachweis!BA279,Status_Ausloesung,Monatsverwendungsnachweis!$R$6,FALSE)*$AF$6*Ermittlung_Pauschale!$N268),"")</f>
        <v/>
      </c>
      <c r="AK276" s="73" t="str">
        <f>IFERROR(IF($B276=String_o_Kofi,0,VLOOKUP(Monatsverwendungsnachweis!BB279,Status_Ausloesung,Monatsverwendungsnachweis!$R$6,FALSE)*$AF$6*Ermittlung_Pauschale!$N268),"")</f>
        <v/>
      </c>
      <c r="AL276" s="73" t="str">
        <f>IFERROR(IF($B276=String_o_Kofi,0,VLOOKUP(Monatsverwendungsnachweis!BC279,Status_Ausloesung,Monatsverwendungsnachweis!$R$6,FALSE)*$AF$6*Ermittlung_Pauschale!$N268),"")</f>
        <v/>
      </c>
      <c r="AM276" s="74">
        <f>IF(E276='Drop Down'!$L$2,SUM(H276:AL276),0)</f>
        <v>0</v>
      </c>
      <c r="AN276" s="74">
        <f>IF(E276='Drop Down'!$L$3,SUM(H276:AL276),0)</f>
        <v>0</v>
      </c>
      <c r="AO276" s="625"/>
      <c r="AP276" s="625"/>
    </row>
    <row r="277" spans="1:42" s="41" customFormat="1" ht="11.85" customHeight="1" x14ac:dyDescent="0.2">
      <c r="A277" s="83" t="str">
        <f>Monatsverwendungsnachweis!A280</f>
        <v/>
      </c>
      <c r="B277" s="84" t="str">
        <f>IF(Monatsverwendungsnachweis!B280&lt;&gt;"",Monatsverwendungsnachweis!B280,"")</f>
        <v/>
      </c>
      <c r="C277" s="84" t="str">
        <f>IF(Monatsverwendungsnachweis!D280&lt;&gt;"",Monatsverwendungsnachweis!D280,"")</f>
        <v/>
      </c>
      <c r="D277" s="124" t="str">
        <f>IF(Monatsverwendungsnachweis!F280="","",Monatsverwendungsnachweis!F280)</f>
        <v/>
      </c>
      <c r="E277" s="128" t="str">
        <f>IF(Monatsverwendungsnachweis!G280="","",Monatsverwendungsnachweis!G280)</f>
        <v/>
      </c>
      <c r="F277" s="124" t="str">
        <f>IF(Monatsverwendungsnachweis!H280="","",Monatsverwendungsnachweis!H280)</f>
        <v/>
      </c>
      <c r="G277" s="124" t="str">
        <f>IF(C277="","",IF(Ermittlung_Pauschale!N269=0,"nein","ja"))</f>
        <v/>
      </c>
      <c r="H277" s="73" t="str">
        <f>IFERROR(IF($B277=String_o_Kofi,0,VLOOKUP(Monatsverwendungsnachweis!Y280,Status_Ausloesung,Monatsverwendungsnachweis!$R$6,FALSE)*$AF$6*Ermittlung_Pauschale!$N269),"")</f>
        <v/>
      </c>
      <c r="I277" s="73" t="str">
        <f>IFERROR(IF($B277=String_o_Kofi,0,VLOOKUP(Monatsverwendungsnachweis!Z280,Status_Ausloesung,Monatsverwendungsnachweis!$R$6,FALSE)*$AF$6*Ermittlung_Pauschale!$N269),"")</f>
        <v/>
      </c>
      <c r="J277" s="73" t="str">
        <f>IFERROR(IF($B277=String_o_Kofi,0,VLOOKUP(Monatsverwendungsnachweis!AA280,Status_Ausloesung,Monatsverwendungsnachweis!$R$6,FALSE)*$AF$6*Ermittlung_Pauschale!$N269),"")</f>
        <v/>
      </c>
      <c r="K277" s="73" t="str">
        <f>IFERROR(IF($B277=String_o_Kofi,0,VLOOKUP(Monatsverwendungsnachweis!AB280,Status_Ausloesung,Monatsverwendungsnachweis!$R$6,FALSE)*$AF$6*Ermittlung_Pauschale!$N269),"")</f>
        <v/>
      </c>
      <c r="L277" s="73" t="str">
        <f>IFERROR(IF($B277=String_o_Kofi,0,VLOOKUP(Monatsverwendungsnachweis!AC280,Status_Ausloesung,Monatsverwendungsnachweis!$R$6,FALSE)*$AF$6*Ermittlung_Pauschale!$N269),"")</f>
        <v/>
      </c>
      <c r="M277" s="73" t="str">
        <f>IFERROR(IF($B277=String_o_Kofi,0,VLOOKUP(Monatsverwendungsnachweis!AD280,Status_Ausloesung,Monatsverwendungsnachweis!$R$6,FALSE)*$AF$6*Ermittlung_Pauschale!$N269),"")</f>
        <v/>
      </c>
      <c r="N277" s="73" t="str">
        <f>IFERROR(IF($B277=String_o_Kofi,0,VLOOKUP(Monatsverwendungsnachweis!AE280,Status_Ausloesung,Monatsverwendungsnachweis!$R$6,FALSE)*$AF$6*Ermittlung_Pauschale!$N269),"")</f>
        <v/>
      </c>
      <c r="O277" s="73" t="str">
        <f>IFERROR(IF($B277=String_o_Kofi,0,VLOOKUP(Monatsverwendungsnachweis!AF280,Status_Ausloesung,Monatsverwendungsnachweis!$R$6,FALSE)*$AF$6*Ermittlung_Pauschale!$N269),"")</f>
        <v/>
      </c>
      <c r="P277" s="73" t="str">
        <f>IFERROR(IF($B277=String_o_Kofi,0,VLOOKUP(Monatsverwendungsnachweis!AG280,Status_Ausloesung,Monatsverwendungsnachweis!$R$6,FALSE)*$AF$6*Ermittlung_Pauschale!$N269),"")</f>
        <v/>
      </c>
      <c r="Q277" s="73" t="str">
        <f>IFERROR(IF($B277=String_o_Kofi,0,VLOOKUP(Monatsverwendungsnachweis!AH280,Status_Ausloesung,Monatsverwendungsnachweis!$R$6,FALSE)*$AF$6*Ermittlung_Pauschale!$N269),"")</f>
        <v/>
      </c>
      <c r="R277" s="73" t="str">
        <f>IFERROR(IF($B277=String_o_Kofi,0,VLOOKUP(Monatsverwendungsnachweis!AI280,Status_Ausloesung,Monatsverwendungsnachweis!$R$6,FALSE)*$AF$6*Ermittlung_Pauschale!$N269),"")</f>
        <v/>
      </c>
      <c r="S277" s="73" t="str">
        <f>IFERROR(IF($B277=String_o_Kofi,0,VLOOKUP(Monatsverwendungsnachweis!AJ280,Status_Ausloesung,Monatsverwendungsnachweis!$R$6,FALSE)*$AF$6*Ermittlung_Pauschale!$N269),"")</f>
        <v/>
      </c>
      <c r="T277" s="73" t="str">
        <f>IFERROR(IF($B277=String_o_Kofi,0,VLOOKUP(Monatsverwendungsnachweis!AK280,Status_Ausloesung,Monatsverwendungsnachweis!$R$6,FALSE)*$AF$6*Ermittlung_Pauschale!$N269),"")</f>
        <v/>
      </c>
      <c r="U277" s="73" t="str">
        <f>IFERROR(IF($B277=String_o_Kofi,0,VLOOKUP(Monatsverwendungsnachweis!AL280,Status_Ausloesung,Monatsverwendungsnachweis!$R$6,FALSE)*$AF$6*Ermittlung_Pauschale!$N269),"")</f>
        <v/>
      </c>
      <c r="V277" s="73" t="str">
        <f>IFERROR(IF($B277=String_o_Kofi,0,VLOOKUP(Monatsverwendungsnachweis!AM280,Status_Ausloesung,Monatsverwendungsnachweis!$R$6,FALSE)*$AF$6*Ermittlung_Pauschale!$N269),"")</f>
        <v/>
      </c>
      <c r="W277" s="73" t="str">
        <f>IFERROR(IF($B277=String_o_Kofi,0,VLOOKUP(Monatsverwendungsnachweis!AN280,Status_Ausloesung,Monatsverwendungsnachweis!$R$6,FALSE)*$AF$6*Ermittlung_Pauschale!$N269),"")</f>
        <v/>
      </c>
      <c r="X277" s="73" t="str">
        <f>IFERROR(IF($B277=String_o_Kofi,0,VLOOKUP(Monatsverwendungsnachweis!AO280,Status_Ausloesung,Monatsverwendungsnachweis!$R$6,FALSE)*$AF$6*Ermittlung_Pauschale!$N269),"")</f>
        <v/>
      </c>
      <c r="Y277" s="73" t="str">
        <f>IFERROR(IF($B277=String_o_Kofi,0,VLOOKUP(Monatsverwendungsnachweis!AP280,Status_Ausloesung,Monatsverwendungsnachweis!$R$6,FALSE)*$AF$6*Ermittlung_Pauschale!$N269),"")</f>
        <v/>
      </c>
      <c r="Z277" s="73" t="str">
        <f>IFERROR(IF($B277=String_o_Kofi,0,VLOOKUP(Monatsverwendungsnachweis!AQ280,Status_Ausloesung,Monatsverwendungsnachweis!$R$6,FALSE)*$AF$6*Ermittlung_Pauschale!$N269),"")</f>
        <v/>
      </c>
      <c r="AA277" s="73" t="str">
        <f>IFERROR(IF($B277=String_o_Kofi,0,VLOOKUP(Monatsverwendungsnachweis!AR280,Status_Ausloesung,Monatsverwendungsnachweis!$R$6,FALSE)*$AF$6*Ermittlung_Pauschale!$N269),"")</f>
        <v/>
      </c>
      <c r="AB277" s="73" t="str">
        <f>IFERROR(IF($B277=String_o_Kofi,0,VLOOKUP(Monatsverwendungsnachweis!AS280,Status_Ausloesung,Monatsverwendungsnachweis!$R$6,FALSE)*$AF$6*Ermittlung_Pauschale!$N269),"")</f>
        <v/>
      </c>
      <c r="AC277" s="73" t="str">
        <f>IFERROR(IF($B277=String_o_Kofi,0,VLOOKUP(Monatsverwendungsnachweis!AT280,Status_Ausloesung,Monatsverwendungsnachweis!$R$6,FALSE)*$AF$6*Ermittlung_Pauschale!$N269),"")</f>
        <v/>
      </c>
      <c r="AD277" s="73" t="str">
        <f>IFERROR(IF($B277=String_o_Kofi,0,VLOOKUP(Monatsverwendungsnachweis!AU280,Status_Ausloesung,Monatsverwendungsnachweis!$R$6,FALSE)*$AF$6*Ermittlung_Pauschale!$N269),"")</f>
        <v/>
      </c>
      <c r="AE277" s="73" t="str">
        <f>IFERROR(IF($B277=String_o_Kofi,0,VLOOKUP(Monatsverwendungsnachweis!AV280,Status_Ausloesung,Monatsverwendungsnachweis!$R$6,FALSE)*$AF$6*Ermittlung_Pauschale!$N269),"")</f>
        <v/>
      </c>
      <c r="AF277" s="73" t="str">
        <f>IFERROR(IF($B277=String_o_Kofi,0,VLOOKUP(Monatsverwendungsnachweis!AW280,Status_Ausloesung,Monatsverwendungsnachweis!$R$6,FALSE)*$AF$6*Ermittlung_Pauschale!$N269),"")</f>
        <v/>
      </c>
      <c r="AG277" s="73" t="str">
        <f>IFERROR(IF($B277=String_o_Kofi,0,VLOOKUP(Monatsverwendungsnachweis!AX280,Status_Ausloesung,Monatsverwendungsnachweis!$R$6,FALSE)*$AF$6*Ermittlung_Pauschale!$N269),"")</f>
        <v/>
      </c>
      <c r="AH277" s="73" t="str">
        <f>IFERROR(IF($B277=String_o_Kofi,0,VLOOKUP(Monatsverwendungsnachweis!AY280,Status_Ausloesung,Monatsverwendungsnachweis!$R$6,FALSE)*$AF$6*Ermittlung_Pauschale!$N269),"")</f>
        <v/>
      </c>
      <c r="AI277" s="73" t="str">
        <f>IFERROR(IF($B277=String_o_Kofi,0,VLOOKUP(Monatsverwendungsnachweis!AZ280,Status_Ausloesung,Monatsverwendungsnachweis!$R$6,FALSE)*$AF$6*Ermittlung_Pauschale!$N269),"")</f>
        <v/>
      </c>
      <c r="AJ277" s="73" t="str">
        <f>IFERROR(IF($B277=String_o_Kofi,0,VLOOKUP(Monatsverwendungsnachweis!BA280,Status_Ausloesung,Monatsverwendungsnachweis!$R$6,FALSE)*$AF$6*Ermittlung_Pauschale!$N269),"")</f>
        <v/>
      </c>
      <c r="AK277" s="73" t="str">
        <f>IFERROR(IF($B277=String_o_Kofi,0,VLOOKUP(Monatsverwendungsnachweis!BB280,Status_Ausloesung,Monatsverwendungsnachweis!$R$6,FALSE)*$AF$6*Ermittlung_Pauschale!$N269),"")</f>
        <v/>
      </c>
      <c r="AL277" s="73" t="str">
        <f>IFERROR(IF($B277=String_o_Kofi,0,VLOOKUP(Monatsverwendungsnachweis!BC280,Status_Ausloesung,Monatsverwendungsnachweis!$R$6,FALSE)*$AF$6*Ermittlung_Pauschale!$N269),"")</f>
        <v/>
      </c>
      <c r="AM277" s="74">
        <f>IF(E277='Drop Down'!$L$2,SUM(H277:AL277),0)</f>
        <v>0</v>
      </c>
      <c r="AN277" s="74">
        <f>IF(E277='Drop Down'!$L$3,SUM(H277:AL277),0)</f>
        <v>0</v>
      </c>
      <c r="AO277" s="625"/>
      <c r="AP277" s="625"/>
    </row>
    <row r="278" spans="1:42" s="41" customFormat="1" ht="11.85" customHeight="1" x14ac:dyDescent="0.2">
      <c r="A278" s="83" t="str">
        <f>Monatsverwendungsnachweis!A281</f>
        <v/>
      </c>
      <c r="B278" s="84" t="str">
        <f>IF(Monatsverwendungsnachweis!B281&lt;&gt;"",Monatsverwendungsnachweis!B281,"")</f>
        <v/>
      </c>
      <c r="C278" s="84" t="str">
        <f>IF(Monatsverwendungsnachweis!D281&lt;&gt;"",Monatsverwendungsnachweis!D281,"")</f>
        <v/>
      </c>
      <c r="D278" s="124" t="str">
        <f>IF(Monatsverwendungsnachweis!F281="","",Monatsverwendungsnachweis!F281)</f>
        <v/>
      </c>
      <c r="E278" s="128" t="str">
        <f>IF(Monatsverwendungsnachweis!G281="","",Monatsverwendungsnachweis!G281)</f>
        <v/>
      </c>
      <c r="F278" s="124" t="str">
        <f>IF(Monatsverwendungsnachweis!H281="","",Monatsverwendungsnachweis!H281)</f>
        <v/>
      </c>
      <c r="G278" s="124" t="str">
        <f>IF(C278="","",IF(Ermittlung_Pauschale!N270=0,"nein","ja"))</f>
        <v/>
      </c>
      <c r="H278" s="73" t="str">
        <f>IFERROR(IF($B278=String_o_Kofi,0,VLOOKUP(Monatsverwendungsnachweis!Y281,Status_Ausloesung,Monatsverwendungsnachweis!$R$6,FALSE)*$AF$6*Ermittlung_Pauschale!$N270),"")</f>
        <v/>
      </c>
      <c r="I278" s="73" t="str">
        <f>IFERROR(IF($B278=String_o_Kofi,0,VLOOKUP(Monatsverwendungsnachweis!Z281,Status_Ausloesung,Monatsverwendungsnachweis!$R$6,FALSE)*$AF$6*Ermittlung_Pauschale!$N270),"")</f>
        <v/>
      </c>
      <c r="J278" s="73" t="str">
        <f>IFERROR(IF($B278=String_o_Kofi,0,VLOOKUP(Monatsverwendungsnachweis!AA281,Status_Ausloesung,Monatsverwendungsnachweis!$R$6,FALSE)*$AF$6*Ermittlung_Pauschale!$N270),"")</f>
        <v/>
      </c>
      <c r="K278" s="73" t="str">
        <f>IFERROR(IF($B278=String_o_Kofi,0,VLOOKUP(Monatsverwendungsnachweis!AB281,Status_Ausloesung,Monatsverwendungsnachweis!$R$6,FALSE)*$AF$6*Ermittlung_Pauschale!$N270),"")</f>
        <v/>
      </c>
      <c r="L278" s="73" t="str">
        <f>IFERROR(IF($B278=String_o_Kofi,0,VLOOKUP(Monatsverwendungsnachweis!AC281,Status_Ausloesung,Monatsverwendungsnachweis!$R$6,FALSE)*$AF$6*Ermittlung_Pauschale!$N270),"")</f>
        <v/>
      </c>
      <c r="M278" s="73" t="str">
        <f>IFERROR(IF($B278=String_o_Kofi,0,VLOOKUP(Monatsverwendungsnachweis!AD281,Status_Ausloesung,Monatsverwendungsnachweis!$R$6,FALSE)*$AF$6*Ermittlung_Pauschale!$N270),"")</f>
        <v/>
      </c>
      <c r="N278" s="73" t="str">
        <f>IFERROR(IF($B278=String_o_Kofi,0,VLOOKUP(Monatsverwendungsnachweis!AE281,Status_Ausloesung,Monatsverwendungsnachweis!$R$6,FALSE)*$AF$6*Ermittlung_Pauschale!$N270),"")</f>
        <v/>
      </c>
      <c r="O278" s="73" t="str">
        <f>IFERROR(IF($B278=String_o_Kofi,0,VLOOKUP(Monatsverwendungsnachweis!AF281,Status_Ausloesung,Monatsverwendungsnachweis!$R$6,FALSE)*$AF$6*Ermittlung_Pauschale!$N270),"")</f>
        <v/>
      </c>
      <c r="P278" s="73" t="str">
        <f>IFERROR(IF($B278=String_o_Kofi,0,VLOOKUP(Monatsverwendungsnachweis!AG281,Status_Ausloesung,Monatsverwendungsnachweis!$R$6,FALSE)*$AF$6*Ermittlung_Pauschale!$N270),"")</f>
        <v/>
      </c>
      <c r="Q278" s="73" t="str">
        <f>IFERROR(IF($B278=String_o_Kofi,0,VLOOKUP(Monatsverwendungsnachweis!AH281,Status_Ausloesung,Monatsverwendungsnachweis!$R$6,FALSE)*$AF$6*Ermittlung_Pauschale!$N270),"")</f>
        <v/>
      </c>
      <c r="R278" s="73" t="str">
        <f>IFERROR(IF($B278=String_o_Kofi,0,VLOOKUP(Monatsverwendungsnachweis!AI281,Status_Ausloesung,Monatsverwendungsnachweis!$R$6,FALSE)*$AF$6*Ermittlung_Pauschale!$N270),"")</f>
        <v/>
      </c>
      <c r="S278" s="73" t="str">
        <f>IFERROR(IF($B278=String_o_Kofi,0,VLOOKUP(Monatsverwendungsnachweis!AJ281,Status_Ausloesung,Monatsverwendungsnachweis!$R$6,FALSE)*$AF$6*Ermittlung_Pauschale!$N270),"")</f>
        <v/>
      </c>
      <c r="T278" s="73" t="str">
        <f>IFERROR(IF($B278=String_o_Kofi,0,VLOOKUP(Monatsverwendungsnachweis!AK281,Status_Ausloesung,Monatsverwendungsnachweis!$R$6,FALSE)*$AF$6*Ermittlung_Pauschale!$N270),"")</f>
        <v/>
      </c>
      <c r="U278" s="73" t="str">
        <f>IFERROR(IF($B278=String_o_Kofi,0,VLOOKUP(Monatsverwendungsnachweis!AL281,Status_Ausloesung,Monatsverwendungsnachweis!$R$6,FALSE)*$AF$6*Ermittlung_Pauschale!$N270),"")</f>
        <v/>
      </c>
      <c r="V278" s="73" t="str">
        <f>IFERROR(IF($B278=String_o_Kofi,0,VLOOKUP(Monatsverwendungsnachweis!AM281,Status_Ausloesung,Monatsverwendungsnachweis!$R$6,FALSE)*$AF$6*Ermittlung_Pauschale!$N270),"")</f>
        <v/>
      </c>
      <c r="W278" s="73" t="str">
        <f>IFERROR(IF($B278=String_o_Kofi,0,VLOOKUP(Monatsverwendungsnachweis!AN281,Status_Ausloesung,Monatsverwendungsnachweis!$R$6,FALSE)*$AF$6*Ermittlung_Pauschale!$N270),"")</f>
        <v/>
      </c>
      <c r="X278" s="73" t="str">
        <f>IFERROR(IF($B278=String_o_Kofi,0,VLOOKUP(Monatsverwendungsnachweis!AO281,Status_Ausloesung,Monatsverwendungsnachweis!$R$6,FALSE)*$AF$6*Ermittlung_Pauschale!$N270),"")</f>
        <v/>
      </c>
      <c r="Y278" s="73" t="str">
        <f>IFERROR(IF($B278=String_o_Kofi,0,VLOOKUP(Monatsverwendungsnachweis!AP281,Status_Ausloesung,Monatsverwendungsnachweis!$R$6,FALSE)*$AF$6*Ermittlung_Pauschale!$N270),"")</f>
        <v/>
      </c>
      <c r="Z278" s="73" t="str">
        <f>IFERROR(IF($B278=String_o_Kofi,0,VLOOKUP(Monatsverwendungsnachweis!AQ281,Status_Ausloesung,Monatsverwendungsnachweis!$R$6,FALSE)*$AF$6*Ermittlung_Pauschale!$N270),"")</f>
        <v/>
      </c>
      <c r="AA278" s="73" t="str">
        <f>IFERROR(IF($B278=String_o_Kofi,0,VLOOKUP(Monatsverwendungsnachweis!AR281,Status_Ausloesung,Monatsverwendungsnachweis!$R$6,FALSE)*$AF$6*Ermittlung_Pauschale!$N270),"")</f>
        <v/>
      </c>
      <c r="AB278" s="73" t="str">
        <f>IFERROR(IF($B278=String_o_Kofi,0,VLOOKUP(Monatsverwendungsnachweis!AS281,Status_Ausloesung,Monatsverwendungsnachweis!$R$6,FALSE)*$AF$6*Ermittlung_Pauschale!$N270),"")</f>
        <v/>
      </c>
      <c r="AC278" s="73" t="str">
        <f>IFERROR(IF($B278=String_o_Kofi,0,VLOOKUP(Monatsverwendungsnachweis!AT281,Status_Ausloesung,Monatsverwendungsnachweis!$R$6,FALSE)*$AF$6*Ermittlung_Pauschale!$N270),"")</f>
        <v/>
      </c>
      <c r="AD278" s="73" t="str">
        <f>IFERROR(IF($B278=String_o_Kofi,0,VLOOKUP(Monatsverwendungsnachweis!AU281,Status_Ausloesung,Monatsverwendungsnachweis!$R$6,FALSE)*$AF$6*Ermittlung_Pauschale!$N270),"")</f>
        <v/>
      </c>
      <c r="AE278" s="73" t="str">
        <f>IFERROR(IF($B278=String_o_Kofi,0,VLOOKUP(Monatsverwendungsnachweis!AV281,Status_Ausloesung,Monatsverwendungsnachweis!$R$6,FALSE)*$AF$6*Ermittlung_Pauschale!$N270),"")</f>
        <v/>
      </c>
      <c r="AF278" s="73" t="str">
        <f>IFERROR(IF($B278=String_o_Kofi,0,VLOOKUP(Monatsverwendungsnachweis!AW281,Status_Ausloesung,Monatsverwendungsnachweis!$R$6,FALSE)*$AF$6*Ermittlung_Pauschale!$N270),"")</f>
        <v/>
      </c>
      <c r="AG278" s="73" t="str">
        <f>IFERROR(IF($B278=String_o_Kofi,0,VLOOKUP(Monatsverwendungsnachweis!AX281,Status_Ausloesung,Monatsverwendungsnachweis!$R$6,FALSE)*$AF$6*Ermittlung_Pauschale!$N270),"")</f>
        <v/>
      </c>
      <c r="AH278" s="73" t="str">
        <f>IFERROR(IF($B278=String_o_Kofi,0,VLOOKUP(Monatsverwendungsnachweis!AY281,Status_Ausloesung,Monatsverwendungsnachweis!$R$6,FALSE)*$AF$6*Ermittlung_Pauschale!$N270),"")</f>
        <v/>
      </c>
      <c r="AI278" s="73" t="str">
        <f>IFERROR(IF($B278=String_o_Kofi,0,VLOOKUP(Monatsverwendungsnachweis!AZ281,Status_Ausloesung,Monatsverwendungsnachweis!$R$6,FALSE)*$AF$6*Ermittlung_Pauschale!$N270),"")</f>
        <v/>
      </c>
      <c r="AJ278" s="73" t="str">
        <f>IFERROR(IF($B278=String_o_Kofi,0,VLOOKUP(Monatsverwendungsnachweis!BA281,Status_Ausloesung,Monatsverwendungsnachweis!$R$6,FALSE)*$AF$6*Ermittlung_Pauschale!$N270),"")</f>
        <v/>
      </c>
      <c r="AK278" s="73" t="str">
        <f>IFERROR(IF($B278=String_o_Kofi,0,VLOOKUP(Monatsverwendungsnachweis!BB281,Status_Ausloesung,Monatsverwendungsnachweis!$R$6,FALSE)*$AF$6*Ermittlung_Pauschale!$N270),"")</f>
        <v/>
      </c>
      <c r="AL278" s="73" t="str">
        <f>IFERROR(IF($B278=String_o_Kofi,0,VLOOKUP(Monatsverwendungsnachweis!BC281,Status_Ausloesung,Monatsverwendungsnachweis!$R$6,FALSE)*$AF$6*Ermittlung_Pauschale!$N270),"")</f>
        <v/>
      </c>
      <c r="AM278" s="74">
        <f>IF(E278='Drop Down'!$L$2,SUM(H278:AL278),0)</f>
        <v>0</v>
      </c>
      <c r="AN278" s="74">
        <f>IF(E278='Drop Down'!$L$3,SUM(H278:AL278),0)</f>
        <v>0</v>
      </c>
      <c r="AO278" s="625"/>
      <c r="AP278" s="625"/>
    </row>
    <row r="279" spans="1:42" s="41" customFormat="1" ht="11.85" customHeight="1" x14ac:dyDescent="0.2">
      <c r="A279" s="83" t="str">
        <f>Monatsverwendungsnachweis!A282</f>
        <v/>
      </c>
      <c r="B279" s="84" t="str">
        <f>IF(Monatsverwendungsnachweis!B282&lt;&gt;"",Monatsverwendungsnachweis!B282,"")</f>
        <v/>
      </c>
      <c r="C279" s="84" t="str">
        <f>IF(Monatsverwendungsnachweis!D282&lt;&gt;"",Monatsverwendungsnachweis!D282,"")</f>
        <v/>
      </c>
      <c r="D279" s="124" t="str">
        <f>IF(Monatsverwendungsnachweis!F282="","",Monatsverwendungsnachweis!F282)</f>
        <v/>
      </c>
      <c r="E279" s="128" t="str">
        <f>IF(Monatsverwendungsnachweis!G282="","",Monatsverwendungsnachweis!G282)</f>
        <v/>
      </c>
      <c r="F279" s="124" t="str">
        <f>IF(Monatsverwendungsnachweis!H282="","",Monatsverwendungsnachweis!H282)</f>
        <v/>
      </c>
      <c r="G279" s="124" t="str">
        <f>IF(C279="","",IF(Ermittlung_Pauschale!N271=0,"nein","ja"))</f>
        <v/>
      </c>
      <c r="H279" s="73" t="str">
        <f>IFERROR(IF($B279=String_o_Kofi,0,VLOOKUP(Monatsverwendungsnachweis!Y282,Status_Ausloesung,Monatsverwendungsnachweis!$R$6,FALSE)*$AF$6*Ermittlung_Pauschale!$N271),"")</f>
        <v/>
      </c>
      <c r="I279" s="73" t="str">
        <f>IFERROR(IF($B279=String_o_Kofi,0,VLOOKUP(Monatsverwendungsnachweis!Z282,Status_Ausloesung,Monatsverwendungsnachweis!$R$6,FALSE)*$AF$6*Ermittlung_Pauschale!$N271),"")</f>
        <v/>
      </c>
      <c r="J279" s="73" t="str">
        <f>IFERROR(IF($B279=String_o_Kofi,0,VLOOKUP(Monatsverwendungsnachweis!AA282,Status_Ausloesung,Monatsverwendungsnachweis!$R$6,FALSE)*$AF$6*Ermittlung_Pauschale!$N271),"")</f>
        <v/>
      </c>
      <c r="K279" s="73" t="str">
        <f>IFERROR(IF($B279=String_o_Kofi,0,VLOOKUP(Monatsverwendungsnachweis!AB282,Status_Ausloesung,Monatsverwendungsnachweis!$R$6,FALSE)*$AF$6*Ermittlung_Pauschale!$N271),"")</f>
        <v/>
      </c>
      <c r="L279" s="73" t="str">
        <f>IFERROR(IF($B279=String_o_Kofi,0,VLOOKUP(Monatsverwendungsnachweis!AC282,Status_Ausloesung,Monatsverwendungsnachweis!$R$6,FALSE)*$AF$6*Ermittlung_Pauschale!$N271),"")</f>
        <v/>
      </c>
      <c r="M279" s="73" t="str">
        <f>IFERROR(IF($B279=String_o_Kofi,0,VLOOKUP(Monatsverwendungsnachweis!AD282,Status_Ausloesung,Monatsverwendungsnachweis!$R$6,FALSE)*$AF$6*Ermittlung_Pauschale!$N271),"")</f>
        <v/>
      </c>
      <c r="N279" s="73" t="str">
        <f>IFERROR(IF($B279=String_o_Kofi,0,VLOOKUP(Monatsverwendungsnachweis!AE282,Status_Ausloesung,Monatsverwendungsnachweis!$R$6,FALSE)*$AF$6*Ermittlung_Pauschale!$N271),"")</f>
        <v/>
      </c>
      <c r="O279" s="73" t="str">
        <f>IFERROR(IF($B279=String_o_Kofi,0,VLOOKUP(Monatsverwendungsnachweis!AF282,Status_Ausloesung,Monatsverwendungsnachweis!$R$6,FALSE)*$AF$6*Ermittlung_Pauschale!$N271),"")</f>
        <v/>
      </c>
      <c r="P279" s="73" t="str">
        <f>IFERROR(IF($B279=String_o_Kofi,0,VLOOKUP(Monatsverwendungsnachweis!AG282,Status_Ausloesung,Monatsverwendungsnachweis!$R$6,FALSE)*$AF$6*Ermittlung_Pauschale!$N271),"")</f>
        <v/>
      </c>
      <c r="Q279" s="73" t="str">
        <f>IFERROR(IF($B279=String_o_Kofi,0,VLOOKUP(Monatsverwendungsnachweis!AH282,Status_Ausloesung,Monatsverwendungsnachweis!$R$6,FALSE)*$AF$6*Ermittlung_Pauschale!$N271),"")</f>
        <v/>
      </c>
      <c r="R279" s="73" t="str">
        <f>IFERROR(IF($B279=String_o_Kofi,0,VLOOKUP(Monatsverwendungsnachweis!AI282,Status_Ausloesung,Monatsverwendungsnachweis!$R$6,FALSE)*$AF$6*Ermittlung_Pauschale!$N271),"")</f>
        <v/>
      </c>
      <c r="S279" s="73" t="str">
        <f>IFERROR(IF($B279=String_o_Kofi,0,VLOOKUP(Monatsverwendungsnachweis!AJ282,Status_Ausloesung,Monatsverwendungsnachweis!$R$6,FALSE)*$AF$6*Ermittlung_Pauschale!$N271),"")</f>
        <v/>
      </c>
      <c r="T279" s="73" t="str">
        <f>IFERROR(IF($B279=String_o_Kofi,0,VLOOKUP(Monatsverwendungsnachweis!AK282,Status_Ausloesung,Monatsverwendungsnachweis!$R$6,FALSE)*$AF$6*Ermittlung_Pauschale!$N271),"")</f>
        <v/>
      </c>
      <c r="U279" s="73" t="str">
        <f>IFERROR(IF($B279=String_o_Kofi,0,VLOOKUP(Monatsverwendungsnachweis!AL282,Status_Ausloesung,Monatsverwendungsnachweis!$R$6,FALSE)*$AF$6*Ermittlung_Pauschale!$N271),"")</f>
        <v/>
      </c>
      <c r="V279" s="73" t="str">
        <f>IFERROR(IF($B279=String_o_Kofi,0,VLOOKUP(Monatsverwendungsnachweis!AM282,Status_Ausloesung,Monatsverwendungsnachweis!$R$6,FALSE)*$AF$6*Ermittlung_Pauschale!$N271),"")</f>
        <v/>
      </c>
      <c r="W279" s="73" t="str">
        <f>IFERROR(IF($B279=String_o_Kofi,0,VLOOKUP(Monatsverwendungsnachweis!AN282,Status_Ausloesung,Monatsverwendungsnachweis!$R$6,FALSE)*$AF$6*Ermittlung_Pauschale!$N271),"")</f>
        <v/>
      </c>
      <c r="X279" s="73" t="str">
        <f>IFERROR(IF($B279=String_o_Kofi,0,VLOOKUP(Monatsverwendungsnachweis!AO282,Status_Ausloesung,Monatsverwendungsnachweis!$R$6,FALSE)*$AF$6*Ermittlung_Pauschale!$N271),"")</f>
        <v/>
      </c>
      <c r="Y279" s="73" t="str">
        <f>IFERROR(IF($B279=String_o_Kofi,0,VLOOKUP(Monatsverwendungsnachweis!AP282,Status_Ausloesung,Monatsverwendungsnachweis!$R$6,FALSE)*$AF$6*Ermittlung_Pauschale!$N271),"")</f>
        <v/>
      </c>
      <c r="Z279" s="73" t="str">
        <f>IFERROR(IF($B279=String_o_Kofi,0,VLOOKUP(Monatsverwendungsnachweis!AQ282,Status_Ausloesung,Monatsverwendungsnachweis!$R$6,FALSE)*$AF$6*Ermittlung_Pauschale!$N271),"")</f>
        <v/>
      </c>
      <c r="AA279" s="73" t="str">
        <f>IFERROR(IF($B279=String_o_Kofi,0,VLOOKUP(Monatsverwendungsnachweis!AR282,Status_Ausloesung,Monatsverwendungsnachweis!$R$6,FALSE)*$AF$6*Ermittlung_Pauschale!$N271),"")</f>
        <v/>
      </c>
      <c r="AB279" s="73" t="str">
        <f>IFERROR(IF($B279=String_o_Kofi,0,VLOOKUP(Monatsverwendungsnachweis!AS282,Status_Ausloesung,Monatsverwendungsnachweis!$R$6,FALSE)*$AF$6*Ermittlung_Pauschale!$N271),"")</f>
        <v/>
      </c>
      <c r="AC279" s="73" t="str">
        <f>IFERROR(IF($B279=String_o_Kofi,0,VLOOKUP(Monatsverwendungsnachweis!AT282,Status_Ausloesung,Monatsverwendungsnachweis!$R$6,FALSE)*$AF$6*Ermittlung_Pauschale!$N271),"")</f>
        <v/>
      </c>
      <c r="AD279" s="73" t="str">
        <f>IFERROR(IF($B279=String_o_Kofi,0,VLOOKUP(Monatsverwendungsnachweis!AU282,Status_Ausloesung,Monatsverwendungsnachweis!$R$6,FALSE)*$AF$6*Ermittlung_Pauschale!$N271),"")</f>
        <v/>
      </c>
      <c r="AE279" s="73" t="str">
        <f>IFERROR(IF($B279=String_o_Kofi,0,VLOOKUP(Monatsverwendungsnachweis!AV282,Status_Ausloesung,Monatsverwendungsnachweis!$R$6,FALSE)*$AF$6*Ermittlung_Pauschale!$N271),"")</f>
        <v/>
      </c>
      <c r="AF279" s="73" t="str">
        <f>IFERROR(IF($B279=String_o_Kofi,0,VLOOKUP(Monatsverwendungsnachweis!AW282,Status_Ausloesung,Monatsverwendungsnachweis!$R$6,FALSE)*$AF$6*Ermittlung_Pauschale!$N271),"")</f>
        <v/>
      </c>
      <c r="AG279" s="73" t="str">
        <f>IFERROR(IF($B279=String_o_Kofi,0,VLOOKUP(Monatsverwendungsnachweis!AX282,Status_Ausloesung,Monatsverwendungsnachweis!$R$6,FALSE)*$AF$6*Ermittlung_Pauschale!$N271),"")</f>
        <v/>
      </c>
      <c r="AH279" s="73" t="str">
        <f>IFERROR(IF($B279=String_o_Kofi,0,VLOOKUP(Monatsverwendungsnachweis!AY282,Status_Ausloesung,Monatsverwendungsnachweis!$R$6,FALSE)*$AF$6*Ermittlung_Pauschale!$N271),"")</f>
        <v/>
      </c>
      <c r="AI279" s="73" t="str">
        <f>IFERROR(IF($B279=String_o_Kofi,0,VLOOKUP(Monatsverwendungsnachweis!AZ282,Status_Ausloesung,Monatsverwendungsnachweis!$R$6,FALSE)*$AF$6*Ermittlung_Pauschale!$N271),"")</f>
        <v/>
      </c>
      <c r="AJ279" s="73" t="str">
        <f>IFERROR(IF($B279=String_o_Kofi,0,VLOOKUP(Monatsverwendungsnachweis!BA282,Status_Ausloesung,Monatsverwendungsnachweis!$R$6,FALSE)*$AF$6*Ermittlung_Pauschale!$N271),"")</f>
        <v/>
      </c>
      <c r="AK279" s="73" t="str">
        <f>IFERROR(IF($B279=String_o_Kofi,0,VLOOKUP(Monatsverwendungsnachweis!BB282,Status_Ausloesung,Monatsverwendungsnachweis!$R$6,FALSE)*$AF$6*Ermittlung_Pauschale!$N271),"")</f>
        <v/>
      </c>
      <c r="AL279" s="73" t="str">
        <f>IFERROR(IF($B279=String_o_Kofi,0,VLOOKUP(Monatsverwendungsnachweis!BC282,Status_Ausloesung,Monatsverwendungsnachweis!$R$6,FALSE)*$AF$6*Ermittlung_Pauschale!$N271),"")</f>
        <v/>
      </c>
      <c r="AM279" s="74">
        <f>IF(E279='Drop Down'!$L$2,SUM(H279:AL279),0)</f>
        <v>0</v>
      </c>
      <c r="AN279" s="74">
        <f>IF(E279='Drop Down'!$L$3,SUM(H279:AL279),0)</f>
        <v>0</v>
      </c>
      <c r="AO279" s="625"/>
      <c r="AP279" s="625"/>
    </row>
    <row r="280" spans="1:42" s="41" customFormat="1" ht="11.85" customHeight="1" x14ac:dyDescent="0.2">
      <c r="A280" s="83" t="str">
        <f>Monatsverwendungsnachweis!A283</f>
        <v/>
      </c>
      <c r="B280" s="84" t="str">
        <f>IF(Monatsverwendungsnachweis!B283&lt;&gt;"",Monatsverwendungsnachweis!B283,"")</f>
        <v/>
      </c>
      <c r="C280" s="84" t="str">
        <f>IF(Monatsverwendungsnachweis!D283&lt;&gt;"",Monatsverwendungsnachweis!D283,"")</f>
        <v/>
      </c>
      <c r="D280" s="124" t="str">
        <f>IF(Monatsverwendungsnachweis!F283="","",Monatsverwendungsnachweis!F283)</f>
        <v/>
      </c>
      <c r="E280" s="128" t="str">
        <f>IF(Monatsverwendungsnachweis!G283="","",Monatsverwendungsnachweis!G283)</f>
        <v/>
      </c>
      <c r="F280" s="124" t="str">
        <f>IF(Monatsverwendungsnachweis!H283="","",Monatsverwendungsnachweis!H283)</f>
        <v/>
      </c>
      <c r="G280" s="124" t="str">
        <f>IF(C280="","",IF(Ermittlung_Pauschale!N272=0,"nein","ja"))</f>
        <v/>
      </c>
      <c r="H280" s="73" t="str">
        <f>IFERROR(IF($B280=String_o_Kofi,0,VLOOKUP(Monatsverwendungsnachweis!Y283,Status_Ausloesung,Monatsverwendungsnachweis!$R$6,FALSE)*$AF$6*Ermittlung_Pauschale!$N272),"")</f>
        <v/>
      </c>
      <c r="I280" s="73" t="str">
        <f>IFERROR(IF($B280=String_o_Kofi,0,VLOOKUP(Monatsverwendungsnachweis!Z283,Status_Ausloesung,Monatsverwendungsnachweis!$R$6,FALSE)*$AF$6*Ermittlung_Pauschale!$N272),"")</f>
        <v/>
      </c>
      <c r="J280" s="73" t="str">
        <f>IFERROR(IF($B280=String_o_Kofi,0,VLOOKUP(Monatsverwendungsnachweis!AA283,Status_Ausloesung,Monatsverwendungsnachweis!$R$6,FALSE)*$AF$6*Ermittlung_Pauschale!$N272),"")</f>
        <v/>
      </c>
      <c r="K280" s="73" t="str">
        <f>IFERROR(IF($B280=String_o_Kofi,0,VLOOKUP(Monatsverwendungsnachweis!AB283,Status_Ausloesung,Monatsverwendungsnachweis!$R$6,FALSE)*$AF$6*Ermittlung_Pauschale!$N272),"")</f>
        <v/>
      </c>
      <c r="L280" s="73" t="str">
        <f>IFERROR(IF($B280=String_o_Kofi,0,VLOOKUP(Monatsverwendungsnachweis!AC283,Status_Ausloesung,Monatsverwendungsnachweis!$R$6,FALSE)*$AF$6*Ermittlung_Pauschale!$N272),"")</f>
        <v/>
      </c>
      <c r="M280" s="73" t="str">
        <f>IFERROR(IF($B280=String_o_Kofi,0,VLOOKUP(Monatsverwendungsnachweis!AD283,Status_Ausloesung,Monatsverwendungsnachweis!$R$6,FALSE)*$AF$6*Ermittlung_Pauschale!$N272),"")</f>
        <v/>
      </c>
      <c r="N280" s="73" t="str">
        <f>IFERROR(IF($B280=String_o_Kofi,0,VLOOKUP(Monatsverwendungsnachweis!AE283,Status_Ausloesung,Monatsverwendungsnachweis!$R$6,FALSE)*$AF$6*Ermittlung_Pauschale!$N272),"")</f>
        <v/>
      </c>
      <c r="O280" s="73" t="str">
        <f>IFERROR(IF($B280=String_o_Kofi,0,VLOOKUP(Monatsverwendungsnachweis!AF283,Status_Ausloesung,Monatsverwendungsnachweis!$R$6,FALSE)*$AF$6*Ermittlung_Pauschale!$N272),"")</f>
        <v/>
      </c>
      <c r="P280" s="73" t="str">
        <f>IFERROR(IF($B280=String_o_Kofi,0,VLOOKUP(Monatsverwendungsnachweis!AG283,Status_Ausloesung,Monatsverwendungsnachweis!$R$6,FALSE)*$AF$6*Ermittlung_Pauschale!$N272),"")</f>
        <v/>
      </c>
      <c r="Q280" s="73" t="str">
        <f>IFERROR(IF($B280=String_o_Kofi,0,VLOOKUP(Monatsverwendungsnachweis!AH283,Status_Ausloesung,Monatsverwendungsnachweis!$R$6,FALSE)*$AF$6*Ermittlung_Pauschale!$N272),"")</f>
        <v/>
      </c>
      <c r="R280" s="73" t="str">
        <f>IFERROR(IF($B280=String_o_Kofi,0,VLOOKUP(Monatsverwendungsnachweis!AI283,Status_Ausloesung,Monatsverwendungsnachweis!$R$6,FALSE)*$AF$6*Ermittlung_Pauschale!$N272),"")</f>
        <v/>
      </c>
      <c r="S280" s="73" t="str">
        <f>IFERROR(IF($B280=String_o_Kofi,0,VLOOKUP(Monatsverwendungsnachweis!AJ283,Status_Ausloesung,Monatsverwendungsnachweis!$R$6,FALSE)*$AF$6*Ermittlung_Pauschale!$N272),"")</f>
        <v/>
      </c>
      <c r="T280" s="73" t="str">
        <f>IFERROR(IF($B280=String_o_Kofi,0,VLOOKUP(Monatsverwendungsnachweis!AK283,Status_Ausloesung,Monatsverwendungsnachweis!$R$6,FALSE)*$AF$6*Ermittlung_Pauschale!$N272),"")</f>
        <v/>
      </c>
      <c r="U280" s="73" t="str">
        <f>IFERROR(IF($B280=String_o_Kofi,0,VLOOKUP(Monatsverwendungsnachweis!AL283,Status_Ausloesung,Monatsverwendungsnachweis!$R$6,FALSE)*$AF$6*Ermittlung_Pauschale!$N272),"")</f>
        <v/>
      </c>
      <c r="V280" s="73" t="str">
        <f>IFERROR(IF($B280=String_o_Kofi,0,VLOOKUP(Monatsverwendungsnachweis!AM283,Status_Ausloesung,Monatsverwendungsnachweis!$R$6,FALSE)*$AF$6*Ermittlung_Pauschale!$N272),"")</f>
        <v/>
      </c>
      <c r="W280" s="73" t="str">
        <f>IFERROR(IF($B280=String_o_Kofi,0,VLOOKUP(Monatsverwendungsnachweis!AN283,Status_Ausloesung,Monatsverwendungsnachweis!$R$6,FALSE)*$AF$6*Ermittlung_Pauschale!$N272),"")</f>
        <v/>
      </c>
      <c r="X280" s="73" t="str">
        <f>IFERROR(IF($B280=String_o_Kofi,0,VLOOKUP(Monatsverwendungsnachweis!AO283,Status_Ausloesung,Monatsverwendungsnachweis!$R$6,FALSE)*$AF$6*Ermittlung_Pauschale!$N272),"")</f>
        <v/>
      </c>
      <c r="Y280" s="73" t="str">
        <f>IFERROR(IF($B280=String_o_Kofi,0,VLOOKUP(Monatsverwendungsnachweis!AP283,Status_Ausloesung,Monatsverwendungsnachweis!$R$6,FALSE)*$AF$6*Ermittlung_Pauschale!$N272),"")</f>
        <v/>
      </c>
      <c r="Z280" s="73" t="str">
        <f>IFERROR(IF($B280=String_o_Kofi,0,VLOOKUP(Monatsverwendungsnachweis!AQ283,Status_Ausloesung,Monatsverwendungsnachweis!$R$6,FALSE)*$AF$6*Ermittlung_Pauschale!$N272),"")</f>
        <v/>
      </c>
      <c r="AA280" s="73" t="str">
        <f>IFERROR(IF($B280=String_o_Kofi,0,VLOOKUP(Monatsverwendungsnachweis!AR283,Status_Ausloesung,Monatsverwendungsnachweis!$R$6,FALSE)*$AF$6*Ermittlung_Pauschale!$N272),"")</f>
        <v/>
      </c>
      <c r="AB280" s="73" t="str">
        <f>IFERROR(IF($B280=String_o_Kofi,0,VLOOKUP(Monatsverwendungsnachweis!AS283,Status_Ausloesung,Monatsverwendungsnachweis!$R$6,FALSE)*$AF$6*Ermittlung_Pauschale!$N272),"")</f>
        <v/>
      </c>
      <c r="AC280" s="73" t="str">
        <f>IFERROR(IF($B280=String_o_Kofi,0,VLOOKUP(Monatsverwendungsnachweis!AT283,Status_Ausloesung,Monatsverwendungsnachweis!$R$6,FALSE)*$AF$6*Ermittlung_Pauschale!$N272),"")</f>
        <v/>
      </c>
      <c r="AD280" s="73" t="str">
        <f>IFERROR(IF($B280=String_o_Kofi,0,VLOOKUP(Monatsverwendungsnachweis!AU283,Status_Ausloesung,Monatsverwendungsnachweis!$R$6,FALSE)*$AF$6*Ermittlung_Pauschale!$N272),"")</f>
        <v/>
      </c>
      <c r="AE280" s="73" t="str">
        <f>IFERROR(IF($B280=String_o_Kofi,0,VLOOKUP(Monatsverwendungsnachweis!AV283,Status_Ausloesung,Monatsverwendungsnachweis!$R$6,FALSE)*$AF$6*Ermittlung_Pauschale!$N272),"")</f>
        <v/>
      </c>
      <c r="AF280" s="73" t="str">
        <f>IFERROR(IF($B280=String_o_Kofi,0,VLOOKUP(Monatsverwendungsnachweis!AW283,Status_Ausloesung,Monatsverwendungsnachweis!$R$6,FALSE)*$AF$6*Ermittlung_Pauschale!$N272),"")</f>
        <v/>
      </c>
      <c r="AG280" s="73" t="str">
        <f>IFERROR(IF($B280=String_o_Kofi,0,VLOOKUP(Monatsverwendungsnachweis!AX283,Status_Ausloesung,Monatsverwendungsnachweis!$R$6,FALSE)*$AF$6*Ermittlung_Pauschale!$N272),"")</f>
        <v/>
      </c>
      <c r="AH280" s="73" t="str">
        <f>IFERROR(IF($B280=String_o_Kofi,0,VLOOKUP(Monatsverwendungsnachweis!AY283,Status_Ausloesung,Monatsverwendungsnachweis!$R$6,FALSE)*$AF$6*Ermittlung_Pauschale!$N272),"")</f>
        <v/>
      </c>
      <c r="AI280" s="73" t="str">
        <f>IFERROR(IF($B280=String_o_Kofi,0,VLOOKUP(Monatsverwendungsnachweis!AZ283,Status_Ausloesung,Monatsverwendungsnachweis!$R$6,FALSE)*$AF$6*Ermittlung_Pauschale!$N272),"")</f>
        <v/>
      </c>
      <c r="AJ280" s="73" t="str">
        <f>IFERROR(IF($B280=String_o_Kofi,0,VLOOKUP(Monatsverwendungsnachweis!BA283,Status_Ausloesung,Monatsverwendungsnachweis!$R$6,FALSE)*$AF$6*Ermittlung_Pauschale!$N272),"")</f>
        <v/>
      </c>
      <c r="AK280" s="73" t="str">
        <f>IFERROR(IF($B280=String_o_Kofi,0,VLOOKUP(Monatsverwendungsnachweis!BB283,Status_Ausloesung,Monatsverwendungsnachweis!$R$6,FALSE)*$AF$6*Ermittlung_Pauschale!$N272),"")</f>
        <v/>
      </c>
      <c r="AL280" s="73" t="str">
        <f>IFERROR(IF($B280=String_o_Kofi,0,VLOOKUP(Monatsverwendungsnachweis!BC283,Status_Ausloesung,Monatsverwendungsnachweis!$R$6,FALSE)*$AF$6*Ermittlung_Pauschale!$N272),"")</f>
        <v/>
      </c>
      <c r="AM280" s="74">
        <f>IF(E280='Drop Down'!$L$2,SUM(H280:AL280),0)</f>
        <v>0</v>
      </c>
      <c r="AN280" s="74">
        <f>IF(E280='Drop Down'!$L$3,SUM(H280:AL280),0)</f>
        <v>0</v>
      </c>
      <c r="AO280" s="625"/>
      <c r="AP280" s="625"/>
    </row>
    <row r="281" spans="1:42" s="41" customFormat="1" ht="11.85" customHeight="1" x14ac:dyDescent="0.2">
      <c r="A281" s="83" t="str">
        <f>Monatsverwendungsnachweis!A284</f>
        <v/>
      </c>
      <c r="B281" s="84" t="str">
        <f>IF(Monatsverwendungsnachweis!B284&lt;&gt;"",Monatsverwendungsnachweis!B284,"")</f>
        <v/>
      </c>
      <c r="C281" s="84" t="str">
        <f>IF(Monatsverwendungsnachweis!D284&lt;&gt;"",Monatsverwendungsnachweis!D284,"")</f>
        <v/>
      </c>
      <c r="D281" s="124" t="str">
        <f>IF(Monatsverwendungsnachweis!F284="","",Monatsverwendungsnachweis!F284)</f>
        <v/>
      </c>
      <c r="E281" s="128" t="str">
        <f>IF(Monatsverwendungsnachweis!G284="","",Monatsverwendungsnachweis!G284)</f>
        <v/>
      </c>
      <c r="F281" s="124" t="str">
        <f>IF(Monatsverwendungsnachweis!H284="","",Monatsverwendungsnachweis!H284)</f>
        <v/>
      </c>
      <c r="G281" s="124" t="str">
        <f>IF(C281="","",IF(Ermittlung_Pauschale!N273=0,"nein","ja"))</f>
        <v/>
      </c>
      <c r="H281" s="73" t="str">
        <f>IFERROR(IF($B281=String_o_Kofi,0,VLOOKUP(Monatsverwendungsnachweis!Y284,Status_Ausloesung,Monatsverwendungsnachweis!$R$6,FALSE)*$AF$6*Ermittlung_Pauschale!$N273),"")</f>
        <v/>
      </c>
      <c r="I281" s="73" t="str">
        <f>IFERROR(IF($B281=String_o_Kofi,0,VLOOKUP(Monatsverwendungsnachweis!Z284,Status_Ausloesung,Monatsverwendungsnachweis!$R$6,FALSE)*$AF$6*Ermittlung_Pauschale!$N273),"")</f>
        <v/>
      </c>
      <c r="J281" s="73" t="str">
        <f>IFERROR(IF($B281=String_o_Kofi,0,VLOOKUP(Monatsverwendungsnachweis!AA284,Status_Ausloesung,Monatsverwendungsnachweis!$R$6,FALSE)*$AF$6*Ermittlung_Pauschale!$N273),"")</f>
        <v/>
      </c>
      <c r="K281" s="73" t="str">
        <f>IFERROR(IF($B281=String_o_Kofi,0,VLOOKUP(Monatsverwendungsnachweis!AB284,Status_Ausloesung,Monatsverwendungsnachweis!$R$6,FALSE)*$AF$6*Ermittlung_Pauschale!$N273),"")</f>
        <v/>
      </c>
      <c r="L281" s="73" t="str">
        <f>IFERROR(IF($B281=String_o_Kofi,0,VLOOKUP(Monatsverwendungsnachweis!AC284,Status_Ausloesung,Monatsverwendungsnachweis!$R$6,FALSE)*$AF$6*Ermittlung_Pauschale!$N273),"")</f>
        <v/>
      </c>
      <c r="M281" s="73" t="str">
        <f>IFERROR(IF($B281=String_o_Kofi,0,VLOOKUP(Monatsverwendungsnachweis!AD284,Status_Ausloesung,Monatsverwendungsnachweis!$R$6,FALSE)*$AF$6*Ermittlung_Pauschale!$N273),"")</f>
        <v/>
      </c>
      <c r="N281" s="73" t="str">
        <f>IFERROR(IF($B281=String_o_Kofi,0,VLOOKUP(Monatsverwendungsnachweis!AE284,Status_Ausloesung,Monatsverwendungsnachweis!$R$6,FALSE)*$AF$6*Ermittlung_Pauschale!$N273),"")</f>
        <v/>
      </c>
      <c r="O281" s="73" t="str">
        <f>IFERROR(IF($B281=String_o_Kofi,0,VLOOKUP(Monatsverwendungsnachweis!AF284,Status_Ausloesung,Monatsverwendungsnachweis!$R$6,FALSE)*$AF$6*Ermittlung_Pauschale!$N273),"")</f>
        <v/>
      </c>
      <c r="P281" s="73" t="str">
        <f>IFERROR(IF($B281=String_o_Kofi,0,VLOOKUP(Monatsverwendungsnachweis!AG284,Status_Ausloesung,Monatsverwendungsnachweis!$R$6,FALSE)*$AF$6*Ermittlung_Pauschale!$N273),"")</f>
        <v/>
      </c>
      <c r="Q281" s="73" t="str">
        <f>IFERROR(IF($B281=String_o_Kofi,0,VLOOKUP(Monatsverwendungsnachweis!AH284,Status_Ausloesung,Monatsverwendungsnachweis!$R$6,FALSE)*$AF$6*Ermittlung_Pauschale!$N273),"")</f>
        <v/>
      </c>
      <c r="R281" s="73" t="str">
        <f>IFERROR(IF($B281=String_o_Kofi,0,VLOOKUP(Monatsverwendungsnachweis!AI284,Status_Ausloesung,Monatsverwendungsnachweis!$R$6,FALSE)*$AF$6*Ermittlung_Pauschale!$N273),"")</f>
        <v/>
      </c>
      <c r="S281" s="73" t="str">
        <f>IFERROR(IF($B281=String_o_Kofi,0,VLOOKUP(Monatsverwendungsnachweis!AJ284,Status_Ausloesung,Monatsverwendungsnachweis!$R$6,FALSE)*$AF$6*Ermittlung_Pauschale!$N273),"")</f>
        <v/>
      </c>
      <c r="T281" s="73" t="str">
        <f>IFERROR(IF($B281=String_o_Kofi,0,VLOOKUP(Monatsverwendungsnachweis!AK284,Status_Ausloesung,Monatsverwendungsnachweis!$R$6,FALSE)*$AF$6*Ermittlung_Pauschale!$N273),"")</f>
        <v/>
      </c>
      <c r="U281" s="73" t="str">
        <f>IFERROR(IF($B281=String_o_Kofi,0,VLOOKUP(Monatsverwendungsnachweis!AL284,Status_Ausloesung,Monatsverwendungsnachweis!$R$6,FALSE)*$AF$6*Ermittlung_Pauschale!$N273),"")</f>
        <v/>
      </c>
      <c r="V281" s="73" t="str">
        <f>IFERROR(IF($B281=String_o_Kofi,0,VLOOKUP(Monatsverwendungsnachweis!AM284,Status_Ausloesung,Monatsverwendungsnachweis!$R$6,FALSE)*$AF$6*Ermittlung_Pauschale!$N273),"")</f>
        <v/>
      </c>
      <c r="W281" s="73" t="str">
        <f>IFERROR(IF($B281=String_o_Kofi,0,VLOOKUP(Monatsverwendungsnachweis!AN284,Status_Ausloesung,Monatsverwendungsnachweis!$R$6,FALSE)*$AF$6*Ermittlung_Pauschale!$N273),"")</f>
        <v/>
      </c>
      <c r="X281" s="73" t="str">
        <f>IFERROR(IF($B281=String_o_Kofi,0,VLOOKUP(Monatsverwendungsnachweis!AO284,Status_Ausloesung,Monatsverwendungsnachweis!$R$6,FALSE)*$AF$6*Ermittlung_Pauschale!$N273),"")</f>
        <v/>
      </c>
      <c r="Y281" s="73" t="str">
        <f>IFERROR(IF($B281=String_o_Kofi,0,VLOOKUP(Monatsverwendungsnachweis!AP284,Status_Ausloesung,Monatsverwendungsnachweis!$R$6,FALSE)*$AF$6*Ermittlung_Pauschale!$N273),"")</f>
        <v/>
      </c>
      <c r="Z281" s="73" t="str">
        <f>IFERROR(IF($B281=String_o_Kofi,0,VLOOKUP(Monatsverwendungsnachweis!AQ284,Status_Ausloesung,Monatsverwendungsnachweis!$R$6,FALSE)*$AF$6*Ermittlung_Pauschale!$N273),"")</f>
        <v/>
      </c>
      <c r="AA281" s="73" t="str">
        <f>IFERROR(IF($B281=String_o_Kofi,0,VLOOKUP(Monatsverwendungsnachweis!AR284,Status_Ausloesung,Monatsverwendungsnachweis!$R$6,FALSE)*$AF$6*Ermittlung_Pauschale!$N273),"")</f>
        <v/>
      </c>
      <c r="AB281" s="73" t="str">
        <f>IFERROR(IF($B281=String_o_Kofi,0,VLOOKUP(Monatsverwendungsnachweis!AS284,Status_Ausloesung,Monatsverwendungsnachweis!$R$6,FALSE)*$AF$6*Ermittlung_Pauschale!$N273),"")</f>
        <v/>
      </c>
      <c r="AC281" s="73" t="str">
        <f>IFERROR(IF($B281=String_o_Kofi,0,VLOOKUP(Monatsverwendungsnachweis!AT284,Status_Ausloesung,Monatsverwendungsnachweis!$R$6,FALSE)*$AF$6*Ermittlung_Pauschale!$N273),"")</f>
        <v/>
      </c>
      <c r="AD281" s="73" t="str">
        <f>IFERROR(IF($B281=String_o_Kofi,0,VLOOKUP(Monatsverwendungsnachweis!AU284,Status_Ausloesung,Monatsverwendungsnachweis!$R$6,FALSE)*$AF$6*Ermittlung_Pauschale!$N273),"")</f>
        <v/>
      </c>
      <c r="AE281" s="73" t="str">
        <f>IFERROR(IF($B281=String_o_Kofi,0,VLOOKUP(Monatsverwendungsnachweis!AV284,Status_Ausloesung,Monatsverwendungsnachweis!$R$6,FALSE)*$AF$6*Ermittlung_Pauschale!$N273),"")</f>
        <v/>
      </c>
      <c r="AF281" s="73" t="str">
        <f>IFERROR(IF($B281=String_o_Kofi,0,VLOOKUP(Monatsverwendungsnachweis!AW284,Status_Ausloesung,Monatsverwendungsnachweis!$R$6,FALSE)*$AF$6*Ermittlung_Pauschale!$N273),"")</f>
        <v/>
      </c>
      <c r="AG281" s="73" t="str">
        <f>IFERROR(IF($B281=String_o_Kofi,0,VLOOKUP(Monatsverwendungsnachweis!AX284,Status_Ausloesung,Monatsverwendungsnachweis!$R$6,FALSE)*$AF$6*Ermittlung_Pauschale!$N273),"")</f>
        <v/>
      </c>
      <c r="AH281" s="73" t="str">
        <f>IFERROR(IF($B281=String_o_Kofi,0,VLOOKUP(Monatsverwendungsnachweis!AY284,Status_Ausloesung,Monatsverwendungsnachweis!$R$6,FALSE)*$AF$6*Ermittlung_Pauschale!$N273),"")</f>
        <v/>
      </c>
      <c r="AI281" s="73" t="str">
        <f>IFERROR(IF($B281=String_o_Kofi,0,VLOOKUP(Monatsverwendungsnachweis!AZ284,Status_Ausloesung,Monatsverwendungsnachweis!$R$6,FALSE)*$AF$6*Ermittlung_Pauschale!$N273),"")</f>
        <v/>
      </c>
      <c r="AJ281" s="73" t="str">
        <f>IFERROR(IF($B281=String_o_Kofi,0,VLOOKUP(Monatsverwendungsnachweis!BA284,Status_Ausloesung,Monatsverwendungsnachweis!$R$6,FALSE)*$AF$6*Ermittlung_Pauschale!$N273),"")</f>
        <v/>
      </c>
      <c r="AK281" s="73" t="str">
        <f>IFERROR(IF($B281=String_o_Kofi,0,VLOOKUP(Monatsverwendungsnachweis!BB284,Status_Ausloesung,Monatsverwendungsnachweis!$R$6,FALSE)*$AF$6*Ermittlung_Pauschale!$N273),"")</f>
        <v/>
      </c>
      <c r="AL281" s="73" t="str">
        <f>IFERROR(IF($B281=String_o_Kofi,0,VLOOKUP(Monatsverwendungsnachweis!BC284,Status_Ausloesung,Monatsverwendungsnachweis!$R$6,FALSE)*$AF$6*Ermittlung_Pauschale!$N273),"")</f>
        <v/>
      </c>
      <c r="AM281" s="74">
        <f>IF(E281='Drop Down'!$L$2,SUM(H281:AL281),0)</f>
        <v>0</v>
      </c>
      <c r="AN281" s="74">
        <f>IF(E281='Drop Down'!$L$3,SUM(H281:AL281),0)</f>
        <v>0</v>
      </c>
      <c r="AO281" s="625"/>
      <c r="AP281" s="625"/>
    </row>
    <row r="282" spans="1:42" s="41" customFormat="1" ht="11.85" customHeight="1" x14ac:dyDescent="0.2">
      <c r="A282" s="83" t="str">
        <f>Monatsverwendungsnachweis!A285</f>
        <v/>
      </c>
      <c r="B282" s="84" t="str">
        <f>IF(Monatsverwendungsnachweis!B285&lt;&gt;"",Monatsverwendungsnachweis!B285,"")</f>
        <v/>
      </c>
      <c r="C282" s="84" t="str">
        <f>IF(Monatsverwendungsnachweis!D285&lt;&gt;"",Monatsverwendungsnachweis!D285,"")</f>
        <v/>
      </c>
      <c r="D282" s="124" t="str">
        <f>IF(Monatsverwendungsnachweis!F285="","",Monatsverwendungsnachweis!F285)</f>
        <v/>
      </c>
      <c r="E282" s="128" t="str">
        <f>IF(Monatsverwendungsnachweis!G285="","",Monatsverwendungsnachweis!G285)</f>
        <v/>
      </c>
      <c r="F282" s="124" t="str">
        <f>IF(Monatsverwendungsnachweis!H285="","",Monatsverwendungsnachweis!H285)</f>
        <v/>
      </c>
      <c r="G282" s="124" t="str">
        <f>IF(C282="","",IF(Ermittlung_Pauschale!N274=0,"nein","ja"))</f>
        <v/>
      </c>
      <c r="H282" s="73" t="str">
        <f>IFERROR(IF($B282=String_o_Kofi,0,VLOOKUP(Monatsverwendungsnachweis!Y285,Status_Ausloesung,Monatsverwendungsnachweis!$R$6,FALSE)*$AF$6*Ermittlung_Pauschale!$N274),"")</f>
        <v/>
      </c>
      <c r="I282" s="73" t="str">
        <f>IFERROR(IF($B282=String_o_Kofi,0,VLOOKUP(Monatsverwendungsnachweis!Z285,Status_Ausloesung,Monatsverwendungsnachweis!$R$6,FALSE)*$AF$6*Ermittlung_Pauschale!$N274),"")</f>
        <v/>
      </c>
      <c r="J282" s="73" t="str">
        <f>IFERROR(IF($B282=String_o_Kofi,0,VLOOKUP(Monatsverwendungsnachweis!AA285,Status_Ausloesung,Monatsverwendungsnachweis!$R$6,FALSE)*$AF$6*Ermittlung_Pauschale!$N274),"")</f>
        <v/>
      </c>
      <c r="K282" s="73" t="str">
        <f>IFERROR(IF($B282=String_o_Kofi,0,VLOOKUP(Monatsverwendungsnachweis!AB285,Status_Ausloesung,Monatsverwendungsnachweis!$R$6,FALSE)*$AF$6*Ermittlung_Pauschale!$N274),"")</f>
        <v/>
      </c>
      <c r="L282" s="73" t="str">
        <f>IFERROR(IF($B282=String_o_Kofi,0,VLOOKUP(Monatsverwendungsnachweis!AC285,Status_Ausloesung,Monatsverwendungsnachweis!$R$6,FALSE)*$AF$6*Ermittlung_Pauschale!$N274),"")</f>
        <v/>
      </c>
      <c r="M282" s="73" t="str">
        <f>IFERROR(IF($B282=String_o_Kofi,0,VLOOKUP(Monatsverwendungsnachweis!AD285,Status_Ausloesung,Monatsverwendungsnachweis!$R$6,FALSE)*$AF$6*Ermittlung_Pauschale!$N274),"")</f>
        <v/>
      </c>
      <c r="N282" s="73" t="str">
        <f>IFERROR(IF($B282=String_o_Kofi,0,VLOOKUP(Monatsverwendungsnachweis!AE285,Status_Ausloesung,Monatsverwendungsnachweis!$R$6,FALSE)*$AF$6*Ermittlung_Pauschale!$N274),"")</f>
        <v/>
      </c>
      <c r="O282" s="73" t="str">
        <f>IFERROR(IF($B282=String_o_Kofi,0,VLOOKUP(Monatsverwendungsnachweis!AF285,Status_Ausloesung,Monatsverwendungsnachweis!$R$6,FALSE)*$AF$6*Ermittlung_Pauschale!$N274),"")</f>
        <v/>
      </c>
      <c r="P282" s="73" t="str">
        <f>IFERROR(IF($B282=String_o_Kofi,0,VLOOKUP(Monatsverwendungsnachweis!AG285,Status_Ausloesung,Monatsverwendungsnachweis!$R$6,FALSE)*$AF$6*Ermittlung_Pauschale!$N274),"")</f>
        <v/>
      </c>
      <c r="Q282" s="73" t="str">
        <f>IFERROR(IF($B282=String_o_Kofi,0,VLOOKUP(Monatsverwendungsnachweis!AH285,Status_Ausloesung,Monatsverwendungsnachweis!$R$6,FALSE)*$AF$6*Ermittlung_Pauschale!$N274),"")</f>
        <v/>
      </c>
      <c r="R282" s="73" t="str">
        <f>IFERROR(IF($B282=String_o_Kofi,0,VLOOKUP(Monatsverwendungsnachweis!AI285,Status_Ausloesung,Monatsverwendungsnachweis!$R$6,FALSE)*$AF$6*Ermittlung_Pauschale!$N274),"")</f>
        <v/>
      </c>
      <c r="S282" s="73" t="str">
        <f>IFERROR(IF($B282=String_o_Kofi,0,VLOOKUP(Monatsverwendungsnachweis!AJ285,Status_Ausloesung,Monatsverwendungsnachweis!$R$6,FALSE)*$AF$6*Ermittlung_Pauschale!$N274),"")</f>
        <v/>
      </c>
      <c r="T282" s="73" t="str">
        <f>IFERROR(IF($B282=String_o_Kofi,0,VLOOKUP(Monatsverwendungsnachweis!AK285,Status_Ausloesung,Monatsverwendungsnachweis!$R$6,FALSE)*$AF$6*Ermittlung_Pauschale!$N274),"")</f>
        <v/>
      </c>
      <c r="U282" s="73" t="str">
        <f>IFERROR(IF($B282=String_o_Kofi,0,VLOOKUP(Monatsverwendungsnachweis!AL285,Status_Ausloesung,Monatsverwendungsnachweis!$R$6,FALSE)*$AF$6*Ermittlung_Pauschale!$N274),"")</f>
        <v/>
      </c>
      <c r="V282" s="73" t="str">
        <f>IFERROR(IF($B282=String_o_Kofi,0,VLOOKUP(Monatsverwendungsnachweis!AM285,Status_Ausloesung,Monatsverwendungsnachweis!$R$6,FALSE)*$AF$6*Ermittlung_Pauschale!$N274),"")</f>
        <v/>
      </c>
      <c r="W282" s="73" t="str">
        <f>IFERROR(IF($B282=String_o_Kofi,0,VLOOKUP(Monatsverwendungsnachweis!AN285,Status_Ausloesung,Monatsverwendungsnachweis!$R$6,FALSE)*$AF$6*Ermittlung_Pauschale!$N274),"")</f>
        <v/>
      </c>
      <c r="X282" s="73" t="str">
        <f>IFERROR(IF($B282=String_o_Kofi,0,VLOOKUP(Monatsverwendungsnachweis!AO285,Status_Ausloesung,Monatsverwendungsnachweis!$R$6,FALSE)*$AF$6*Ermittlung_Pauschale!$N274),"")</f>
        <v/>
      </c>
      <c r="Y282" s="73" t="str">
        <f>IFERROR(IF($B282=String_o_Kofi,0,VLOOKUP(Monatsverwendungsnachweis!AP285,Status_Ausloesung,Monatsverwendungsnachweis!$R$6,FALSE)*$AF$6*Ermittlung_Pauschale!$N274),"")</f>
        <v/>
      </c>
      <c r="Z282" s="73" t="str">
        <f>IFERROR(IF($B282=String_o_Kofi,0,VLOOKUP(Monatsverwendungsnachweis!AQ285,Status_Ausloesung,Monatsverwendungsnachweis!$R$6,FALSE)*$AF$6*Ermittlung_Pauschale!$N274),"")</f>
        <v/>
      </c>
      <c r="AA282" s="73" t="str">
        <f>IFERROR(IF($B282=String_o_Kofi,0,VLOOKUP(Monatsverwendungsnachweis!AR285,Status_Ausloesung,Monatsverwendungsnachweis!$R$6,FALSE)*$AF$6*Ermittlung_Pauschale!$N274),"")</f>
        <v/>
      </c>
      <c r="AB282" s="73" t="str">
        <f>IFERROR(IF($B282=String_o_Kofi,0,VLOOKUP(Monatsverwendungsnachweis!AS285,Status_Ausloesung,Monatsverwendungsnachweis!$R$6,FALSE)*$AF$6*Ermittlung_Pauschale!$N274),"")</f>
        <v/>
      </c>
      <c r="AC282" s="73" t="str">
        <f>IFERROR(IF($B282=String_o_Kofi,0,VLOOKUP(Monatsverwendungsnachweis!AT285,Status_Ausloesung,Monatsverwendungsnachweis!$R$6,FALSE)*$AF$6*Ermittlung_Pauschale!$N274),"")</f>
        <v/>
      </c>
      <c r="AD282" s="73" t="str">
        <f>IFERROR(IF($B282=String_o_Kofi,0,VLOOKUP(Monatsverwendungsnachweis!AU285,Status_Ausloesung,Monatsverwendungsnachweis!$R$6,FALSE)*$AF$6*Ermittlung_Pauschale!$N274),"")</f>
        <v/>
      </c>
      <c r="AE282" s="73" t="str">
        <f>IFERROR(IF($B282=String_o_Kofi,0,VLOOKUP(Monatsverwendungsnachweis!AV285,Status_Ausloesung,Monatsverwendungsnachweis!$R$6,FALSE)*$AF$6*Ermittlung_Pauschale!$N274),"")</f>
        <v/>
      </c>
      <c r="AF282" s="73" t="str">
        <f>IFERROR(IF($B282=String_o_Kofi,0,VLOOKUP(Monatsverwendungsnachweis!AW285,Status_Ausloesung,Monatsverwendungsnachweis!$R$6,FALSE)*$AF$6*Ermittlung_Pauschale!$N274),"")</f>
        <v/>
      </c>
      <c r="AG282" s="73" t="str">
        <f>IFERROR(IF($B282=String_o_Kofi,0,VLOOKUP(Monatsverwendungsnachweis!AX285,Status_Ausloesung,Monatsverwendungsnachweis!$R$6,FALSE)*$AF$6*Ermittlung_Pauschale!$N274),"")</f>
        <v/>
      </c>
      <c r="AH282" s="73" t="str">
        <f>IFERROR(IF($B282=String_o_Kofi,0,VLOOKUP(Monatsverwendungsnachweis!AY285,Status_Ausloesung,Monatsverwendungsnachweis!$R$6,FALSE)*$AF$6*Ermittlung_Pauschale!$N274),"")</f>
        <v/>
      </c>
      <c r="AI282" s="73" t="str">
        <f>IFERROR(IF($B282=String_o_Kofi,0,VLOOKUP(Monatsverwendungsnachweis!AZ285,Status_Ausloesung,Monatsverwendungsnachweis!$R$6,FALSE)*$AF$6*Ermittlung_Pauschale!$N274),"")</f>
        <v/>
      </c>
      <c r="AJ282" s="73" t="str">
        <f>IFERROR(IF($B282=String_o_Kofi,0,VLOOKUP(Monatsverwendungsnachweis!BA285,Status_Ausloesung,Monatsverwendungsnachweis!$R$6,FALSE)*$AF$6*Ermittlung_Pauschale!$N274),"")</f>
        <v/>
      </c>
      <c r="AK282" s="73" t="str">
        <f>IFERROR(IF($B282=String_o_Kofi,0,VLOOKUP(Monatsverwendungsnachweis!BB285,Status_Ausloesung,Monatsverwendungsnachweis!$R$6,FALSE)*$AF$6*Ermittlung_Pauschale!$N274),"")</f>
        <v/>
      </c>
      <c r="AL282" s="73" t="str">
        <f>IFERROR(IF($B282=String_o_Kofi,0,VLOOKUP(Monatsverwendungsnachweis!BC285,Status_Ausloesung,Monatsverwendungsnachweis!$R$6,FALSE)*$AF$6*Ermittlung_Pauschale!$N274),"")</f>
        <v/>
      </c>
      <c r="AM282" s="74">
        <f>IF(E282='Drop Down'!$L$2,SUM(H282:AL282),0)</f>
        <v>0</v>
      </c>
      <c r="AN282" s="74">
        <f>IF(E282='Drop Down'!$L$3,SUM(H282:AL282),0)</f>
        <v>0</v>
      </c>
      <c r="AO282" s="625"/>
      <c r="AP282" s="625"/>
    </row>
    <row r="283" spans="1:42" s="41" customFormat="1" ht="11.85" customHeight="1" x14ac:dyDescent="0.2">
      <c r="A283" s="83" t="str">
        <f>Monatsverwendungsnachweis!A286</f>
        <v/>
      </c>
      <c r="B283" s="84" t="str">
        <f>IF(Monatsverwendungsnachweis!B286&lt;&gt;"",Monatsverwendungsnachweis!B286,"")</f>
        <v/>
      </c>
      <c r="C283" s="84" t="str">
        <f>IF(Monatsverwendungsnachweis!D286&lt;&gt;"",Monatsverwendungsnachweis!D286,"")</f>
        <v/>
      </c>
      <c r="D283" s="124" t="str">
        <f>IF(Monatsverwendungsnachweis!F286="","",Monatsverwendungsnachweis!F286)</f>
        <v/>
      </c>
      <c r="E283" s="128" t="str">
        <f>IF(Monatsverwendungsnachweis!G286="","",Monatsverwendungsnachweis!G286)</f>
        <v/>
      </c>
      <c r="F283" s="124" t="str">
        <f>IF(Monatsverwendungsnachweis!H286="","",Monatsverwendungsnachweis!H286)</f>
        <v/>
      </c>
      <c r="G283" s="124" t="str">
        <f>IF(C283="","",IF(Ermittlung_Pauschale!N275=0,"nein","ja"))</f>
        <v/>
      </c>
      <c r="H283" s="73" t="str">
        <f>IFERROR(IF($B283=String_o_Kofi,0,VLOOKUP(Monatsverwendungsnachweis!Y286,Status_Ausloesung,Monatsverwendungsnachweis!$R$6,FALSE)*$AF$6*Ermittlung_Pauschale!$N275),"")</f>
        <v/>
      </c>
      <c r="I283" s="73" t="str">
        <f>IFERROR(IF($B283=String_o_Kofi,0,VLOOKUP(Monatsverwendungsnachweis!Z286,Status_Ausloesung,Monatsverwendungsnachweis!$R$6,FALSE)*$AF$6*Ermittlung_Pauschale!$N275),"")</f>
        <v/>
      </c>
      <c r="J283" s="73" t="str">
        <f>IFERROR(IF($B283=String_o_Kofi,0,VLOOKUP(Monatsverwendungsnachweis!AA286,Status_Ausloesung,Monatsverwendungsnachweis!$R$6,FALSE)*$AF$6*Ermittlung_Pauschale!$N275),"")</f>
        <v/>
      </c>
      <c r="K283" s="73" t="str">
        <f>IFERROR(IF($B283=String_o_Kofi,0,VLOOKUP(Monatsverwendungsnachweis!AB286,Status_Ausloesung,Monatsverwendungsnachweis!$R$6,FALSE)*$AF$6*Ermittlung_Pauschale!$N275),"")</f>
        <v/>
      </c>
      <c r="L283" s="73" t="str">
        <f>IFERROR(IF($B283=String_o_Kofi,0,VLOOKUP(Monatsverwendungsnachweis!AC286,Status_Ausloesung,Monatsverwendungsnachweis!$R$6,FALSE)*$AF$6*Ermittlung_Pauschale!$N275),"")</f>
        <v/>
      </c>
      <c r="M283" s="73" t="str">
        <f>IFERROR(IF($B283=String_o_Kofi,0,VLOOKUP(Monatsverwendungsnachweis!AD286,Status_Ausloesung,Monatsverwendungsnachweis!$R$6,FALSE)*$AF$6*Ermittlung_Pauschale!$N275),"")</f>
        <v/>
      </c>
      <c r="N283" s="73" t="str">
        <f>IFERROR(IF($B283=String_o_Kofi,0,VLOOKUP(Monatsverwendungsnachweis!AE286,Status_Ausloesung,Monatsverwendungsnachweis!$R$6,FALSE)*$AF$6*Ermittlung_Pauschale!$N275),"")</f>
        <v/>
      </c>
      <c r="O283" s="73" t="str">
        <f>IFERROR(IF($B283=String_o_Kofi,0,VLOOKUP(Monatsverwendungsnachweis!AF286,Status_Ausloesung,Monatsverwendungsnachweis!$R$6,FALSE)*$AF$6*Ermittlung_Pauschale!$N275),"")</f>
        <v/>
      </c>
      <c r="P283" s="73" t="str">
        <f>IFERROR(IF($B283=String_o_Kofi,0,VLOOKUP(Monatsverwendungsnachweis!AG286,Status_Ausloesung,Monatsverwendungsnachweis!$R$6,FALSE)*$AF$6*Ermittlung_Pauschale!$N275),"")</f>
        <v/>
      </c>
      <c r="Q283" s="73" t="str">
        <f>IFERROR(IF($B283=String_o_Kofi,0,VLOOKUP(Monatsverwendungsnachweis!AH286,Status_Ausloesung,Monatsverwendungsnachweis!$R$6,FALSE)*$AF$6*Ermittlung_Pauschale!$N275),"")</f>
        <v/>
      </c>
      <c r="R283" s="73" t="str">
        <f>IFERROR(IF($B283=String_o_Kofi,0,VLOOKUP(Monatsverwendungsnachweis!AI286,Status_Ausloesung,Monatsverwendungsnachweis!$R$6,FALSE)*$AF$6*Ermittlung_Pauschale!$N275),"")</f>
        <v/>
      </c>
      <c r="S283" s="73" t="str">
        <f>IFERROR(IF($B283=String_o_Kofi,0,VLOOKUP(Monatsverwendungsnachweis!AJ286,Status_Ausloesung,Monatsverwendungsnachweis!$R$6,FALSE)*$AF$6*Ermittlung_Pauschale!$N275),"")</f>
        <v/>
      </c>
      <c r="T283" s="73" t="str">
        <f>IFERROR(IF($B283=String_o_Kofi,0,VLOOKUP(Monatsverwendungsnachweis!AK286,Status_Ausloesung,Monatsverwendungsnachweis!$R$6,FALSE)*$AF$6*Ermittlung_Pauschale!$N275),"")</f>
        <v/>
      </c>
      <c r="U283" s="73" t="str">
        <f>IFERROR(IF($B283=String_o_Kofi,0,VLOOKUP(Monatsverwendungsnachweis!AL286,Status_Ausloesung,Monatsverwendungsnachweis!$R$6,FALSE)*$AF$6*Ermittlung_Pauschale!$N275),"")</f>
        <v/>
      </c>
      <c r="V283" s="73" t="str">
        <f>IFERROR(IF($B283=String_o_Kofi,0,VLOOKUP(Monatsverwendungsnachweis!AM286,Status_Ausloesung,Monatsverwendungsnachweis!$R$6,FALSE)*$AF$6*Ermittlung_Pauschale!$N275),"")</f>
        <v/>
      </c>
      <c r="W283" s="73" t="str">
        <f>IFERROR(IF($B283=String_o_Kofi,0,VLOOKUP(Monatsverwendungsnachweis!AN286,Status_Ausloesung,Monatsverwendungsnachweis!$R$6,FALSE)*$AF$6*Ermittlung_Pauschale!$N275),"")</f>
        <v/>
      </c>
      <c r="X283" s="73" t="str">
        <f>IFERROR(IF($B283=String_o_Kofi,0,VLOOKUP(Monatsverwendungsnachweis!AO286,Status_Ausloesung,Monatsverwendungsnachweis!$R$6,FALSE)*$AF$6*Ermittlung_Pauschale!$N275),"")</f>
        <v/>
      </c>
      <c r="Y283" s="73" t="str">
        <f>IFERROR(IF($B283=String_o_Kofi,0,VLOOKUP(Monatsverwendungsnachweis!AP286,Status_Ausloesung,Monatsverwendungsnachweis!$R$6,FALSE)*$AF$6*Ermittlung_Pauschale!$N275),"")</f>
        <v/>
      </c>
      <c r="Z283" s="73" t="str">
        <f>IFERROR(IF($B283=String_o_Kofi,0,VLOOKUP(Monatsverwendungsnachweis!AQ286,Status_Ausloesung,Monatsverwendungsnachweis!$R$6,FALSE)*$AF$6*Ermittlung_Pauschale!$N275),"")</f>
        <v/>
      </c>
      <c r="AA283" s="73" t="str">
        <f>IFERROR(IF($B283=String_o_Kofi,0,VLOOKUP(Monatsverwendungsnachweis!AR286,Status_Ausloesung,Monatsverwendungsnachweis!$R$6,FALSE)*$AF$6*Ermittlung_Pauschale!$N275),"")</f>
        <v/>
      </c>
      <c r="AB283" s="73" t="str">
        <f>IFERROR(IF($B283=String_o_Kofi,0,VLOOKUP(Monatsverwendungsnachweis!AS286,Status_Ausloesung,Monatsverwendungsnachweis!$R$6,FALSE)*$AF$6*Ermittlung_Pauschale!$N275),"")</f>
        <v/>
      </c>
      <c r="AC283" s="73" t="str">
        <f>IFERROR(IF($B283=String_o_Kofi,0,VLOOKUP(Monatsverwendungsnachweis!AT286,Status_Ausloesung,Monatsverwendungsnachweis!$R$6,FALSE)*$AF$6*Ermittlung_Pauschale!$N275),"")</f>
        <v/>
      </c>
      <c r="AD283" s="73" t="str">
        <f>IFERROR(IF($B283=String_o_Kofi,0,VLOOKUP(Monatsverwendungsnachweis!AU286,Status_Ausloesung,Monatsverwendungsnachweis!$R$6,FALSE)*$AF$6*Ermittlung_Pauschale!$N275),"")</f>
        <v/>
      </c>
      <c r="AE283" s="73" t="str">
        <f>IFERROR(IF($B283=String_o_Kofi,0,VLOOKUP(Monatsverwendungsnachweis!AV286,Status_Ausloesung,Monatsverwendungsnachweis!$R$6,FALSE)*$AF$6*Ermittlung_Pauschale!$N275),"")</f>
        <v/>
      </c>
      <c r="AF283" s="73" t="str">
        <f>IFERROR(IF($B283=String_o_Kofi,0,VLOOKUP(Monatsverwendungsnachweis!AW286,Status_Ausloesung,Monatsverwendungsnachweis!$R$6,FALSE)*$AF$6*Ermittlung_Pauschale!$N275),"")</f>
        <v/>
      </c>
      <c r="AG283" s="73" t="str">
        <f>IFERROR(IF($B283=String_o_Kofi,0,VLOOKUP(Monatsverwendungsnachweis!AX286,Status_Ausloesung,Monatsverwendungsnachweis!$R$6,FALSE)*$AF$6*Ermittlung_Pauschale!$N275),"")</f>
        <v/>
      </c>
      <c r="AH283" s="73" t="str">
        <f>IFERROR(IF($B283=String_o_Kofi,0,VLOOKUP(Monatsverwendungsnachweis!AY286,Status_Ausloesung,Monatsverwendungsnachweis!$R$6,FALSE)*$AF$6*Ermittlung_Pauschale!$N275),"")</f>
        <v/>
      </c>
      <c r="AI283" s="73" t="str">
        <f>IFERROR(IF($B283=String_o_Kofi,0,VLOOKUP(Monatsverwendungsnachweis!AZ286,Status_Ausloesung,Monatsverwendungsnachweis!$R$6,FALSE)*$AF$6*Ermittlung_Pauschale!$N275),"")</f>
        <v/>
      </c>
      <c r="AJ283" s="73" t="str">
        <f>IFERROR(IF($B283=String_o_Kofi,0,VLOOKUP(Monatsverwendungsnachweis!BA286,Status_Ausloesung,Monatsverwendungsnachweis!$R$6,FALSE)*$AF$6*Ermittlung_Pauschale!$N275),"")</f>
        <v/>
      </c>
      <c r="AK283" s="73" t="str">
        <f>IFERROR(IF($B283=String_o_Kofi,0,VLOOKUP(Monatsverwendungsnachweis!BB286,Status_Ausloesung,Monatsverwendungsnachweis!$R$6,FALSE)*$AF$6*Ermittlung_Pauschale!$N275),"")</f>
        <v/>
      </c>
      <c r="AL283" s="73" t="str">
        <f>IFERROR(IF($B283=String_o_Kofi,0,VLOOKUP(Monatsverwendungsnachweis!BC286,Status_Ausloesung,Monatsverwendungsnachweis!$R$6,FALSE)*$AF$6*Ermittlung_Pauschale!$N275),"")</f>
        <v/>
      </c>
      <c r="AM283" s="74">
        <f>IF(E283='Drop Down'!$L$2,SUM(H283:AL283),0)</f>
        <v>0</v>
      </c>
      <c r="AN283" s="74">
        <f>IF(E283='Drop Down'!$L$3,SUM(H283:AL283),0)</f>
        <v>0</v>
      </c>
      <c r="AO283" s="625"/>
      <c r="AP283" s="625"/>
    </row>
    <row r="284" spans="1:42" s="41" customFormat="1" ht="11.85" customHeight="1" x14ac:dyDescent="0.2">
      <c r="A284" s="83" t="str">
        <f>Monatsverwendungsnachweis!A287</f>
        <v/>
      </c>
      <c r="B284" s="84" t="str">
        <f>IF(Monatsverwendungsnachweis!B287&lt;&gt;"",Monatsverwendungsnachweis!B287,"")</f>
        <v/>
      </c>
      <c r="C284" s="84" t="str">
        <f>IF(Monatsverwendungsnachweis!D287&lt;&gt;"",Monatsverwendungsnachweis!D287,"")</f>
        <v/>
      </c>
      <c r="D284" s="124" t="str">
        <f>IF(Monatsverwendungsnachweis!F287="","",Monatsverwendungsnachweis!F287)</f>
        <v/>
      </c>
      <c r="E284" s="128" t="str">
        <f>IF(Monatsverwendungsnachweis!G287="","",Monatsverwendungsnachweis!G287)</f>
        <v/>
      </c>
      <c r="F284" s="124" t="str">
        <f>IF(Monatsverwendungsnachweis!H287="","",Monatsverwendungsnachweis!H287)</f>
        <v/>
      </c>
      <c r="G284" s="124" t="str">
        <f>IF(C284="","",IF(Ermittlung_Pauschale!N276=0,"nein","ja"))</f>
        <v/>
      </c>
      <c r="H284" s="73" t="str">
        <f>IFERROR(IF($B284=String_o_Kofi,0,VLOOKUP(Monatsverwendungsnachweis!Y287,Status_Ausloesung,Monatsverwendungsnachweis!$R$6,FALSE)*$AF$6*Ermittlung_Pauschale!$N276),"")</f>
        <v/>
      </c>
      <c r="I284" s="73" t="str">
        <f>IFERROR(IF($B284=String_o_Kofi,0,VLOOKUP(Monatsverwendungsnachweis!Z287,Status_Ausloesung,Monatsverwendungsnachweis!$R$6,FALSE)*$AF$6*Ermittlung_Pauschale!$N276),"")</f>
        <v/>
      </c>
      <c r="J284" s="73" t="str">
        <f>IFERROR(IF($B284=String_o_Kofi,0,VLOOKUP(Monatsverwendungsnachweis!AA287,Status_Ausloesung,Monatsverwendungsnachweis!$R$6,FALSE)*$AF$6*Ermittlung_Pauschale!$N276),"")</f>
        <v/>
      </c>
      <c r="K284" s="73" t="str">
        <f>IFERROR(IF($B284=String_o_Kofi,0,VLOOKUP(Monatsverwendungsnachweis!AB287,Status_Ausloesung,Monatsverwendungsnachweis!$R$6,FALSE)*$AF$6*Ermittlung_Pauschale!$N276),"")</f>
        <v/>
      </c>
      <c r="L284" s="73" t="str">
        <f>IFERROR(IF($B284=String_o_Kofi,0,VLOOKUP(Monatsverwendungsnachweis!AC287,Status_Ausloesung,Monatsverwendungsnachweis!$R$6,FALSE)*$AF$6*Ermittlung_Pauschale!$N276),"")</f>
        <v/>
      </c>
      <c r="M284" s="73" t="str">
        <f>IFERROR(IF($B284=String_o_Kofi,0,VLOOKUP(Monatsverwendungsnachweis!AD287,Status_Ausloesung,Monatsverwendungsnachweis!$R$6,FALSE)*$AF$6*Ermittlung_Pauschale!$N276),"")</f>
        <v/>
      </c>
      <c r="N284" s="73" t="str">
        <f>IFERROR(IF($B284=String_o_Kofi,0,VLOOKUP(Monatsverwendungsnachweis!AE287,Status_Ausloesung,Monatsverwendungsnachweis!$R$6,FALSE)*$AF$6*Ermittlung_Pauschale!$N276),"")</f>
        <v/>
      </c>
      <c r="O284" s="73" t="str">
        <f>IFERROR(IF($B284=String_o_Kofi,0,VLOOKUP(Monatsverwendungsnachweis!AF287,Status_Ausloesung,Monatsverwendungsnachweis!$R$6,FALSE)*$AF$6*Ermittlung_Pauschale!$N276),"")</f>
        <v/>
      </c>
      <c r="P284" s="73" t="str">
        <f>IFERROR(IF($B284=String_o_Kofi,0,VLOOKUP(Monatsverwendungsnachweis!AG287,Status_Ausloesung,Monatsverwendungsnachweis!$R$6,FALSE)*$AF$6*Ermittlung_Pauschale!$N276),"")</f>
        <v/>
      </c>
      <c r="Q284" s="73" t="str">
        <f>IFERROR(IF($B284=String_o_Kofi,0,VLOOKUP(Monatsverwendungsnachweis!AH287,Status_Ausloesung,Monatsverwendungsnachweis!$R$6,FALSE)*$AF$6*Ermittlung_Pauschale!$N276),"")</f>
        <v/>
      </c>
      <c r="R284" s="73" t="str">
        <f>IFERROR(IF($B284=String_o_Kofi,0,VLOOKUP(Monatsverwendungsnachweis!AI287,Status_Ausloesung,Monatsverwendungsnachweis!$R$6,FALSE)*$AF$6*Ermittlung_Pauschale!$N276),"")</f>
        <v/>
      </c>
      <c r="S284" s="73" t="str">
        <f>IFERROR(IF($B284=String_o_Kofi,0,VLOOKUP(Monatsverwendungsnachweis!AJ287,Status_Ausloesung,Monatsverwendungsnachweis!$R$6,FALSE)*$AF$6*Ermittlung_Pauschale!$N276),"")</f>
        <v/>
      </c>
      <c r="T284" s="73" t="str">
        <f>IFERROR(IF($B284=String_o_Kofi,0,VLOOKUP(Monatsverwendungsnachweis!AK287,Status_Ausloesung,Monatsverwendungsnachweis!$R$6,FALSE)*$AF$6*Ermittlung_Pauschale!$N276),"")</f>
        <v/>
      </c>
      <c r="U284" s="73" t="str">
        <f>IFERROR(IF($B284=String_o_Kofi,0,VLOOKUP(Monatsverwendungsnachweis!AL287,Status_Ausloesung,Monatsverwendungsnachweis!$R$6,FALSE)*$AF$6*Ermittlung_Pauschale!$N276),"")</f>
        <v/>
      </c>
      <c r="V284" s="73" t="str">
        <f>IFERROR(IF($B284=String_o_Kofi,0,VLOOKUP(Monatsverwendungsnachweis!AM287,Status_Ausloesung,Monatsverwendungsnachweis!$R$6,FALSE)*$AF$6*Ermittlung_Pauschale!$N276),"")</f>
        <v/>
      </c>
      <c r="W284" s="73" t="str">
        <f>IFERROR(IF($B284=String_o_Kofi,0,VLOOKUP(Monatsverwendungsnachweis!AN287,Status_Ausloesung,Monatsverwendungsnachweis!$R$6,FALSE)*$AF$6*Ermittlung_Pauschale!$N276),"")</f>
        <v/>
      </c>
      <c r="X284" s="73" t="str">
        <f>IFERROR(IF($B284=String_o_Kofi,0,VLOOKUP(Monatsverwendungsnachweis!AO287,Status_Ausloesung,Monatsverwendungsnachweis!$R$6,FALSE)*$AF$6*Ermittlung_Pauschale!$N276),"")</f>
        <v/>
      </c>
      <c r="Y284" s="73" t="str">
        <f>IFERROR(IF($B284=String_o_Kofi,0,VLOOKUP(Monatsverwendungsnachweis!AP287,Status_Ausloesung,Monatsverwendungsnachweis!$R$6,FALSE)*$AF$6*Ermittlung_Pauschale!$N276),"")</f>
        <v/>
      </c>
      <c r="Z284" s="73" t="str">
        <f>IFERROR(IF($B284=String_o_Kofi,0,VLOOKUP(Monatsverwendungsnachweis!AQ287,Status_Ausloesung,Monatsverwendungsnachweis!$R$6,FALSE)*$AF$6*Ermittlung_Pauschale!$N276),"")</f>
        <v/>
      </c>
      <c r="AA284" s="73" t="str">
        <f>IFERROR(IF($B284=String_o_Kofi,0,VLOOKUP(Monatsverwendungsnachweis!AR287,Status_Ausloesung,Monatsverwendungsnachweis!$R$6,FALSE)*$AF$6*Ermittlung_Pauschale!$N276),"")</f>
        <v/>
      </c>
      <c r="AB284" s="73" t="str">
        <f>IFERROR(IF($B284=String_o_Kofi,0,VLOOKUP(Monatsverwendungsnachweis!AS287,Status_Ausloesung,Monatsverwendungsnachweis!$R$6,FALSE)*$AF$6*Ermittlung_Pauschale!$N276),"")</f>
        <v/>
      </c>
      <c r="AC284" s="73" t="str">
        <f>IFERROR(IF($B284=String_o_Kofi,0,VLOOKUP(Monatsverwendungsnachweis!AT287,Status_Ausloesung,Monatsverwendungsnachweis!$R$6,FALSE)*$AF$6*Ermittlung_Pauschale!$N276),"")</f>
        <v/>
      </c>
      <c r="AD284" s="73" t="str">
        <f>IFERROR(IF($B284=String_o_Kofi,0,VLOOKUP(Monatsverwendungsnachweis!AU287,Status_Ausloesung,Monatsverwendungsnachweis!$R$6,FALSE)*$AF$6*Ermittlung_Pauschale!$N276),"")</f>
        <v/>
      </c>
      <c r="AE284" s="73" t="str">
        <f>IFERROR(IF($B284=String_o_Kofi,0,VLOOKUP(Monatsverwendungsnachweis!AV287,Status_Ausloesung,Monatsverwendungsnachweis!$R$6,FALSE)*$AF$6*Ermittlung_Pauschale!$N276),"")</f>
        <v/>
      </c>
      <c r="AF284" s="73" t="str">
        <f>IFERROR(IF($B284=String_o_Kofi,0,VLOOKUP(Monatsverwendungsnachweis!AW287,Status_Ausloesung,Monatsverwendungsnachweis!$R$6,FALSE)*$AF$6*Ermittlung_Pauschale!$N276),"")</f>
        <v/>
      </c>
      <c r="AG284" s="73" t="str">
        <f>IFERROR(IF($B284=String_o_Kofi,0,VLOOKUP(Monatsverwendungsnachweis!AX287,Status_Ausloesung,Monatsverwendungsnachweis!$R$6,FALSE)*$AF$6*Ermittlung_Pauschale!$N276),"")</f>
        <v/>
      </c>
      <c r="AH284" s="73" t="str">
        <f>IFERROR(IF($B284=String_o_Kofi,0,VLOOKUP(Monatsverwendungsnachweis!AY287,Status_Ausloesung,Monatsverwendungsnachweis!$R$6,FALSE)*$AF$6*Ermittlung_Pauschale!$N276),"")</f>
        <v/>
      </c>
      <c r="AI284" s="73" t="str">
        <f>IFERROR(IF($B284=String_o_Kofi,0,VLOOKUP(Monatsverwendungsnachweis!AZ287,Status_Ausloesung,Monatsverwendungsnachweis!$R$6,FALSE)*$AF$6*Ermittlung_Pauschale!$N276),"")</f>
        <v/>
      </c>
      <c r="AJ284" s="73" t="str">
        <f>IFERROR(IF($B284=String_o_Kofi,0,VLOOKUP(Monatsverwendungsnachweis!BA287,Status_Ausloesung,Monatsverwendungsnachweis!$R$6,FALSE)*$AF$6*Ermittlung_Pauschale!$N276),"")</f>
        <v/>
      </c>
      <c r="AK284" s="73" t="str">
        <f>IFERROR(IF($B284=String_o_Kofi,0,VLOOKUP(Monatsverwendungsnachweis!BB287,Status_Ausloesung,Monatsverwendungsnachweis!$R$6,FALSE)*$AF$6*Ermittlung_Pauschale!$N276),"")</f>
        <v/>
      </c>
      <c r="AL284" s="73" t="str">
        <f>IFERROR(IF($B284=String_o_Kofi,0,VLOOKUP(Monatsverwendungsnachweis!BC287,Status_Ausloesung,Monatsverwendungsnachweis!$R$6,FALSE)*$AF$6*Ermittlung_Pauschale!$N276),"")</f>
        <v/>
      </c>
      <c r="AM284" s="74">
        <f>IF(E284='Drop Down'!$L$2,SUM(H284:AL284),0)</f>
        <v>0</v>
      </c>
      <c r="AN284" s="74">
        <f>IF(E284='Drop Down'!$L$3,SUM(H284:AL284),0)</f>
        <v>0</v>
      </c>
      <c r="AO284" s="625"/>
      <c r="AP284" s="625"/>
    </row>
    <row r="285" spans="1:42" s="41" customFormat="1" ht="11.85" customHeight="1" x14ac:dyDescent="0.2">
      <c r="A285" s="83" t="str">
        <f>Monatsverwendungsnachweis!A288</f>
        <v/>
      </c>
      <c r="B285" s="84" t="str">
        <f>IF(Monatsverwendungsnachweis!B288&lt;&gt;"",Monatsverwendungsnachweis!B288,"")</f>
        <v/>
      </c>
      <c r="C285" s="84" t="str">
        <f>IF(Monatsverwendungsnachweis!D288&lt;&gt;"",Monatsverwendungsnachweis!D288,"")</f>
        <v/>
      </c>
      <c r="D285" s="124" t="str">
        <f>IF(Monatsverwendungsnachweis!F288="","",Monatsverwendungsnachweis!F288)</f>
        <v/>
      </c>
      <c r="E285" s="128" t="str">
        <f>IF(Monatsverwendungsnachweis!G288="","",Monatsverwendungsnachweis!G288)</f>
        <v/>
      </c>
      <c r="F285" s="124" t="str">
        <f>IF(Monatsverwendungsnachweis!H288="","",Monatsverwendungsnachweis!H288)</f>
        <v/>
      </c>
      <c r="G285" s="124" t="str">
        <f>IF(C285="","",IF(Ermittlung_Pauschale!N277=0,"nein","ja"))</f>
        <v/>
      </c>
      <c r="H285" s="73" t="str">
        <f>IFERROR(IF($B285=String_o_Kofi,0,VLOOKUP(Monatsverwendungsnachweis!Y288,Status_Ausloesung,Monatsverwendungsnachweis!$R$6,FALSE)*$AF$6*Ermittlung_Pauschale!$N277),"")</f>
        <v/>
      </c>
      <c r="I285" s="73" t="str">
        <f>IFERROR(IF($B285=String_o_Kofi,0,VLOOKUP(Monatsverwendungsnachweis!Z288,Status_Ausloesung,Monatsverwendungsnachweis!$R$6,FALSE)*$AF$6*Ermittlung_Pauschale!$N277),"")</f>
        <v/>
      </c>
      <c r="J285" s="73" t="str">
        <f>IFERROR(IF($B285=String_o_Kofi,0,VLOOKUP(Monatsverwendungsnachweis!AA288,Status_Ausloesung,Monatsverwendungsnachweis!$R$6,FALSE)*$AF$6*Ermittlung_Pauschale!$N277),"")</f>
        <v/>
      </c>
      <c r="K285" s="73" t="str">
        <f>IFERROR(IF($B285=String_o_Kofi,0,VLOOKUP(Monatsverwendungsnachweis!AB288,Status_Ausloesung,Monatsverwendungsnachweis!$R$6,FALSE)*$AF$6*Ermittlung_Pauschale!$N277),"")</f>
        <v/>
      </c>
      <c r="L285" s="73" t="str">
        <f>IFERROR(IF($B285=String_o_Kofi,0,VLOOKUP(Monatsverwendungsnachweis!AC288,Status_Ausloesung,Monatsverwendungsnachweis!$R$6,FALSE)*$AF$6*Ermittlung_Pauschale!$N277),"")</f>
        <v/>
      </c>
      <c r="M285" s="73" t="str">
        <f>IFERROR(IF($B285=String_o_Kofi,0,VLOOKUP(Monatsverwendungsnachweis!AD288,Status_Ausloesung,Monatsverwendungsnachweis!$R$6,FALSE)*$AF$6*Ermittlung_Pauschale!$N277),"")</f>
        <v/>
      </c>
      <c r="N285" s="73" t="str">
        <f>IFERROR(IF($B285=String_o_Kofi,0,VLOOKUP(Monatsverwendungsnachweis!AE288,Status_Ausloesung,Monatsverwendungsnachweis!$R$6,FALSE)*$AF$6*Ermittlung_Pauschale!$N277),"")</f>
        <v/>
      </c>
      <c r="O285" s="73" t="str">
        <f>IFERROR(IF($B285=String_o_Kofi,0,VLOOKUP(Monatsverwendungsnachweis!AF288,Status_Ausloesung,Monatsverwendungsnachweis!$R$6,FALSE)*$AF$6*Ermittlung_Pauschale!$N277),"")</f>
        <v/>
      </c>
      <c r="P285" s="73" t="str">
        <f>IFERROR(IF($B285=String_o_Kofi,0,VLOOKUP(Monatsverwendungsnachweis!AG288,Status_Ausloesung,Monatsverwendungsnachweis!$R$6,FALSE)*$AF$6*Ermittlung_Pauschale!$N277),"")</f>
        <v/>
      </c>
      <c r="Q285" s="73" t="str">
        <f>IFERROR(IF($B285=String_o_Kofi,0,VLOOKUP(Monatsverwendungsnachweis!AH288,Status_Ausloesung,Monatsverwendungsnachweis!$R$6,FALSE)*$AF$6*Ermittlung_Pauschale!$N277),"")</f>
        <v/>
      </c>
      <c r="R285" s="73" t="str">
        <f>IFERROR(IF($B285=String_o_Kofi,0,VLOOKUP(Monatsverwendungsnachweis!AI288,Status_Ausloesung,Monatsverwendungsnachweis!$R$6,FALSE)*$AF$6*Ermittlung_Pauschale!$N277),"")</f>
        <v/>
      </c>
      <c r="S285" s="73" t="str">
        <f>IFERROR(IF($B285=String_o_Kofi,0,VLOOKUP(Monatsverwendungsnachweis!AJ288,Status_Ausloesung,Monatsverwendungsnachweis!$R$6,FALSE)*$AF$6*Ermittlung_Pauschale!$N277),"")</f>
        <v/>
      </c>
      <c r="T285" s="73" t="str">
        <f>IFERROR(IF($B285=String_o_Kofi,0,VLOOKUP(Monatsverwendungsnachweis!AK288,Status_Ausloesung,Monatsverwendungsnachweis!$R$6,FALSE)*$AF$6*Ermittlung_Pauschale!$N277),"")</f>
        <v/>
      </c>
      <c r="U285" s="73" t="str">
        <f>IFERROR(IF($B285=String_o_Kofi,0,VLOOKUP(Monatsverwendungsnachweis!AL288,Status_Ausloesung,Monatsverwendungsnachweis!$R$6,FALSE)*$AF$6*Ermittlung_Pauschale!$N277),"")</f>
        <v/>
      </c>
      <c r="V285" s="73" t="str">
        <f>IFERROR(IF($B285=String_o_Kofi,0,VLOOKUP(Monatsverwendungsnachweis!AM288,Status_Ausloesung,Monatsverwendungsnachweis!$R$6,FALSE)*$AF$6*Ermittlung_Pauschale!$N277),"")</f>
        <v/>
      </c>
      <c r="W285" s="73" t="str">
        <f>IFERROR(IF($B285=String_o_Kofi,0,VLOOKUP(Monatsverwendungsnachweis!AN288,Status_Ausloesung,Monatsverwendungsnachweis!$R$6,FALSE)*$AF$6*Ermittlung_Pauschale!$N277),"")</f>
        <v/>
      </c>
      <c r="X285" s="73" t="str">
        <f>IFERROR(IF($B285=String_o_Kofi,0,VLOOKUP(Monatsverwendungsnachweis!AO288,Status_Ausloesung,Monatsverwendungsnachweis!$R$6,FALSE)*$AF$6*Ermittlung_Pauschale!$N277),"")</f>
        <v/>
      </c>
      <c r="Y285" s="73" t="str">
        <f>IFERROR(IF($B285=String_o_Kofi,0,VLOOKUP(Monatsverwendungsnachweis!AP288,Status_Ausloesung,Monatsverwendungsnachweis!$R$6,FALSE)*$AF$6*Ermittlung_Pauschale!$N277),"")</f>
        <v/>
      </c>
      <c r="Z285" s="73" t="str">
        <f>IFERROR(IF($B285=String_o_Kofi,0,VLOOKUP(Monatsverwendungsnachweis!AQ288,Status_Ausloesung,Monatsverwendungsnachweis!$R$6,FALSE)*$AF$6*Ermittlung_Pauschale!$N277),"")</f>
        <v/>
      </c>
      <c r="AA285" s="73" t="str">
        <f>IFERROR(IF($B285=String_o_Kofi,0,VLOOKUP(Monatsverwendungsnachweis!AR288,Status_Ausloesung,Monatsverwendungsnachweis!$R$6,FALSE)*$AF$6*Ermittlung_Pauschale!$N277),"")</f>
        <v/>
      </c>
      <c r="AB285" s="73" t="str">
        <f>IFERROR(IF($B285=String_o_Kofi,0,VLOOKUP(Monatsverwendungsnachweis!AS288,Status_Ausloesung,Monatsverwendungsnachweis!$R$6,FALSE)*$AF$6*Ermittlung_Pauschale!$N277),"")</f>
        <v/>
      </c>
      <c r="AC285" s="73" t="str">
        <f>IFERROR(IF($B285=String_o_Kofi,0,VLOOKUP(Monatsverwendungsnachweis!AT288,Status_Ausloesung,Monatsverwendungsnachweis!$R$6,FALSE)*$AF$6*Ermittlung_Pauschale!$N277),"")</f>
        <v/>
      </c>
      <c r="AD285" s="73" t="str">
        <f>IFERROR(IF($B285=String_o_Kofi,0,VLOOKUP(Monatsverwendungsnachweis!AU288,Status_Ausloesung,Monatsverwendungsnachweis!$R$6,FALSE)*$AF$6*Ermittlung_Pauschale!$N277),"")</f>
        <v/>
      </c>
      <c r="AE285" s="73" t="str">
        <f>IFERROR(IF($B285=String_o_Kofi,0,VLOOKUP(Monatsverwendungsnachweis!AV288,Status_Ausloesung,Monatsverwendungsnachweis!$R$6,FALSE)*$AF$6*Ermittlung_Pauschale!$N277),"")</f>
        <v/>
      </c>
      <c r="AF285" s="73" t="str">
        <f>IFERROR(IF($B285=String_o_Kofi,0,VLOOKUP(Monatsverwendungsnachweis!AW288,Status_Ausloesung,Monatsverwendungsnachweis!$R$6,FALSE)*$AF$6*Ermittlung_Pauschale!$N277),"")</f>
        <v/>
      </c>
      <c r="AG285" s="73" t="str">
        <f>IFERROR(IF($B285=String_o_Kofi,0,VLOOKUP(Monatsverwendungsnachweis!AX288,Status_Ausloesung,Monatsverwendungsnachweis!$R$6,FALSE)*$AF$6*Ermittlung_Pauschale!$N277),"")</f>
        <v/>
      </c>
      <c r="AH285" s="73" t="str">
        <f>IFERROR(IF($B285=String_o_Kofi,0,VLOOKUP(Monatsverwendungsnachweis!AY288,Status_Ausloesung,Monatsverwendungsnachweis!$R$6,FALSE)*$AF$6*Ermittlung_Pauschale!$N277),"")</f>
        <v/>
      </c>
      <c r="AI285" s="73" t="str">
        <f>IFERROR(IF($B285=String_o_Kofi,0,VLOOKUP(Monatsverwendungsnachweis!AZ288,Status_Ausloesung,Monatsverwendungsnachweis!$R$6,FALSE)*$AF$6*Ermittlung_Pauschale!$N277),"")</f>
        <v/>
      </c>
      <c r="AJ285" s="73" t="str">
        <f>IFERROR(IF($B285=String_o_Kofi,0,VLOOKUP(Monatsverwendungsnachweis!BA288,Status_Ausloesung,Monatsverwendungsnachweis!$R$6,FALSE)*$AF$6*Ermittlung_Pauschale!$N277),"")</f>
        <v/>
      </c>
      <c r="AK285" s="73" t="str">
        <f>IFERROR(IF($B285=String_o_Kofi,0,VLOOKUP(Monatsverwendungsnachweis!BB288,Status_Ausloesung,Monatsverwendungsnachweis!$R$6,FALSE)*$AF$6*Ermittlung_Pauschale!$N277),"")</f>
        <v/>
      </c>
      <c r="AL285" s="73" t="str">
        <f>IFERROR(IF($B285=String_o_Kofi,0,VLOOKUP(Monatsverwendungsnachweis!BC288,Status_Ausloesung,Monatsverwendungsnachweis!$R$6,FALSE)*$AF$6*Ermittlung_Pauschale!$N277),"")</f>
        <v/>
      </c>
      <c r="AM285" s="74">
        <f>IF(E285='Drop Down'!$L$2,SUM(H285:AL285),0)</f>
        <v>0</v>
      </c>
      <c r="AN285" s="74">
        <f>IF(E285='Drop Down'!$L$3,SUM(H285:AL285),0)</f>
        <v>0</v>
      </c>
      <c r="AO285" s="625"/>
      <c r="AP285" s="625"/>
    </row>
    <row r="286" spans="1:42" s="41" customFormat="1" ht="11.85" customHeight="1" x14ac:dyDescent="0.2">
      <c r="A286" s="83" t="str">
        <f>Monatsverwendungsnachweis!A289</f>
        <v/>
      </c>
      <c r="B286" s="84" t="str">
        <f>IF(Monatsverwendungsnachweis!B289&lt;&gt;"",Monatsverwendungsnachweis!B289,"")</f>
        <v/>
      </c>
      <c r="C286" s="84" t="str">
        <f>IF(Monatsverwendungsnachweis!D289&lt;&gt;"",Monatsverwendungsnachweis!D289,"")</f>
        <v/>
      </c>
      <c r="D286" s="124" t="str">
        <f>IF(Monatsverwendungsnachweis!F289="","",Monatsverwendungsnachweis!F289)</f>
        <v/>
      </c>
      <c r="E286" s="128" t="str">
        <f>IF(Monatsverwendungsnachweis!G289="","",Monatsverwendungsnachweis!G289)</f>
        <v/>
      </c>
      <c r="F286" s="124" t="str">
        <f>IF(Monatsverwendungsnachweis!H289="","",Monatsverwendungsnachweis!H289)</f>
        <v/>
      </c>
      <c r="G286" s="124" t="str">
        <f>IF(C286="","",IF(Ermittlung_Pauschale!N278=0,"nein","ja"))</f>
        <v/>
      </c>
      <c r="H286" s="73" t="str">
        <f>IFERROR(IF($B286=String_o_Kofi,0,VLOOKUP(Monatsverwendungsnachweis!Y289,Status_Ausloesung,Monatsverwendungsnachweis!$R$6,FALSE)*$AF$6*Ermittlung_Pauschale!$N278),"")</f>
        <v/>
      </c>
      <c r="I286" s="73" t="str">
        <f>IFERROR(IF($B286=String_o_Kofi,0,VLOOKUP(Monatsverwendungsnachweis!Z289,Status_Ausloesung,Monatsverwendungsnachweis!$R$6,FALSE)*$AF$6*Ermittlung_Pauschale!$N278),"")</f>
        <v/>
      </c>
      <c r="J286" s="73" t="str">
        <f>IFERROR(IF($B286=String_o_Kofi,0,VLOOKUP(Monatsverwendungsnachweis!AA289,Status_Ausloesung,Monatsverwendungsnachweis!$R$6,FALSE)*$AF$6*Ermittlung_Pauschale!$N278),"")</f>
        <v/>
      </c>
      <c r="K286" s="73" t="str">
        <f>IFERROR(IF($B286=String_o_Kofi,0,VLOOKUP(Monatsverwendungsnachweis!AB289,Status_Ausloesung,Monatsverwendungsnachweis!$R$6,FALSE)*$AF$6*Ermittlung_Pauschale!$N278),"")</f>
        <v/>
      </c>
      <c r="L286" s="73" t="str">
        <f>IFERROR(IF($B286=String_o_Kofi,0,VLOOKUP(Monatsverwendungsnachweis!AC289,Status_Ausloesung,Monatsverwendungsnachweis!$R$6,FALSE)*$AF$6*Ermittlung_Pauschale!$N278),"")</f>
        <v/>
      </c>
      <c r="M286" s="73" t="str">
        <f>IFERROR(IF($B286=String_o_Kofi,0,VLOOKUP(Monatsverwendungsnachweis!AD289,Status_Ausloesung,Monatsverwendungsnachweis!$R$6,FALSE)*$AF$6*Ermittlung_Pauschale!$N278),"")</f>
        <v/>
      </c>
      <c r="N286" s="73" t="str">
        <f>IFERROR(IF($B286=String_o_Kofi,0,VLOOKUP(Monatsverwendungsnachweis!AE289,Status_Ausloesung,Monatsverwendungsnachweis!$R$6,FALSE)*$AF$6*Ermittlung_Pauschale!$N278),"")</f>
        <v/>
      </c>
      <c r="O286" s="73" t="str">
        <f>IFERROR(IF($B286=String_o_Kofi,0,VLOOKUP(Monatsverwendungsnachweis!AF289,Status_Ausloesung,Monatsverwendungsnachweis!$R$6,FALSE)*$AF$6*Ermittlung_Pauschale!$N278),"")</f>
        <v/>
      </c>
      <c r="P286" s="73" t="str">
        <f>IFERROR(IF($B286=String_o_Kofi,0,VLOOKUP(Monatsverwendungsnachweis!AG289,Status_Ausloesung,Monatsverwendungsnachweis!$R$6,FALSE)*$AF$6*Ermittlung_Pauschale!$N278),"")</f>
        <v/>
      </c>
      <c r="Q286" s="73" t="str">
        <f>IFERROR(IF($B286=String_o_Kofi,0,VLOOKUP(Monatsverwendungsnachweis!AH289,Status_Ausloesung,Monatsverwendungsnachweis!$R$6,FALSE)*$AF$6*Ermittlung_Pauschale!$N278),"")</f>
        <v/>
      </c>
      <c r="R286" s="73" t="str">
        <f>IFERROR(IF($B286=String_o_Kofi,0,VLOOKUP(Monatsverwendungsnachweis!AI289,Status_Ausloesung,Monatsverwendungsnachweis!$R$6,FALSE)*$AF$6*Ermittlung_Pauschale!$N278),"")</f>
        <v/>
      </c>
      <c r="S286" s="73" t="str">
        <f>IFERROR(IF($B286=String_o_Kofi,0,VLOOKUP(Monatsverwendungsnachweis!AJ289,Status_Ausloesung,Monatsverwendungsnachweis!$R$6,FALSE)*$AF$6*Ermittlung_Pauschale!$N278),"")</f>
        <v/>
      </c>
      <c r="T286" s="73" t="str">
        <f>IFERROR(IF($B286=String_o_Kofi,0,VLOOKUP(Monatsverwendungsnachweis!AK289,Status_Ausloesung,Monatsverwendungsnachweis!$R$6,FALSE)*$AF$6*Ermittlung_Pauschale!$N278),"")</f>
        <v/>
      </c>
      <c r="U286" s="73" t="str">
        <f>IFERROR(IF($B286=String_o_Kofi,0,VLOOKUP(Monatsverwendungsnachweis!AL289,Status_Ausloesung,Monatsverwendungsnachweis!$R$6,FALSE)*$AF$6*Ermittlung_Pauschale!$N278),"")</f>
        <v/>
      </c>
      <c r="V286" s="73" t="str">
        <f>IFERROR(IF($B286=String_o_Kofi,0,VLOOKUP(Monatsverwendungsnachweis!AM289,Status_Ausloesung,Monatsverwendungsnachweis!$R$6,FALSE)*$AF$6*Ermittlung_Pauschale!$N278),"")</f>
        <v/>
      </c>
      <c r="W286" s="73" t="str">
        <f>IFERROR(IF($B286=String_o_Kofi,0,VLOOKUP(Monatsverwendungsnachweis!AN289,Status_Ausloesung,Monatsverwendungsnachweis!$R$6,FALSE)*$AF$6*Ermittlung_Pauschale!$N278),"")</f>
        <v/>
      </c>
      <c r="X286" s="73" t="str">
        <f>IFERROR(IF($B286=String_o_Kofi,0,VLOOKUP(Monatsverwendungsnachweis!AO289,Status_Ausloesung,Monatsverwendungsnachweis!$R$6,FALSE)*$AF$6*Ermittlung_Pauschale!$N278),"")</f>
        <v/>
      </c>
      <c r="Y286" s="73" t="str">
        <f>IFERROR(IF($B286=String_o_Kofi,0,VLOOKUP(Monatsverwendungsnachweis!AP289,Status_Ausloesung,Monatsverwendungsnachweis!$R$6,FALSE)*$AF$6*Ermittlung_Pauschale!$N278),"")</f>
        <v/>
      </c>
      <c r="Z286" s="73" t="str">
        <f>IFERROR(IF($B286=String_o_Kofi,0,VLOOKUP(Monatsverwendungsnachweis!AQ289,Status_Ausloesung,Monatsverwendungsnachweis!$R$6,FALSE)*$AF$6*Ermittlung_Pauschale!$N278),"")</f>
        <v/>
      </c>
      <c r="AA286" s="73" t="str">
        <f>IFERROR(IF($B286=String_o_Kofi,0,VLOOKUP(Monatsverwendungsnachweis!AR289,Status_Ausloesung,Monatsverwendungsnachweis!$R$6,FALSE)*$AF$6*Ermittlung_Pauschale!$N278),"")</f>
        <v/>
      </c>
      <c r="AB286" s="73" t="str">
        <f>IFERROR(IF($B286=String_o_Kofi,0,VLOOKUP(Monatsverwendungsnachweis!AS289,Status_Ausloesung,Monatsverwendungsnachweis!$R$6,FALSE)*$AF$6*Ermittlung_Pauschale!$N278),"")</f>
        <v/>
      </c>
      <c r="AC286" s="73" t="str">
        <f>IFERROR(IF($B286=String_o_Kofi,0,VLOOKUP(Monatsverwendungsnachweis!AT289,Status_Ausloesung,Monatsverwendungsnachweis!$R$6,FALSE)*$AF$6*Ermittlung_Pauschale!$N278),"")</f>
        <v/>
      </c>
      <c r="AD286" s="73" t="str">
        <f>IFERROR(IF($B286=String_o_Kofi,0,VLOOKUP(Monatsverwendungsnachweis!AU289,Status_Ausloesung,Monatsverwendungsnachweis!$R$6,FALSE)*$AF$6*Ermittlung_Pauschale!$N278),"")</f>
        <v/>
      </c>
      <c r="AE286" s="73" t="str">
        <f>IFERROR(IF($B286=String_o_Kofi,0,VLOOKUP(Monatsverwendungsnachweis!AV289,Status_Ausloesung,Monatsverwendungsnachweis!$R$6,FALSE)*$AF$6*Ermittlung_Pauschale!$N278),"")</f>
        <v/>
      </c>
      <c r="AF286" s="73" t="str">
        <f>IFERROR(IF($B286=String_o_Kofi,0,VLOOKUP(Monatsverwendungsnachweis!AW289,Status_Ausloesung,Monatsverwendungsnachweis!$R$6,FALSE)*$AF$6*Ermittlung_Pauschale!$N278),"")</f>
        <v/>
      </c>
      <c r="AG286" s="73" t="str">
        <f>IFERROR(IF($B286=String_o_Kofi,0,VLOOKUP(Monatsverwendungsnachweis!AX289,Status_Ausloesung,Monatsverwendungsnachweis!$R$6,FALSE)*$AF$6*Ermittlung_Pauschale!$N278),"")</f>
        <v/>
      </c>
      <c r="AH286" s="73" t="str">
        <f>IFERROR(IF($B286=String_o_Kofi,0,VLOOKUP(Monatsverwendungsnachweis!AY289,Status_Ausloesung,Monatsverwendungsnachweis!$R$6,FALSE)*$AF$6*Ermittlung_Pauschale!$N278),"")</f>
        <v/>
      </c>
      <c r="AI286" s="73" t="str">
        <f>IFERROR(IF($B286=String_o_Kofi,0,VLOOKUP(Monatsverwendungsnachweis!AZ289,Status_Ausloesung,Monatsverwendungsnachweis!$R$6,FALSE)*$AF$6*Ermittlung_Pauschale!$N278),"")</f>
        <v/>
      </c>
      <c r="AJ286" s="73" t="str">
        <f>IFERROR(IF($B286=String_o_Kofi,0,VLOOKUP(Monatsverwendungsnachweis!BA289,Status_Ausloesung,Monatsverwendungsnachweis!$R$6,FALSE)*$AF$6*Ermittlung_Pauschale!$N278),"")</f>
        <v/>
      </c>
      <c r="AK286" s="73" t="str">
        <f>IFERROR(IF($B286=String_o_Kofi,0,VLOOKUP(Monatsverwendungsnachweis!BB289,Status_Ausloesung,Monatsverwendungsnachweis!$R$6,FALSE)*$AF$6*Ermittlung_Pauschale!$N278),"")</f>
        <v/>
      </c>
      <c r="AL286" s="73" t="str">
        <f>IFERROR(IF($B286=String_o_Kofi,0,VLOOKUP(Monatsverwendungsnachweis!BC289,Status_Ausloesung,Monatsverwendungsnachweis!$R$6,FALSE)*$AF$6*Ermittlung_Pauschale!$N278),"")</f>
        <v/>
      </c>
      <c r="AM286" s="74">
        <f>IF(E286='Drop Down'!$L$2,SUM(H286:AL286),0)</f>
        <v>0</v>
      </c>
      <c r="AN286" s="74">
        <f>IF(E286='Drop Down'!$L$3,SUM(H286:AL286),0)</f>
        <v>0</v>
      </c>
      <c r="AO286" s="625"/>
      <c r="AP286" s="625"/>
    </row>
    <row r="287" spans="1:42" s="41" customFormat="1" ht="11.85" customHeight="1" x14ac:dyDescent="0.2">
      <c r="A287" s="83" t="str">
        <f>Monatsverwendungsnachweis!A290</f>
        <v/>
      </c>
      <c r="B287" s="84" t="str">
        <f>IF(Monatsverwendungsnachweis!B290&lt;&gt;"",Monatsverwendungsnachweis!B290,"")</f>
        <v/>
      </c>
      <c r="C287" s="84" t="str">
        <f>IF(Monatsverwendungsnachweis!D290&lt;&gt;"",Monatsverwendungsnachweis!D290,"")</f>
        <v/>
      </c>
      <c r="D287" s="124" t="str">
        <f>IF(Monatsverwendungsnachweis!F290="","",Monatsverwendungsnachweis!F290)</f>
        <v/>
      </c>
      <c r="E287" s="128" t="str">
        <f>IF(Monatsverwendungsnachweis!G290="","",Monatsverwendungsnachweis!G290)</f>
        <v/>
      </c>
      <c r="F287" s="124" t="str">
        <f>IF(Monatsverwendungsnachweis!H290="","",Monatsverwendungsnachweis!H290)</f>
        <v/>
      </c>
      <c r="G287" s="124" t="str">
        <f>IF(C287="","",IF(Ermittlung_Pauschale!N279=0,"nein","ja"))</f>
        <v/>
      </c>
      <c r="H287" s="73" t="str">
        <f>IFERROR(IF($B287=String_o_Kofi,0,VLOOKUP(Monatsverwendungsnachweis!Y290,Status_Ausloesung,Monatsverwendungsnachweis!$R$6,FALSE)*$AF$6*Ermittlung_Pauschale!$N279),"")</f>
        <v/>
      </c>
      <c r="I287" s="73" t="str">
        <f>IFERROR(IF($B287=String_o_Kofi,0,VLOOKUP(Monatsverwendungsnachweis!Z290,Status_Ausloesung,Monatsverwendungsnachweis!$R$6,FALSE)*$AF$6*Ermittlung_Pauschale!$N279),"")</f>
        <v/>
      </c>
      <c r="J287" s="73" t="str">
        <f>IFERROR(IF($B287=String_o_Kofi,0,VLOOKUP(Monatsverwendungsnachweis!AA290,Status_Ausloesung,Monatsverwendungsnachweis!$R$6,FALSE)*$AF$6*Ermittlung_Pauschale!$N279),"")</f>
        <v/>
      </c>
      <c r="K287" s="73" t="str">
        <f>IFERROR(IF($B287=String_o_Kofi,0,VLOOKUP(Monatsverwendungsnachweis!AB290,Status_Ausloesung,Monatsverwendungsnachweis!$R$6,FALSE)*$AF$6*Ermittlung_Pauschale!$N279),"")</f>
        <v/>
      </c>
      <c r="L287" s="73" t="str">
        <f>IFERROR(IF($B287=String_o_Kofi,0,VLOOKUP(Monatsverwendungsnachweis!AC290,Status_Ausloesung,Monatsverwendungsnachweis!$R$6,FALSE)*$AF$6*Ermittlung_Pauschale!$N279),"")</f>
        <v/>
      </c>
      <c r="M287" s="73" t="str">
        <f>IFERROR(IF($B287=String_o_Kofi,0,VLOOKUP(Monatsverwendungsnachweis!AD290,Status_Ausloesung,Monatsverwendungsnachweis!$R$6,FALSE)*$AF$6*Ermittlung_Pauschale!$N279),"")</f>
        <v/>
      </c>
      <c r="N287" s="73" t="str">
        <f>IFERROR(IF($B287=String_o_Kofi,0,VLOOKUP(Monatsverwendungsnachweis!AE290,Status_Ausloesung,Monatsverwendungsnachweis!$R$6,FALSE)*$AF$6*Ermittlung_Pauschale!$N279),"")</f>
        <v/>
      </c>
      <c r="O287" s="73" t="str">
        <f>IFERROR(IF($B287=String_o_Kofi,0,VLOOKUP(Monatsverwendungsnachweis!AF290,Status_Ausloesung,Monatsverwendungsnachweis!$R$6,FALSE)*$AF$6*Ermittlung_Pauschale!$N279),"")</f>
        <v/>
      </c>
      <c r="P287" s="73" t="str">
        <f>IFERROR(IF($B287=String_o_Kofi,0,VLOOKUP(Monatsverwendungsnachweis!AG290,Status_Ausloesung,Monatsverwendungsnachweis!$R$6,FALSE)*$AF$6*Ermittlung_Pauschale!$N279),"")</f>
        <v/>
      </c>
      <c r="Q287" s="73" t="str">
        <f>IFERROR(IF($B287=String_o_Kofi,0,VLOOKUP(Monatsverwendungsnachweis!AH290,Status_Ausloesung,Monatsverwendungsnachweis!$R$6,FALSE)*$AF$6*Ermittlung_Pauschale!$N279),"")</f>
        <v/>
      </c>
      <c r="R287" s="73" t="str">
        <f>IFERROR(IF($B287=String_o_Kofi,0,VLOOKUP(Monatsverwendungsnachweis!AI290,Status_Ausloesung,Monatsverwendungsnachweis!$R$6,FALSE)*$AF$6*Ermittlung_Pauschale!$N279),"")</f>
        <v/>
      </c>
      <c r="S287" s="73" t="str">
        <f>IFERROR(IF($B287=String_o_Kofi,0,VLOOKUP(Monatsverwendungsnachweis!AJ290,Status_Ausloesung,Monatsverwendungsnachweis!$R$6,FALSE)*$AF$6*Ermittlung_Pauschale!$N279),"")</f>
        <v/>
      </c>
      <c r="T287" s="73" t="str">
        <f>IFERROR(IF($B287=String_o_Kofi,0,VLOOKUP(Monatsverwendungsnachweis!AK290,Status_Ausloesung,Monatsverwendungsnachweis!$R$6,FALSE)*$AF$6*Ermittlung_Pauschale!$N279),"")</f>
        <v/>
      </c>
      <c r="U287" s="73" t="str">
        <f>IFERROR(IF($B287=String_o_Kofi,0,VLOOKUP(Monatsverwendungsnachweis!AL290,Status_Ausloesung,Monatsverwendungsnachweis!$R$6,FALSE)*$AF$6*Ermittlung_Pauschale!$N279),"")</f>
        <v/>
      </c>
      <c r="V287" s="73" t="str">
        <f>IFERROR(IF($B287=String_o_Kofi,0,VLOOKUP(Monatsverwendungsnachweis!AM290,Status_Ausloesung,Monatsverwendungsnachweis!$R$6,FALSE)*$AF$6*Ermittlung_Pauschale!$N279),"")</f>
        <v/>
      </c>
      <c r="W287" s="73" t="str">
        <f>IFERROR(IF($B287=String_o_Kofi,0,VLOOKUP(Monatsverwendungsnachweis!AN290,Status_Ausloesung,Monatsverwendungsnachweis!$R$6,FALSE)*$AF$6*Ermittlung_Pauschale!$N279),"")</f>
        <v/>
      </c>
      <c r="X287" s="73" t="str">
        <f>IFERROR(IF($B287=String_o_Kofi,0,VLOOKUP(Monatsverwendungsnachweis!AO290,Status_Ausloesung,Monatsverwendungsnachweis!$R$6,FALSE)*$AF$6*Ermittlung_Pauschale!$N279),"")</f>
        <v/>
      </c>
      <c r="Y287" s="73" t="str">
        <f>IFERROR(IF($B287=String_o_Kofi,0,VLOOKUP(Monatsverwendungsnachweis!AP290,Status_Ausloesung,Monatsverwendungsnachweis!$R$6,FALSE)*$AF$6*Ermittlung_Pauschale!$N279),"")</f>
        <v/>
      </c>
      <c r="Z287" s="73" t="str">
        <f>IFERROR(IF($B287=String_o_Kofi,0,VLOOKUP(Monatsverwendungsnachweis!AQ290,Status_Ausloesung,Monatsverwendungsnachweis!$R$6,FALSE)*$AF$6*Ermittlung_Pauschale!$N279),"")</f>
        <v/>
      </c>
      <c r="AA287" s="73" t="str">
        <f>IFERROR(IF($B287=String_o_Kofi,0,VLOOKUP(Monatsverwendungsnachweis!AR290,Status_Ausloesung,Monatsverwendungsnachweis!$R$6,FALSE)*$AF$6*Ermittlung_Pauschale!$N279),"")</f>
        <v/>
      </c>
      <c r="AB287" s="73" t="str">
        <f>IFERROR(IF($B287=String_o_Kofi,0,VLOOKUP(Monatsverwendungsnachweis!AS290,Status_Ausloesung,Monatsverwendungsnachweis!$R$6,FALSE)*$AF$6*Ermittlung_Pauschale!$N279),"")</f>
        <v/>
      </c>
      <c r="AC287" s="73" t="str">
        <f>IFERROR(IF($B287=String_o_Kofi,0,VLOOKUP(Monatsverwendungsnachweis!AT290,Status_Ausloesung,Monatsverwendungsnachweis!$R$6,FALSE)*$AF$6*Ermittlung_Pauschale!$N279),"")</f>
        <v/>
      </c>
      <c r="AD287" s="73" t="str">
        <f>IFERROR(IF($B287=String_o_Kofi,0,VLOOKUP(Monatsverwendungsnachweis!AU290,Status_Ausloesung,Monatsverwendungsnachweis!$R$6,FALSE)*$AF$6*Ermittlung_Pauschale!$N279),"")</f>
        <v/>
      </c>
      <c r="AE287" s="73" t="str">
        <f>IFERROR(IF($B287=String_o_Kofi,0,VLOOKUP(Monatsverwendungsnachweis!AV290,Status_Ausloesung,Monatsverwendungsnachweis!$R$6,FALSE)*$AF$6*Ermittlung_Pauschale!$N279),"")</f>
        <v/>
      </c>
      <c r="AF287" s="73" t="str">
        <f>IFERROR(IF($B287=String_o_Kofi,0,VLOOKUP(Monatsverwendungsnachweis!AW290,Status_Ausloesung,Monatsverwendungsnachweis!$R$6,FALSE)*$AF$6*Ermittlung_Pauschale!$N279),"")</f>
        <v/>
      </c>
      <c r="AG287" s="73" t="str">
        <f>IFERROR(IF($B287=String_o_Kofi,0,VLOOKUP(Monatsverwendungsnachweis!AX290,Status_Ausloesung,Monatsverwendungsnachweis!$R$6,FALSE)*$AF$6*Ermittlung_Pauschale!$N279),"")</f>
        <v/>
      </c>
      <c r="AH287" s="73" t="str">
        <f>IFERROR(IF($B287=String_o_Kofi,0,VLOOKUP(Monatsverwendungsnachweis!AY290,Status_Ausloesung,Monatsverwendungsnachweis!$R$6,FALSE)*$AF$6*Ermittlung_Pauschale!$N279),"")</f>
        <v/>
      </c>
      <c r="AI287" s="73" t="str">
        <f>IFERROR(IF($B287=String_o_Kofi,0,VLOOKUP(Monatsverwendungsnachweis!AZ290,Status_Ausloesung,Monatsverwendungsnachweis!$R$6,FALSE)*$AF$6*Ermittlung_Pauschale!$N279),"")</f>
        <v/>
      </c>
      <c r="AJ287" s="73" t="str">
        <f>IFERROR(IF($B287=String_o_Kofi,0,VLOOKUP(Monatsverwendungsnachweis!BA290,Status_Ausloesung,Monatsverwendungsnachweis!$R$6,FALSE)*$AF$6*Ermittlung_Pauschale!$N279),"")</f>
        <v/>
      </c>
      <c r="AK287" s="73" t="str">
        <f>IFERROR(IF($B287=String_o_Kofi,0,VLOOKUP(Monatsverwendungsnachweis!BB290,Status_Ausloesung,Monatsverwendungsnachweis!$R$6,FALSE)*$AF$6*Ermittlung_Pauschale!$N279),"")</f>
        <v/>
      </c>
      <c r="AL287" s="73" t="str">
        <f>IFERROR(IF($B287=String_o_Kofi,0,VLOOKUP(Monatsverwendungsnachweis!BC290,Status_Ausloesung,Monatsverwendungsnachweis!$R$6,FALSE)*$AF$6*Ermittlung_Pauschale!$N279),"")</f>
        <v/>
      </c>
      <c r="AM287" s="74">
        <f>IF(E287='Drop Down'!$L$2,SUM(H287:AL287),0)</f>
        <v>0</v>
      </c>
      <c r="AN287" s="74">
        <f>IF(E287='Drop Down'!$L$3,SUM(H287:AL287),0)</f>
        <v>0</v>
      </c>
      <c r="AO287" s="625"/>
      <c r="AP287" s="625"/>
    </row>
    <row r="288" spans="1:42" s="41" customFormat="1" ht="11.85" customHeight="1" x14ac:dyDescent="0.2">
      <c r="A288" s="83" t="str">
        <f>Monatsverwendungsnachweis!A291</f>
        <v/>
      </c>
      <c r="B288" s="84" t="str">
        <f>IF(Monatsverwendungsnachweis!B291&lt;&gt;"",Monatsverwendungsnachweis!B291,"")</f>
        <v/>
      </c>
      <c r="C288" s="84" t="str">
        <f>IF(Monatsverwendungsnachweis!D291&lt;&gt;"",Monatsverwendungsnachweis!D291,"")</f>
        <v/>
      </c>
      <c r="D288" s="124" t="str">
        <f>IF(Monatsverwendungsnachweis!F291="","",Monatsverwendungsnachweis!F291)</f>
        <v/>
      </c>
      <c r="E288" s="128" t="str">
        <f>IF(Monatsverwendungsnachweis!G291="","",Monatsverwendungsnachweis!G291)</f>
        <v/>
      </c>
      <c r="F288" s="124" t="str">
        <f>IF(Monatsverwendungsnachweis!H291="","",Monatsverwendungsnachweis!H291)</f>
        <v/>
      </c>
      <c r="G288" s="124" t="str">
        <f>IF(C288="","",IF(Ermittlung_Pauschale!N280=0,"nein","ja"))</f>
        <v/>
      </c>
      <c r="H288" s="73" t="str">
        <f>IFERROR(IF($B288=String_o_Kofi,0,VLOOKUP(Monatsverwendungsnachweis!Y291,Status_Ausloesung,Monatsverwendungsnachweis!$R$6,FALSE)*$AF$6*Ermittlung_Pauschale!$N280),"")</f>
        <v/>
      </c>
      <c r="I288" s="73" t="str">
        <f>IFERROR(IF($B288=String_o_Kofi,0,VLOOKUP(Monatsverwendungsnachweis!Z291,Status_Ausloesung,Monatsverwendungsnachweis!$R$6,FALSE)*$AF$6*Ermittlung_Pauschale!$N280),"")</f>
        <v/>
      </c>
      <c r="J288" s="73" t="str">
        <f>IFERROR(IF($B288=String_o_Kofi,0,VLOOKUP(Monatsverwendungsnachweis!AA291,Status_Ausloesung,Monatsverwendungsnachweis!$R$6,FALSE)*$AF$6*Ermittlung_Pauschale!$N280),"")</f>
        <v/>
      </c>
      <c r="K288" s="73" t="str">
        <f>IFERROR(IF($B288=String_o_Kofi,0,VLOOKUP(Monatsverwendungsnachweis!AB291,Status_Ausloesung,Monatsverwendungsnachweis!$R$6,FALSE)*$AF$6*Ermittlung_Pauschale!$N280),"")</f>
        <v/>
      </c>
      <c r="L288" s="73" t="str">
        <f>IFERROR(IF($B288=String_o_Kofi,0,VLOOKUP(Monatsverwendungsnachweis!AC291,Status_Ausloesung,Monatsverwendungsnachweis!$R$6,FALSE)*$AF$6*Ermittlung_Pauschale!$N280),"")</f>
        <v/>
      </c>
      <c r="M288" s="73" t="str">
        <f>IFERROR(IF($B288=String_o_Kofi,0,VLOOKUP(Monatsverwendungsnachweis!AD291,Status_Ausloesung,Monatsverwendungsnachweis!$R$6,FALSE)*$AF$6*Ermittlung_Pauschale!$N280),"")</f>
        <v/>
      </c>
      <c r="N288" s="73" t="str">
        <f>IFERROR(IF($B288=String_o_Kofi,0,VLOOKUP(Monatsverwendungsnachweis!AE291,Status_Ausloesung,Monatsverwendungsnachweis!$R$6,FALSE)*$AF$6*Ermittlung_Pauschale!$N280),"")</f>
        <v/>
      </c>
      <c r="O288" s="73" t="str">
        <f>IFERROR(IF($B288=String_o_Kofi,0,VLOOKUP(Monatsverwendungsnachweis!AF291,Status_Ausloesung,Monatsverwendungsnachweis!$R$6,FALSE)*$AF$6*Ermittlung_Pauschale!$N280),"")</f>
        <v/>
      </c>
      <c r="P288" s="73" t="str">
        <f>IFERROR(IF($B288=String_o_Kofi,0,VLOOKUP(Monatsverwendungsnachweis!AG291,Status_Ausloesung,Monatsverwendungsnachweis!$R$6,FALSE)*$AF$6*Ermittlung_Pauschale!$N280),"")</f>
        <v/>
      </c>
      <c r="Q288" s="73" t="str">
        <f>IFERROR(IF($B288=String_o_Kofi,0,VLOOKUP(Monatsverwendungsnachweis!AH291,Status_Ausloesung,Monatsverwendungsnachweis!$R$6,FALSE)*$AF$6*Ermittlung_Pauschale!$N280),"")</f>
        <v/>
      </c>
      <c r="R288" s="73" t="str">
        <f>IFERROR(IF($B288=String_o_Kofi,0,VLOOKUP(Monatsverwendungsnachweis!AI291,Status_Ausloesung,Monatsverwendungsnachweis!$R$6,FALSE)*$AF$6*Ermittlung_Pauschale!$N280),"")</f>
        <v/>
      </c>
      <c r="S288" s="73" t="str">
        <f>IFERROR(IF($B288=String_o_Kofi,0,VLOOKUP(Monatsverwendungsnachweis!AJ291,Status_Ausloesung,Monatsverwendungsnachweis!$R$6,FALSE)*$AF$6*Ermittlung_Pauschale!$N280),"")</f>
        <v/>
      </c>
      <c r="T288" s="73" t="str">
        <f>IFERROR(IF($B288=String_o_Kofi,0,VLOOKUP(Monatsverwendungsnachweis!AK291,Status_Ausloesung,Monatsverwendungsnachweis!$R$6,FALSE)*$AF$6*Ermittlung_Pauschale!$N280),"")</f>
        <v/>
      </c>
      <c r="U288" s="73" t="str">
        <f>IFERROR(IF($B288=String_o_Kofi,0,VLOOKUP(Monatsverwendungsnachweis!AL291,Status_Ausloesung,Monatsverwendungsnachweis!$R$6,FALSE)*$AF$6*Ermittlung_Pauschale!$N280),"")</f>
        <v/>
      </c>
      <c r="V288" s="73" t="str">
        <f>IFERROR(IF($B288=String_o_Kofi,0,VLOOKUP(Monatsverwendungsnachweis!AM291,Status_Ausloesung,Monatsverwendungsnachweis!$R$6,FALSE)*$AF$6*Ermittlung_Pauschale!$N280),"")</f>
        <v/>
      </c>
      <c r="W288" s="73" t="str">
        <f>IFERROR(IF($B288=String_o_Kofi,0,VLOOKUP(Monatsverwendungsnachweis!AN291,Status_Ausloesung,Monatsverwendungsnachweis!$R$6,FALSE)*$AF$6*Ermittlung_Pauschale!$N280),"")</f>
        <v/>
      </c>
      <c r="X288" s="73" t="str">
        <f>IFERROR(IF($B288=String_o_Kofi,0,VLOOKUP(Monatsverwendungsnachweis!AO291,Status_Ausloesung,Monatsverwendungsnachweis!$R$6,FALSE)*$AF$6*Ermittlung_Pauschale!$N280),"")</f>
        <v/>
      </c>
      <c r="Y288" s="73" t="str">
        <f>IFERROR(IF($B288=String_o_Kofi,0,VLOOKUP(Monatsverwendungsnachweis!AP291,Status_Ausloesung,Monatsverwendungsnachweis!$R$6,FALSE)*$AF$6*Ermittlung_Pauschale!$N280),"")</f>
        <v/>
      </c>
      <c r="Z288" s="73" t="str">
        <f>IFERROR(IF($B288=String_o_Kofi,0,VLOOKUP(Monatsverwendungsnachweis!AQ291,Status_Ausloesung,Monatsverwendungsnachweis!$R$6,FALSE)*$AF$6*Ermittlung_Pauschale!$N280),"")</f>
        <v/>
      </c>
      <c r="AA288" s="73" t="str">
        <f>IFERROR(IF($B288=String_o_Kofi,0,VLOOKUP(Monatsverwendungsnachweis!AR291,Status_Ausloesung,Monatsverwendungsnachweis!$R$6,FALSE)*$AF$6*Ermittlung_Pauschale!$N280),"")</f>
        <v/>
      </c>
      <c r="AB288" s="73" t="str">
        <f>IFERROR(IF($B288=String_o_Kofi,0,VLOOKUP(Monatsverwendungsnachweis!AS291,Status_Ausloesung,Monatsverwendungsnachweis!$R$6,FALSE)*$AF$6*Ermittlung_Pauschale!$N280),"")</f>
        <v/>
      </c>
      <c r="AC288" s="73" t="str">
        <f>IFERROR(IF($B288=String_o_Kofi,0,VLOOKUP(Monatsverwendungsnachweis!AT291,Status_Ausloesung,Monatsverwendungsnachweis!$R$6,FALSE)*$AF$6*Ermittlung_Pauschale!$N280),"")</f>
        <v/>
      </c>
      <c r="AD288" s="73" t="str">
        <f>IFERROR(IF($B288=String_o_Kofi,0,VLOOKUP(Monatsverwendungsnachweis!AU291,Status_Ausloesung,Monatsverwendungsnachweis!$R$6,FALSE)*$AF$6*Ermittlung_Pauschale!$N280),"")</f>
        <v/>
      </c>
      <c r="AE288" s="73" t="str">
        <f>IFERROR(IF($B288=String_o_Kofi,0,VLOOKUP(Monatsverwendungsnachweis!AV291,Status_Ausloesung,Monatsverwendungsnachweis!$R$6,FALSE)*$AF$6*Ermittlung_Pauschale!$N280),"")</f>
        <v/>
      </c>
      <c r="AF288" s="73" t="str">
        <f>IFERROR(IF($B288=String_o_Kofi,0,VLOOKUP(Monatsverwendungsnachweis!AW291,Status_Ausloesung,Monatsverwendungsnachweis!$R$6,FALSE)*$AF$6*Ermittlung_Pauschale!$N280),"")</f>
        <v/>
      </c>
      <c r="AG288" s="73" t="str">
        <f>IFERROR(IF($B288=String_o_Kofi,0,VLOOKUP(Monatsverwendungsnachweis!AX291,Status_Ausloesung,Monatsverwendungsnachweis!$R$6,FALSE)*$AF$6*Ermittlung_Pauschale!$N280),"")</f>
        <v/>
      </c>
      <c r="AH288" s="73" t="str">
        <f>IFERROR(IF($B288=String_o_Kofi,0,VLOOKUP(Monatsverwendungsnachweis!AY291,Status_Ausloesung,Monatsverwendungsnachweis!$R$6,FALSE)*$AF$6*Ermittlung_Pauschale!$N280),"")</f>
        <v/>
      </c>
      <c r="AI288" s="73" t="str">
        <f>IFERROR(IF($B288=String_o_Kofi,0,VLOOKUP(Monatsverwendungsnachweis!AZ291,Status_Ausloesung,Monatsverwendungsnachweis!$R$6,FALSE)*$AF$6*Ermittlung_Pauschale!$N280),"")</f>
        <v/>
      </c>
      <c r="AJ288" s="73" t="str">
        <f>IFERROR(IF($B288=String_o_Kofi,0,VLOOKUP(Monatsverwendungsnachweis!BA291,Status_Ausloesung,Monatsverwendungsnachweis!$R$6,FALSE)*$AF$6*Ermittlung_Pauschale!$N280),"")</f>
        <v/>
      </c>
      <c r="AK288" s="73" t="str">
        <f>IFERROR(IF($B288=String_o_Kofi,0,VLOOKUP(Monatsverwendungsnachweis!BB291,Status_Ausloesung,Monatsverwendungsnachweis!$R$6,FALSE)*$AF$6*Ermittlung_Pauschale!$N280),"")</f>
        <v/>
      </c>
      <c r="AL288" s="73" t="str">
        <f>IFERROR(IF($B288=String_o_Kofi,0,VLOOKUP(Monatsverwendungsnachweis!BC291,Status_Ausloesung,Monatsverwendungsnachweis!$R$6,FALSE)*$AF$6*Ermittlung_Pauschale!$N280),"")</f>
        <v/>
      </c>
      <c r="AM288" s="74">
        <f>IF(E288='Drop Down'!$L$2,SUM(H288:AL288),0)</f>
        <v>0</v>
      </c>
      <c r="AN288" s="74">
        <f>IF(E288='Drop Down'!$L$3,SUM(H288:AL288),0)</f>
        <v>0</v>
      </c>
      <c r="AO288" s="625"/>
      <c r="AP288" s="625"/>
    </row>
    <row r="289" spans="1:42" s="41" customFormat="1" ht="11.85" customHeight="1" x14ac:dyDescent="0.2">
      <c r="A289" s="83" t="str">
        <f>Monatsverwendungsnachweis!A292</f>
        <v/>
      </c>
      <c r="B289" s="84" t="str">
        <f>IF(Monatsverwendungsnachweis!B292&lt;&gt;"",Monatsverwendungsnachweis!B292,"")</f>
        <v/>
      </c>
      <c r="C289" s="84" t="str">
        <f>IF(Monatsverwendungsnachweis!D292&lt;&gt;"",Monatsverwendungsnachweis!D292,"")</f>
        <v/>
      </c>
      <c r="D289" s="124" t="str">
        <f>IF(Monatsverwendungsnachweis!F292="","",Monatsverwendungsnachweis!F292)</f>
        <v/>
      </c>
      <c r="E289" s="128" t="str">
        <f>IF(Monatsverwendungsnachweis!G292="","",Monatsverwendungsnachweis!G292)</f>
        <v/>
      </c>
      <c r="F289" s="124" t="str">
        <f>IF(Monatsverwendungsnachweis!H292="","",Monatsverwendungsnachweis!H292)</f>
        <v/>
      </c>
      <c r="G289" s="124" t="str">
        <f>IF(C289="","",IF(Ermittlung_Pauschale!N281=0,"nein","ja"))</f>
        <v/>
      </c>
      <c r="H289" s="73" t="str">
        <f>IFERROR(IF($B289=String_o_Kofi,0,VLOOKUP(Monatsverwendungsnachweis!Y292,Status_Ausloesung,Monatsverwendungsnachweis!$R$6,FALSE)*$AF$6*Ermittlung_Pauschale!$N281),"")</f>
        <v/>
      </c>
      <c r="I289" s="73" t="str">
        <f>IFERROR(IF($B289=String_o_Kofi,0,VLOOKUP(Monatsverwendungsnachweis!Z292,Status_Ausloesung,Monatsverwendungsnachweis!$R$6,FALSE)*$AF$6*Ermittlung_Pauschale!$N281),"")</f>
        <v/>
      </c>
      <c r="J289" s="73" t="str">
        <f>IFERROR(IF($B289=String_o_Kofi,0,VLOOKUP(Monatsverwendungsnachweis!AA292,Status_Ausloesung,Monatsverwendungsnachweis!$R$6,FALSE)*$AF$6*Ermittlung_Pauschale!$N281),"")</f>
        <v/>
      </c>
      <c r="K289" s="73" t="str">
        <f>IFERROR(IF($B289=String_o_Kofi,0,VLOOKUP(Monatsverwendungsnachweis!AB292,Status_Ausloesung,Monatsverwendungsnachweis!$R$6,FALSE)*$AF$6*Ermittlung_Pauschale!$N281),"")</f>
        <v/>
      </c>
      <c r="L289" s="73" t="str">
        <f>IFERROR(IF($B289=String_o_Kofi,0,VLOOKUP(Monatsverwendungsnachweis!AC292,Status_Ausloesung,Monatsverwendungsnachweis!$R$6,FALSE)*$AF$6*Ermittlung_Pauschale!$N281),"")</f>
        <v/>
      </c>
      <c r="M289" s="73" t="str">
        <f>IFERROR(IF($B289=String_o_Kofi,0,VLOOKUP(Monatsverwendungsnachweis!AD292,Status_Ausloesung,Monatsverwendungsnachweis!$R$6,FALSE)*$AF$6*Ermittlung_Pauschale!$N281),"")</f>
        <v/>
      </c>
      <c r="N289" s="73" t="str">
        <f>IFERROR(IF($B289=String_o_Kofi,0,VLOOKUP(Monatsverwendungsnachweis!AE292,Status_Ausloesung,Monatsverwendungsnachweis!$R$6,FALSE)*$AF$6*Ermittlung_Pauschale!$N281),"")</f>
        <v/>
      </c>
      <c r="O289" s="73" t="str">
        <f>IFERROR(IF($B289=String_o_Kofi,0,VLOOKUP(Monatsverwendungsnachweis!AF292,Status_Ausloesung,Monatsverwendungsnachweis!$R$6,FALSE)*$AF$6*Ermittlung_Pauschale!$N281),"")</f>
        <v/>
      </c>
      <c r="P289" s="73" t="str">
        <f>IFERROR(IF($B289=String_o_Kofi,0,VLOOKUP(Monatsverwendungsnachweis!AG292,Status_Ausloesung,Monatsverwendungsnachweis!$R$6,FALSE)*$AF$6*Ermittlung_Pauschale!$N281),"")</f>
        <v/>
      </c>
      <c r="Q289" s="73" t="str">
        <f>IFERROR(IF($B289=String_o_Kofi,0,VLOOKUP(Monatsverwendungsnachweis!AH292,Status_Ausloesung,Monatsverwendungsnachweis!$R$6,FALSE)*$AF$6*Ermittlung_Pauschale!$N281),"")</f>
        <v/>
      </c>
      <c r="R289" s="73" t="str">
        <f>IFERROR(IF($B289=String_o_Kofi,0,VLOOKUP(Monatsverwendungsnachweis!AI292,Status_Ausloesung,Monatsverwendungsnachweis!$R$6,FALSE)*$AF$6*Ermittlung_Pauschale!$N281),"")</f>
        <v/>
      </c>
      <c r="S289" s="73" t="str">
        <f>IFERROR(IF($B289=String_o_Kofi,0,VLOOKUP(Monatsverwendungsnachweis!AJ292,Status_Ausloesung,Monatsverwendungsnachweis!$R$6,FALSE)*$AF$6*Ermittlung_Pauschale!$N281),"")</f>
        <v/>
      </c>
      <c r="T289" s="73" t="str">
        <f>IFERROR(IF($B289=String_o_Kofi,0,VLOOKUP(Monatsverwendungsnachweis!AK292,Status_Ausloesung,Monatsverwendungsnachweis!$R$6,FALSE)*$AF$6*Ermittlung_Pauschale!$N281),"")</f>
        <v/>
      </c>
      <c r="U289" s="73" t="str">
        <f>IFERROR(IF($B289=String_o_Kofi,0,VLOOKUP(Monatsverwendungsnachweis!AL292,Status_Ausloesung,Monatsverwendungsnachweis!$R$6,FALSE)*$AF$6*Ermittlung_Pauschale!$N281),"")</f>
        <v/>
      </c>
      <c r="V289" s="73" t="str">
        <f>IFERROR(IF($B289=String_o_Kofi,0,VLOOKUP(Monatsverwendungsnachweis!AM292,Status_Ausloesung,Monatsverwendungsnachweis!$R$6,FALSE)*$AF$6*Ermittlung_Pauschale!$N281),"")</f>
        <v/>
      </c>
      <c r="W289" s="73" t="str">
        <f>IFERROR(IF($B289=String_o_Kofi,0,VLOOKUP(Monatsverwendungsnachweis!AN292,Status_Ausloesung,Monatsverwendungsnachweis!$R$6,FALSE)*$AF$6*Ermittlung_Pauschale!$N281),"")</f>
        <v/>
      </c>
      <c r="X289" s="73" t="str">
        <f>IFERROR(IF($B289=String_o_Kofi,0,VLOOKUP(Monatsverwendungsnachweis!AO292,Status_Ausloesung,Monatsverwendungsnachweis!$R$6,FALSE)*$AF$6*Ermittlung_Pauschale!$N281),"")</f>
        <v/>
      </c>
      <c r="Y289" s="73" t="str">
        <f>IFERROR(IF($B289=String_o_Kofi,0,VLOOKUP(Monatsverwendungsnachweis!AP292,Status_Ausloesung,Monatsverwendungsnachweis!$R$6,FALSE)*$AF$6*Ermittlung_Pauschale!$N281),"")</f>
        <v/>
      </c>
      <c r="Z289" s="73" t="str">
        <f>IFERROR(IF($B289=String_o_Kofi,0,VLOOKUP(Monatsverwendungsnachweis!AQ292,Status_Ausloesung,Monatsverwendungsnachweis!$R$6,FALSE)*$AF$6*Ermittlung_Pauschale!$N281),"")</f>
        <v/>
      </c>
      <c r="AA289" s="73" t="str">
        <f>IFERROR(IF($B289=String_o_Kofi,0,VLOOKUP(Monatsverwendungsnachweis!AR292,Status_Ausloesung,Monatsverwendungsnachweis!$R$6,FALSE)*$AF$6*Ermittlung_Pauschale!$N281),"")</f>
        <v/>
      </c>
      <c r="AB289" s="73" t="str">
        <f>IFERROR(IF($B289=String_o_Kofi,0,VLOOKUP(Monatsverwendungsnachweis!AS292,Status_Ausloesung,Monatsverwendungsnachweis!$R$6,FALSE)*$AF$6*Ermittlung_Pauschale!$N281),"")</f>
        <v/>
      </c>
      <c r="AC289" s="73" t="str">
        <f>IFERROR(IF($B289=String_o_Kofi,0,VLOOKUP(Monatsverwendungsnachweis!AT292,Status_Ausloesung,Monatsverwendungsnachweis!$R$6,FALSE)*$AF$6*Ermittlung_Pauschale!$N281),"")</f>
        <v/>
      </c>
      <c r="AD289" s="73" t="str">
        <f>IFERROR(IF($B289=String_o_Kofi,0,VLOOKUP(Monatsverwendungsnachweis!AU292,Status_Ausloesung,Monatsverwendungsnachweis!$R$6,FALSE)*$AF$6*Ermittlung_Pauschale!$N281),"")</f>
        <v/>
      </c>
      <c r="AE289" s="73" t="str">
        <f>IFERROR(IF($B289=String_o_Kofi,0,VLOOKUP(Monatsverwendungsnachweis!AV292,Status_Ausloesung,Monatsverwendungsnachweis!$R$6,FALSE)*$AF$6*Ermittlung_Pauschale!$N281),"")</f>
        <v/>
      </c>
      <c r="AF289" s="73" t="str">
        <f>IFERROR(IF($B289=String_o_Kofi,0,VLOOKUP(Monatsverwendungsnachweis!AW292,Status_Ausloesung,Monatsverwendungsnachweis!$R$6,FALSE)*$AF$6*Ermittlung_Pauschale!$N281),"")</f>
        <v/>
      </c>
      <c r="AG289" s="73" t="str">
        <f>IFERROR(IF($B289=String_o_Kofi,0,VLOOKUP(Monatsverwendungsnachweis!AX292,Status_Ausloesung,Monatsverwendungsnachweis!$R$6,FALSE)*$AF$6*Ermittlung_Pauschale!$N281),"")</f>
        <v/>
      </c>
      <c r="AH289" s="73" t="str">
        <f>IFERROR(IF($B289=String_o_Kofi,0,VLOOKUP(Monatsverwendungsnachweis!AY292,Status_Ausloesung,Monatsverwendungsnachweis!$R$6,FALSE)*$AF$6*Ermittlung_Pauschale!$N281),"")</f>
        <v/>
      </c>
      <c r="AI289" s="73" t="str">
        <f>IFERROR(IF($B289=String_o_Kofi,0,VLOOKUP(Monatsverwendungsnachweis!AZ292,Status_Ausloesung,Monatsverwendungsnachweis!$R$6,FALSE)*$AF$6*Ermittlung_Pauschale!$N281),"")</f>
        <v/>
      </c>
      <c r="AJ289" s="73" t="str">
        <f>IFERROR(IF($B289=String_o_Kofi,0,VLOOKUP(Monatsverwendungsnachweis!BA292,Status_Ausloesung,Monatsverwendungsnachweis!$R$6,FALSE)*$AF$6*Ermittlung_Pauschale!$N281),"")</f>
        <v/>
      </c>
      <c r="AK289" s="73" t="str">
        <f>IFERROR(IF($B289=String_o_Kofi,0,VLOOKUP(Monatsverwendungsnachweis!BB292,Status_Ausloesung,Monatsverwendungsnachweis!$R$6,FALSE)*$AF$6*Ermittlung_Pauschale!$N281),"")</f>
        <v/>
      </c>
      <c r="AL289" s="73" t="str">
        <f>IFERROR(IF($B289=String_o_Kofi,0,VLOOKUP(Monatsverwendungsnachweis!BC292,Status_Ausloesung,Monatsverwendungsnachweis!$R$6,FALSE)*$AF$6*Ermittlung_Pauschale!$N281),"")</f>
        <v/>
      </c>
      <c r="AM289" s="74">
        <f>IF(E289='Drop Down'!$L$2,SUM(H289:AL289),0)</f>
        <v>0</v>
      </c>
      <c r="AN289" s="74">
        <f>IF(E289='Drop Down'!$L$3,SUM(H289:AL289),0)</f>
        <v>0</v>
      </c>
      <c r="AO289" s="625"/>
      <c r="AP289" s="625"/>
    </row>
    <row r="290" spans="1:42" s="41" customFormat="1" ht="11.85" customHeight="1" x14ac:dyDescent="0.2">
      <c r="A290" s="83" t="str">
        <f>Monatsverwendungsnachweis!A293</f>
        <v/>
      </c>
      <c r="B290" s="84" t="str">
        <f>IF(Monatsverwendungsnachweis!B293&lt;&gt;"",Monatsverwendungsnachweis!B293,"")</f>
        <v/>
      </c>
      <c r="C290" s="84" t="str">
        <f>IF(Monatsverwendungsnachweis!D293&lt;&gt;"",Monatsverwendungsnachweis!D293,"")</f>
        <v/>
      </c>
      <c r="D290" s="124" t="str">
        <f>IF(Monatsverwendungsnachweis!F293="","",Monatsverwendungsnachweis!F293)</f>
        <v/>
      </c>
      <c r="E290" s="128" t="str">
        <f>IF(Monatsverwendungsnachweis!G293="","",Monatsverwendungsnachweis!G293)</f>
        <v/>
      </c>
      <c r="F290" s="124" t="str">
        <f>IF(Monatsverwendungsnachweis!H293="","",Monatsverwendungsnachweis!H293)</f>
        <v/>
      </c>
      <c r="G290" s="124" t="str">
        <f>IF(C290="","",IF(Ermittlung_Pauschale!N282=0,"nein","ja"))</f>
        <v/>
      </c>
      <c r="H290" s="73" t="str">
        <f>IFERROR(IF($B290=String_o_Kofi,0,VLOOKUP(Monatsverwendungsnachweis!Y293,Status_Ausloesung,Monatsverwendungsnachweis!$R$6,FALSE)*$AF$6*Ermittlung_Pauschale!$N282),"")</f>
        <v/>
      </c>
      <c r="I290" s="73" t="str">
        <f>IFERROR(IF($B290=String_o_Kofi,0,VLOOKUP(Monatsverwendungsnachweis!Z293,Status_Ausloesung,Monatsverwendungsnachweis!$R$6,FALSE)*$AF$6*Ermittlung_Pauschale!$N282),"")</f>
        <v/>
      </c>
      <c r="J290" s="73" t="str">
        <f>IFERROR(IF($B290=String_o_Kofi,0,VLOOKUP(Monatsverwendungsnachweis!AA293,Status_Ausloesung,Monatsverwendungsnachweis!$R$6,FALSE)*$AF$6*Ermittlung_Pauschale!$N282),"")</f>
        <v/>
      </c>
      <c r="K290" s="73" t="str">
        <f>IFERROR(IF($B290=String_o_Kofi,0,VLOOKUP(Monatsverwendungsnachweis!AB293,Status_Ausloesung,Monatsverwendungsnachweis!$R$6,FALSE)*$AF$6*Ermittlung_Pauschale!$N282),"")</f>
        <v/>
      </c>
      <c r="L290" s="73" t="str">
        <f>IFERROR(IF($B290=String_o_Kofi,0,VLOOKUP(Monatsverwendungsnachweis!AC293,Status_Ausloesung,Monatsverwendungsnachweis!$R$6,FALSE)*$AF$6*Ermittlung_Pauschale!$N282),"")</f>
        <v/>
      </c>
      <c r="M290" s="73" t="str">
        <f>IFERROR(IF($B290=String_o_Kofi,0,VLOOKUP(Monatsverwendungsnachweis!AD293,Status_Ausloesung,Monatsverwendungsnachweis!$R$6,FALSE)*$AF$6*Ermittlung_Pauschale!$N282),"")</f>
        <v/>
      </c>
      <c r="N290" s="73" t="str">
        <f>IFERROR(IF($B290=String_o_Kofi,0,VLOOKUP(Monatsverwendungsnachweis!AE293,Status_Ausloesung,Monatsverwendungsnachweis!$R$6,FALSE)*$AF$6*Ermittlung_Pauschale!$N282),"")</f>
        <v/>
      </c>
      <c r="O290" s="73" t="str">
        <f>IFERROR(IF($B290=String_o_Kofi,0,VLOOKUP(Monatsverwendungsnachweis!AF293,Status_Ausloesung,Monatsverwendungsnachweis!$R$6,FALSE)*$AF$6*Ermittlung_Pauschale!$N282),"")</f>
        <v/>
      </c>
      <c r="P290" s="73" t="str">
        <f>IFERROR(IF($B290=String_o_Kofi,0,VLOOKUP(Monatsverwendungsnachweis!AG293,Status_Ausloesung,Monatsverwendungsnachweis!$R$6,FALSE)*$AF$6*Ermittlung_Pauschale!$N282),"")</f>
        <v/>
      </c>
      <c r="Q290" s="73" t="str">
        <f>IFERROR(IF($B290=String_o_Kofi,0,VLOOKUP(Monatsverwendungsnachweis!AH293,Status_Ausloesung,Monatsverwendungsnachweis!$R$6,FALSE)*$AF$6*Ermittlung_Pauschale!$N282),"")</f>
        <v/>
      </c>
      <c r="R290" s="73" t="str">
        <f>IFERROR(IF($B290=String_o_Kofi,0,VLOOKUP(Monatsverwendungsnachweis!AI293,Status_Ausloesung,Monatsverwendungsnachweis!$R$6,FALSE)*$AF$6*Ermittlung_Pauschale!$N282),"")</f>
        <v/>
      </c>
      <c r="S290" s="73" t="str">
        <f>IFERROR(IF($B290=String_o_Kofi,0,VLOOKUP(Monatsverwendungsnachweis!AJ293,Status_Ausloesung,Monatsverwendungsnachweis!$R$6,FALSE)*$AF$6*Ermittlung_Pauschale!$N282),"")</f>
        <v/>
      </c>
      <c r="T290" s="73" t="str">
        <f>IFERROR(IF($B290=String_o_Kofi,0,VLOOKUP(Monatsverwendungsnachweis!AK293,Status_Ausloesung,Monatsverwendungsnachweis!$R$6,FALSE)*$AF$6*Ermittlung_Pauschale!$N282),"")</f>
        <v/>
      </c>
      <c r="U290" s="73" t="str">
        <f>IFERROR(IF($B290=String_o_Kofi,0,VLOOKUP(Monatsverwendungsnachweis!AL293,Status_Ausloesung,Monatsverwendungsnachweis!$R$6,FALSE)*$AF$6*Ermittlung_Pauschale!$N282),"")</f>
        <v/>
      </c>
      <c r="V290" s="73" t="str">
        <f>IFERROR(IF($B290=String_o_Kofi,0,VLOOKUP(Monatsverwendungsnachweis!AM293,Status_Ausloesung,Monatsverwendungsnachweis!$R$6,FALSE)*$AF$6*Ermittlung_Pauschale!$N282),"")</f>
        <v/>
      </c>
      <c r="W290" s="73" t="str">
        <f>IFERROR(IF($B290=String_o_Kofi,0,VLOOKUP(Monatsverwendungsnachweis!AN293,Status_Ausloesung,Monatsverwendungsnachweis!$R$6,FALSE)*$AF$6*Ermittlung_Pauschale!$N282),"")</f>
        <v/>
      </c>
      <c r="X290" s="73" t="str">
        <f>IFERROR(IF($B290=String_o_Kofi,0,VLOOKUP(Monatsverwendungsnachweis!AO293,Status_Ausloesung,Monatsverwendungsnachweis!$R$6,FALSE)*$AF$6*Ermittlung_Pauschale!$N282),"")</f>
        <v/>
      </c>
      <c r="Y290" s="73" t="str">
        <f>IFERROR(IF($B290=String_o_Kofi,0,VLOOKUP(Monatsverwendungsnachweis!AP293,Status_Ausloesung,Monatsverwendungsnachweis!$R$6,FALSE)*$AF$6*Ermittlung_Pauschale!$N282),"")</f>
        <v/>
      </c>
      <c r="Z290" s="73" t="str">
        <f>IFERROR(IF($B290=String_o_Kofi,0,VLOOKUP(Monatsverwendungsnachweis!AQ293,Status_Ausloesung,Monatsverwendungsnachweis!$R$6,FALSE)*$AF$6*Ermittlung_Pauschale!$N282),"")</f>
        <v/>
      </c>
      <c r="AA290" s="73" t="str">
        <f>IFERROR(IF($B290=String_o_Kofi,0,VLOOKUP(Monatsverwendungsnachweis!AR293,Status_Ausloesung,Monatsverwendungsnachweis!$R$6,FALSE)*$AF$6*Ermittlung_Pauschale!$N282),"")</f>
        <v/>
      </c>
      <c r="AB290" s="73" t="str">
        <f>IFERROR(IF($B290=String_o_Kofi,0,VLOOKUP(Monatsverwendungsnachweis!AS293,Status_Ausloesung,Monatsverwendungsnachweis!$R$6,FALSE)*$AF$6*Ermittlung_Pauschale!$N282),"")</f>
        <v/>
      </c>
      <c r="AC290" s="73" t="str">
        <f>IFERROR(IF($B290=String_o_Kofi,0,VLOOKUP(Monatsverwendungsnachweis!AT293,Status_Ausloesung,Monatsverwendungsnachweis!$R$6,FALSE)*$AF$6*Ermittlung_Pauschale!$N282),"")</f>
        <v/>
      </c>
      <c r="AD290" s="73" t="str">
        <f>IFERROR(IF($B290=String_o_Kofi,0,VLOOKUP(Monatsverwendungsnachweis!AU293,Status_Ausloesung,Monatsverwendungsnachweis!$R$6,FALSE)*$AF$6*Ermittlung_Pauschale!$N282),"")</f>
        <v/>
      </c>
      <c r="AE290" s="73" t="str">
        <f>IFERROR(IF($B290=String_o_Kofi,0,VLOOKUP(Monatsverwendungsnachweis!AV293,Status_Ausloesung,Monatsverwendungsnachweis!$R$6,FALSE)*$AF$6*Ermittlung_Pauschale!$N282),"")</f>
        <v/>
      </c>
      <c r="AF290" s="73" t="str">
        <f>IFERROR(IF($B290=String_o_Kofi,0,VLOOKUP(Monatsverwendungsnachweis!AW293,Status_Ausloesung,Monatsverwendungsnachweis!$R$6,FALSE)*$AF$6*Ermittlung_Pauschale!$N282),"")</f>
        <v/>
      </c>
      <c r="AG290" s="73" t="str">
        <f>IFERROR(IF($B290=String_o_Kofi,0,VLOOKUP(Monatsverwendungsnachweis!AX293,Status_Ausloesung,Monatsverwendungsnachweis!$R$6,FALSE)*$AF$6*Ermittlung_Pauschale!$N282),"")</f>
        <v/>
      </c>
      <c r="AH290" s="73" t="str">
        <f>IFERROR(IF($B290=String_o_Kofi,0,VLOOKUP(Monatsverwendungsnachweis!AY293,Status_Ausloesung,Monatsverwendungsnachweis!$R$6,FALSE)*$AF$6*Ermittlung_Pauschale!$N282),"")</f>
        <v/>
      </c>
      <c r="AI290" s="73" t="str">
        <f>IFERROR(IF($B290=String_o_Kofi,0,VLOOKUP(Monatsverwendungsnachweis!AZ293,Status_Ausloesung,Monatsverwendungsnachweis!$R$6,FALSE)*$AF$6*Ermittlung_Pauschale!$N282),"")</f>
        <v/>
      </c>
      <c r="AJ290" s="73" t="str">
        <f>IFERROR(IF($B290=String_o_Kofi,0,VLOOKUP(Monatsverwendungsnachweis!BA293,Status_Ausloesung,Monatsverwendungsnachweis!$R$6,FALSE)*$AF$6*Ermittlung_Pauschale!$N282),"")</f>
        <v/>
      </c>
      <c r="AK290" s="73" t="str">
        <f>IFERROR(IF($B290=String_o_Kofi,0,VLOOKUP(Monatsverwendungsnachweis!BB293,Status_Ausloesung,Monatsverwendungsnachweis!$R$6,FALSE)*$AF$6*Ermittlung_Pauschale!$N282),"")</f>
        <v/>
      </c>
      <c r="AL290" s="73" t="str">
        <f>IFERROR(IF($B290=String_o_Kofi,0,VLOOKUP(Monatsverwendungsnachweis!BC293,Status_Ausloesung,Monatsverwendungsnachweis!$R$6,FALSE)*$AF$6*Ermittlung_Pauschale!$N282),"")</f>
        <v/>
      </c>
      <c r="AM290" s="74">
        <f>IF(E290='Drop Down'!$L$2,SUM(H290:AL290),0)</f>
        <v>0</v>
      </c>
      <c r="AN290" s="74">
        <f>IF(E290='Drop Down'!$L$3,SUM(H290:AL290),0)</f>
        <v>0</v>
      </c>
      <c r="AO290" s="625"/>
      <c r="AP290" s="625"/>
    </row>
    <row r="291" spans="1:42" s="41" customFormat="1" ht="11.85" customHeight="1" x14ac:dyDescent="0.2">
      <c r="A291" s="83" t="str">
        <f>Monatsverwendungsnachweis!A294</f>
        <v/>
      </c>
      <c r="B291" s="84" t="str">
        <f>IF(Monatsverwendungsnachweis!B294&lt;&gt;"",Monatsverwendungsnachweis!B294,"")</f>
        <v/>
      </c>
      <c r="C291" s="84" t="str">
        <f>IF(Monatsverwendungsnachweis!D294&lt;&gt;"",Monatsverwendungsnachweis!D294,"")</f>
        <v/>
      </c>
      <c r="D291" s="124" t="str">
        <f>IF(Monatsverwendungsnachweis!F294="","",Monatsverwendungsnachweis!F294)</f>
        <v/>
      </c>
      <c r="E291" s="128" t="str">
        <f>IF(Monatsverwendungsnachweis!G294="","",Monatsverwendungsnachweis!G294)</f>
        <v/>
      </c>
      <c r="F291" s="124" t="str">
        <f>IF(Monatsverwendungsnachweis!H294="","",Monatsverwendungsnachweis!H294)</f>
        <v/>
      </c>
      <c r="G291" s="124" t="str">
        <f>IF(C291="","",IF(Ermittlung_Pauschale!N283=0,"nein","ja"))</f>
        <v/>
      </c>
      <c r="H291" s="73" t="str">
        <f>IFERROR(IF($B291=String_o_Kofi,0,VLOOKUP(Monatsverwendungsnachweis!Y294,Status_Ausloesung,Monatsverwendungsnachweis!$R$6,FALSE)*$AF$6*Ermittlung_Pauschale!$N283),"")</f>
        <v/>
      </c>
      <c r="I291" s="73" t="str">
        <f>IFERROR(IF($B291=String_o_Kofi,0,VLOOKUP(Monatsverwendungsnachweis!Z294,Status_Ausloesung,Monatsverwendungsnachweis!$R$6,FALSE)*$AF$6*Ermittlung_Pauschale!$N283),"")</f>
        <v/>
      </c>
      <c r="J291" s="73" t="str">
        <f>IFERROR(IF($B291=String_o_Kofi,0,VLOOKUP(Monatsverwendungsnachweis!AA294,Status_Ausloesung,Monatsverwendungsnachweis!$R$6,FALSE)*$AF$6*Ermittlung_Pauschale!$N283),"")</f>
        <v/>
      </c>
      <c r="K291" s="73" t="str">
        <f>IFERROR(IF($B291=String_o_Kofi,0,VLOOKUP(Monatsverwendungsnachweis!AB294,Status_Ausloesung,Monatsverwendungsnachweis!$R$6,FALSE)*$AF$6*Ermittlung_Pauschale!$N283),"")</f>
        <v/>
      </c>
      <c r="L291" s="73" t="str">
        <f>IFERROR(IF($B291=String_o_Kofi,0,VLOOKUP(Monatsverwendungsnachweis!AC294,Status_Ausloesung,Monatsverwendungsnachweis!$R$6,FALSE)*$AF$6*Ermittlung_Pauschale!$N283),"")</f>
        <v/>
      </c>
      <c r="M291" s="73" t="str">
        <f>IFERROR(IF($B291=String_o_Kofi,0,VLOOKUP(Monatsverwendungsnachweis!AD294,Status_Ausloesung,Monatsverwendungsnachweis!$R$6,FALSE)*$AF$6*Ermittlung_Pauschale!$N283),"")</f>
        <v/>
      </c>
      <c r="N291" s="73" t="str">
        <f>IFERROR(IF($B291=String_o_Kofi,0,VLOOKUP(Monatsverwendungsnachweis!AE294,Status_Ausloesung,Monatsverwendungsnachweis!$R$6,FALSE)*$AF$6*Ermittlung_Pauschale!$N283),"")</f>
        <v/>
      </c>
      <c r="O291" s="73" t="str">
        <f>IFERROR(IF($B291=String_o_Kofi,0,VLOOKUP(Monatsverwendungsnachweis!AF294,Status_Ausloesung,Monatsverwendungsnachweis!$R$6,FALSE)*$AF$6*Ermittlung_Pauschale!$N283),"")</f>
        <v/>
      </c>
      <c r="P291" s="73" t="str">
        <f>IFERROR(IF($B291=String_o_Kofi,0,VLOOKUP(Monatsverwendungsnachweis!AG294,Status_Ausloesung,Monatsverwendungsnachweis!$R$6,FALSE)*$AF$6*Ermittlung_Pauschale!$N283),"")</f>
        <v/>
      </c>
      <c r="Q291" s="73" t="str">
        <f>IFERROR(IF($B291=String_o_Kofi,0,VLOOKUP(Monatsverwendungsnachweis!AH294,Status_Ausloesung,Monatsverwendungsnachweis!$R$6,FALSE)*$AF$6*Ermittlung_Pauschale!$N283),"")</f>
        <v/>
      </c>
      <c r="R291" s="73" t="str">
        <f>IFERROR(IF($B291=String_o_Kofi,0,VLOOKUP(Monatsverwendungsnachweis!AI294,Status_Ausloesung,Monatsverwendungsnachweis!$R$6,FALSE)*$AF$6*Ermittlung_Pauschale!$N283),"")</f>
        <v/>
      </c>
      <c r="S291" s="73" t="str">
        <f>IFERROR(IF($B291=String_o_Kofi,0,VLOOKUP(Monatsverwendungsnachweis!AJ294,Status_Ausloesung,Monatsverwendungsnachweis!$R$6,FALSE)*$AF$6*Ermittlung_Pauschale!$N283),"")</f>
        <v/>
      </c>
      <c r="T291" s="73" t="str">
        <f>IFERROR(IF($B291=String_o_Kofi,0,VLOOKUP(Monatsverwendungsnachweis!AK294,Status_Ausloesung,Monatsverwendungsnachweis!$R$6,FALSE)*$AF$6*Ermittlung_Pauschale!$N283),"")</f>
        <v/>
      </c>
      <c r="U291" s="73" t="str">
        <f>IFERROR(IF($B291=String_o_Kofi,0,VLOOKUP(Monatsverwendungsnachweis!AL294,Status_Ausloesung,Monatsverwendungsnachweis!$R$6,FALSE)*$AF$6*Ermittlung_Pauschale!$N283),"")</f>
        <v/>
      </c>
      <c r="V291" s="73" t="str">
        <f>IFERROR(IF($B291=String_o_Kofi,0,VLOOKUP(Monatsverwendungsnachweis!AM294,Status_Ausloesung,Monatsverwendungsnachweis!$R$6,FALSE)*$AF$6*Ermittlung_Pauschale!$N283),"")</f>
        <v/>
      </c>
      <c r="W291" s="73" t="str">
        <f>IFERROR(IF($B291=String_o_Kofi,0,VLOOKUP(Monatsverwendungsnachweis!AN294,Status_Ausloesung,Monatsverwendungsnachweis!$R$6,FALSE)*$AF$6*Ermittlung_Pauschale!$N283),"")</f>
        <v/>
      </c>
      <c r="X291" s="73" t="str">
        <f>IFERROR(IF($B291=String_o_Kofi,0,VLOOKUP(Monatsverwendungsnachweis!AO294,Status_Ausloesung,Monatsverwendungsnachweis!$R$6,FALSE)*$AF$6*Ermittlung_Pauschale!$N283),"")</f>
        <v/>
      </c>
      <c r="Y291" s="73" t="str">
        <f>IFERROR(IF($B291=String_o_Kofi,0,VLOOKUP(Monatsverwendungsnachweis!AP294,Status_Ausloesung,Monatsverwendungsnachweis!$R$6,FALSE)*$AF$6*Ermittlung_Pauschale!$N283),"")</f>
        <v/>
      </c>
      <c r="Z291" s="73" t="str">
        <f>IFERROR(IF($B291=String_o_Kofi,0,VLOOKUP(Monatsverwendungsnachweis!AQ294,Status_Ausloesung,Monatsverwendungsnachweis!$R$6,FALSE)*$AF$6*Ermittlung_Pauschale!$N283),"")</f>
        <v/>
      </c>
      <c r="AA291" s="73" t="str">
        <f>IFERROR(IF($B291=String_o_Kofi,0,VLOOKUP(Monatsverwendungsnachweis!AR294,Status_Ausloesung,Monatsverwendungsnachweis!$R$6,FALSE)*$AF$6*Ermittlung_Pauschale!$N283),"")</f>
        <v/>
      </c>
      <c r="AB291" s="73" t="str">
        <f>IFERROR(IF($B291=String_o_Kofi,0,VLOOKUP(Monatsverwendungsnachweis!AS294,Status_Ausloesung,Monatsverwendungsnachweis!$R$6,FALSE)*$AF$6*Ermittlung_Pauschale!$N283),"")</f>
        <v/>
      </c>
      <c r="AC291" s="73" t="str">
        <f>IFERROR(IF($B291=String_o_Kofi,0,VLOOKUP(Monatsverwendungsnachweis!AT294,Status_Ausloesung,Monatsverwendungsnachweis!$R$6,FALSE)*$AF$6*Ermittlung_Pauschale!$N283),"")</f>
        <v/>
      </c>
      <c r="AD291" s="73" t="str">
        <f>IFERROR(IF($B291=String_o_Kofi,0,VLOOKUP(Monatsverwendungsnachweis!AU294,Status_Ausloesung,Monatsverwendungsnachweis!$R$6,FALSE)*$AF$6*Ermittlung_Pauschale!$N283),"")</f>
        <v/>
      </c>
      <c r="AE291" s="73" t="str">
        <f>IFERROR(IF($B291=String_o_Kofi,0,VLOOKUP(Monatsverwendungsnachweis!AV294,Status_Ausloesung,Monatsverwendungsnachweis!$R$6,FALSE)*$AF$6*Ermittlung_Pauschale!$N283),"")</f>
        <v/>
      </c>
      <c r="AF291" s="73" t="str">
        <f>IFERROR(IF($B291=String_o_Kofi,0,VLOOKUP(Monatsverwendungsnachweis!AW294,Status_Ausloesung,Monatsverwendungsnachweis!$R$6,FALSE)*$AF$6*Ermittlung_Pauschale!$N283),"")</f>
        <v/>
      </c>
      <c r="AG291" s="73" t="str">
        <f>IFERROR(IF($B291=String_o_Kofi,0,VLOOKUP(Monatsverwendungsnachweis!AX294,Status_Ausloesung,Monatsverwendungsnachweis!$R$6,FALSE)*$AF$6*Ermittlung_Pauschale!$N283),"")</f>
        <v/>
      </c>
      <c r="AH291" s="73" t="str">
        <f>IFERROR(IF($B291=String_o_Kofi,0,VLOOKUP(Monatsverwendungsnachweis!AY294,Status_Ausloesung,Monatsverwendungsnachweis!$R$6,FALSE)*$AF$6*Ermittlung_Pauschale!$N283),"")</f>
        <v/>
      </c>
      <c r="AI291" s="73" t="str">
        <f>IFERROR(IF($B291=String_o_Kofi,0,VLOOKUP(Monatsverwendungsnachweis!AZ294,Status_Ausloesung,Monatsverwendungsnachweis!$R$6,FALSE)*$AF$6*Ermittlung_Pauschale!$N283),"")</f>
        <v/>
      </c>
      <c r="AJ291" s="73" t="str">
        <f>IFERROR(IF($B291=String_o_Kofi,0,VLOOKUP(Monatsverwendungsnachweis!BA294,Status_Ausloesung,Monatsverwendungsnachweis!$R$6,FALSE)*$AF$6*Ermittlung_Pauschale!$N283),"")</f>
        <v/>
      </c>
      <c r="AK291" s="73" t="str">
        <f>IFERROR(IF($B291=String_o_Kofi,0,VLOOKUP(Monatsverwendungsnachweis!BB294,Status_Ausloesung,Monatsverwendungsnachweis!$R$6,FALSE)*$AF$6*Ermittlung_Pauschale!$N283),"")</f>
        <v/>
      </c>
      <c r="AL291" s="73" t="str">
        <f>IFERROR(IF($B291=String_o_Kofi,0,VLOOKUP(Monatsverwendungsnachweis!BC294,Status_Ausloesung,Monatsverwendungsnachweis!$R$6,FALSE)*$AF$6*Ermittlung_Pauschale!$N283),"")</f>
        <v/>
      </c>
      <c r="AM291" s="74">
        <f>IF(E291='Drop Down'!$L$2,SUM(H291:AL291),0)</f>
        <v>0</v>
      </c>
      <c r="AN291" s="74">
        <f>IF(E291='Drop Down'!$L$3,SUM(H291:AL291),0)</f>
        <v>0</v>
      </c>
      <c r="AO291" s="625"/>
      <c r="AP291" s="625"/>
    </row>
    <row r="292" spans="1:42" s="41" customFormat="1" ht="11.85" customHeight="1" x14ac:dyDescent="0.2">
      <c r="A292" s="83" t="str">
        <f>Monatsverwendungsnachweis!A295</f>
        <v/>
      </c>
      <c r="B292" s="84" t="str">
        <f>IF(Monatsverwendungsnachweis!B295&lt;&gt;"",Monatsverwendungsnachweis!B295,"")</f>
        <v/>
      </c>
      <c r="C292" s="84" t="str">
        <f>IF(Monatsverwendungsnachweis!D295&lt;&gt;"",Monatsverwendungsnachweis!D295,"")</f>
        <v/>
      </c>
      <c r="D292" s="124" t="str">
        <f>IF(Monatsverwendungsnachweis!F295="","",Monatsverwendungsnachweis!F295)</f>
        <v/>
      </c>
      <c r="E292" s="128" t="str">
        <f>IF(Monatsverwendungsnachweis!G295="","",Monatsverwendungsnachweis!G295)</f>
        <v/>
      </c>
      <c r="F292" s="124" t="str">
        <f>IF(Monatsverwendungsnachweis!H295="","",Monatsverwendungsnachweis!H295)</f>
        <v/>
      </c>
      <c r="G292" s="124" t="str">
        <f>IF(C292="","",IF(Ermittlung_Pauschale!N284=0,"nein","ja"))</f>
        <v/>
      </c>
      <c r="H292" s="73" t="str">
        <f>IFERROR(IF($B292=String_o_Kofi,0,VLOOKUP(Monatsverwendungsnachweis!Y295,Status_Ausloesung,Monatsverwendungsnachweis!$R$6,FALSE)*$AF$6*Ermittlung_Pauschale!$N284),"")</f>
        <v/>
      </c>
      <c r="I292" s="73" t="str">
        <f>IFERROR(IF($B292=String_o_Kofi,0,VLOOKUP(Monatsverwendungsnachweis!Z295,Status_Ausloesung,Monatsverwendungsnachweis!$R$6,FALSE)*$AF$6*Ermittlung_Pauschale!$N284),"")</f>
        <v/>
      </c>
      <c r="J292" s="73" t="str">
        <f>IFERROR(IF($B292=String_o_Kofi,0,VLOOKUP(Monatsverwendungsnachweis!AA295,Status_Ausloesung,Monatsverwendungsnachweis!$R$6,FALSE)*$AF$6*Ermittlung_Pauschale!$N284),"")</f>
        <v/>
      </c>
      <c r="K292" s="73" t="str">
        <f>IFERROR(IF($B292=String_o_Kofi,0,VLOOKUP(Monatsverwendungsnachweis!AB295,Status_Ausloesung,Monatsverwendungsnachweis!$R$6,FALSE)*$AF$6*Ermittlung_Pauschale!$N284),"")</f>
        <v/>
      </c>
      <c r="L292" s="73" t="str">
        <f>IFERROR(IF($B292=String_o_Kofi,0,VLOOKUP(Monatsverwendungsnachweis!AC295,Status_Ausloesung,Monatsverwendungsnachweis!$R$6,FALSE)*$AF$6*Ermittlung_Pauschale!$N284),"")</f>
        <v/>
      </c>
      <c r="M292" s="73" t="str">
        <f>IFERROR(IF($B292=String_o_Kofi,0,VLOOKUP(Monatsverwendungsnachweis!AD295,Status_Ausloesung,Monatsverwendungsnachweis!$R$6,FALSE)*$AF$6*Ermittlung_Pauschale!$N284),"")</f>
        <v/>
      </c>
      <c r="N292" s="73" t="str">
        <f>IFERROR(IF($B292=String_o_Kofi,0,VLOOKUP(Monatsverwendungsnachweis!AE295,Status_Ausloesung,Monatsverwendungsnachweis!$R$6,FALSE)*$AF$6*Ermittlung_Pauschale!$N284),"")</f>
        <v/>
      </c>
      <c r="O292" s="73" t="str">
        <f>IFERROR(IF($B292=String_o_Kofi,0,VLOOKUP(Monatsverwendungsnachweis!AF295,Status_Ausloesung,Monatsverwendungsnachweis!$R$6,FALSE)*$AF$6*Ermittlung_Pauschale!$N284),"")</f>
        <v/>
      </c>
      <c r="P292" s="73" t="str">
        <f>IFERROR(IF($B292=String_o_Kofi,0,VLOOKUP(Monatsverwendungsnachweis!AG295,Status_Ausloesung,Monatsverwendungsnachweis!$R$6,FALSE)*$AF$6*Ermittlung_Pauschale!$N284),"")</f>
        <v/>
      </c>
      <c r="Q292" s="73" t="str">
        <f>IFERROR(IF($B292=String_o_Kofi,0,VLOOKUP(Monatsverwendungsnachweis!AH295,Status_Ausloesung,Monatsverwendungsnachweis!$R$6,FALSE)*$AF$6*Ermittlung_Pauschale!$N284),"")</f>
        <v/>
      </c>
      <c r="R292" s="73" t="str">
        <f>IFERROR(IF($B292=String_o_Kofi,0,VLOOKUP(Monatsverwendungsnachweis!AI295,Status_Ausloesung,Monatsverwendungsnachweis!$R$6,FALSE)*$AF$6*Ermittlung_Pauschale!$N284),"")</f>
        <v/>
      </c>
      <c r="S292" s="73" t="str">
        <f>IFERROR(IF($B292=String_o_Kofi,0,VLOOKUP(Monatsverwendungsnachweis!AJ295,Status_Ausloesung,Monatsverwendungsnachweis!$R$6,FALSE)*$AF$6*Ermittlung_Pauschale!$N284),"")</f>
        <v/>
      </c>
      <c r="T292" s="73" t="str">
        <f>IFERROR(IF($B292=String_o_Kofi,0,VLOOKUP(Monatsverwendungsnachweis!AK295,Status_Ausloesung,Monatsverwendungsnachweis!$R$6,FALSE)*$AF$6*Ermittlung_Pauschale!$N284),"")</f>
        <v/>
      </c>
      <c r="U292" s="73" t="str">
        <f>IFERROR(IF($B292=String_o_Kofi,0,VLOOKUP(Monatsverwendungsnachweis!AL295,Status_Ausloesung,Monatsverwendungsnachweis!$R$6,FALSE)*$AF$6*Ermittlung_Pauschale!$N284),"")</f>
        <v/>
      </c>
      <c r="V292" s="73" t="str">
        <f>IFERROR(IF($B292=String_o_Kofi,0,VLOOKUP(Monatsverwendungsnachweis!AM295,Status_Ausloesung,Monatsverwendungsnachweis!$R$6,FALSE)*$AF$6*Ermittlung_Pauschale!$N284),"")</f>
        <v/>
      </c>
      <c r="W292" s="73" t="str">
        <f>IFERROR(IF($B292=String_o_Kofi,0,VLOOKUP(Monatsverwendungsnachweis!AN295,Status_Ausloesung,Monatsverwendungsnachweis!$R$6,FALSE)*$AF$6*Ermittlung_Pauschale!$N284),"")</f>
        <v/>
      </c>
      <c r="X292" s="73" t="str">
        <f>IFERROR(IF($B292=String_o_Kofi,0,VLOOKUP(Monatsverwendungsnachweis!AO295,Status_Ausloesung,Monatsverwendungsnachweis!$R$6,FALSE)*$AF$6*Ermittlung_Pauschale!$N284),"")</f>
        <v/>
      </c>
      <c r="Y292" s="73" t="str">
        <f>IFERROR(IF($B292=String_o_Kofi,0,VLOOKUP(Monatsverwendungsnachweis!AP295,Status_Ausloesung,Monatsverwendungsnachweis!$R$6,FALSE)*$AF$6*Ermittlung_Pauschale!$N284),"")</f>
        <v/>
      </c>
      <c r="Z292" s="73" t="str">
        <f>IFERROR(IF($B292=String_o_Kofi,0,VLOOKUP(Monatsverwendungsnachweis!AQ295,Status_Ausloesung,Monatsverwendungsnachweis!$R$6,FALSE)*$AF$6*Ermittlung_Pauschale!$N284),"")</f>
        <v/>
      </c>
      <c r="AA292" s="73" t="str">
        <f>IFERROR(IF($B292=String_o_Kofi,0,VLOOKUP(Monatsverwendungsnachweis!AR295,Status_Ausloesung,Monatsverwendungsnachweis!$R$6,FALSE)*$AF$6*Ermittlung_Pauschale!$N284),"")</f>
        <v/>
      </c>
      <c r="AB292" s="73" t="str">
        <f>IFERROR(IF($B292=String_o_Kofi,0,VLOOKUP(Monatsverwendungsnachweis!AS295,Status_Ausloesung,Monatsverwendungsnachweis!$R$6,FALSE)*$AF$6*Ermittlung_Pauschale!$N284),"")</f>
        <v/>
      </c>
      <c r="AC292" s="73" t="str">
        <f>IFERROR(IF($B292=String_o_Kofi,0,VLOOKUP(Monatsverwendungsnachweis!AT295,Status_Ausloesung,Monatsverwendungsnachweis!$R$6,FALSE)*$AF$6*Ermittlung_Pauschale!$N284),"")</f>
        <v/>
      </c>
      <c r="AD292" s="73" t="str">
        <f>IFERROR(IF($B292=String_o_Kofi,0,VLOOKUP(Monatsverwendungsnachweis!AU295,Status_Ausloesung,Monatsverwendungsnachweis!$R$6,FALSE)*$AF$6*Ermittlung_Pauschale!$N284),"")</f>
        <v/>
      </c>
      <c r="AE292" s="73" t="str">
        <f>IFERROR(IF($B292=String_o_Kofi,0,VLOOKUP(Monatsverwendungsnachweis!AV295,Status_Ausloesung,Monatsverwendungsnachweis!$R$6,FALSE)*$AF$6*Ermittlung_Pauschale!$N284),"")</f>
        <v/>
      </c>
      <c r="AF292" s="73" t="str">
        <f>IFERROR(IF($B292=String_o_Kofi,0,VLOOKUP(Monatsverwendungsnachweis!AW295,Status_Ausloesung,Monatsverwendungsnachweis!$R$6,FALSE)*$AF$6*Ermittlung_Pauschale!$N284),"")</f>
        <v/>
      </c>
      <c r="AG292" s="73" t="str">
        <f>IFERROR(IF($B292=String_o_Kofi,0,VLOOKUP(Monatsverwendungsnachweis!AX295,Status_Ausloesung,Monatsverwendungsnachweis!$R$6,FALSE)*$AF$6*Ermittlung_Pauschale!$N284),"")</f>
        <v/>
      </c>
      <c r="AH292" s="73" t="str">
        <f>IFERROR(IF($B292=String_o_Kofi,0,VLOOKUP(Monatsverwendungsnachweis!AY295,Status_Ausloesung,Monatsverwendungsnachweis!$R$6,FALSE)*$AF$6*Ermittlung_Pauschale!$N284),"")</f>
        <v/>
      </c>
      <c r="AI292" s="73" t="str">
        <f>IFERROR(IF($B292=String_o_Kofi,0,VLOOKUP(Monatsverwendungsnachweis!AZ295,Status_Ausloesung,Monatsverwendungsnachweis!$R$6,FALSE)*$AF$6*Ermittlung_Pauschale!$N284),"")</f>
        <v/>
      </c>
      <c r="AJ292" s="73" t="str">
        <f>IFERROR(IF($B292=String_o_Kofi,0,VLOOKUP(Monatsverwendungsnachweis!BA295,Status_Ausloesung,Monatsverwendungsnachweis!$R$6,FALSE)*$AF$6*Ermittlung_Pauschale!$N284),"")</f>
        <v/>
      </c>
      <c r="AK292" s="73" t="str">
        <f>IFERROR(IF($B292=String_o_Kofi,0,VLOOKUP(Monatsverwendungsnachweis!BB295,Status_Ausloesung,Monatsverwendungsnachweis!$R$6,FALSE)*$AF$6*Ermittlung_Pauschale!$N284),"")</f>
        <v/>
      </c>
      <c r="AL292" s="73" t="str">
        <f>IFERROR(IF($B292=String_o_Kofi,0,VLOOKUP(Monatsverwendungsnachweis!BC295,Status_Ausloesung,Monatsverwendungsnachweis!$R$6,FALSE)*$AF$6*Ermittlung_Pauschale!$N284),"")</f>
        <v/>
      </c>
      <c r="AM292" s="74">
        <f>IF(E292='Drop Down'!$L$2,SUM(H292:AL292),0)</f>
        <v>0</v>
      </c>
      <c r="AN292" s="74">
        <f>IF(E292='Drop Down'!$L$3,SUM(H292:AL292),0)</f>
        <v>0</v>
      </c>
      <c r="AO292" s="625"/>
      <c r="AP292" s="625"/>
    </row>
    <row r="293" spans="1:42" s="41" customFormat="1" ht="11.85" customHeight="1" x14ac:dyDescent="0.2">
      <c r="A293" s="83" t="str">
        <f>Monatsverwendungsnachweis!A296</f>
        <v/>
      </c>
      <c r="B293" s="84" t="str">
        <f>IF(Monatsverwendungsnachweis!B296&lt;&gt;"",Monatsverwendungsnachweis!B296,"")</f>
        <v/>
      </c>
      <c r="C293" s="84" t="str">
        <f>IF(Monatsverwendungsnachweis!D296&lt;&gt;"",Monatsverwendungsnachweis!D296,"")</f>
        <v/>
      </c>
      <c r="D293" s="124" t="str">
        <f>IF(Monatsverwendungsnachweis!F296="","",Monatsverwendungsnachweis!F296)</f>
        <v/>
      </c>
      <c r="E293" s="128" t="str">
        <f>IF(Monatsverwendungsnachweis!G296="","",Monatsverwendungsnachweis!G296)</f>
        <v/>
      </c>
      <c r="F293" s="124" t="str">
        <f>IF(Monatsverwendungsnachweis!H296="","",Monatsverwendungsnachweis!H296)</f>
        <v/>
      </c>
      <c r="G293" s="124" t="str">
        <f>IF(C293="","",IF(Ermittlung_Pauschale!N285=0,"nein","ja"))</f>
        <v/>
      </c>
      <c r="H293" s="73" t="str">
        <f>IFERROR(IF($B293=String_o_Kofi,0,VLOOKUP(Monatsverwendungsnachweis!Y296,Status_Ausloesung,Monatsverwendungsnachweis!$R$6,FALSE)*$AF$6*Ermittlung_Pauschale!$N285),"")</f>
        <v/>
      </c>
      <c r="I293" s="73" t="str">
        <f>IFERROR(IF($B293=String_o_Kofi,0,VLOOKUP(Monatsverwendungsnachweis!Z296,Status_Ausloesung,Monatsverwendungsnachweis!$R$6,FALSE)*$AF$6*Ermittlung_Pauschale!$N285),"")</f>
        <v/>
      </c>
      <c r="J293" s="73" t="str">
        <f>IFERROR(IF($B293=String_o_Kofi,0,VLOOKUP(Monatsverwendungsnachweis!AA296,Status_Ausloesung,Monatsverwendungsnachweis!$R$6,FALSE)*$AF$6*Ermittlung_Pauschale!$N285),"")</f>
        <v/>
      </c>
      <c r="K293" s="73" t="str">
        <f>IFERROR(IF($B293=String_o_Kofi,0,VLOOKUP(Monatsverwendungsnachweis!AB296,Status_Ausloesung,Monatsverwendungsnachweis!$R$6,FALSE)*$AF$6*Ermittlung_Pauschale!$N285),"")</f>
        <v/>
      </c>
      <c r="L293" s="73" t="str">
        <f>IFERROR(IF($B293=String_o_Kofi,0,VLOOKUP(Monatsverwendungsnachweis!AC296,Status_Ausloesung,Monatsverwendungsnachweis!$R$6,FALSE)*$AF$6*Ermittlung_Pauschale!$N285),"")</f>
        <v/>
      </c>
      <c r="M293" s="73" t="str">
        <f>IFERROR(IF($B293=String_o_Kofi,0,VLOOKUP(Monatsverwendungsnachweis!AD296,Status_Ausloesung,Monatsverwendungsnachweis!$R$6,FALSE)*$AF$6*Ermittlung_Pauschale!$N285),"")</f>
        <v/>
      </c>
      <c r="N293" s="73" t="str">
        <f>IFERROR(IF($B293=String_o_Kofi,0,VLOOKUP(Monatsverwendungsnachweis!AE296,Status_Ausloesung,Monatsverwendungsnachweis!$R$6,FALSE)*$AF$6*Ermittlung_Pauschale!$N285),"")</f>
        <v/>
      </c>
      <c r="O293" s="73" t="str">
        <f>IFERROR(IF($B293=String_o_Kofi,0,VLOOKUP(Monatsverwendungsnachweis!AF296,Status_Ausloesung,Monatsverwendungsnachweis!$R$6,FALSE)*$AF$6*Ermittlung_Pauschale!$N285),"")</f>
        <v/>
      </c>
      <c r="P293" s="73" t="str">
        <f>IFERROR(IF($B293=String_o_Kofi,0,VLOOKUP(Monatsverwendungsnachweis!AG296,Status_Ausloesung,Monatsverwendungsnachweis!$R$6,FALSE)*$AF$6*Ermittlung_Pauschale!$N285),"")</f>
        <v/>
      </c>
      <c r="Q293" s="73" t="str">
        <f>IFERROR(IF($B293=String_o_Kofi,0,VLOOKUP(Monatsverwendungsnachweis!AH296,Status_Ausloesung,Monatsverwendungsnachweis!$R$6,FALSE)*$AF$6*Ermittlung_Pauschale!$N285),"")</f>
        <v/>
      </c>
      <c r="R293" s="73" t="str">
        <f>IFERROR(IF($B293=String_o_Kofi,0,VLOOKUP(Monatsverwendungsnachweis!AI296,Status_Ausloesung,Monatsverwendungsnachweis!$R$6,FALSE)*$AF$6*Ermittlung_Pauschale!$N285),"")</f>
        <v/>
      </c>
      <c r="S293" s="73" t="str">
        <f>IFERROR(IF($B293=String_o_Kofi,0,VLOOKUP(Monatsverwendungsnachweis!AJ296,Status_Ausloesung,Monatsverwendungsnachweis!$R$6,FALSE)*$AF$6*Ermittlung_Pauschale!$N285),"")</f>
        <v/>
      </c>
      <c r="T293" s="73" t="str">
        <f>IFERROR(IF($B293=String_o_Kofi,0,VLOOKUP(Monatsverwendungsnachweis!AK296,Status_Ausloesung,Monatsverwendungsnachweis!$R$6,FALSE)*$AF$6*Ermittlung_Pauschale!$N285),"")</f>
        <v/>
      </c>
      <c r="U293" s="73" t="str">
        <f>IFERROR(IF($B293=String_o_Kofi,0,VLOOKUP(Monatsverwendungsnachweis!AL296,Status_Ausloesung,Monatsverwendungsnachweis!$R$6,FALSE)*$AF$6*Ermittlung_Pauschale!$N285),"")</f>
        <v/>
      </c>
      <c r="V293" s="73" t="str">
        <f>IFERROR(IF($B293=String_o_Kofi,0,VLOOKUP(Monatsverwendungsnachweis!AM296,Status_Ausloesung,Monatsverwendungsnachweis!$R$6,FALSE)*$AF$6*Ermittlung_Pauschale!$N285),"")</f>
        <v/>
      </c>
      <c r="W293" s="73" t="str">
        <f>IFERROR(IF($B293=String_o_Kofi,0,VLOOKUP(Monatsverwendungsnachweis!AN296,Status_Ausloesung,Monatsverwendungsnachweis!$R$6,FALSE)*$AF$6*Ermittlung_Pauschale!$N285),"")</f>
        <v/>
      </c>
      <c r="X293" s="73" t="str">
        <f>IFERROR(IF($B293=String_o_Kofi,0,VLOOKUP(Monatsverwendungsnachweis!AO296,Status_Ausloesung,Monatsverwendungsnachweis!$R$6,FALSE)*$AF$6*Ermittlung_Pauschale!$N285),"")</f>
        <v/>
      </c>
      <c r="Y293" s="73" t="str">
        <f>IFERROR(IF($B293=String_o_Kofi,0,VLOOKUP(Monatsverwendungsnachweis!AP296,Status_Ausloesung,Monatsverwendungsnachweis!$R$6,FALSE)*$AF$6*Ermittlung_Pauschale!$N285),"")</f>
        <v/>
      </c>
      <c r="Z293" s="73" t="str">
        <f>IFERROR(IF($B293=String_o_Kofi,0,VLOOKUP(Monatsverwendungsnachweis!AQ296,Status_Ausloesung,Monatsverwendungsnachweis!$R$6,FALSE)*$AF$6*Ermittlung_Pauschale!$N285),"")</f>
        <v/>
      </c>
      <c r="AA293" s="73" t="str">
        <f>IFERROR(IF($B293=String_o_Kofi,0,VLOOKUP(Monatsverwendungsnachweis!AR296,Status_Ausloesung,Monatsverwendungsnachweis!$R$6,FALSE)*$AF$6*Ermittlung_Pauschale!$N285),"")</f>
        <v/>
      </c>
      <c r="AB293" s="73" t="str">
        <f>IFERROR(IF($B293=String_o_Kofi,0,VLOOKUP(Monatsverwendungsnachweis!AS296,Status_Ausloesung,Monatsverwendungsnachweis!$R$6,FALSE)*$AF$6*Ermittlung_Pauschale!$N285),"")</f>
        <v/>
      </c>
      <c r="AC293" s="73" t="str">
        <f>IFERROR(IF($B293=String_o_Kofi,0,VLOOKUP(Monatsverwendungsnachweis!AT296,Status_Ausloesung,Monatsverwendungsnachweis!$R$6,FALSE)*$AF$6*Ermittlung_Pauschale!$N285),"")</f>
        <v/>
      </c>
      <c r="AD293" s="73" t="str">
        <f>IFERROR(IF($B293=String_o_Kofi,0,VLOOKUP(Monatsverwendungsnachweis!AU296,Status_Ausloesung,Monatsverwendungsnachweis!$R$6,FALSE)*$AF$6*Ermittlung_Pauschale!$N285),"")</f>
        <v/>
      </c>
      <c r="AE293" s="73" t="str">
        <f>IFERROR(IF($B293=String_o_Kofi,0,VLOOKUP(Monatsverwendungsnachweis!AV296,Status_Ausloesung,Monatsverwendungsnachweis!$R$6,FALSE)*$AF$6*Ermittlung_Pauschale!$N285),"")</f>
        <v/>
      </c>
      <c r="AF293" s="73" t="str">
        <f>IFERROR(IF($B293=String_o_Kofi,0,VLOOKUP(Monatsverwendungsnachweis!AW296,Status_Ausloesung,Monatsverwendungsnachweis!$R$6,FALSE)*$AF$6*Ermittlung_Pauschale!$N285),"")</f>
        <v/>
      </c>
      <c r="AG293" s="73" t="str">
        <f>IFERROR(IF($B293=String_o_Kofi,0,VLOOKUP(Monatsverwendungsnachweis!AX296,Status_Ausloesung,Monatsverwendungsnachweis!$R$6,FALSE)*$AF$6*Ermittlung_Pauschale!$N285),"")</f>
        <v/>
      </c>
      <c r="AH293" s="73" t="str">
        <f>IFERROR(IF($B293=String_o_Kofi,0,VLOOKUP(Monatsverwendungsnachweis!AY296,Status_Ausloesung,Monatsverwendungsnachweis!$R$6,FALSE)*$AF$6*Ermittlung_Pauschale!$N285),"")</f>
        <v/>
      </c>
      <c r="AI293" s="73" t="str">
        <f>IFERROR(IF($B293=String_o_Kofi,0,VLOOKUP(Monatsverwendungsnachweis!AZ296,Status_Ausloesung,Monatsverwendungsnachweis!$R$6,FALSE)*$AF$6*Ermittlung_Pauschale!$N285),"")</f>
        <v/>
      </c>
      <c r="AJ293" s="73" t="str">
        <f>IFERROR(IF($B293=String_o_Kofi,0,VLOOKUP(Monatsverwendungsnachweis!BA296,Status_Ausloesung,Monatsverwendungsnachweis!$R$6,FALSE)*$AF$6*Ermittlung_Pauschale!$N285),"")</f>
        <v/>
      </c>
      <c r="AK293" s="73" t="str">
        <f>IFERROR(IF($B293=String_o_Kofi,0,VLOOKUP(Monatsverwendungsnachweis!BB296,Status_Ausloesung,Monatsverwendungsnachweis!$R$6,FALSE)*$AF$6*Ermittlung_Pauschale!$N285),"")</f>
        <v/>
      </c>
      <c r="AL293" s="73" t="str">
        <f>IFERROR(IF($B293=String_o_Kofi,0,VLOOKUP(Monatsverwendungsnachweis!BC296,Status_Ausloesung,Monatsverwendungsnachweis!$R$6,FALSE)*$AF$6*Ermittlung_Pauschale!$N285),"")</f>
        <v/>
      </c>
      <c r="AM293" s="74">
        <f>IF(E293='Drop Down'!$L$2,SUM(H293:AL293),0)</f>
        <v>0</v>
      </c>
      <c r="AN293" s="74">
        <f>IF(E293='Drop Down'!$L$3,SUM(H293:AL293),0)</f>
        <v>0</v>
      </c>
      <c r="AO293" s="625"/>
      <c r="AP293" s="625"/>
    </row>
    <row r="294" spans="1:42" s="41" customFormat="1" ht="11.85" customHeight="1" x14ac:dyDescent="0.2">
      <c r="A294" s="83" t="str">
        <f>Monatsverwendungsnachweis!A297</f>
        <v/>
      </c>
      <c r="B294" s="84" t="str">
        <f>IF(Monatsverwendungsnachweis!B297&lt;&gt;"",Monatsverwendungsnachweis!B297,"")</f>
        <v/>
      </c>
      <c r="C294" s="84" t="str">
        <f>IF(Monatsverwendungsnachweis!D297&lt;&gt;"",Monatsverwendungsnachweis!D297,"")</f>
        <v/>
      </c>
      <c r="D294" s="124" t="str">
        <f>IF(Monatsverwendungsnachweis!F297="","",Monatsverwendungsnachweis!F297)</f>
        <v/>
      </c>
      <c r="E294" s="128" t="str">
        <f>IF(Monatsverwendungsnachweis!G297="","",Monatsverwendungsnachweis!G297)</f>
        <v/>
      </c>
      <c r="F294" s="124" t="str">
        <f>IF(Monatsverwendungsnachweis!H297="","",Monatsverwendungsnachweis!H297)</f>
        <v/>
      </c>
      <c r="G294" s="124" t="str">
        <f>IF(C294="","",IF(Ermittlung_Pauschale!N286=0,"nein","ja"))</f>
        <v/>
      </c>
      <c r="H294" s="73" t="str">
        <f>IFERROR(IF($B294=String_o_Kofi,0,VLOOKUP(Monatsverwendungsnachweis!Y297,Status_Ausloesung,Monatsverwendungsnachweis!$R$6,FALSE)*$AF$6*Ermittlung_Pauschale!$N286),"")</f>
        <v/>
      </c>
      <c r="I294" s="73" t="str">
        <f>IFERROR(IF($B294=String_o_Kofi,0,VLOOKUP(Monatsverwendungsnachweis!Z297,Status_Ausloesung,Monatsverwendungsnachweis!$R$6,FALSE)*$AF$6*Ermittlung_Pauschale!$N286),"")</f>
        <v/>
      </c>
      <c r="J294" s="73" t="str">
        <f>IFERROR(IF($B294=String_o_Kofi,0,VLOOKUP(Monatsverwendungsnachweis!AA297,Status_Ausloesung,Monatsverwendungsnachweis!$R$6,FALSE)*$AF$6*Ermittlung_Pauschale!$N286),"")</f>
        <v/>
      </c>
      <c r="K294" s="73" t="str">
        <f>IFERROR(IF($B294=String_o_Kofi,0,VLOOKUP(Monatsverwendungsnachweis!AB297,Status_Ausloesung,Monatsverwendungsnachweis!$R$6,FALSE)*$AF$6*Ermittlung_Pauschale!$N286),"")</f>
        <v/>
      </c>
      <c r="L294" s="73" t="str">
        <f>IFERROR(IF($B294=String_o_Kofi,0,VLOOKUP(Monatsverwendungsnachweis!AC297,Status_Ausloesung,Monatsverwendungsnachweis!$R$6,FALSE)*$AF$6*Ermittlung_Pauschale!$N286),"")</f>
        <v/>
      </c>
      <c r="M294" s="73" t="str">
        <f>IFERROR(IF($B294=String_o_Kofi,0,VLOOKUP(Monatsverwendungsnachweis!AD297,Status_Ausloesung,Monatsverwendungsnachweis!$R$6,FALSE)*$AF$6*Ermittlung_Pauschale!$N286),"")</f>
        <v/>
      </c>
      <c r="N294" s="73" t="str">
        <f>IFERROR(IF($B294=String_o_Kofi,0,VLOOKUP(Monatsverwendungsnachweis!AE297,Status_Ausloesung,Monatsverwendungsnachweis!$R$6,FALSE)*$AF$6*Ermittlung_Pauschale!$N286),"")</f>
        <v/>
      </c>
      <c r="O294" s="73" t="str">
        <f>IFERROR(IF($B294=String_o_Kofi,0,VLOOKUP(Monatsverwendungsnachweis!AF297,Status_Ausloesung,Monatsverwendungsnachweis!$R$6,FALSE)*$AF$6*Ermittlung_Pauschale!$N286),"")</f>
        <v/>
      </c>
      <c r="P294" s="73" t="str">
        <f>IFERROR(IF($B294=String_o_Kofi,0,VLOOKUP(Monatsverwendungsnachweis!AG297,Status_Ausloesung,Monatsverwendungsnachweis!$R$6,FALSE)*$AF$6*Ermittlung_Pauschale!$N286),"")</f>
        <v/>
      </c>
      <c r="Q294" s="73" t="str">
        <f>IFERROR(IF($B294=String_o_Kofi,0,VLOOKUP(Monatsverwendungsnachweis!AH297,Status_Ausloesung,Monatsverwendungsnachweis!$R$6,FALSE)*$AF$6*Ermittlung_Pauschale!$N286),"")</f>
        <v/>
      </c>
      <c r="R294" s="73" t="str">
        <f>IFERROR(IF($B294=String_o_Kofi,0,VLOOKUP(Monatsverwendungsnachweis!AI297,Status_Ausloesung,Monatsverwendungsnachweis!$R$6,FALSE)*$AF$6*Ermittlung_Pauschale!$N286),"")</f>
        <v/>
      </c>
      <c r="S294" s="73" t="str">
        <f>IFERROR(IF($B294=String_o_Kofi,0,VLOOKUP(Monatsverwendungsnachweis!AJ297,Status_Ausloesung,Monatsverwendungsnachweis!$R$6,FALSE)*$AF$6*Ermittlung_Pauschale!$N286),"")</f>
        <v/>
      </c>
      <c r="T294" s="73" t="str">
        <f>IFERROR(IF($B294=String_o_Kofi,0,VLOOKUP(Monatsverwendungsnachweis!AK297,Status_Ausloesung,Monatsverwendungsnachweis!$R$6,FALSE)*$AF$6*Ermittlung_Pauschale!$N286),"")</f>
        <v/>
      </c>
      <c r="U294" s="73" t="str">
        <f>IFERROR(IF($B294=String_o_Kofi,0,VLOOKUP(Monatsverwendungsnachweis!AL297,Status_Ausloesung,Monatsverwendungsnachweis!$R$6,FALSE)*$AF$6*Ermittlung_Pauschale!$N286),"")</f>
        <v/>
      </c>
      <c r="V294" s="73" t="str">
        <f>IFERROR(IF($B294=String_o_Kofi,0,VLOOKUP(Monatsverwendungsnachweis!AM297,Status_Ausloesung,Monatsverwendungsnachweis!$R$6,FALSE)*$AF$6*Ermittlung_Pauschale!$N286),"")</f>
        <v/>
      </c>
      <c r="W294" s="73" t="str">
        <f>IFERROR(IF($B294=String_o_Kofi,0,VLOOKUP(Monatsverwendungsnachweis!AN297,Status_Ausloesung,Monatsverwendungsnachweis!$R$6,FALSE)*$AF$6*Ermittlung_Pauschale!$N286),"")</f>
        <v/>
      </c>
      <c r="X294" s="73" t="str">
        <f>IFERROR(IF($B294=String_o_Kofi,0,VLOOKUP(Monatsverwendungsnachweis!AO297,Status_Ausloesung,Monatsverwendungsnachweis!$R$6,FALSE)*$AF$6*Ermittlung_Pauschale!$N286),"")</f>
        <v/>
      </c>
      <c r="Y294" s="73" t="str">
        <f>IFERROR(IF($B294=String_o_Kofi,0,VLOOKUP(Monatsverwendungsnachweis!AP297,Status_Ausloesung,Monatsverwendungsnachweis!$R$6,FALSE)*$AF$6*Ermittlung_Pauschale!$N286),"")</f>
        <v/>
      </c>
      <c r="Z294" s="73" t="str">
        <f>IFERROR(IF($B294=String_o_Kofi,0,VLOOKUP(Monatsverwendungsnachweis!AQ297,Status_Ausloesung,Monatsverwendungsnachweis!$R$6,FALSE)*$AF$6*Ermittlung_Pauschale!$N286),"")</f>
        <v/>
      </c>
      <c r="AA294" s="73" t="str">
        <f>IFERROR(IF($B294=String_o_Kofi,0,VLOOKUP(Monatsverwendungsnachweis!AR297,Status_Ausloesung,Monatsverwendungsnachweis!$R$6,FALSE)*$AF$6*Ermittlung_Pauschale!$N286),"")</f>
        <v/>
      </c>
      <c r="AB294" s="73" t="str">
        <f>IFERROR(IF($B294=String_o_Kofi,0,VLOOKUP(Monatsverwendungsnachweis!AS297,Status_Ausloesung,Monatsverwendungsnachweis!$R$6,FALSE)*$AF$6*Ermittlung_Pauschale!$N286),"")</f>
        <v/>
      </c>
      <c r="AC294" s="73" t="str">
        <f>IFERROR(IF($B294=String_o_Kofi,0,VLOOKUP(Monatsverwendungsnachweis!AT297,Status_Ausloesung,Monatsverwendungsnachweis!$R$6,FALSE)*$AF$6*Ermittlung_Pauschale!$N286),"")</f>
        <v/>
      </c>
      <c r="AD294" s="73" t="str">
        <f>IFERROR(IF($B294=String_o_Kofi,0,VLOOKUP(Monatsverwendungsnachweis!AU297,Status_Ausloesung,Monatsverwendungsnachweis!$R$6,FALSE)*$AF$6*Ermittlung_Pauschale!$N286),"")</f>
        <v/>
      </c>
      <c r="AE294" s="73" t="str">
        <f>IFERROR(IF($B294=String_o_Kofi,0,VLOOKUP(Monatsverwendungsnachweis!AV297,Status_Ausloesung,Monatsverwendungsnachweis!$R$6,FALSE)*$AF$6*Ermittlung_Pauschale!$N286),"")</f>
        <v/>
      </c>
      <c r="AF294" s="73" t="str">
        <f>IFERROR(IF($B294=String_o_Kofi,0,VLOOKUP(Monatsverwendungsnachweis!AW297,Status_Ausloesung,Monatsverwendungsnachweis!$R$6,FALSE)*$AF$6*Ermittlung_Pauschale!$N286),"")</f>
        <v/>
      </c>
      <c r="AG294" s="73" t="str">
        <f>IFERROR(IF($B294=String_o_Kofi,0,VLOOKUP(Monatsverwendungsnachweis!AX297,Status_Ausloesung,Monatsverwendungsnachweis!$R$6,FALSE)*$AF$6*Ermittlung_Pauschale!$N286),"")</f>
        <v/>
      </c>
      <c r="AH294" s="73" t="str">
        <f>IFERROR(IF($B294=String_o_Kofi,0,VLOOKUP(Monatsverwendungsnachweis!AY297,Status_Ausloesung,Monatsverwendungsnachweis!$R$6,FALSE)*$AF$6*Ermittlung_Pauschale!$N286),"")</f>
        <v/>
      </c>
      <c r="AI294" s="73" t="str">
        <f>IFERROR(IF($B294=String_o_Kofi,0,VLOOKUP(Monatsverwendungsnachweis!AZ297,Status_Ausloesung,Monatsverwendungsnachweis!$R$6,FALSE)*$AF$6*Ermittlung_Pauschale!$N286),"")</f>
        <v/>
      </c>
      <c r="AJ294" s="73" t="str">
        <f>IFERROR(IF($B294=String_o_Kofi,0,VLOOKUP(Monatsverwendungsnachweis!BA297,Status_Ausloesung,Monatsverwendungsnachweis!$R$6,FALSE)*$AF$6*Ermittlung_Pauschale!$N286),"")</f>
        <v/>
      </c>
      <c r="AK294" s="73" t="str">
        <f>IFERROR(IF($B294=String_o_Kofi,0,VLOOKUP(Monatsverwendungsnachweis!BB297,Status_Ausloesung,Monatsverwendungsnachweis!$R$6,FALSE)*$AF$6*Ermittlung_Pauschale!$N286),"")</f>
        <v/>
      </c>
      <c r="AL294" s="73" t="str">
        <f>IFERROR(IF($B294=String_o_Kofi,0,VLOOKUP(Monatsverwendungsnachweis!BC297,Status_Ausloesung,Monatsverwendungsnachweis!$R$6,FALSE)*$AF$6*Ermittlung_Pauschale!$N286),"")</f>
        <v/>
      </c>
      <c r="AM294" s="74">
        <f>IF(E294='Drop Down'!$L$2,SUM(H294:AL294),0)</f>
        <v>0</v>
      </c>
      <c r="AN294" s="74">
        <f>IF(E294='Drop Down'!$L$3,SUM(H294:AL294),0)</f>
        <v>0</v>
      </c>
      <c r="AO294" s="625"/>
      <c r="AP294" s="625"/>
    </row>
    <row r="295" spans="1:42" s="41" customFormat="1" ht="11.85" customHeight="1" x14ac:dyDescent="0.2">
      <c r="A295" s="83" t="str">
        <f>Monatsverwendungsnachweis!A298</f>
        <v/>
      </c>
      <c r="B295" s="84" t="str">
        <f>IF(Monatsverwendungsnachweis!B298&lt;&gt;"",Monatsverwendungsnachweis!B298,"")</f>
        <v/>
      </c>
      <c r="C295" s="84" t="str">
        <f>IF(Monatsverwendungsnachweis!D298&lt;&gt;"",Monatsverwendungsnachweis!D298,"")</f>
        <v/>
      </c>
      <c r="D295" s="124" t="str">
        <f>IF(Monatsverwendungsnachweis!F298="","",Monatsverwendungsnachweis!F298)</f>
        <v/>
      </c>
      <c r="E295" s="128" t="str">
        <f>IF(Monatsverwendungsnachweis!G298="","",Monatsverwendungsnachweis!G298)</f>
        <v/>
      </c>
      <c r="F295" s="124" t="str">
        <f>IF(Monatsverwendungsnachweis!H298="","",Monatsverwendungsnachweis!H298)</f>
        <v/>
      </c>
      <c r="G295" s="124" t="str">
        <f>IF(C295="","",IF(Ermittlung_Pauschale!N287=0,"nein","ja"))</f>
        <v/>
      </c>
      <c r="H295" s="73" t="str">
        <f>IFERROR(IF($B295=String_o_Kofi,0,VLOOKUP(Monatsverwendungsnachweis!Y298,Status_Ausloesung,Monatsverwendungsnachweis!$R$6,FALSE)*$AF$6*Ermittlung_Pauschale!$N287),"")</f>
        <v/>
      </c>
      <c r="I295" s="73" t="str">
        <f>IFERROR(IF($B295=String_o_Kofi,0,VLOOKUP(Monatsverwendungsnachweis!Z298,Status_Ausloesung,Monatsverwendungsnachweis!$R$6,FALSE)*$AF$6*Ermittlung_Pauschale!$N287),"")</f>
        <v/>
      </c>
      <c r="J295" s="73" t="str">
        <f>IFERROR(IF($B295=String_o_Kofi,0,VLOOKUP(Monatsverwendungsnachweis!AA298,Status_Ausloesung,Monatsverwendungsnachweis!$R$6,FALSE)*$AF$6*Ermittlung_Pauschale!$N287),"")</f>
        <v/>
      </c>
      <c r="K295" s="73" t="str">
        <f>IFERROR(IF($B295=String_o_Kofi,0,VLOOKUP(Monatsverwendungsnachweis!AB298,Status_Ausloesung,Monatsverwendungsnachweis!$R$6,FALSE)*$AF$6*Ermittlung_Pauschale!$N287),"")</f>
        <v/>
      </c>
      <c r="L295" s="73" t="str">
        <f>IFERROR(IF($B295=String_o_Kofi,0,VLOOKUP(Monatsverwendungsnachweis!AC298,Status_Ausloesung,Monatsverwendungsnachweis!$R$6,FALSE)*$AF$6*Ermittlung_Pauschale!$N287),"")</f>
        <v/>
      </c>
      <c r="M295" s="73" t="str">
        <f>IFERROR(IF($B295=String_o_Kofi,0,VLOOKUP(Monatsverwendungsnachweis!AD298,Status_Ausloesung,Monatsverwendungsnachweis!$R$6,FALSE)*$AF$6*Ermittlung_Pauschale!$N287),"")</f>
        <v/>
      </c>
      <c r="N295" s="73" t="str">
        <f>IFERROR(IF($B295=String_o_Kofi,0,VLOOKUP(Monatsverwendungsnachweis!AE298,Status_Ausloesung,Monatsverwendungsnachweis!$R$6,FALSE)*$AF$6*Ermittlung_Pauschale!$N287),"")</f>
        <v/>
      </c>
      <c r="O295" s="73" t="str">
        <f>IFERROR(IF($B295=String_o_Kofi,0,VLOOKUP(Monatsverwendungsnachweis!AF298,Status_Ausloesung,Monatsverwendungsnachweis!$R$6,FALSE)*$AF$6*Ermittlung_Pauschale!$N287),"")</f>
        <v/>
      </c>
      <c r="P295" s="73" t="str">
        <f>IFERROR(IF($B295=String_o_Kofi,0,VLOOKUP(Monatsverwendungsnachweis!AG298,Status_Ausloesung,Monatsverwendungsnachweis!$R$6,FALSE)*$AF$6*Ermittlung_Pauschale!$N287),"")</f>
        <v/>
      </c>
      <c r="Q295" s="73" t="str">
        <f>IFERROR(IF($B295=String_o_Kofi,0,VLOOKUP(Monatsverwendungsnachweis!AH298,Status_Ausloesung,Monatsverwendungsnachweis!$R$6,FALSE)*$AF$6*Ermittlung_Pauschale!$N287),"")</f>
        <v/>
      </c>
      <c r="R295" s="73" t="str">
        <f>IFERROR(IF($B295=String_o_Kofi,0,VLOOKUP(Monatsverwendungsnachweis!AI298,Status_Ausloesung,Monatsverwendungsnachweis!$R$6,FALSE)*$AF$6*Ermittlung_Pauschale!$N287),"")</f>
        <v/>
      </c>
      <c r="S295" s="73" t="str">
        <f>IFERROR(IF($B295=String_o_Kofi,0,VLOOKUP(Monatsverwendungsnachweis!AJ298,Status_Ausloesung,Monatsverwendungsnachweis!$R$6,FALSE)*$AF$6*Ermittlung_Pauschale!$N287),"")</f>
        <v/>
      </c>
      <c r="T295" s="73" t="str">
        <f>IFERROR(IF($B295=String_o_Kofi,0,VLOOKUP(Monatsverwendungsnachweis!AK298,Status_Ausloesung,Monatsverwendungsnachweis!$R$6,FALSE)*$AF$6*Ermittlung_Pauschale!$N287),"")</f>
        <v/>
      </c>
      <c r="U295" s="73" t="str">
        <f>IFERROR(IF($B295=String_o_Kofi,0,VLOOKUP(Monatsverwendungsnachweis!AL298,Status_Ausloesung,Monatsverwendungsnachweis!$R$6,FALSE)*$AF$6*Ermittlung_Pauschale!$N287),"")</f>
        <v/>
      </c>
      <c r="V295" s="73" t="str">
        <f>IFERROR(IF($B295=String_o_Kofi,0,VLOOKUP(Monatsverwendungsnachweis!AM298,Status_Ausloesung,Monatsverwendungsnachweis!$R$6,FALSE)*$AF$6*Ermittlung_Pauschale!$N287),"")</f>
        <v/>
      </c>
      <c r="W295" s="73" t="str">
        <f>IFERROR(IF($B295=String_o_Kofi,0,VLOOKUP(Monatsverwendungsnachweis!AN298,Status_Ausloesung,Monatsverwendungsnachweis!$R$6,FALSE)*$AF$6*Ermittlung_Pauschale!$N287),"")</f>
        <v/>
      </c>
      <c r="X295" s="73" t="str">
        <f>IFERROR(IF($B295=String_o_Kofi,0,VLOOKUP(Monatsverwendungsnachweis!AO298,Status_Ausloesung,Monatsverwendungsnachweis!$R$6,FALSE)*$AF$6*Ermittlung_Pauschale!$N287),"")</f>
        <v/>
      </c>
      <c r="Y295" s="73" t="str">
        <f>IFERROR(IF($B295=String_o_Kofi,0,VLOOKUP(Monatsverwendungsnachweis!AP298,Status_Ausloesung,Monatsverwendungsnachweis!$R$6,FALSE)*$AF$6*Ermittlung_Pauschale!$N287),"")</f>
        <v/>
      </c>
      <c r="Z295" s="73" t="str">
        <f>IFERROR(IF($B295=String_o_Kofi,0,VLOOKUP(Monatsverwendungsnachweis!AQ298,Status_Ausloesung,Monatsverwendungsnachweis!$R$6,FALSE)*$AF$6*Ermittlung_Pauschale!$N287),"")</f>
        <v/>
      </c>
      <c r="AA295" s="73" t="str">
        <f>IFERROR(IF($B295=String_o_Kofi,0,VLOOKUP(Monatsverwendungsnachweis!AR298,Status_Ausloesung,Monatsverwendungsnachweis!$R$6,FALSE)*$AF$6*Ermittlung_Pauschale!$N287),"")</f>
        <v/>
      </c>
      <c r="AB295" s="73" t="str">
        <f>IFERROR(IF($B295=String_o_Kofi,0,VLOOKUP(Monatsverwendungsnachweis!AS298,Status_Ausloesung,Monatsverwendungsnachweis!$R$6,FALSE)*$AF$6*Ermittlung_Pauschale!$N287),"")</f>
        <v/>
      </c>
      <c r="AC295" s="73" t="str">
        <f>IFERROR(IF($B295=String_o_Kofi,0,VLOOKUP(Monatsverwendungsnachweis!AT298,Status_Ausloesung,Monatsverwendungsnachweis!$R$6,FALSE)*$AF$6*Ermittlung_Pauschale!$N287),"")</f>
        <v/>
      </c>
      <c r="AD295" s="73" t="str">
        <f>IFERROR(IF($B295=String_o_Kofi,0,VLOOKUP(Monatsverwendungsnachweis!AU298,Status_Ausloesung,Monatsverwendungsnachweis!$R$6,FALSE)*$AF$6*Ermittlung_Pauschale!$N287),"")</f>
        <v/>
      </c>
      <c r="AE295" s="73" t="str">
        <f>IFERROR(IF($B295=String_o_Kofi,0,VLOOKUP(Monatsverwendungsnachweis!AV298,Status_Ausloesung,Monatsverwendungsnachweis!$R$6,FALSE)*$AF$6*Ermittlung_Pauschale!$N287),"")</f>
        <v/>
      </c>
      <c r="AF295" s="73" t="str">
        <f>IFERROR(IF($B295=String_o_Kofi,0,VLOOKUP(Monatsverwendungsnachweis!AW298,Status_Ausloesung,Monatsverwendungsnachweis!$R$6,FALSE)*$AF$6*Ermittlung_Pauschale!$N287),"")</f>
        <v/>
      </c>
      <c r="AG295" s="73" t="str">
        <f>IFERROR(IF($B295=String_o_Kofi,0,VLOOKUP(Monatsverwendungsnachweis!AX298,Status_Ausloesung,Monatsverwendungsnachweis!$R$6,FALSE)*$AF$6*Ermittlung_Pauschale!$N287),"")</f>
        <v/>
      </c>
      <c r="AH295" s="73" t="str">
        <f>IFERROR(IF($B295=String_o_Kofi,0,VLOOKUP(Monatsverwendungsnachweis!AY298,Status_Ausloesung,Monatsverwendungsnachweis!$R$6,FALSE)*$AF$6*Ermittlung_Pauschale!$N287),"")</f>
        <v/>
      </c>
      <c r="AI295" s="73" t="str">
        <f>IFERROR(IF($B295=String_o_Kofi,0,VLOOKUP(Monatsverwendungsnachweis!AZ298,Status_Ausloesung,Monatsverwendungsnachweis!$R$6,FALSE)*$AF$6*Ermittlung_Pauschale!$N287),"")</f>
        <v/>
      </c>
      <c r="AJ295" s="73" t="str">
        <f>IFERROR(IF($B295=String_o_Kofi,0,VLOOKUP(Monatsverwendungsnachweis!BA298,Status_Ausloesung,Monatsverwendungsnachweis!$R$6,FALSE)*$AF$6*Ermittlung_Pauschale!$N287),"")</f>
        <v/>
      </c>
      <c r="AK295" s="73" t="str">
        <f>IFERROR(IF($B295=String_o_Kofi,0,VLOOKUP(Monatsverwendungsnachweis!BB298,Status_Ausloesung,Monatsverwendungsnachweis!$R$6,FALSE)*$AF$6*Ermittlung_Pauschale!$N287),"")</f>
        <v/>
      </c>
      <c r="AL295" s="73" t="str">
        <f>IFERROR(IF($B295=String_o_Kofi,0,VLOOKUP(Monatsverwendungsnachweis!BC298,Status_Ausloesung,Monatsverwendungsnachweis!$R$6,FALSE)*$AF$6*Ermittlung_Pauschale!$N287),"")</f>
        <v/>
      </c>
      <c r="AM295" s="74">
        <f>IF(E295='Drop Down'!$L$2,SUM(H295:AL295),0)</f>
        <v>0</v>
      </c>
      <c r="AN295" s="74">
        <f>IF(E295='Drop Down'!$L$3,SUM(H295:AL295),0)</f>
        <v>0</v>
      </c>
      <c r="AO295" s="625"/>
      <c r="AP295" s="625"/>
    </row>
    <row r="296" spans="1:42" s="41" customFormat="1" ht="11.85" customHeight="1" x14ac:dyDescent="0.2">
      <c r="A296" s="83" t="str">
        <f>Monatsverwendungsnachweis!A299</f>
        <v/>
      </c>
      <c r="B296" s="84" t="str">
        <f>IF(Monatsverwendungsnachweis!B299&lt;&gt;"",Monatsverwendungsnachweis!B299,"")</f>
        <v/>
      </c>
      <c r="C296" s="84" t="str">
        <f>IF(Monatsverwendungsnachweis!D299&lt;&gt;"",Monatsverwendungsnachweis!D299,"")</f>
        <v/>
      </c>
      <c r="D296" s="124" t="str">
        <f>IF(Monatsverwendungsnachweis!F299="","",Monatsverwendungsnachweis!F299)</f>
        <v/>
      </c>
      <c r="E296" s="128" t="str">
        <f>IF(Monatsverwendungsnachweis!G299="","",Monatsverwendungsnachweis!G299)</f>
        <v/>
      </c>
      <c r="F296" s="124" t="str">
        <f>IF(Monatsverwendungsnachweis!H299="","",Monatsverwendungsnachweis!H299)</f>
        <v/>
      </c>
      <c r="G296" s="124" t="str">
        <f>IF(C296="","",IF(Ermittlung_Pauschale!N288=0,"nein","ja"))</f>
        <v/>
      </c>
      <c r="H296" s="73" t="str">
        <f>IFERROR(IF($B296=String_o_Kofi,0,VLOOKUP(Monatsverwendungsnachweis!Y299,Status_Ausloesung,Monatsverwendungsnachweis!$R$6,FALSE)*$AF$6*Ermittlung_Pauschale!$N288),"")</f>
        <v/>
      </c>
      <c r="I296" s="73" t="str">
        <f>IFERROR(IF($B296=String_o_Kofi,0,VLOOKUP(Monatsverwendungsnachweis!Z299,Status_Ausloesung,Monatsverwendungsnachweis!$R$6,FALSE)*$AF$6*Ermittlung_Pauschale!$N288),"")</f>
        <v/>
      </c>
      <c r="J296" s="73" t="str">
        <f>IFERROR(IF($B296=String_o_Kofi,0,VLOOKUP(Monatsverwendungsnachweis!AA299,Status_Ausloesung,Monatsverwendungsnachweis!$R$6,FALSE)*$AF$6*Ermittlung_Pauschale!$N288),"")</f>
        <v/>
      </c>
      <c r="K296" s="73" t="str">
        <f>IFERROR(IF($B296=String_o_Kofi,0,VLOOKUP(Monatsverwendungsnachweis!AB299,Status_Ausloesung,Monatsverwendungsnachweis!$R$6,FALSE)*$AF$6*Ermittlung_Pauschale!$N288),"")</f>
        <v/>
      </c>
      <c r="L296" s="73" t="str">
        <f>IFERROR(IF($B296=String_o_Kofi,0,VLOOKUP(Monatsverwendungsnachweis!AC299,Status_Ausloesung,Monatsverwendungsnachweis!$R$6,FALSE)*$AF$6*Ermittlung_Pauschale!$N288),"")</f>
        <v/>
      </c>
      <c r="M296" s="73" t="str">
        <f>IFERROR(IF($B296=String_o_Kofi,0,VLOOKUP(Monatsverwendungsnachweis!AD299,Status_Ausloesung,Monatsverwendungsnachweis!$R$6,FALSE)*$AF$6*Ermittlung_Pauschale!$N288),"")</f>
        <v/>
      </c>
      <c r="N296" s="73" t="str">
        <f>IFERROR(IF($B296=String_o_Kofi,0,VLOOKUP(Monatsverwendungsnachweis!AE299,Status_Ausloesung,Monatsverwendungsnachweis!$R$6,FALSE)*$AF$6*Ermittlung_Pauschale!$N288),"")</f>
        <v/>
      </c>
      <c r="O296" s="73" t="str">
        <f>IFERROR(IF($B296=String_o_Kofi,0,VLOOKUP(Monatsverwendungsnachweis!AF299,Status_Ausloesung,Monatsverwendungsnachweis!$R$6,FALSE)*$AF$6*Ermittlung_Pauschale!$N288),"")</f>
        <v/>
      </c>
      <c r="P296" s="73" t="str">
        <f>IFERROR(IF($B296=String_o_Kofi,0,VLOOKUP(Monatsverwendungsnachweis!AG299,Status_Ausloesung,Monatsverwendungsnachweis!$R$6,FALSE)*$AF$6*Ermittlung_Pauschale!$N288),"")</f>
        <v/>
      </c>
      <c r="Q296" s="73" t="str">
        <f>IFERROR(IF($B296=String_o_Kofi,0,VLOOKUP(Monatsverwendungsnachweis!AH299,Status_Ausloesung,Monatsverwendungsnachweis!$R$6,FALSE)*$AF$6*Ermittlung_Pauschale!$N288),"")</f>
        <v/>
      </c>
      <c r="R296" s="73" t="str">
        <f>IFERROR(IF($B296=String_o_Kofi,0,VLOOKUP(Monatsverwendungsnachweis!AI299,Status_Ausloesung,Monatsverwendungsnachweis!$R$6,FALSE)*$AF$6*Ermittlung_Pauschale!$N288),"")</f>
        <v/>
      </c>
      <c r="S296" s="73" t="str">
        <f>IFERROR(IF($B296=String_o_Kofi,0,VLOOKUP(Monatsverwendungsnachweis!AJ299,Status_Ausloesung,Monatsverwendungsnachweis!$R$6,FALSE)*$AF$6*Ermittlung_Pauschale!$N288),"")</f>
        <v/>
      </c>
      <c r="T296" s="73" t="str">
        <f>IFERROR(IF($B296=String_o_Kofi,0,VLOOKUP(Monatsverwendungsnachweis!AK299,Status_Ausloesung,Monatsverwendungsnachweis!$R$6,FALSE)*$AF$6*Ermittlung_Pauschale!$N288),"")</f>
        <v/>
      </c>
      <c r="U296" s="73" t="str">
        <f>IFERROR(IF($B296=String_o_Kofi,0,VLOOKUP(Monatsverwendungsnachweis!AL299,Status_Ausloesung,Monatsverwendungsnachweis!$R$6,FALSE)*$AF$6*Ermittlung_Pauschale!$N288),"")</f>
        <v/>
      </c>
      <c r="V296" s="73" t="str">
        <f>IFERROR(IF($B296=String_o_Kofi,0,VLOOKUP(Monatsverwendungsnachweis!AM299,Status_Ausloesung,Monatsverwendungsnachweis!$R$6,FALSE)*$AF$6*Ermittlung_Pauschale!$N288),"")</f>
        <v/>
      </c>
      <c r="W296" s="73" t="str">
        <f>IFERROR(IF($B296=String_o_Kofi,0,VLOOKUP(Monatsverwendungsnachweis!AN299,Status_Ausloesung,Monatsverwendungsnachweis!$R$6,FALSE)*$AF$6*Ermittlung_Pauschale!$N288),"")</f>
        <v/>
      </c>
      <c r="X296" s="73" t="str">
        <f>IFERROR(IF($B296=String_o_Kofi,0,VLOOKUP(Monatsverwendungsnachweis!AO299,Status_Ausloesung,Monatsverwendungsnachweis!$R$6,FALSE)*$AF$6*Ermittlung_Pauschale!$N288),"")</f>
        <v/>
      </c>
      <c r="Y296" s="73" t="str">
        <f>IFERROR(IF($B296=String_o_Kofi,0,VLOOKUP(Monatsverwendungsnachweis!AP299,Status_Ausloesung,Monatsverwendungsnachweis!$R$6,FALSE)*$AF$6*Ermittlung_Pauschale!$N288),"")</f>
        <v/>
      </c>
      <c r="Z296" s="73" t="str">
        <f>IFERROR(IF($B296=String_o_Kofi,0,VLOOKUP(Monatsverwendungsnachweis!AQ299,Status_Ausloesung,Monatsverwendungsnachweis!$R$6,FALSE)*$AF$6*Ermittlung_Pauschale!$N288),"")</f>
        <v/>
      </c>
      <c r="AA296" s="73" t="str">
        <f>IFERROR(IF($B296=String_o_Kofi,0,VLOOKUP(Monatsverwendungsnachweis!AR299,Status_Ausloesung,Monatsverwendungsnachweis!$R$6,FALSE)*$AF$6*Ermittlung_Pauschale!$N288),"")</f>
        <v/>
      </c>
      <c r="AB296" s="73" t="str">
        <f>IFERROR(IF($B296=String_o_Kofi,0,VLOOKUP(Monatsverwendungsnachweis!AS299,Status_Ausloesung,Monatsverwendungsnachweis!$R$6,FALSE)*$AF$6*Ermittlung_Pauschale!$N288),"")</f>
        <v/>
      </c>
      <c r="AC296" s="73" t="str">
        <f>IFERROR(IF($B296=String_o_Kofi,0,VLOOKUP(Monatsverwendungsnachweis!AT299,Status_Ausloesung,Monatsverwendungsnachweis!$R$6,FALSE)*$AF$6*Ermittlung_Pauschale!$N288),"")</f>
        <v/>
      </c>
      <c r="AD296" s="73" t="str">
        <f>IFERROR(IF($B296=String_o_Kofi,0,VLOOKUP(Monatsverwendungsnachweis!AU299,Status_Ausloesung,Monatsverwendungsnachweis!$R$6,FALSE)*$AF$6*Ermittlung_Pauschale!$N288),"")</f>
        <v/>
      </c>
      <c r="AE296" s="73" t="str">
        <f>IFERROR(IF($B296=String_o_Kofi,0,VLOOKUP(Monatsverwendungsnachweis!AV299,Status_Ausloesung,Monatsverwendungsnachweis!$R$6,FALSE)*$AF$6*Ermittlung_Pauschale!$N288),"")</f>
        <v/>
      </c>
      <c r="AF296" s="73" t="str">
        <f>IFERROR(IF($B296=String_o_Kofi,0,VLOOKUP(Monatsverwendungsnachweis!AW299,Status_Ausloesung,Monatsverwendungsnachweis!$R$6,FALSE)*$AF$6*Ermittlung_Pauschale!$N288),"")</f>
        <v/>
      </c>
      <c r="AG296" s="73" t="str">
        <f>IFERROR(IF($B296=String_o_Kofi,0,VLOOKUP(Monatsverwendungsnachweis!AX299,Status_Ausloesung,Monatsverwendungsnachweis!$R$6,FALSE)*$AF$6*Ermittlung_Pauschale!$N288),"")</f>
        <v/>
      </c>
      <c r="AH296" s="73" t="str">
        <f>IFERROR(IF($B296=String_o_Kofi,0,VLOOKUP(Monatsverwendungsnachweis!AY299,Status_Ausloesung,Monatsverwendungsnachweis!$R$6,FALSE)*$AF$6*Ermittlung_Pauschale!$N288),"")</f>
        <v/>
      </c>
      <c r="AI296" s="73" t="str">
        <f>IFERROR(IF($B296=String_o_Kofi,0,VLOOKUP(Monatsverwendungsnachweis!AZ299,Status_Ausloesung,Monatsverwendungsnachweis!$R$6,FALSE)*$AF$6*Ermittlung_Pauschale!$N288),"")</f>
        <v/>
      </c>
      <c r="AJ296" s="73" t="str">
        <f>IFERROR(IF($B296=String_o_Kofi,0,VLOOKUP(Monatsverwendungsnachweis!BA299,Status_Ausloesung,Monatsverwendungsnachweis!$R$6,FALSE)*$AF$6*Ermittlung_Pauschale!$N288),"")</f>
        <v/>
      </c>
      <c r="AK296" s="73" t="str">
        <f>IFERROR(IF($B296=String_o_Kofi,0,VLOOKUP(Monatsverwendungsnachweis!BB299,Status_Ausloesung,Monatsverwendungsnachweis!$R$6,FALSE)*$AF$6*Ermittlung_Pauschale!$N288),"")</f>
        <v/>
      </c>
      <c r="AL296" s="73" t="str">
        <f>IFERROR(IF($B296=String_o_Kofi,0,VLOOKUP(Monatsverwendungsnachweis!BC299,Status_Ausloesung,Monatsverwendungsnachweis!$R$6,FALSE)*$AF$6*Ermittlung_Pauschale!$N288),"")</f>
        <v/>
      </c>
      <c r="AM296" s="74">
        <f>IF(E296='Drop Down'!$L$2,SUM(H296:AL296),0)</f>
        <v>0</v>
      </c>
      <c r="AN296" s="74">
        <f>IF(E296='Drop Down'!$L$3,SUM(H296:AL296),0)</f>
        <v>0</v>
      </c>
      <c r="AO296" s="625"/>
      <c r="AP296" s="625"/>
    </row>
    <row r="297" spans="1:42" s="41" customFormat="1" ht="11.85" customHeight="1" x14ac:dyDescent="0.2">
      <c r="A297" s="83" t="str">
        <f>Monatsverwendungsnachweis!A300</f>
        <v/>
      </c>
      <c r="B297" s="84" t="str">
        <f>IF(Monatsverwendungsnachweis!B300&lt;&gt;"",Monatsverwendungsnachweis!B300,"")</f>
        <v/>
      </c>
      <c r="C297" s="84" t="str">
        <f>IF(Monatsverwendungsnachweis!D300&lt;&gt;"",Monatsverwendungsnachweis!D300,"")</f>
        <v/>
      </c>
      <c r="D297" s="124" t="str">
        <f>IF(Monatsverwendungsnachweis!F300="","",Monatsverwendungsnachweis!F300)</f>
        <v/>
      </c>
      <c r="E297" s="128" t="str">
        <f>IF(Monatsverwendungsnachweis!G300="","",Monatsverwendungsnachweis!G300)</f>
        <v/>
      </c>
      <c r="F297" s="124" t="str">
        <f>IF(Monatsverwendungsnachweis!H300="","",Monatsverwendungsnachweis!H300)</f>
        <v/>
      </c>
      <c r="G297" s="124" t="str">
        <f>IF(C297="","",IF(Ermittlung_Pauschale!N289=0,"nein","ja"))</f>
        <v/>
      </c>
      <c r="H297" s="73" t="str">
        <f>IFERROR(IF($B297=String_o_Kofi,0,VLOOKUP(Monatsverwendungsnachweis!Y300,Status_Ausloesung,Monatsverwendungsnachweis!$R$6,FALSE)*$AF$6*Ermittlung_Pauschale!$N289),"")</f>
        <v/>
      </c>
      <c r="I297" s="73" t="str">
        <f>IFERROR(IF($B297=String_o_Kofi,0,VLOOKUP(Monatsverwendungsnachweis!Z300,Status_Ausloesung,Monatsverwendungsnachweis!$R$6,FALSE)*$AF$6*Ermittlung_Pauschale!$N289),"")</f>
        <v/>
      </c>
      <c r="J297" s="73" t="str">
        <f>IFERROR(IF($B297=String_o_Kofi,0,VLOOKUP(Monatsverwendungsnachweis!AA300,Status_Ausloesung,Monatsverwendungsnachweis!$R$6,FALSE)*$AF$6*Ermittlung_Pauschale!$N289),"")</f>
        <v/>
      </c>
      <c r="K297" s="73" t="str">
        <f>IFERROR(IF($B297=String_o_Kofi,0,VLOOKUP(Monatsverwendungsnachweis!AB300,Status_Ausloesung,Monatsverwendungsnachweis!$R$6,FALSE)*$AF$6*Ermittlung_Pauschale!$N289),"")</f>
        <v/>
      </c>
      <c r="L297" s="73" t="str">
        <f>IFERROR(IF($B297=String_o_Kofi,0,VLOOKUP(Monatsverwendungsnachweis!AC300,Status_Ausloesung,Monatsverwendungsnachweis!$R$6,FALSE)*$AF$6*Ermittlung_Pauschale!$N289),"")</f>
        <v/>
      </c>
      <c r="M297" s="73" t="str">
        <f>IFERROR(IF($B297=String_o_Kofi,0,VLOOKUP(Monatsverwendungsnachweis!AD300,Status_Ausloesung,Monatsverwendungsnachweis!$R$6,FALSE)*$AF$6*Ermittlung_Pauschale!$N289),"")</f>
        <v/>
      </c>
      <c r="N297" s="73" t="str">
        <f>IFERROR(IF($B297=String_o_Kofi,0,VLOOKUP(Monatsverwendungsnachweis!AE300,Status_Ausloesung,Monatsverwendungsnachweis!$R$6,FALSE)*$AF$6*Ermittlung_Pauschale!$N289),"")</f>
        <v/>
      </c>
      <c r="O297" s="73" t="str">
        <f>IFERROR(IF($B297=String_o_Kofi,0,VLOOKUP(Monatsverwendungsnachweis!AF300,Status_Ausloesung,Monatsverwendungsnachweis!$R$6,FALSE)*$AF$6*Ermittlung_Pauschale!$N289),"")</f>
        <v/>
      </c>
      <c r="P297" s="73" t="str">
        <f>IFERROR(IF($B297=String_o_Kofi,0,VLOOKUP(Monatsverwendungsnachweis!AG300,Status_Ausloesung,Monatsverwendungsnachweis!$R$6,FALSE)*$AF$6*Ermittlung_Pauschale!$N289),"")</f>
        <v/>
      </c>
      <c r="Q297" s="73" t="str">
        <f>IFERROR(IF($B297=String_o_Kofi,0,VLOOKUP(Monatsverwendungsnachweis!AH300,Status_Ausloesung,Monatsverwendungsnachweis!$R$6,FALSE)*$AF$6*Ermittlung_Pauschale!$N289),"")</f>
        <v/>
      </c>
      <c r="R297" s="73" t="str">
        <f>IFERROR(IF($B297=String_o_Kofi,0,VLOOKUP(Monatsverwendungsnachweis!AI300,Status_Ausloesung,Monatsverwendungsnachweis!$R$6,FALSE)*$AF$6*Ermittlung_Pauschale!$N289),"")</f>
        <v/>
      </c>
      <c r="S297" s="73" t="str">
        <f>IFERROR(IF($B297=String_o_Kofi,0,VLOOKUP(Monatsverwendungsnachweis!AJ300,Status_Ausloesung,Monatsverwendungsnachweis!$R$6,FALSE)*$AF$6*Ermittlung_Pauschale!$N289),"")</f>
        <v/>
      </c>
      <c r="T297" s="73" t="str">
        <f>IFERROR(IF($B297=String_o_Kofi,0,VLOOKUP(Monatsverwendungsnachweis!AK300,Status_Ausloesung,Monatsverwendungsnachweis!$R$6,FALSE)*$AF$6*Ermittlung_Pauschale!$N289),"")</f>
        <v/>
      </c>
      <c r="U297" s="73" t="str">
        <f>IFERROR(IF($B297=String_o_Kofi,0,VLOOKUP(Monatsverwendungsnachweis!AL300,Status_Ausloesung,Monatsverwendungsnachweis!$R$6,FALSE)*$AF$6*Ermittlung_Pauschale!$N289),"")</f>
        <v/>
      </c>
      <c r="V297" s="73" t="str">
        <f>IFERROR(IF($B297=String_o_Kofi,0,VLOOKUP(Monatsverwendungsnachweis!AM300,Status_Ausloesung,Monatsverwendungsnachweis!$R$6,FALSE)*$AF$6*Ermittlung_Pauschale!$N289),"")</f>
        <v/>
      </c>
      <c r="W297" s="73" t="str">
        <f>IFERROR(IF($B297=String_o_Kofi,0,VLOOKUP(Monatsverwendungsnachweis!AN300,Status_Ausloesung,Monatsverwendungsnachweis!$R$6,FALSE)*$AF$6*Ermittlung_Pauschale!$N289),"")</f>
        <v/>
      </c>
      <c r="X297" s="73" t="str">
        <f>IFERROR(IF($B297=String_o_Kofi,0,VLOOKUP(Monatsverwendungsnachweis!AO300,Status_Ausloesung,Monatsverwendungsnachweis!$R$6,FALSE)*$AF$6*Ermittlung_Pauschale!$N289),"")</f>
        <v/>
      </c>
      <c r="Y297" s="73" t="str">
        <f>IFERROR(IF($B297=String_o_Kofi,0,VLOOKUP(Monatsverwendungsnachweis!AP300,Status_Ausloesung,Monatsverwendungsnachweis!$R$6,FALSE)*$AF$6*Ermittlung_Pauschale!$N289),"")</f>
        <v/>
      </c>
      <c r="Z297" s="73" t="str">
        <f>IFERROR(IF($B297=String_o_Kofi,0,VLOOKUP(Monatsverwendungsnachweis!AQ300,Status_Ausloesung,Monatsverwendungsnachweis!$R$6,FALSE)*$AF$6*Ermittlung_Pauschale!$N289),"")</f>
        <v/>
      </c>
      <c r="AA297" s="73" t="str">
        <f>IFERROR(IF($B297=String_o_Kofi,0,VLOOKUP(Monatsverwendungsnachweis!AR300,Status_Ausloesung,Monatsverwendungsnachweis!$R$6,FALSE)*$AF$6*Ermittlung_Pauschale!$N289),"")</f>
        <v/>
      </c>
      <c r="AB297" s="73" t="str">
        <f>IFERROR(IF($B297=String_o_Kofi,0,VLOOKUP(Monatsverwendungsnachweis!AS300,Status_Ausloesung,Monatsverwendungsnachweis!$R$6,FALSE)*$AF$6*Ermittlung_Pauschale!$N289),"")</f>
        <v/>
      </c>
      <c r="AC297" s="73" t="str">
        <f>IFERROR(IF($B297=String_o_Kofi,0,VLOOKUP(Monatsverwendungsnachweis!AT300,Status_Ausloesung,Monatsverwendungsnachweis!$R$6,FALSE)*$AF$6*Ermittlung_Pauschale!$N289),"")</f>
        <v/>
      </c>
      <c r="AD297" s="73" t="str">
        <f>IFERROR(IF($B297=String_o_Kofi,0,VLOOKUP(Monatsverwendungsnachweis!AU300,Status_Ausloesung,Monatsverwendungsnachweis!$R$6,FALSE)*$AF$6*Ermittlung_Pauschale!$N289),"")</f>
        <v/>
      </c>
      <c r="AE297" s="73" t="str">
        <f>IFERROR(IF($B297=String_o_Kofi,0,VLOOKUP(Monatsverwendungsnachweis!AV300,Status_Ausloesung,Monatsverwendungsnachweis!$R$6,FALSE)*$AF$6*Ermittlung_Pauschale!$N289),"")</f>
        <v/>
      </c>
      <c r="AF297" s="73" t="str">
        <f>IFERROR(IF($B297=String_o_Kofi,0,VLOOKUP(Monatsverwendungsnachweis!AW300,Status_Ausloesung,Monatsverwendungsnachweis!$R$6,FALSE)*$AF$6*Ermittlung_Pauschale!$N289),"")</f>
        <v/>
      </c>
      <c r="AG297" s="73" t="str">
        <f>IFERROR(IF($B297=String_o_Kofi,0,VLOOKUP(Monatsverwendungsnachweis!AX300,Status_Ausloesung,Monatsverwendungsnachweis!$R$6,FALSE)*$AF$6*Ermittlung_Pauschale!$N289),"")</f>
        <v/>
      </c>
      <c r="AH297" s="73" t="str">
        <f>IFERROR(IF($B297=String_o_Kofi,0,VLOOKUP(Monatsverwendungsnachweis!AY300,Status_Ausloesung,Monatsverwendungsnachweis!$R$6,FALSE)*$AF$6*Ermittlung_Pauschale!$N289),"")</f>
        <v/>
      </c>
      <c r="AI297" s="73" t="str">
        <f>IFERROR(IF($B297=String_o_Kofi,0,VLOOKUP(Monatsverwendungsnachweis!AZ300,Status_Ausloesung,Monatsverwendungsnachweis!$R$6,FALSE)*$AF$6*Ermittlung_Pauschale!$N289),"")</f>
        <v/>
      </c>
      <c r="AJ297" s="73" t="str">
        <f>IFERROR(IF($B297=String_o_Kofi,0,VLOOKUP(Monatsverwendungsnachweis!BA300,Status_Ausloesung,Monatsverwendungsnachweis!$R$6,FALSE)*$AF$6*Ermittlung_Pauschale!$N289),"")</f>
        <v/>
      </c>
      <c r="AK297" s="73" t="str">
        <f>IFERROR(IF($B297=String_o_Kofi,0,VLOOKUP(Monatsverwendungsnachweis!BB300,Status_Ausloesung,Monatsverwendungsnachweis!$R$6,FALSE)*$AF$6*Ermittlung_Pauschale!$N289),"")</f>
        <v/>
      </c>
      <c r="AL297" s="73" t="str">
        <f>IFERROR(IF($B297=String_o_Kofi,0,VLOOKUP(Monatsverwendungsnachweis!BC300,Status_Ausloesung,Monatsverwendungsnachweis!$R$6,FALSE)*$AF$6*Ermittlung_Pauschale!$N289),"")</f>
        <v/>
      </c>
      <c r="AM297" s="74">
        <f>IF(E297='Drop Down'!$L$2,SUM(H297:AL297),0)</f>
        <v>0</v>
      </c>
      <c r="AN297" s="74">
        <f>IF(E297='Drop Down'!$L$3,SUM(H297:AL297),0)</f>
        <v>0</v>
      </c>
      <c r="AO297" s="625"/>
      <c r="AP297" s="625"/>
    </row>
    <row r="298" spans="1:42" s="41" customFormat="1" ht="11.85" customHeight="1" x14ac:dyDescent="0.2">
      <c r="A298" s="83" t="str">
        <f>Monatsverwendungsnachweis!A301</f>
        <v/>
      </c>
      <c r="B298" s="84" t="str">
        <f>IF(Monatsverwendungsnachweis!B301&lt;&gt;"",Monatsverwendungsnachweis!B301,"")</f>
        <v/>
      </c>
      <c r="C298" s="84" t="str">
        <f>IF(Monatsverwendungsnachweis!D301&lt;&gt;"",Monatsverwendungsnachweis!D301,"")</f>
        <v/>
      </c>
      <c r="D298" s="124" t="str">
        <f>IF(Monatsverwendungsnachweis!F301="","",Monatsverwendungsnachweis!F301)</f>
        <v/>
      </c>
      <c r="E298" s="128" t="str">
        <f>IF(Monatsverwendungsnachweis!G301="","",Monatsverwendungsnachweis!G301)</f>
        <v/>
      </c>
      <c r="F298" s="124" t="str">
        <f>IF(Monatsverwendungsnachweis!H301="","",Monatsverwendungsnachweis!H301)</f>
        <v/>
      </c>
      <c r="G298" s="124" t="str">
        <f>IF(C298="","",IF(Ermittlung_Pauschale!N290=0,"nein","ja"))</f>
        <v/>
      </c>
      <c r="H298" s="73" t="str">
        <f>IFERROR(IF($B298=String_o_Kofi,0,VLOOKUP(Monatsverwendungsnachweis!Y301,Status_Ausloesung,Monatsverwendungsnachweis!$R$6,FALSE)*$AF$6*Ermittlung_Pauschale!$N290),"")</f>
        <v/>
      </c>
      <c r="I298" s="73" t="str">
        <f>IFERROR(IF($B298=String_o_Kofi,0,VLOOKUP(Monatsverwendungsnachweis!Z301,Status_Ausloesung,Monatsverwendungsnachweis!$R$6,FALSE)*$AF$6*Ermittlung_Pauschale!$N290),"")</f>
        <v/>
      </c>
      <c r="J298" s="73" t="str">
        <f>IFERROR(IF($B298=String_o_Kofi,0,VLOOKUP(Monatsverwendungsnachweis!AA301,Status_Ausloesung,Monatsverwendungsnachweis!$R$6,FALSE)*$AF$6*Ermittlung_Pauschale!$N290),"")</f>
        <v/>
      </c>
      <c r="K298" s="73" t="str">
        <f>IFERROR(IF($B298=String_o_Kofi,0,VLOOKUP(Monatsverwendungsnachweis!AB301,Status_Ausloesung,Monatsverwendungsnachweis!$R$6,FALSE)*$AF$6*Ermittlung_Pauschale!$N290),"")</f>
        <v/>
      </c>
      <c r="L298" s="73" t="str">
        <f>IFERROR(IF($B298=String_o_Kofi,0,VLOOKUP(Monatsverwendungsnachweis!AC301,Status_Ausloesung,Monatsverwendungsnachweis!$R$6,FALSE)*$AF$6*Ermittlung_Pauschale!$N290),"")</f>
        <v/>
      </c>
      <c r="M298" s="73" t="str">
        <f>IFERROR(IF($B298=String_o_Kofi,0,VLOOKUP(Monatsverwendungsnachweis!AD301,Status_Ausloesung,Monatsverwendungsnachweis!$R$6,FALSE)*$AF$6*Ermittlung_Pauschale!$N290),"")</f>
        <v/>
      </c>
      <c r="N298" s="73" t="str">
        <f>IFERROR(IF($B298=String_o_Kofi,0,VLOOKUP(Monatsverwendungsnachweis!AE301,Status_Ausloesung,Monatsverwendungsnachweis!$R$6,FALSE)*$AF$6*Ermittlung_Pauschale!$N290),"")</f>
        <v/>
      </c>
      <c r="O298" s="73" t="str">
        <f>IFERROR(IF($B298=String_o_Kofi,0,VLOOKUP(Monatsverwendungsnachweis!AF301,Status_Ausloesung,Monatsverwendungsnachweis!$R$6,FALSE)*$AF$6*Ermittlung_Pauschale!$N290),"")</f>
        <v/>
      </c>
      <c r="P298" s="73" t="str">
        <f>IFERROR(IF($B298=String_o_Kofi,0,VLOOKUP(Monatsverwendungsnachweis!AG301,Status_Ausloesung,Monatsverwendungsnachweis!$R$6,FALSE)*$AF$6*Ermittlung_Pauschale!$N290),"")</f>
        <v/>
      </c>
      <c r="Q298" s="73" t="str">
        <f>IFERROR(IF($B298=String_o_Kofi,0,VLOOKUP(Monatsverwendungsnachweis!AH301,Status_Ausloesung,Monatsverwendungsnachweis!$R$6,FALSE)*$AF$6*Ermittlung_Pauschale!$N290),"")</f>
        <v/>
      </c>
      <c r="R298" s="73" t="str">
        <f>IFERROR(IF($B298=String_o_Kofi,0,VLOOKUP(Monatsverwendungsnachweis!AI301,Status_Ausloesung,Monatsverwendungsnachweis!$R$6,FALSE)*$AF$6*Ermittlung_Pauschale!$N290),"")</f>
        <v/>
      </c>
      <c r="S298" s="73" t="str">
        <f>IFERROR(IF($B298=String_o_Kofi,0,VLOOKUP(Monatsverwendungsnachweis!AJ301,Status_Ausloesung,Monatsverwendungsnachweis!$R$6,FALSE)*$AF$6*Ermittlung_Pauschale!$N290),"")</f>
        <v/>
      </c>
      <c r="T298" s="73" t="str">
        <f>IFERROR(IF($B298=String_o_Kofi,0,VLOOKUP(Monatsverwendungsnachweis!AK301,Status_Ausloesung,Monatsverwendungsnachweis!$R$6,FALSE)*$AF$6*Ermittlung_Pauschale!$N290),"")</f>
        <v/>
      </c>
      <c r="U298" s="73" t="str">
        <f>IFERROR(IF($B298=String_o_Kofi,0,VLOOKUP(Monatsverwendungsnachweis!AL301,Status_Ausloesung,Monatsverwendungsnachweis!$R$6,FALSE)*$AF$6*Ermittlung_Pauschale!$N290),"")</f>
        <v/>
      </c>
      <c r="V298" s="73" t="str">
        <f>IFERROR(IF($B298=String_o_Kofi,0,VLOOKUP(Monatsverwendungsnachweis!AM301,Status_Ausloesung,Monatsverwendungsnachweis!$R$6,FALSE)*$AF$6*Ermittlung_Pauschale!$N290),"")</f>
        <v/>
      </c>
      <c r="W298" s="73" t="str">
        <f>IFERROR(IF($B298=String_o_Kofi,0,VLOOKUP(Monatsverwendungsnachweis!AN301,Status_Ausloesung,Monatsverwendungsnachweis!$R$6,FALSE)*$AF$6*Ermittlung_Pauschale!$N290),"")</f>
        <v/>
      </c>
      <c r="X298" s="73" t="str">
        <f>IFERROR(IF($B298=String_o_Kofi,0,VLOOKUP(Monatsverwendungsnachweis!AO301,Status_Ausloesung,Monatsverwendungsnachweis!$R$6,FALSE)*$AF$6*Ermittlung_Pauschale!$N290),"")</f>
        <v/>
      </c>
      <c r="Y298" s="73" t="str">
        <f>IFERROR(IF($B298=String_o_Kofi,0,VLOOKUP(Monatsverwendungsnachweis!AP301,Status_Ausloesung,Monatsverwendungsnachweis!$R$6,FALSE)*$AF$6*Ermittlung_Pauschale!$N290),"")</f>
        <v/>
      </c>
      <c r="Z298" s="73" t="str">
        <f>IFERROR(IF($B298=String_o_Kofi,0,VLOOKUP(Monatsverwendungsnachweis!AQ301,Status_Ausloesung,Monatsverwendungsnachweis!$R$6,FALSE)*$AF$6*Ermittlung_Pauschale!$N290),"")</f>
        <v/>
      </c>
      <c r="AA298" s="73" t="str">
        <f>IFERROR(IF($B298=String_o_Kofi,0,VLOOKUP(Monatsverwendungsnachweis!AR301,Status_Ausloesung,Monatsverwendungsnachweis!$R$6,FALSE)*$AF$6*Ermittlung_Pauschale!$N290),"")</f>
        <v/>
      </c>
      <c r="AB298" s="73" t="str">
        <f>IFERROR(IF($B298=String_o_Kofi,0,VLOOKUP(Monatsverwendungsnachweis!AS301,Status_Ausloesung,Monatsverwendungsnachweis!$R$6,FALSE)*$AF$6*Ermittlung_Pauschale!$N290),"")</f>
        <v/>
      </c>
      <c r="AC298" s="73" t="str">
        <f>IFERROR(IF($B298=String_o_Kofi,0,VLOOKUP(Monatsverwendungsnachweis!AT301,Status_Ausloesung,Monatsverwendungsnachweis!$R$6,FALSE)*$AF$6*Ermittlung_Pauschale!$N290),"")</f>
        <v/>
      </c>
      <c r="AD298" s="73" t="str">
        <f>IFERROR(IF($B298=String_o_Kofi,0,VLOOKUP(Monatsverwendungsnachweis!AU301,Status_Ausloesung,Monatsverwendungsnachweis!$R$6,FALSE)*$AF$6*Ermittlung_Pauschale!$N290),"")</f>
        <v/>
      </c>
      <c r="AE298" s="73" t="str">
        <f>IFERROR(IF($B298=String_o_Kofi,0,VLOOKUP(Monatsverwendungsnachweis!AV301,Status_Ausloesung,Monatsverwendungsnachweis!$R$6,FALSE)*$AF$6*Ermittlung_Pauschale!$N290),"")</f>
        <v/>
      </c>
      <c r="AF298" s="73" t="str">
        <f>IFERROR(IF($B298=String_o_Kofi,0,VLOOKUP(Monatsverwendungsnachweis!AW301,Status_Ausloesung,Monatsverwendungsnachweis!$R$6,FALSE)*$AF$6*Ermittlung_Pauschale!$N290),"")</f>
        <v/>
      </c>
      <c r="AG298" s="73" t="str">
        <f>IFERROR(IF($B298=String_o_Kofi,0,VLOOKUP(Monatsverwendungsnachweis!AX301,Status_Ausloesung,Monatsverwendungsnachweis!$R$6,FALSE)*$AF$6*Ermittlung_Pauschale!$N290),"")</f>
        <v/>
      </c>
      <c r="AH298" s="73" t="str">
        <f>IFERROR(IF($B298=String_o_Kofi,0,VLOOKUP(Monatsverwendungsnachweis!AY301,Status_Ausloesung,Monatsverwendungsnachweis!$R$6,FALSE)*$AF$6*Ermittlung_Pauschale!$N290),"")</f>
        <v/>
      </c>
      <c r="AI298" s="73" t="str">
        <f>IFERROR(IF($B298=String_o_Kofi,0,VLOOKUP(Monatsverwendungsnachweis!AZ301,Status_Ausloesung,Monatsverwendungsnachweis!$R$6,FALSE)*$AF$6*Ermittlung_Pauschale!$N290),"")</f>
        <v/>
      </c>
      <c r="AJ298" s="73" t="str">
        <f>IFERROR(IF($B298=String_o_Kofi,0,VLOOKUP(Monatsverwendungsnachweis!BA301,Status_Ausloesung,Monatsverwendungsnachweis!$R$6,FALSE)*$AF$6*Ermittlung_Pauschale!$N290),"")</f>
        <v/>
      </c>
      <c r="AK298" s="73" t="str">
        <f>IFERROR(IF($B298=String_o_Kofi,0,VLOOKUP(Monatsverwendungsnachweis!BB301,Status_Ausloesung,Monatsverwendungsnachweis!$R$6,FALSE)*$AF$6*Ermittlung_Pauschale!$N290),"")</f>
        <v/>
      </c>
      <c r="AL298" s="73" t="str">
        <f>IFERROR(IF($B298=String_o_Kofi,0,VLOOKUP(Monatsverwendungsnachweis!BC301,Status_Ausloesung,Monatsverwendungsnachweis!$R$6,FALSE)*$AF$6*Ermittlung_Pauschale!$N290),"")</f>
        <v/>
      </c>
      <c r="AM298" s="74">
        <f>IF(E298='Drop Down'!$L$2,SUM(H298:AL298),0)</f>
        <v>0</v>
      </c>
      <c r="AN298" s="74">
        <f>IF(E298='Drop Down'!$L$3,SUM(H298:AL298),0)</f>
        <v>0</v>
      </c>
      <c r="AO298" s="625"/>
      <c r="AP298" s="625"/>
    </row>
    <row r="299" spans="1:42" s="41" customFormat="1" ht="11.85" customHeight="1" x14ac:dyDescent="0.2">
      <c r="A299" s="83" t="str">
        <f>Monatsverwendungsnachweis!A302</f>
        <v/>
      </c>
      <c r="B299" s="84" t="str">
        <f>IF(Monatsverwendungsnachweis!B302&lt;&gt;"",Monatsverwendungsnachweis!B302,"")</f>
        <v/>
      </c>
      <c r="C299" s="84" t="str">
        <f>IF(Monatsverwendungsnachweis!D302&lt;&gt;"",Monatsverwendungsnachweis!D302,"")</f>
        <v/>
      </c>
      <c r="D299" s="124" t="str">
        <f>IF(Monatsverwendungsnachweis!F302="","",Monatsverwendungsnachweis!F302)</f>
        <v/>
      </c>
      <c r="E299" s="128" t="str">
        <f>IF(Monatsverwendungsnachweis!G302="","",Monatsverwendungsnachweis!G302)</f>
        <v/>
      </c>
      <c r="F299" s="124" t="str">
        <f>IF(Monatsverwendungsnachweis!H302="","",Monatsverwendungsnachweis!H302)</f>
        <v/>
      </c>
      <c r="G299" s="124" t="str">
        <f>IF(C299="","",IF(Ermittlung_Pauschale!N291=0,"nein","ja"))</f>
        <v/>
      </c>
      <c r="H299" s="73" t="str">
        <f>IFERROR(IF($B299=String_o_Kofi,0,VLOOKUP(Monatsverwendungsnachweis!Y302,Status_Ausloesung,Monatsverwendungsnachweis!$R$6,FALSE)*$AF$6*Ermittlung_Pauschale!$N291),"")</f>
        <v/>
      </c>
      <c r="I299" s="73" t="str">
        <f>IFERROR(IF($B299=String_o_Kofi,0,VLOOKUP(Monatsverwendungsnachweis!Z302,Status_Ausloesung,Monatsverwendungsnachweis!$R$6,FALSE)*$AF$6*Ermittlung_Pauschale!$N291),"")</f>
        <v/>
      </c>
      <c r="J299" s="73" t="str">
        <f>IFERROR(IF($B299=String_o_Kofi,0,VLOOKUP(Monatsverwendungsnachweis!AA302,Status_Ausloesung,Monatsverwendungsnachweis!$R$6,FALSE)*$AF$6*Ermittlung_Pauschale!$N291),"")</f>
        <v/>
      </c>
      <c r="K299" s="73" t="str">
        <f>IFERROR(IF($B299=String_o_Kofi,0,VLOOKUP(Monatsverwendungsnachweis!AB302,Status_Ausloesung,Monatsverwendungsnachweis!$R$6,FALSE)*$AF$6*Ermittlung_Pauschale!$N291),"")</f>
        <v/>
      </c>
      <c r="L299" s="73" t="str">
        <f>IFERROR(IF($B299=String_o_Kofi,0,VLOOKUP(Monatsverwendungsnachweis!AC302,Status_Ausloesung,Monatsverwendungsnachweis!$R$6,FALSE)*$AF$6*Ermittlung_Pauschale!$N291),"")</f>
        <v/>
      </c>
      <c r="M299" s="73" t="str">
        <f>IFERROR(IF($B299=String_o_Kofi,0,VLOOKUP(Monatsverwendungsnachweis!AD302,Status_Ausloesung,Monatsverwendungsnachweis!$R$6,FALSE)*$AF$6*Ermittlung_Pauschale!$N291),"")</f>
        <v/>
      </c>
      <c r="N299" s="73" t="str">
        <f>IFERROR(IF($B299=String_o_Kofi,0,VLOOKUP(Monatsverwendungsnachweis!AE302,Status_Ausloesung,Monatsverwendungsnachweis!$R$6,FALSE)*$AF$6*Ermittlung_Pauschale!$N291),"")</f>
        <v/>
      </c>
      <c r="O299" s="73" t="str">
        <f>IFERROR(IF($B299=String_o_Kofi,0,VLOOKUP(Monatsverwendungsnachweis!AF302,Status_Ausloesung,Monatsverwendungsnachweis!$R$6,FALSE)*$AF$6*Ermittlung_Pauschale!$N291),"")</f>
        <v/>
      </c>
      <c r="P299" s="73" t="str">
        <f>IFERROR(IF($B299=String_o_Kofi,0,VLOOKUP(Monatsverwendungsnachweis!AG302,Status_Ausloesung,Monatsverwendungsnachweis!$R$6,FALSE)*$AF$6*Ermittlung_Pauschale!$N291),"")</f>
        <v/>
      </c>
      <c r="Q299" s="73" t="str">
        <f>IFERROR(IF($B299=String_o_Kofi,0,VLOOKUP(Monatsverwendungsnachweis!AH302,Status_Ausloesung,Monatsverwendungsnachweis!$R$6,FALSE)*$AF$6*Ermittlung_Pauschale!$N291),"")</f>
        <v/>
      </c>
      <c r="R299" s="73" t="str">
        <f>IFERROR(IF($B299=String_o_Kofi,0,VLOOKUP(Monatsverwendungsnachweis!AI302,Status_Ausloesung,Monatsverwendungsnachweis!$R$6,FALSE)*$AF$6*Ermittlung_Pauschale!$N291),"")</f>
        <v/>
      </c>
      <c r="S299" s="73" t="str">
        <f>IFERROR(IF($B299=String_o_Kofi,0,VLOOKUP(Monatsverwendungsnachweis!AJ302,Status_Ausloesung,Monatsverwendungsnachweis!$R$6,FALSE)*$AF$6*Ermittlung_Pauschale!$N291),"")</f>
        <v/>
      </c>
      <c r="T299" s="73" t="str">
        <f>IFERROR(IF($B299=String_o_Kofi,0,VLOOKUP(Monatsverwendungsnachweis!AK302,Status_Ausloesung,Monatsverwendungsnachweis!$R$6,FALSE)*$AF$6*Ermittlung_Pauschale!$N291),"")</f>
        <v/>
      </c>
      <c r="U299" s="73" t="str">
        <f>IFERROR(IF($B299=String_o_Kofi,0,VLOOKUP(Monatsverwendungsnachweis!AL302,Status_Ausloesung,Monatsverwendungsnachweis!$R$6,FALSE)*$AF$6*Ermittlung_Pauschale!$N291),"")</f>
        <v/>
      </c>
      <c r="V299" s="73" t="str">
        <f>IFERROR(IF($B299=String_o_Kofi,0,VLOOKUP(Monatsverwendungsnachweis!AM302,Status_Ausloesung,Monatsverwendungsnachweis!$R$6,FALSE)*$AF$6*Ermittlung_Pauschale!$N291),"")</f>
        <v/>
      </c>
      <c r="W299" s="73" t="str">
        <f>IFERROR(IF($B299=String_o_Kofi,0,VLOOKUP(Monatsverwendungsnachweis!AN302,Status_Ausloesung,Monatsverwendungsnachweis!$R$6,FALSE)*$AF$6*Ermittlung_Pauschale!$N291),"")</f>
        <v/>
      </c>
      <c r="X299" s="73" t="str">
        <f>IFERROR(IF($B299=String_o_Kofi,0,VLOOKUP(Monatsverwendungsnachweis!AO302,Status_Ausloesung,Monatsverwendungsnachweis!$R$6,FALSE)*$AF$6*Ermittlung_Pauschale!$N291),"")</f>
        <v/>
      </c>
      <c r="Y299" s="73" t="str">
        <f>IFERROR(IF($B299=String_o_Kofi,0,VLOOKUP(Monatsverwendungsnachweis!AP302,Status_Ausloesung,Monatsverwendungsnachweis!$R$6,FALSE)*$AF$6*Ermittlung_Pauschale!$N291),"")</f>
        <v/>
      </c>
      <c r="Z299" s="73" t="str">
        <f>IFERROR(IF($B299=String_o_Kofi,0,VLOOKUP(Monatsverwendungsnachweis!AQ302,Status_Ausloesung,Monatsverwendungsnachweis!$R$6,FALSE)*$AF$6*Ermittlung_Pauschale!$N291),"")</f>
        <v/>
      </c>
      <c r="AA299" s="73" t="str">
        <f>IFERROR(IF($B299=String_o_Kofi,0,VLOOKUP(Monatsverwendungsnachweis!AR302,Status_Ausloesung,Monatsverwendungsnachweis!$R$6,FALSE)*$AF$6*Ermittlung_Pauschale!$N291),"")</f>
        <v/>
      </c>
      <c r="AB299" s="73" t="str">
        <f>IFERROR(IF($B299=String_o_Kofi,0,VLOOKUP(Monatsverwendungsnachweis!AS302,Status_Ausloesung,Monatsverwendungsnachweis!$R$6,FALSE)*$AF$6*Ermittlung_Pauschale!$N291),"")</f>
        <v/>
      </c>
      <c r="AC299" s="73" t="str">
        <f>IFERROR(IF($B299=String_o_Kofi,0,VLOOKUP(Monatsverwendungsnachweis!AT302,Status_Ausloesung,Monatsverwendungsnachweis!$R$6,FALSE)*$AF$6*Ermittlung_Pauschale!$N291),"")</f>
        <v/>
      </c>
      <c r="AD299" s="73" t="str">
        <f>IFERROR(IF($B299=String_o_Kofi,0,VLOOKUP(Monatsverwendungsnachweis!AU302,Status_Ausloesung,Monatsverwendungsnachweis!$R$6,FALSE)*$AF$6*Ermittlung_Pauschale!$N291),"")</f>
        <v/>
      </c>
      <c r="AE299" s="73" t="str">
        <f>IFERROR(IF($B299=String_o_Kofi,0,VLOOKUP(Monatsverwendungsnachweis!AV302,Status_Ausloesung,Monatsverwendungsnachweis!$R$6,FALSE)*$AF$6*Ermittlung_Pauschale!$N291),"")</f>
        <v/>
      </c>
      <c r="AF299" s="73" t="str">
        <f>IFERROR(IF($B299=String_o_Kofi,0,VLOOKUP(Monatsverwendungsnachweis!AW302,Status_Ausloesung,Monatsverwendungsnachweis!$R$6,FALSE)*$AF$6*Ermittlung_Pauschale!$N291),"")</f>
        <v/>
      </c>
      <c r="AG299" s="73" t="str">
        <f>IFERROR(IF($B299=String_o_Kofi,0,VLOOKUP(Monatsverwendungsnachweis!AX302,Status_Ausloesung,Monatsverwendungsnachweis!$R$6,FALSE)*$AF$6*Ermittlung_Pauschale!$N291),"")</f>
        <v/>
      </c>
      <c r="AH299" s="73" t="str">
        <f>IFERROR(IF($B299=String_o_Kofi,0,VLOOKUP(Monatsverwendungsnachweis!AY302,Status_Ausloesung,Monatsverwendungsnachweis!$R$6,FALSE)*$AF$6*Ermittlung_Pauschale!$N291),"")</f>
        <v/>
      </c>
      <c r="AI299" s="73" t="str">
        <f>IFERROR(IF($B299=String_o_Kofi,0,VLOOKUP(Monatsverwendungsnachweis!AZ302,Status_Ausloesung,Monatsverwendungsnachweis!$R$6,FALSE)*$AF$6*Ermittlung_Pauschale!$N291),"")</f>
        <v/>
      </c>
      <c r="AJ299" s="73" t="str">
        <f>IFERROR(IF($B299=String_o_Kofi,0,VLOOKUP(Monatsverwendungsnachweis!BA302,Status_Ausloesung,Monatsverwendungsnachweis!$R$6,FALSE)*$AF$6*Ermittlung_Pauschale!$N291),"")</f>
        <v/>
      </c>
      <c r="AK299" s="73" t="str">
        <f>IFERROR(IF($B299=String_o_Kofi,0,VLOOKUP(Monatsverwendungsnachweis!BB302,Status_Ausloesung,Monatsverwendungsnachweis!$R$6,FALSE)*$AF$6*Ermittlung_Pauschale!$N291),"")</f>
        <v/>
      </c>
      <c r="AL299" s="73" t="str">
        <f>IFERROR(IF($B299=String_o_Kofi,0,VLOOKUP(Monatsverwendungsnachweis!BC302,Status_Ausloesung,Monatsverwendungsnachweis!$R$6,FALSE)*$AF$6*Ermittlung_Pauschale!$N291),"")</f>
        <v/>
      </c>
      <c r="AM299" s="74">
        <f>IF(E299='Drop Down'!$L$2,SUM(H299:AL299),0)</f>
        <v>0</v>
      </c>
      <c r="AN299" s="74">
        <f>IF(E299='Drop Down'!$L$3,SUM(H299:AL299),0)</f>
        <v>0</v>
      </c>
      <c r="AO299" s="625"/>
      <c r="AP299" s="625"/>
    </row>
    <row r="300" spans="1:42" s="41" customFormat="1" ht="11.85" customHeight="1" x14ac:dyDescent="0.2">
      <c r="A300" s="83" t="str">
        <f>Monatsverwendungsnachweis!A303</f>
        <v/>
      </c>
      <c r="B300" s="84" t="str">
        <f>IF(Monatsverwendungsnachweis!B303&lt;&gt;"",Monatsverwendungsnachweis!B303,"")</f>
        <v/>
      </c>
      <c r="C300" s="84" t="str">
        <f>IF(Monatsverwendungsnachweis!D303&lt;&gt;"",Monatsverwendungsnachweis!D303,"")</f>
        <v/>
      </c>
      <c r="D300" s="124" t="str">
        <f>IF(Monatsverwendungsnachweis!F303="","",Monatsverwendungsnachweis!F303)</f>
        <v/>
      </c>
      <c r="E300" s="128" t="str">
        <f>IF(Monatsverwendungsnachweis!G303="","",Monatsverwendungsnachweis!G303)</f>
        <v/>
      </c>
      <c r="F300" s="124" t="str">
        <f>IF(Monatsverwendungsnachweis!H303="","",Monatsverwendungsnachweis!H303)</f>
        <v/>
      </c>
      <c r="G300" s="124" t="str">
        <f>IF(C300="","",IF(Ermittlung_Pauschale!N292=0,"nein","ja"))</f>
        <v/>
      </c>
      <c r="H300" s="73" t="str">
        <f>IFERROR(IF($B300=String_o_Kofi,0,VLOOKUP(Monatsverwendungsnachweis!Y303,Status_Ausloesung,Monatsverwendungsnachweis!$R$6,FALSE)*$AF$6*Ermittlung_Pauschale!$N292),"")</f>
        <v/>
      </c>
      <c r="I300" s="73" t="str">
        <f>IFERROR(IF($B300=String_o_Kofi,0,VLOOKUP(Monatsverwendungsnachweis!Z303,Status_Ausloesung,Monatsverwendungsnachweis!$R$6,FALSE)*$AF$6*Ermittlung_Pauschale!$N292),"")</f>
        <v/>
      </c>
      <c r="J300" s="73" t="str">
        <f>IFERROR(IF($B300=String_o_Kofi,0,VLOOKUP(Monatsverwendungsnachweis!AA303,Status_Ausloesung,Monatsverwendungsnachweis!$R$6,FALSE)*$AF$6*Ermittlung_Pauschale!$N292),"")</f>
        <v/>
      </c>
      <c r="K300" s="73" t="str">
        <f>IFERROR(IF($B300=String_o_Kofi,0,VLOOKUP(Monatsverwendungsnachweis!AB303,Status_Ausloesung,Monatsverwendungsnachweis!$R$6,FALSE)*$AF$6*Ermittlung_Pauschale!$N292),"")</f>
        <v/>
      </c>
      <c r="L300" s="73" t="str">
        <f>IFERROR(IF($B300=String_o_Kofi,0,VLOOKUP(Monatsverwendungsnachweis!AC303,Status_Ausloesung,Monatsverwendungsnachweis!$R$6,FALSE)*$AF$6*Ermittlung_Pauschale!$N292),"")</f>
        <v/>
      </c>
      <c r="M300" s="73" t="str">
        <f>IFERROR(IF($B300=String_o_Kofi,0,VLOOKUP(Monatsverwendungsnachweis!AD303,Status_Ausloesung,Monatsverwendungsnachweis!$R$6,FALSE)*$AF$6*Ermittlung_Pauschale!$N292),"")</f>
        <v/>
      </c>
      <c r="N300" s="73" t="str">
        <f>IFERROR(IF($B300=String_o_Kofi,0,VLOOKUP(Monatsverwendungsnachweis!AE303,Status_Ausloesung,Monatsverwendungsnachweis!$R$6,FALSE)*$AF$6*Ermittlung_Pauschale!$N292),"")</f>
        <v/>
      </c>
      <c r="O300" s="73" t="str">
        <f>IFERROR(IF($B300=String_o_Kofi,0,VLOOKUP(Monatsverwendungsnachweis!AF303,Status_Ausloesung,Monatsverwendungsnachweis!$R$6,FALSE)*$AF$6*Ermittlung_Pauschale!$N292),"")</f>
        <v/>
      </c>
      <c r="P300" s="73" t="str">
        <f>IFERROR(IF($B300=String_o_Kofi,0,VLOOKUP(Monatsverwendungsnachweis!AG303,Status_Ausloesung,Monatsverwendungsnachweis!$R$6,FALSE)*$AF$6*Ermittlung_Pauschale!$N292),"")</f>
        <v/>
      </c>
      <c r="Q300" s="73" t="str">
        <f>IFERROR(IF($B300=String_o_Kofi,0,VLOOKUP(Monatsverwendungsnachweis!AH303,Status_Ausloesung,Monatsverwendungsnachweis!$R$6,FALSE)*$AF$6*Ermittlung_Pauschale!$N292),"")</f>
        <v/>
      </c>
      <c r="R300" s="73" t="str">
        <f>IFERROR(IF($B300=String_o_Kofi,0,VLOOKUP(Monatsverwendungsnachweis!AI303,Status_Ausloesung,Monatsverwendungsnachweis!$R$6,FALSE)*$AF$6*Ermittlung_Pauschale!$N292),"")</f>
        <v/>
      </c>
      <c r="S300" s="73" t="str">
        <f>IFERROR(IF($B300=String_o_Kofi,0,VLOOKUP(Monatsverwendungsnachweis!AJ303,Status_Ausloesung,Monatsverwendungsnachweis!$R$6,FALSE)*$AF$6*Ermittlung_Pauschale!$N292),"")</f>
        <v/>
      </c>
      <c r="T300" s="73" t="str">
        <f>IFERROR(IF($B300=String_o_Kofi,0,VLOOKUP(Monatsverwendungsnachweis!AK303,Status_Ausloesung,Monatsverwendungsnachweis!$R$6,FALSE)*$AF$6*Ermittlung_Pauschale!$N292),"")</f>
        <v/>
      </c>
      <c r="U300" s="73" t="str">
        <f>IFERROR(IF($B300=String_o_Kofi,0,VLOOKUP(Monatsverwendungsnachweis!AL303,Status_Ausloesung,Monatsverwendungsnachweis!$R$6,FALSE)*$AF$6*Ermittlung_Pauschale!$N292),"")</f>
        <v/>
      </c>
      <c r="V300" s="73" t="str">
        <f>IFERROR(IF($B300=String_o_Kofi,0,VLOOKUP(Monatsverwendungsnachweis!AM303,Status_Ausloesung,Monatsverwendungsnachweis!$R$6,FALSE)*$AF$6*Ermittlung_Pauschale!$N292),"")</f>
        <v/>
      </c>
      <c r="W300" s="73" t="str">
        <f>IFERROR(IF($B300=String_o_Kofi,0,VLOOKUP(Monatsverwendungsnachweis!AN303,Status_Ausloesung,Monatsverwendungsnachweis!$R$6,FALSE)*$AF$6*Ermittlung_Pauschale!$N292),"")</f>
        <v/>
      </c>
      <c r="X300" s="73" t="str">
        <f>IFERROR(IF($B300=String_o_Kofi,0,VLOOKUP(Monatsverwendungsnachweis!AO303,Status_Ausloesung,Monatsverwendungsnachweis!$R$6,FALSE)*$AF$6*Ermittlung_Pauschale!$N292),"")</f>
        <v/>
      </c>
      <c r="Y300" s="73" t="str">
        <f>IFERROR(IF($B300=String_o_Kofi,0,VLOOKUP(Monatsverwendungsnachweis!AP303,Status_Ausloesung,Monatsverwendungsnachweis!$R$6,FALSE)*$AF$6*Ermittlung_Pauschale!$N292),"")</f>
        <v/>
      </c>
      <c r="Z300" s="73" t="str">
        <f>IFERROR(IF($B300=String_o_Kofi,0,VLOOKUP(Monatsverwendungsnachweis!AQ303,Status_Ausloesung,Monatsverwendungsnachweis!$R$6,FALSE)*$AF$6*Ermittlung_Pauschale!$N292),"")</f>
        <v/>
      </c>
      <c r="AA300" s="73" t="str">
        <f>IFERROR(IF($B300=String_o_Kofi,0,VLOOKUP(Monatsverwendungsnachweis!AR303,Status_Ausloesung,Monatsverwendungsnachweis!$R$6,FALSE)*$AF$6*Ermittlung_Pauschale!$N292),"")</f>
        <v/>
      </c>
      <c r="AB300" s="73" t="str">
        <f>IFERROR(IF($B300=String_o_Kofi,0,VLOOKUP(Monatsverwendungsnachweis!AS303,Status_Ausloesung,Monatsverwendungsnachweis!$R$6,FALSE)*$AF$6*Ermittlung_Pauschale!$N292),"")</f>
        <v/>
      </c>
      <c r="AC300" s="73" t="str">
        <f>IFERROR(IF($B300=String_o_Kofi,0,VLOOKUP(Monatsverwendungsnachweis!AT303,Status_Ausloesung,Monatsverwendungsnachweis!$R$6,FALSE)*$AF$6*Ermittlung_Pauschale!$N292),"")</f>
        <v/>
      </c>
      <c r="AD300" s="73" t="str">
        <f>IFERROR(IF($B300=String_o_Kofi,0,VLOOKUP(Monatsverwendungsnachweis!AU303,Status_Ausloesung,Monatsverwendungsnachweis!$R$6,FALSE)*$AF$6*Ermittlung_Pauschale!$N292),"")</f>
        <v/>
      </c>
      <c r="AE300" s="73" t="str">
        <f>IFERROR(IF($B300=String_o_Kofi,0,VLOOKUP(Monatsverwendungsnachweis!AV303,Status_Ausloesung,Monatsverwendungsnachweis!$R$6,FALSE)*$AF$6*Ermittlung_Pauschale!$N292),"")</f>
        <v/>
      </c>
      <c r="AF300" s="73" t="str">
        <f>IFERROR(IF($B300=String_o_Kofi,0,VLOOKUP(Monatsverwendungsnachweis!AW303,Status_Ausloesung,Monatsverwendungsnachweis!$R$6,FALSE)*$AF$6*Ermittlung_Pauschale!$N292),"")</f>
        <v/>
      </c>
      <c r="AG300" s="73" t="str">
        <f>IFERROR(IF($B300=String_o_Kofi,0,VLOOKUP(Monatsverwendungsnachweis!AX303,Status_Ausloesung,Monatsverwendungsnachweis!$R$6,FALSE)*$AF$6*Ermittlung_Pauschale!$N292),"")</f>
        <v/>
      </c>
      <c r="AH300" s="73" t="str">
        <f>IFERROR(IF($B300=String_o_Kofi,0,VLOOKUP(Monatsverwendungsnachweis!AY303,Status_Ausloesung,Monatsverwendungsnachweis!$R$6,FALSE)*$AF$6*Ermittlung_Pauschale!$N292),"")</f>
        <v/>
      </c>
      <c r="AI300" s="73" t="str">
        <f>IFERROR(IF($B300=String_o_Kofi,0,VLOOKUP(Monatsverwendungsnachweis!AZ303,Status_Ausloesung,Monatsverwendungsnachweis!$R$6,FALSE)*$AF$6*Ermittlung_Pauschale!$N292),"")</f>
        <v/>
      </c>
      <c r="AJ300" s="73" t="str">
        <f>IFERROR(IF($B300=String_o_Kofi,0,VLOOKUP(Monatsverwendungsnachweis!BA303,Status_Ausloesung,Monatsverwendungsnachweis!$R$6,FALSE)*$AF$6*Ermittlung_Pauschale!$N292),"")</f>
        <v/>
      </c>
      <c r="AK300" s="73" t="str">
        <f>IFERROR(IF($B300=String_o_Kofi,0,VLOOKUP(Monatsverwendungsnachweis!BB303,Status_Ausloesung,Monatsverwendungsnachweis!$R$6,FALSE)*$AF$6*Ermittlung_Pauschale!$N292),"")</f>
        <v/>
      </c>
      <c r="AL300" s="73" t="str">
        <f>IFERROR(IF($B300=String_o_Kofi,0,VLOOKUP(Monatsverwendungsnachweis!BC303,Status_Ausloesung,Monatsverwendungsnachweis!$R$6,FALSE)*$AF$6*Ermittlung_Pauschale!$N292),"")</f>
        <v/>
      </c>
      <c r="AM300" s="74">
        <f>IF(E300='Drop Down'!$L$2,SUM(H300:AL300),0)</f>
        <v>0</v>
      </c>
      <c r="AN300" s="74">
        <f>IF(E300='Drop Down'!$L$3,SUM(H300:AL300),0)</f>
        <v>0</v>
      </c>
      <c r="AO300" s="625"/>
      <c r="AP300" s="625"/>
    </row>
    <row r="301" spans="1:42" s="41" customFormat="1" ht="11.85" customHeight="1" x14ac:dyDescent="0.2">
      <c r="A301" s="83" t="str">
        <f>Monatsverwendungsnachweis!A304</f>
        <v/>
      </c>
      <c r="B301" s="84" t="str">
        <f>IF(Monatsverwendungsnachweis!B304&lt;&gt;"",Monatsverwendungsnachweis!B304,"")</f>
        <v/>
      </c>
      <c r="C301" s="84" t="str">
        <f>IF(Monatsverwendungsnachweis!D304&lt;&gt;"",Monatsverwendungsnachweis!D304,"")</f>
        <v/>
      </c>
      <c r="D301" s="124" t="str">
        <f>IF(Monatsverwendungsnachweis!F304="","",Monatsverwendungsnachweis!F304)</f>
        <v/>
      </c>
      <c r="E301" s="128" t="str">
        <f>IF(Monatsverwendungsnachweis!G304="","",Monatsverwendungsnachweis!G304)</f>
        <v/>
      </c>
      <c r="F301" s="124" t="str">
        <f>IF(Monatsverwendungsnachweis!H304="","",Monatsverwendungsnachweis!H304)</f>
        <v/>
      </c>
      <c r="G301" s="124" t="str">
        <f>IF(C301="","",IF(Ermittlung_Pauschale!N293=0,"nein","ja"))</f>
        <v/>
      </c>
      <c r="H301" s="73" t="str">
        <f>IFERROR(IF($B301=String_o_Kofi,0,VLOOKUP(Monatsverwendungsnachweis!Y304,Status_Ausloesung,Monatsverwendungsnachweis!$R$6,FALSE)*$AF$6*Ermittlung_Pauschale!$N293),"")</f>
        <v/>
      </c>
      <c r="I301" s="73" t="str">
        <f>IFERROR(IF($B301=String_o_Kofi,0,VLOOKUP(Monatsverwendungsnachweis!Z304,Status_Ausloesung,Monatsverwendungsnachweis!$R$6,FALSE)*$AF$6*Ermittlung_Pauschale!$N293),"")</f>
        <v/>
      </c>
      <c r="J301" s="73" t="str">
        <f>IFERROR(IF($B301=String_o_Kofi,0,VLOOKUP(Monatsverwendungsnachweis!AA304,Status_Ausloesung,Monatsverwendungsnachweis!$R$6,FALSE)*$AF$6*Ermittlung_Pauschale!$N293),"")</f>
        <v/>
      </c>
      <c r="K301" s="73" t="str">
        <f>IFERROR(IF($B301=String_o_Kofi,0,VLOOKUP(Monatsverwendungsnachweis!AB304,Status_Ausloesung,Monatsverwendungsnachweis!$R$6,FALSE)*$AF$6*Ermittlung_Pauschale!$N293),"")</f>
        <v/>
      </c>
      <c r="L301" s="73" t="str">
        <f>IFERROR(IF($B301=String_o_Kofi,0,VLOOKUP(Monatsverwendungsnachweis!AC304,Status_Ausloesung,Monatsverwendungsnachweis!$R$6,FALSE)*$AF$6*Ermittlung_Pauschale!$N293),"")</f>
        <v/>
      </c>
      <c r="M301" s="73" t="str">
        <f>IFERROR(IF($B301=String_o_Kofi,0,VLOOKUP(Monatsverwendungsnachweis!AD304,Status_Ausloesung,Monatsverwendungsnachweis!$R$6,FALSE)*$AF$6*Ermittlung_Pauschale!$N293),"")</f>
        <v/>
      </c>
      <c r="N301" s="73" t="str">
        <f>IFERROR(IF($B301=String_o_Kofi,0,VLOOKUP(Monatsverwendungsnachweis!AE304,Status_Ausloesung,Monatsverwendungsnachweis!$R$6,FALSE)*$AF$6*Ermittlung_Pauschale!$N293),"")</f>
        <v/>
      </c>
      <c r="O301" s="73" t="str">
        <f>IFERROR(IF($B301=String_o_Kofi,0,VLOOKUP(Monatsverwendungsnachweis!AF304,Status_Ausloesung,Monatsverwendungsnachweis!$R$6,FALSE)*$AF$6*Ermittlung_Pauschale!$N293),"")</f>
        <v/>
      </c>
      <c r="P301" s="73" t="str">
        <f>IFERROR(IF($B301=String_o_Kofi,0,VLOOKUP(Monatsverwendungsnachweis!AG304,Status_Ausloesung,Monatsverwendungsnachweis!$R$6,FALSE)*$AF$6*Ermittlung_Pauschale!$N293),"")</f>
        <v/>
      </c>
      <c r="Q301" s="73" t="str">
        <f>IFERROR(IF($B301=String_o_Kofi,0,VLOOKUP(Monatsverwendungsnachweis!AH304,Status_Ausloesung,Monatsverwendungsnachweis!$R$6,FALSE)*$AF$6*Ermittlung_Pauschale!$N293),"")</f>
        <v/>
      </c>
      <c r="R301" s="73" t="str">
        <f>IFERROR(IF($B301=String_o_Kofi,0,VLOOKUP(Monatsverwendungsnachweis!AI304,Status_Ausloesung,Monatsverwendungsnachweis!$R$6,FALSE)*$AF$6*Ermittlung_Pauschale!$N293),"")</f>
        <v/>
      </c>
      <c r="S301" s="73" t="str">
        <f>IFERROR(IF($B301=String_o_Kofi,0,VLOOKUP(Monatsverwendungsnachweis!AJ304,Status_Ausloesung,Monatsverwendungsnachweis!$R$6,FALSE)*$AF$6*Ermittlung_Pauschale!$N293),"")</f>
        <v/>
      </c>
      <c r="T301" s="73" t="str">
        <f>IFERROR(IF($B301=String_o_Kofi,0,VLOOKUP(Monatsverwendungsnachweis!AK304,Status_Ausloesung,Monatsverwendungsnachweis!$R$6,FALSE)*$AF$6*Ermittlung_Pauschale!$N293),"")</f>
        <v/>
      </c>
      <c r="U301" s="73" t="str">
        <f>IFERROR(IF($B301=String_o_Kofi,0,VLOOKUP(Monatsverwendungsnachweis!AL304,Status_Ausloesung,Monatsverwendungsnachweis!$R$6,FALSE)*$AF$6*Ermittlung_Pauschale!$N293),"")</f>
        <v/>
      </c>
      <c r="V301" s="73" t="str">
        <f>IFERROR(IF($B301=String_o_Kofi,0,VLOOKUP(Monatsverwendungsnachweis!AM304,Status_Ausloesung,Monatsverwendungsnachweis!$R$6,FALSE)*$AF$6*Ermittlung_Pauschale!$N293),"")</f>
        <v/>
      </c>
      <c r="W301" s="73" t="str">
        <f>IFERROR(IF($B301=String_o_Kofi,0,VLOOKUP(Monatsverwendungsnachweis!AN304,Status_Ausloesung,Monatsverwendungsnachweis!$R$6,FALSE)*$AF$6*Ermittlung_Pauschale!$N293),"")</f>
        <v/>
      </c>
      <c r="X301" s="73" t="str">
        <f>IFERROR(IF($B301=String_o_Kofi,0,VLOOKUP(Monatsverwendungsnachweis!AO304,Status_Ausloesung,Monatsverwendungsnachweis!$R$6,FALSE)*$AF$6*Ermittlung_Pauschale!$N293),"")</f>
        <v/>
      </c>
      <c r="Y301" s="73" t="str">
        <f>IFERROR(IF($B301=String_o_Kofi,0,VLOOKUP(Monatsverwendungsnachweis!AP304,Status_Ausloesung,Monatsverwendungsnachweis!$R$6,FALSE)*$AF$6*Ermittlung_Pauschale!$N293),"")</f>
        <v/>
      </c>
      <c r="Z301" s="73" t="str">
        <f>IFERROR(IF($B301=String_o_Kofi,0,VLOOKUP(Monatsverwendungsnachweis!AQ304,Status_Ausloesung,Monatsverwendungsnachweis!$R$6,FALSE)*$AF$6*Ermittlung_Pauschale!$N293),"")</f>
        <v/>
      </c>
      <c r="AA301" s="73" t="str">
        <f>IFERROR(IF($B301=String_o_Kofi,0,VLOOKUP(Monatsverwendungsnachweis!AR304,Status_Ausloesung,Monatsverwendungsnachweis!$R$6,FALSE)*$AF$6*Ermittlung_Pauschale!$N293),"")</f>
        <v/>
      </c>
      <c r="AB301" s="73" t="str">
        <f>IFERROR(IF($B301=String_o_Kofi,0,VLOOKUP(Monatsverwendungsnachweis!AS304,Status_Ausloesung,Monatsverwendungsnachweis!$R$6,FALSE)*$AF$6*Ermittlung_Pauschale!$N293),"")</f>
        <v/>
      </c>
      <c r="AC301" s="73" t="str">
        <f>IFERROR(IF($B301=String_o_Kofi,0,VLOOKUP(Monatsverwendungsnachweis!AT304,Status_Ausloesung,Monatsverwendungsnachweis!$R$6,FALSE)*$AF$6*Ermittlung_Pauschale!$N293),"")</f>
        <v/>
      </c>
      <c r="AD301" s="73" t="str">
        <f>IFERROR(IF($B301=String_o_Kofi,0,VLOOKUP(Monatsverwendungsnachweis!AU304,Status_Ausloesung,Monatsverwendungsnachweis!$R$6,FALSE)*$AF$6*Ermittlung_Pauschale!$N293),"")</f>
        <v/>
      </c>
      <c r="AE301" s="73" t="str">
        <f>IFERROR(IF($B301=String_o_Kofi,0,VLOOKUP(Monatsverwendungsnachweis!AV304,Status_Ausloesung,Monatsverwendungsnachweis!$R$6,FALSE)*$AF$6*Ermittlung_Pauschale!$N293),"")</f>
        <v/>
      </c>
      <c r="AF301" s="73" t="str">
        <f>IFERROR(IF($B301=String_o_Kofi,0,VLOOKUP(Monatsverwendungsnachweis!AW304,Status_Ausloesung,Monatsverwendungsnachweis!$R$6,FALSE)*$AF$6*Ermittlung_Pauschale!$N293),"")</f>
        <v/>
      </c>
      <c r="AG301" s="73" t="str">
        <f>IFERROR(IF($B301=String_o_Kofi,0,VLOOKUP(Monatsverwendungsnachweis!AX304,Status_Ausloesung,Monatsverwendungsnachweis!$R$6,FALSE)*$AF$6*Ermittlung_Pauschale!$N293),"")</f>
        <v/>
      </c>
      <c r="AH301" s="73" t="str">
        <f>IFERROR(IF($B301=String_o_Kofi,0,VLOOKUP(Monatsverwendungsnachweis!AY304,Status_Ausloesung,Monatsverwendungsnachweis!$R$6,FALSE)*$AF$6*Ermittlung_Pauschale!$N293),"")</f>
        <v/>
      </c>
      <c r="AI301" s="73" t="str">
        <f>IFERROR(IF($B301=String_o_Kofi,0,VLOOKUP(Monatsverwendungsnachweis!AZ304,Status_Ausloesung,Monatsverwendungsnachweis!$R$6,FALSE)*$AF$6*Ermittlung_Pauschale!$N293),"")</f>
        <v/>
      </c>
      <c r="AJ301" s="73" t="str">
        <f>IFERROR(IF($B301=String_o_Kofi,0,VLOOKUP(Monatsverwendungsnachweis!BA304,Status_Ausloesung,Monatsverwendungsnachweis!$R$6,FALSE)*$AF$6*Ermittlung_Pauschale!$N293),"")</f>
        <v/>
      </c>
      <c r="AK301" s="73" t="str">
        <f>IFERROR(IF($B301=String_o_Kofi,0,VLOOKUP(Monatsverwendungsnachweis!BB304,Status_Ausloesung,Monatsverwendungsnachweis!$R$6,FALSE)*$AF$6*Ermittlung_Pauschale!$N293),"")</f>
        <v/>
      </c>
      <c r="AL301" s="73" t="str">
        <f>IFERROR(IF($B301=String_o_Kofi,0,VLOOKUP(Monatsverwendungsnachweis!BC304,Status_Ausloesung,Monatsverwendungsnachweis!$R$6,FALSE)*$AF$6*Ermittlung_Pauschale!$N293),"")</f>
        <v/>
      </c>
      <c r="AM301" s="74">
        <f>IF(E301='Drop Down'!$L$2,SUM(H301:AL301),0)</f>
        <v>0</v>
      </c>
      <c r="AN301" s="74">
        <f>IF(E301='Drop Down'!$L$3,SUM(H301:AL301),0)</f>
        <v>0</v>
      </c>
      <c r="AO301" s="625"/>
      <c r="AP301" s="625"/>
    </row>
    <row r="302" spans="1:42" s="41" customFormat="1" ht="11.85" customHeight="1" x14ac:dyDescent="0.2">
      <c r="A302" s="83" t="str">
        <f>Monatsverwendungsnachweis!A305</f>
        <v/>
      </c>
      <c r="B302" s="84" t="str">
        <f>IF(Monatsverwendungsnachweis!B305&lt;&gt;"",Monatsverwendungsnachweis!B305,"")</f>
        <v/>
      </c>
      <c r="C302" s="84" t="str">
        <f>IF(Monatsverwendungsnachweis!D305&lt;&gt;"",Monatsverwendungsnachweis!D305,"")</f>
        <v/>
      </c>
      <c r="D302" s="124" t="str">
        <f>IF(Monatsverwendungsnachweis!F305="","",Monatsverwendungsnachweis!F305)</f>
        <v/>
      </c>
      <c r="E302" s="128" t="str">
        <f>IF(Monatsverwendungsnachweis!G305="","",Monatsverwendungsnachweis!G305)</f>
        <v/>
      </c>
      <c r="F302" s="124" t="str">
        <f>IF(Monatsverwendungsnachweis!H305="","",Monatsverwendungsnachweis!H305)</f>
        <v/>
      </c>
      <c r="G302" s="124" t="str">
        <f>IF(C302="","",IF(Ermittlung_Pauschale!N294=0,"nein","ja"))</f>
        <v/>
      </c>
      <c r="H302" s="73" t="str">
        <f>IFERROR(IF($B302=String_o_Kofi,0,VLOOKUP(Monatsverwendungsnachweis!Y305,Status_Ausloesung,Monatsverwendungsnachweis!$R$6,FALSE)*$AF$6*Ermittlung_Pauschale!$N294),"")</f>
        <v/>
      </c>
      <c r="I302" s="73" t="str">
        <f>IFERROR(IF($B302=String_o_Kofi,0,VLOOKUP(Monatsverwendungsnachweis!Z305,Status_Ausloesung,Monatsverwendungsnachweis!$R$6,FALSE)*$AF$6*Ermittlung_Pauschale!$N294),"")</f>
        <v/>
      </c>
      <c r="J302" s="73" t="str">
        <f>IFERROR(IF($B302=String_o_Kofi,0,VLOOKUP(Monatsverwendungsnachweis!AA305,Status_Ausloesung,Monatsverwendungsnachweis!$R$6,FALSE)*$AF$6*Ermittlung_Pauschale!$N294),"")</f>
        <v/>
      </c>
      <c r="K302" s="73" t="str">
        <f>IFERROR(IF($B302=String_o_Kofi,0,VLOOKUP(Monatsverwendungsnachweis!AB305,Status_Ausloesung,Monatsverwendungsnachweis!$R$6,FALSE)*$AF$6*Ermittlung_Pauschale!$N294),"")</f>
        <v/>
      </c>
      <c r="L302" s="73" t="str">
        <f>IFERROR(IF($B302=String_o_Kofi,0,VLOOKUP(Monatsverwendungsnachweis!AC305,Status_Ausloesung,Monatsverwendungsnachweis!$R$6,FALSE)*$AF$6*Ermittlung_Pauschale!$N294),"")</f>
        <v/>
      </c>
      <c r="M302" s="73" t="str">
        <f>IFERROR(IF($B302=String_o_Kofi,0,VLOOKUP(Monatsverwendungsnachweis!AD305,Status_Ausloesung,Monatsverwendungsnachweis!$R$6,FALSE)*$AF$6*Ermittlung_Pauschale!$N294),"")</f>
        <v/>
      </c>
      <c r="N302" s="73" t="str">
        <f>IFERROR(IF($B302=String_o_Kofi,0,VLOOKUP(Monatsverwendungsnachweis!AE305,Status_Ausloesung,Monatsverwendungsnachweis!$R$6,FALSE)*$AF$6*Ermittlung_Pauschale!$N294),"")</f>
        <v/>
      </c>
      <c r="O302" s="73" t="str">
        <f>IFERROR(IF($B302=String_o_Kofi,0,VLOOKUP(Monatsverwendungsnachweis!AF305,Status_Ausloesung,Monatsverwendungsnachweis!$R$6,FALSE)*$AF$6*Ermittlung_Pauschale!$N294),"")</f>
        <v/>
      </c>
      <c r="P302" s="73" t="str">
        <f>IFERROR(IF($B302=String_o_Kofi,0,VLOOKUP(Monatsverwendungsnachweis!AG305,Status_Ausloesung,Monatsverwendungsnachweis!$R$6,FALSE)*$AF$6*Ermittlung_Pauschale!$N294),"")</f>
        <v/>
      </c>
      <c r="Q302" s="73" t="str">
        <f>IFERROR(IF($B302=String_o_Kofi,0,VLOOKUP(Monatsverwendungsnachweis!AH305,Status_Ausloesung,Monatsverwendungsnachweis!$R$6,FALSE)*$AF$6*Ermittlung_Pauschale!$N294),"")</f>
        <v/>
      </c>
      <c r="R302" s="73" t="str">
        <f>IFERROR(IF($B302=String_o_Kofi,0,VLOOKUP(Monatsverwendungsnachweis!AI305,Status_Ausloesung,Monatsverwendungsnachweis!$R$6,FALSE)*$AF$6*Ermittlung_Pauschale!$N294),"")</f>
        <v/>
      </c>
      <c r="S302" s="73" t="str">
        <f>IFERROR(IF($B302=String_o_Kofi,0,VLOOKUP(Monatsverwendungsnachweis!AJ305,Status_Ausloesung,Monatsverwendungsnachweis!$R$6,FALSE)*$AF$6*Ermittlung_Pauschale!$N294),"")</f>
        <v/>
      </c>
      <c r="T302" s="73" t="str">
        <f>IFERROR(IF($B302=String_o_Kofi,0,VLOOKUP(Monatsverwendungsnachweis!AK305,Status_Ausloesung,Monatsverwendungsnachweis!$R$6,FALSE)*$AF$6*Ermittlung_Pauschale!$N294),"")</f>
        <v/>
      </c>
      <c r="U302" s="73" t="str">
        <f>IFERROR(IF($B302=String_o_Kofi,0,VLOOKUP(Monatsverwendungsnachweis!AL305,Status_Ausloesung,Monatsverwendungsnachweis!$R$6,FALSE)*$AF$6*Ermittlung_Pauschale!$N294),"")</f>
        <v/>
      </c>
      <c r="V302" s="73" t="str">
        <f>IFERROR(IF($B302=String_o_Kofi,0,VLOOKUP(Monatsverwendungsnachweis!AM305,Status_Ausloesung,Monatsverwendungsnachweis!$R$6,FALSE)*$AF$6*Ermittlung_Pauschale!$N294),"")</f>
        <v/>
      </c>
      <c r="W302" s="73" t="str">
        <f>IFERROR(IF($B302=String_o_Kofi,0,VLOOKUP(Monatsverwendungsnachweis!AN305,Status_Ausloesung,Monatsverwendungsnachweis!$R$6,FALSE)*$AF$6*Ermittlung_Pauschale!$N294),"")</f>
        <v/>
      </c>
      <c r="X302" s="73" t="str">
        <f>IFERROR(IF($B302=String_o_Kofi,0,VLOOKUP(Monatsverwendungsnachweis!AO305,Status_Ausloesung,Monatsverwendungsnachweis!$R$6,FALSE)*$AF$6*Ermittlung_Pauschale!$N294),"")</f>
        <v/>
      </c>
      <c r="Y302" s="73" t="str">
        <f>IFERROR(IF($B302=String_o_Kofi,0,VLOOKUP(Monatsverwendungsnachweis!AP305,Status_Ausloesung,Monatsverwendungsnachweis!$R$6,FALSE)*$AF$6*Ermittlung_Pauschale!$N294),"")</f>
        <v/>
      </c>
      <c r="Z302" s="73" t="str">
        <f>IFERROR(IF($B302=String_o_Kofi,0,VLOOKUP(Monatsverwendungsnachweis!AQ305,Status_Ausloesung,Monatsverwendungsnachweis!$R$6,FALSE)*$AF$6*Ermittlung_Pauschale!$N294),"")</f>
        <v/>
      </c>
      <c r="AA302" s="73" t="str">
        <f>IFERROR(IF($B302=String_o_Kofi,0,VLOOKUP(Monatsverwendungsnachweis!AR305,Status_Ausloesung,Monatsverwendungsnachweis!$R$6,FALSE)*$AF$6*Ermittlung_Pauschale!$N294),"")</f>
        <v/>
      </c>
      <c r="AB302" s="73" t="str">
        <f>IFERROR(IF($B302=String_o_Kofi,0,VLOOKUP(Monatsverwendungsnachweis!AS305,Status_Ausloesung,Monatsverwendungsnachweis!$R$6,FALSE)*$AF$6*Ermittlung_Pauschale!$N294),"")</f>
        <v/>
      </c>
      <c r="AC302" s="73" t="str">
        <f>IFERROR(IF($B302=String_o_Kofi,0,VLOOKUP(Monatsverwendungsnachweis!AT305,Status_Ausloesung,Monatsverwendungsnachweis!$R$6,FALSE)*$AF$6*Ermittlung_Pauschale!$N294),"")</f>
        <v/>
      </c>
      <c r="AD302" s="73" t="str">
        <f>IFERROR(IF($B302=String_o_Kofi,0,VLOOKUP(Monatsverwendungsnachweis!AU305,Status_Ausloesung,Monatsverwendungsnachweis!$R$6,FALSE)*$AF$6*Ermittlung_Pauschale!$N294),"")</f>
        <v/>
      </c>
      <c r="AE302" s="73" t="str">
        <f>IFERROR(IF($B302=String_o_Kofi,0,VLOOKUP(Monatsverwendungsnachweis!AV305,Status_Ausloesung,Monatsverwendungsnachweis!$R$6,FALSE)*$AF$6*Ermittlung_Pauschale!$N294),"")</f>
        <v/>
      </c>
      <c r="AF302" s="73" t="str">
        <f>IFERROR(IF($B302=String_o_Kofi,0,VLOOKUP(Monatsverwendungsnachweis!AW305,Status_Ausloesung,Monatsverwendungsnachweis!$R$6,FALSE)*$AF$6*Ermittlung_Pauschale!$N294),"")</f>
        <v/>
      </c>
      <c r="AG302" s="73" t="str">
        <f>IFERROR(IF($B302=String_o_Kofi,0,VLOOKUP(Monatsverwendungsnachweis!AX305,Status_Ausloesung,Monatsverwendungsnachweis!$R$6,FALSE)*$AF$6*Ermittlung_Pauschale!$N294),"")</f>
        <v/>
      </c>
      <c r="AH302" s="73" t="str">
        <f>IFERROR(IF($B302=String_o_Kofi,0,VLOOKUP(Monatsverwendungsnachweis!AY305,Status_Ausloesung,Monatsverwendungsnachweis!$R$6,FALSE)*$AF$6*Ermittlung_Pauschale!$N294),"")</f>
        <v/>
      </c>
      <c r="AI302" s="73" t="str">
        <f>IFERROR(IF($B302=String_o_Kofi,0,VLOOKUP(Monatsverwendungsnachweis!AZ305,Status_Ausloesung,Monatsverwendungsnachweis!$R$6,FALSE)*$AF$6*Ermittlung_Pauschale!$N294),"")</f>
        <v/>
      </c>
      <c r="AJ302" s="73" t="str">
        <f>IFERROR(IF($B302=String_o_Kofi,0,VLOOKUP(Monatsverwendungsnachweis!BA305,Status_Ausloesung,Monatsverwendungsnachweis!$R$6,FALSE)*$AF$6*Ermittlung_Pauschale!$N294),"")</f>
        <v/>
      </c>
      <c r="AK302" s="73" t="str">
        <f>IFERROR(IF($B302=String_o_Kofi,0,VLOOKUP(Monatsverwendungsnachweis!BB305,Status_Ausloesung,Monatsverwendungsnachweis!$R$6,FALSE)*$AF$6*Ermittlung_Pauschale!$N294),"")</f>
        <v/>
      </c>
      <c r="AL302" s="73" t="str">
        <f>IFERROR(IF($B302=String_o_Kofi,0,VLOOKUP(Monatsverwendungsnachweis!BC305,Status_Ausloesung,Monatsverwendungsnachweis!$R$6,FALSE)*$AF$6*Ermittlung_Pauschale!$N294),"")</f>
        <v/>
      </c>
      <c r="AM302" s="74">
        <f>IF(E302='Drop Down'!$L$2,SUM(H302:AL302),0)</f>
        <v>0</v>
      </c>
      <c r="AN302" s="74">
        <f>IF(E302='Drop Down'!$L$3,SUM(H302:AL302),0)</f>
        <v>0</v>
      </c>
      <c r="AO302" s="625"/>
      <c r="AP302" s="625"/>
    </row>
    <row r="303" spans="1:42" s="41" customFormat="1" ht="11.85" customHeight="1" x14ac:dyDescent="0.2">
      <c r="A303" s="83" t="str">
        <f>Monatsverwendungsnachweis!A306</f>
        <v/>
      </c>
      <c r="B303" s="84" t="str">
        <f>IF(Monatsverwendungsnachweis!B306&lt;&gt;"",Monatsverwendungsnachweis!B306,"")</f>
        <v/>
      </c>
      <c r="C303" s="84" t="str">
        <f>IF(Monatsverwendungsnachweis!D306&lt;&gt;"",Monatsverwendungsnachweis!D306,"")</f>
        <v/>
      </c>
      <c r="D303" s="124" t="str">
        <f>IF(Monatsverwendungsnachweis!F306="","",Monatsverwendungsnachweis!F306)</f>
        <v/>
      </c>
      <c r="E303" s="128" t="str">
        <f>IF(Monatsverwendungsnachweis!G306="","",Monatsverwendungsnachweis!G306)</f>
        <v/>
      </c>
      <c r="F303" s="124" t="str">
        <f>IF(Monatsverwendungsnachweis!H306="","",Monatsverwendungsnachweis!H306)</f>
        <v/>
      </c>
      <c r="G303" s="124" t="str">
        <f>IF(C303="","",IF(Ermittlung_Pauschale!N295=0,"nein","ja"))</f>
        <v/>
      </c>
      <c r="H303" s="73" t="str">
        <f>IFERROR(IF($B303=String_o_Kofi,0,VLOOKUP(Monatsverwendungsnachweis!Y306,Status_Ausloesung,Monatsverwendungsnachweis!$R$6,FALSE)*$AF$6*Ermittlung_Pauschale!$N295),"")</f>
        <v/>
      </c>
      <c r="I303" s="73" t="str">
        <f>IFERROR(IF($B303=String_o_Kofi,0,VLOOKUP(Monatsverwendungsnachweis!Z306,Status_Ausloesung,Monatsverwendungsnachweis!$R$6,FALSE)*$AF$6*Ermittlung_Pauschale!$N295),"")</f>
        <v/>
      </c>
      <c r="J303" s="73" t="str">
        <f>IFERROR(IF($B303=String_o_Kofi,0,VLOOKUP(Monatsverwendungsnachweis!AA306,Status_Ausloesung,Monatsverwendungsnachweis!$R$6,FALSE)*$AF$6*Ermittlung_Pauschale!$N295),"")</f>
        <v/>
      </c>
      <c r="K303" s="73" t="str">
        <f>IFERROR(IF($B303=String_o_Kofi,0,VLOOKUP(Monatsverwendungsnachweis!AB306,Status_Ausloesung,Monatsverwendungsnachweis!$R$6,FALSE)*$AF$6*Ermittlung_Pauschale!$N295),"")</f>
        <v/>
      </c>
      <c r="L303" s="73" t="str">
        <f>IFERROR(IF($B303=String_o_Kofi,0,VLOOKUP(Monatsverwendungsnachweis!AC306,Status_Ausloesung,Monatsverwendungsnachweis!$R$6,FALSE)*$AF$6*Ermittlung_Pauschale!$N295),"")</f>
        <v/>
      </c>
      <c r="M303" s="73" t="str">
        <f>IFERROR(IF($B303=String_o_Kofi,0,VLOOKUP(Monatsverwendungsnachweis!AD306,Status_Ausloesung,Monatsverwendungsnachweis!$R$6,FALSE)*$AF$6*Ermittlung_Pauschale!$N295),"")</f>
        <v/>
      </c>
      <c r="N303" s="73" t="str">
        <f>IFERROR(IF($B303=String_o_Kofi,0,VLOOKUP(Monatsverwendungsnachweis!AE306,Status_Ausloesung,Monatsverwendungsnachweis!$R$6,FALSE)*$AF$6*Ermittlung_Pauschale!$N295),"")</f>
        <v/>
      </c>
      <c r="O303" s="73" t="str">
        <f>IFERROR(IF($B303=String_o_Kofi,0,VLOOKUP(Monatsverwendungsnachweis!AF306,Status_Ausloesung,Monatsverwendungsnachweis!$R$6,FALSE)*$AF$6*Ermittlung_Pauschale!$N295),"")</f>
        <v/>
      </c>
      <c r="P303" s="73" t="str">
        <f>IFERROR(IF($B303=String_o_Kofi,0,VLOOKUP(Monatsverwendungsnachweis!AG306,Status_Ausloesung,Monatsverwendungsnachweis!$R$6,FALSE)*$AF$6*Ermittlung_Pauschale!$N295),"")</f>
        <v/>
      </c>
      <c r="Q303" s="73" t="str">
        <f>IFERROR(IF($B303=String_o_Kofi,0,VLOOKUP(Monatsverwendungsnachweis!AH306,Status_Ausloesung,Monatsverwendungsnachweis!$R$6,FALSE)*$AF$6*Ermittlung_Pauschale!$N295),"")</f>
        <v/>
      </c>
      <c r="R303" s="73" t="str">
        <f>IFERROR(IF($B303=String_o_Kofi,0,VLOOKUP(Monatsverwendungsnachweis!AI306,Status_Ausloesung,Monatsverwendungsnachweis!$R$6,FALSE)*$AF$6*Ermittlung_Pauschale!$N295),"")</f>
        <v/>
      </c>
      <c r="S303" s="73" t="str">
        <f>IFERROR(IF($B303=String_o_Kofi,0,VLOOKUP(Monatsverwendungsnachweis!AJ306,Status_Ausloesung,Monatsverwendungsnachweis!$R$6,FALSE)*$AF$6*Ermittlung_Pauschale!$N295),"")</f>
        <v/>
      </c>
      <c r="T303" s="73" t="str">
        <f>IFERROR(IF($B303=String_o_Kofi,0,VLOOKUP(Monatsverwendungsnachweis!AK306,Status_Ausloesung,Monatsverwendungsnachweis!$R$6,FALSE)*$AF$6*Ermittlung_Pauschale!$N295),"")</f>
        <v/>
      </c>
      <c r="U303" s="73" t="str">
        <f>IFERROR(IF($B303=String_o_Kofi,0,VLOOKUP(Monatsverwendungsnachweis!AL306,Status_Ausloesung,Monatsverwendungsnachweis!$R$6,FALSE)*$AF$6*Ermittlung_Pauschale!$N295),"")</f>
        <v/>
      </c>
      <c r="V303" s="73" t="str">
        <f>IFERROR(IF($B303=String_o_Kofi,0,VLOOKUP(Monatsverwendungsnachweis!AM306,Status_Ausloesung,Monatsverwendungsnachweis!$R$6,FALSE)*$AF$6*Ermittlung_Pauschale!$N295),"")</f>
        <v/>
      </c>
      <c r="W303" s="73" t="str">
        <f>IFERROR(IF($B303=String_o_Kofi,0,VLOOKUP(Monatsverwendungsnachweis!AN306,Status_Ausloesung,Monatsverwendungsnachweis!$R$6,FALSE)*$AF$6*Ermittlung_Pauschale!$N295),"")</f>
        <v/>
      </c>
      <c r="X303" s="73" t="str">
        <f>IFERROR(IF($B303=String_o_Kofi,0,VLOOKUP(Monatsverwendungsnachweis!AO306,Status_Ausloesung,Monatsverwendungsnachweis!$R$6,FALSE)*$AF$6*Ermittlung_Pauschale!$N295),"")</f>
        <v/>
      </c>
      <c r="Y303" s="73" t="str">
        <f>IFERROR(IF($B303=String_o_Kofi,0,VLOOKUP(Monatsverwendungsnachweis!AP306,Status_Ausloesung,Monatsverwendungsnachweis!$R$6,FALSE)*$AF$6*Ermittlung_Pauschale!$N295),"")</f>
        <v/>
      </c>
      <c r="Z303" s="73" t="str">
        <f>IFERROR(IF($B303=String_o_Kofi,0,VLOOKUP(Monatsverwendungsnachweis!AQ306,Status_Ausloesung,Monatsverwendungsnachweis!$R$6,FALSE)*$AF$6*Ermittlung_Pauschale!$N295),"")</f>
        <v/>
      </c>
      <c r="AA303" s="73" t="str">
        <f>IFERROR(IF($B303=String_o_Kofi,0,VLOOKUP(Monatsverwendungsnachweis!AR306,Status_Ausloesung,Monatsverwendungsnachweis!$R$6,FALSE)*$AF$6*Ermittlung_Pauschale!$N295),"")</f>
        <v/>
      </c>
      <c r="AB303" s="73" t="str">
        <f>IFERROR(IF($B303=String_o_Kofi,0,VLOOKUP(Monatsverwendungsnachweis!AS306,Status_Ausloesung,Monatsverwendungsnachweis!$R$6,FALSE)*$AF$6*Ermittlung_Pauschale!$N295),"")</f>
        <v/>
      </c>
      <c r="AC303" s="73" t="str">
        <f>IFERROR(IF($B303=String_o_Kofi,0,VLOOKUP(Monatsverwendungsnachweis!AT306,Status_Ausloesung,Monatsverwendungsnachweis!$R$6,FALSE)*$AF$6*Ermittlung_Pauschale!$N295),"")</f>
        <v/>
      </c>
      <c r="AD303" s="73" t="str">
        <f>IFERROR(IF($B303=String_o_Kofi,0,VLOOKUP(Monatsverwendungsnachweis!AU306,Status_Ausloesung,Monatsverwendungsnachweis!$R$6,FALSE)*$AF$6*Ermittlung_Pauschale!$N295),"")</f>
        <v/>
      </c>
      <c r="AE303" s="73" t="str">
        <f>IFERROR(IF($B303=String_o_Kofi,0,VLOOKUP(Monatsverwendungsnachweis!AV306,Status_Ausloesung,Monatsverwendungsnachweis!$R$6,FALSE)*$AF$6*Ermittlung_Pauschale!$N295),"")</f>
        <v/>
      </c>
      <c r="AF303" s="73" t="str">
        <f>IFERROR(IF($B303=String_o_Kofi,0,VLOOKUP(Monatsverwendungsnachweis!AW306,Status_Ausloesung,Monatsverwendungsnachweis!$R$6,FALSE)*$AF$6*Ermittlung_Pauschale!$N295),"")</f>
        <v/>
      </c>
      <c r="AG303" s="73" t="str">
        <f>IFERROR(IF($B303=String_o_Kofi,0,VLOOKUP(Monatsverwendungsnachweis!AX306,Status_Ausloesung,Monatsverwendungsnachweis!$R$6,FALSE)*$AF$6*Ermittlung_Pauschale!$N295),"")</f>
        <v/>
      </c>
      <c r="AH303" s="73" t="str">
        <f>IFERROR(IF($B303=String_o_Kofi,0,VLOOKUP(Monatsverwendungsnachweis!AY306,Status_Ausloesung,Monatsverwendungsnachweis!$R$6,FALSE)*$AF$6*Ermittlung_Pauschale!$N295),"")</f>
        <v/>
      </c>
      <c r="AI303" s="73" t="str">
        <f>IFERROR(IF($B303=String_o_Kofi,0,VLOOKUP(Monatsverwendungsnachweis!AZ306,Status_Ausloesung,Monatsverwendungsnachweis!$R$6,FALSE)*$AF$6*Ermittlung_Pauschale!$N295),"")</f>
        <v/>
      </c>
      <c r="AJ303" s="73" t="str">
        <f>IFERROR(IF($B303=String_o_Kofi,0,VLOOKUP(Monatsverwendungsnachweis!BA306,Status_Ausloesung,Monatsverwendungsnachweis!$R$6,FALSE)*$AF$6*Ermittlung_Pauschale!$N295),"")</f>
        <v/>
      </c>
      <c r="AK303" s="73" t="str">
        <f>IFERROR(IF($B303=String_o_Kofi,0,VLOOKUP(Monatsverwendungsnachweis!BB306,Status_Ausloesung,Monatsverwendungsnachweis!$R$6,FALSE)*$AF$6*Ermittlung_Pauschale!$N295),"")</f>
        <v/>
      </c>
      <c r="AL303" s="73" t="str">
        <f>IFERROR(IF($B303=String_o_Kofi,0,VLOOKUP(Monatsverwendungsnachweis!BC306,Status_Ausloesung,Monatsverwendungsnachweis!$R$6,FALSE)*$AF$6*Ermittlung_Pauschale!$N295),"")</f>
        <v/>
      </c>
      <c r="AM303" s="74">
        <f>IF(E303='Drop Down'!$L$2,SUM(H303:AL303),0)</f>
        <v>0</v>
      </c>
      <c r="AN303" s="74">
        <f>IF(E303='Drop Down'!$L$3,SUM(H303:AL303),0)</f>
        <v>0</v>
      </c>
      <c r="AO303" s="625"/>
      <c r="AP303" s="625"/>
    </row>
    <row r="304" spans="1:42" s="41" customFormat="1" ht="11.85" customHeight="1" x14ac:dyDescent="0.2">
      <c r="A304" s="83" t="str">
        <f>Monatsverwendungsnachweis!A307</f>
        <v/>
      </c>
      <c r="B304" s="84" t="str">
        <f>IF(Monatsverwendungsnachweis!B307&lt;&gt;"",Monatsverwendungsnachweis!B307,"")</f>
        <v/>
      </c>
      <c r="C304" s="84" t="str">
        <f>IF(Monatsverwendungsnachweis!D307&lt;&gt;"",Monatsverwendungsnachweis!D307,"")</f>
        <v/>
      </c>
      <c r="D304" s="124" t="str">
        <f>IF(Monatsverwendungsnachweis!F307="","",Monatsverwendungsnachweis!F307)</f>
        <v/>
      </c>
      <c r="E304" s="128" t="str">
        <f>IF(Monatsverwendungsnachweis!G307="","",Monatsverwendungsnachweis!G307)</f>
        <v/>
      </c>
      <c r="F304" s="124" t="str">
        <f>IF(Monatsverwendungsnachweis!H307="","",Monatsverwendungsnachweis!H307)</f>
        <v/>
      </c>
      <c r="G304" s="124" t="str">
        <f>IF(C304="","",IF(Ermittlung_Pauschale!N296=0,"nein","ja"))</f>
        <v/>
      </c>
      <c r="H304" s="73" t="str">
        <f>IFERROR(IF($B304=String_o_Kofi,0,VLOOKUP(Monatsverwendungsnachweis!Y307,Status_Ausloesung,Monatsverwendungsnachweis!$R$6,FALSE)*$AF$6*Ermittlung_Pauschale!$N296),"")</f>
        <v/>
      </c>
      <c r="I304" s="73" t="str">
        <f>IFERROR(IF($B304=String_o_Kofi,0,VLOOKUP(Monatsverwendungsnachweis!Z307,Status_Ausloesung,Monatsverwendungsnachweis!$R$6,FALSE)*$AF$6*Ermittlung_Pauschale!$N296),"")</f>
        <v/>
      </c>
      <c r="J304" s="73" t="str">
        <f>IFERROR(IF($B304=String_o_Kofi,0,VLOOKUP(Monatsverwendungsnachweis!AA307,Status_Ausloesung,Monatsverwendungsnachweis!$R$6,FALSE)*$AF$6*Ermittlung_Pauschale!$N296),"")</f>
        <v/>
      </c>
      <c r="K304" s="73" t="str">
        <f>IFERROR(IF($B304=String_o_Kofi,0,VLOOKUP(Monatsverwendungsnachweis!AB307,Status_Ausloesung,Monatsverwendungsnachweis!$R$6,FALSE)*$AF$6*Ermittlung_Pauschale!$N296),"")</f>
        <v/>
      </c>
      <c r="L304" s="73" t="str">
        <f>IFERROR(IF($B304=String_o_Kofi,0,VLOOKUP(Monatsverwendungsnachweis!AC307,Status_Ausloesung,Monatsverwendungsnachweis!$R$6,FALSE)*$AF$6*Ermittlung_Pauschale!$N296),"")</f>
        <v/>
      </c>
      <c r="M304" s="73" t="str">
        <f>IFERROR(IF($B304=String_o_Kofi,0,VLOOKUP(Monatsverwendungsnachweis!AD307,Status_Ausloesung,Monatsverwendungsnachweis!$R$6,FALSE)*$AF$6*Ermittlung_Pauschale!$N296),"")</f>
        <v/>
      </c>
      <c r="N304" s="73" t="str">
        <f>IFERROR(IF($B304=String_o_Kofi,0,VLOOKUP(Monatsverwendungsnachweis!AE307,Status_Ausloesung,Monatsverwendungsnachweis!$R$6,FALSE)*$AF$6*Ermittlung_Pauschale!$N296),"")</f>
        <v/>
      </c>
      <c r="O304" s="73" t="str">
        <f>IFERROR(IF($B304=String_o_Kofi,0,VLOOKUP(Monatsverwendungsnachweis!AF307,Status_Ausloesung,Monatsverwendungsnachweis!$R$6,FALSE)*$AF$6*Ermittlung_Pauschale!$N296),"")</f>
        <v/>
      </c>
      <c r="P304" s="73" t="str">
        <f>IFERROR(IF($B304=String_o_Kofi,0,VLOOKUP(Monatsverwendungsnachweis!AG307,Status_Ausloesung,Monatsverwendungsnachweis!$R$6,FALSE)*$AF$6*Ermittlung_Pauschale!$N296),"")</f>
        <v/>
      </c>
      <c r="Q304" s="73" t="str">
        <f>IFERROR(IF($B304=String_o_Kofi,0,VLOOKUP(Monatsverwendungsnachweis!AH307,Status_Ausloesung,Monatsverwendungsnachweis!$R$6,FALSE)*$AF$6*Ermittlung_Pauschale!$N296),"")</f>
        <v/>
      </c>
      <c r="R304" s="73" t="str">
        <f>IFERROR(IF($B304=String_o_Kofi,0,VLOOKUP(Monatsverwendungsnachweis!AI307,Status_Ausloesung,Monatsverwendungsnachweis!$R$6,FALSE)*$AF$6*Ermittlung_Pauschale!$N296),"")</f>
        <v/>
      </c>
      <c r="S304" s="73" t="str">
        <f>IFERROR(IF($B304=String_o_Kofi,0,VLOOKUP(Monatsverwendungsnachweis!AJ307,Status_Ausloesung,Monatsverwendungsnachweis!$R$6,FALSE)*$AF$6*Ermittlung_Pauschale!$N296),"")</f>
        <v/>
      </c>
      <c r="T304" s="73" t="str">
        <f>IFERROR(IF($B304=String_o_Kofi,0,VLOOKUP(Monatsverwendungsnachweis!AK307,Status_Ausloesung,Monatsverwendungsnachweis!$R$6,FALSE)*$AF$6*Ermittlung_Pauschale!$N296),"")</f>
        <v/>
      </c>
      <c r="U304" s="73" t="str">
        <f>IFERROR(IF($B304=String_o_Kofi,0,VLOOKUP(Monatsverwendungsnachweis!AL307,Status_Ausloesung,Monatsverwendungsnachweis!$R$6,FALSE)*$AF$6*Ermittlung_Pauschale!$N296),"")</f>
        <v/>
      </c>
      <c r="V304" s="73" t="str">
        <f>IFERROR(IF($B304=String_o_Kofi,0,VLOOKUP(Monatsverwendungsnachweis!AM307,Status_Ausloesung,Monatsverwendungsnachweis!$R$6,FALSE)*$AF$6*Ermittlung_Pauschale!$N296),"")</f>
        <v/>
      </c>
      <c r="W304" s="73" t="str">
        <f>IFERROR(IF($B304=String_o_Kofi,0,VLOOKUP(Monatsverwendungsnachweis!AN307,Status_Ausloesung,Monatsverwendungsnachweis!$R$6,FALSE)*$AF$6*Ermittlung_Pauschale!$N296),"")</f>
        <v/>
      </c>
      <c r="X304" s="73" t="str">
        <f>IFERROR(IF($B304=String_o_Kofi,0,VLOOKUP(Monatsverwendungsnachweis!AO307,Status_Ausloesung,Monatsverwendungsnachweis!$R$6,FALSE)*$AF$6*Ermittlung_Pauschale!$N296),"")</f>
        <v/>
      </c>
      <c r="Y304" s="73" t="str">
        <f>IFERROR(IF($B304=String_o_Kofi,0,VLOOKUP(Monatsverwendungsnachweis!AP307,Status_Ausloesung,Monatsverwendungsnachweis!$R$6,FALSE)*$AF$6*Ermittlung_Pauschale!$N296),"")</f>
        <v/>
      </c>
      <c r="Z304" s="73" t="str">
        <f>IFERROR(IF($B304=String_o_Kofi,0,VLOOKUP(Monatsverwendungsnachweis!AQ307,Status_Ausloesung,Monatsverwendungsnachweis!$R$6,FALSE)*$AF$6*Ermittlung_Pauschale!$N296),"")</f>
        <v/>
      </c>
      <c r="AA304" s="73" t="str">
        <f>IFERROR(IF($B304=String_o_Kofi,0,VLOOKUP(Monatsverwendungsnachweis!AR307,Status_Ausloesung,Monatsverwendungsnachweis!$R$6,FALSE)*$AF$6*Ermittlung_Pauschale!$N296),"")</f>
        <v/>
      </c>
      <c r="AB304" s="73" t="str">
        <f>IFERROR(IF($B304=String_o_Kofi,0,VLOOKUP(Monatsverwendungsnachweis!AS307,Status_Ausloesung,Monatsverwendungsnachweis!$R$6,FALSE)*$AF$6*Ermittlung_Pauschale!$N296),"")</f>
        <v/>
      </c>
      <c r="AC304" s="73" t="str">
        <f>IFERROR(IF($B304=String_o_Kofi,0,VLOOKUP(Monatsverwendungsnachweis!AT307,Status_Ausloesung,Monatsverwendungsnachweis!$R$6,FALSE)*$AF$6*Ermittlung_Pauschale!$N296),"")</f>
        <v/>
      </c>
      <c r="AD304" s="73" t="str">
        <f>IFERROR(IF($B304=String_o_Kofi,0,VLOOKUP(Monatsverwendungsnachweis!AU307,Status_Ausloesung,Monatsverwendungsnachweis!$R$6,FALSE)*$AF$6*Ermittlung_Pauschale!$N296),"")</f>
        <v/>
      </c>
      <c r="AE304" s="73" t="str">
        <f>IFERROR(IF($B304=String_o_Kofi,0,VLOOKUP(Monatsverwendungsnachweis!AV307,Status_Ausloesung,Monatsverwendungsnachweis!$R$6,FALSE)*$AF$6*Ermittlung_Pauschale!$N296),"")</f>
        <v/>
      </c>
      <c r="AF304" s="73" t="str">
        <f>IFERROR(IF($B304=String_o_Kofi,0,VLOOKUP(Monatsverwendungsnachweis!AW307,Status_Ausloesung,Monatsverwendungsnachweis!$R$6,FALSE)*$AF$6*Ermittlung_Pauschale!$N296),"")</f>
        <v/>
      </c>
      <c r="AG304" s="73" t="str">
        <f>IFERROR(IF($B304=String_o_Kofi,0,VLOOKUP(Monatsverwendungsnachweis!AX307,Status_Ausloesung,Monatsverwendungsnachweis!$R$6,FALSE)*$AF$6*Ermittlung_Pauschale!$N296),"")</f>
        <v/>
      </c>
      <c r="AH304" s="73" t="str">
        <f>IFERROR(IF($B304=String_o_Kofi,0,VLOOKUP(Monatsverwendungsnachweis!AY307,Status_Ausloesung,Monatsverwendungsnachweis!$R$6,FALSE)*$AF$6*Ermittlung_Pauschale!$N296),"")</f>
        <v/>
      </c>
      <c r="AI304" s="73" t="str">
        <f>IFERROR(IF($B304=String_o_Kofi,0,VLOOKUP(Monatsverwendungsnachweis!AZ307,Status_Ausloesung,Monatsverwendungsnachweis!$R$6,FALSE)*$AF$6*Ermittlung_Pauschale!$N296),"")</f>
        <v/>
      </c>
      <c r="AJ304" s="73" t="str">
        <f>IFERROR(IF($B304=String_o_Kofi,0,VLOOKUP(Monatsverwendungsnachweis!BA307,Status_Ausloesung,Monatsverwendungsnachweis!$R$6,FALSE)*$AF$6*Ermittlung_Pauschale!$N296),"")</f>
        <v/>
      </c>
      <c r="AK304" s="73" t="str">
        <f>IFERROR(IF($B304=String_o_Kofi,0,VLOOKUP(Monatsverwendungsnachweis!BB307,Status_Ausloesung,Monatsverwendungsnachweis!$R$6,FALSE)*$AF$6*Ermittlung_Pauschale!$N296),"")</f>
        <v/>
      </c>
      <c r="AL304" s="73" t="str">
        <f>IFERROR(IF($B304=String_o_Kofi,0,VLOOKUP(Monatsverwendungsnachweis!BC307,Status_Ausloesung,Monatsverwendungsnachweis!$R$6,FALSE)*$AF$6*Ermittlung_Pauschale!$N296),"")</f>
        <v/>
      </c>
      <c r="AM304" s="74">
        <f>IF(E304='Drop Down'!$L$2,SUM(H304:AL304),0)</f>
        <v>0</v>
      </c>
      <c r="AN304" s="74">
        <f>IF(E304='Drop Down'!$L$3,SUM(H304:AL304),0)</f>
        <v>0</v>
      </c>
      <c r="AO304" s="625"/>
      <c r="AP304" s="625"/>
    </row>
    <row r="305" spans="1:42" s="41" customFormat="1" ht="11.85" customHeight="1" x14ac:dyDescent="0.2">
      <c r="A305" s="83" t="str">
        <f>Monatsverwendungsnachweis!A308</f>
        <v/>
      </c>
      <c r="B305" s="84" t="str">
        <f>IF(Monatsverwendungsnachweis!B308&lt;&gt;"",Monatsverwendungsnachweis!B308,"")</f>
        <v/>
      </c>
      <c r="C305" s="84" t="str">
        <f>IF(Monatsverwendungsnachweis!D308&lt;&gt;"",Monatsverwendungsnachweis!D308,"")</f>
        <v/>
      </c>
      <c r="D305" s="124" t="str">
        <f>IF(Monatsverwendungsnachweis!F308="","",Monatsverwendungsnachweis!F308)</f>
        <v/>
      </c>
      <c r="E305" s="128" t="str">
        <f>IF(Monatsverwendungsnachweis!G308="","",Monatsverwendungsnachweis!G308)</f>
        <v/>
      </c>
      <c r="F305" s="124" t="str">
        <f>IF(Monatsverwendungsnachweis!H308="","",Monatsverwendungsnachweis!H308)</f>
        <v/>
      </c>
      <c r="G305" s="124" t="str">
        <f>IF(C305="","",IF(Ermittlung_Pauschale!N297=0,"nein","ja"))</f>
        <v/>
      </c>
      <c r="H305" s="73" t="str">
        <f>IFERROR(IF($B305=String_o_Kofi,0,VLOOKUP(Monatsverwendungsnachweis!Y308,Status_Ausloesung,Monatsverwendungsnachweis!$R$6,FALSE)*$AF$6*Ermittlung_Pauschale!$N297),"")</f>
        <v/>
      </c>
      <c r="I305" s="73" t="str">
        <f>IFERROR(IF($B305=String_o_Kofi,0,VLOOKUP(Monatsverwendungsnachweis!Z308,Status_Ausloesung,Monatsverwendungsnachweis!$R$6,FALSE)*$AF$6*Ermittlung_Pauschale!$N297),"")</f>
        <v/>
      </c>
      <c r="J305" s="73" t="str">
        <f>IFERROR(IF($B305=String_o_Kofi,0,VLOOKUP(Monatsverwendungsnachweis!AA308,Status_Ausloesung,Monatsverwendungsnachweis!$R$6,FALSE)*$AF$6*Ermittlung_Pauschale!$N297),"")</f>
        <v/>
      </c>
      <c r="K305" s="73" t="str">
        <f>IFERROR(IF($B305=String_o_Kofi,0,VLOOKUP(Monatsverwendungsnachweis!AB308,Status_Ausloesung,Monatsverwendungsnachweis!$R$6,FALSE)*$AF$6*Ermittlung_Pauschale!$N297),"")</f>
        <v/>
      </c>
      <c r="L305" s="73" t="str">
        <f>IFERROR(IF($B305=String_o_Kofi,0,VLOOKUP(Monatsverwendungsnachweis!AC308,Status_Ausloesung,Monatsverwendungsnachweis!$R$6,FALSE)*$AF$6*Ermittlung_Pauschale!$N297),"")</f>
        <v/>
      </c>
      <c r="M305" s="73" t="str">
        <f>IFERROR(IF($B305=String_o_Kofi,0,VLOOKUP(Monatsverwendungsnachweis!AD308,Status_Ausloesung,Monatsverwendungsnachweis!$R$6,FALSE)*$AF$6*Ermittlung_Pauschale!$N297),"")</f>
        <v/>
      </c>
      <c r="N305" s="73" t="str">
        <f>IFERROR(IF($B305=String_o_Kofi,0,VLOOKUP(Monatsverwendungsnachweis!AE308,Status_Ausloesung,Monatsverwendungsnachweis!$R$6,FALSE)*$AF$6*Ermittlung_Pauschale!$N297),"")</f>
        <v/>
      </c>
      <c r="O305" s="73" t="str">
        <f>IFERROR(IF($B305=String_o_Kofi,0,VLOOKUP(Monatsverwendungsnachweis!AF308,Status_Ausloesung,Monatsverwendungsnachweis!$R$6,FALSE)*$AF$6*Ermittlung_Pauschale!$N297),"")</f>
        <v/>
      </c>
      <c r="P305" s="73" t="str">
        <f>IFERROR(IF($B305=String_o_Kofi,0,VLOOKUP(Monatsverwendungsnachweis!AG308,Status_Ausloesung,Monatsverwendungsnachweis!$R$6,FALSE)*$AF$6*Ermittlung_Pauschale!$N297),"")</f>
        <v/>
      </c>
      <c r="Q305" s="73" t="str">
        <f>IFERROR(IF($B305=String_o_Kofi,0,VLOOKUP(Monatsverwendungsnachweis!AH308,Status_Ausloesung,Monatsverwendungsnachweis!$R$6,FALSE)*$AF$6*Ermittlung_Pauschale!$N297),"")</f>
        <v/>
      </c>
      <c r="R305" s="73" t="str">
        <f>IFERROR(IF($B305=String_o_Kofi,0,VLOOKUP(Monatsverwendungsnachweis!AI308,Status_Ausloesung,Monatsverwendungsnachweis!$R$6,FALSE)*$AF$6*Ermittlung_Pauschale!$N297),"")</f>
        <v/>
      </c>
      <c r="S305" s="73" t="str">
        <f>IFERROR(IF($B305=String_o_Kofi,0,VLOOKUP(Monatsverwendungsnachweis!AJ308,Status_Ausloesung,Monatsverwendungsnachweis!$R$6,FALSE)*$AF$6*Ermittlung_Pauschale!$N297),"")</f>
        <v/>
      </c>
      <c r="T305" s="73" t="str">
        <f>IFERROR(IF($B305=String_o_Kofi,0,VLOOKUP(Monatsverwendungsnachweis!AK308,Status_Ausloesung,Monatsverwendungsnachweis!$R$6,FALSE)*$AF$6*Ermittlung_Pauschale!$N297),"")</f>
        <v/>
      </c>
      <c r="U305" s="73" t="str">
        <f>IFERROR(IF($B305=String_o_Kofi,0,VLOOKUP(Monatsverwendungsnachweis!AL308,Status_Ausloesung,Monatsverwendungsnachweis!$R$6,FALSE)*$AF$6*Ermittlung_Pauschale!$N297),"")</f>
        <v/>
      </c>
      <c r="V305" s="73" t="str">
        <f>IFERROR(IF($B305=String_o_Kofi,0,VLOOKUP(Monatsverwendungsnachweis!AM308,Status_Ausloesung,Monatsverwendungsnachweis!$R$6,FALSE)*$AF$6*Ermittlung_Pauschale!$N297),"")</f>
        <v/>
      </c>
      <c r="W305" s="73" t="str">
        <f>IFERROR(IF($B305=String_o_Kofi,0,VLOOKUP(Monatsverwendungsnachweis!AN308,Status_Ausloesung,Monatsverwendungsnachweis!$R$6,FALSE)*$AF$6*Ermittlung_Pauschale!$N297),"")</f>
        <v/>
      </c>
      <c r="X305" s="73" t="str">
        <f>IFERROR(IF($B305=String_o_Kofi,0,VLOOKUP(Monatsverwendungsnachweis!AO308,Status_Ausloesung,Monatsverwendungsnachweis!$R$6,FALSE)*$AF$6*Ermittlung_Pauschale!$N297),"")</f>
        <v/>
      </c>
      <c r="Y305" s="73" t="str">
        <f>IFERROR(IF($B305=String_o_Kofi,0,VLOOKUP(Monatsverwendungsnachweis!AP308,Status_Ausloesung,Monatsverwendungsnachweis!$R$6,FALSE)*$AF$6*Ermittlung_Pauschale!$N297),"")</f>
        <v/>
      </c>
      <c r="Z305" s="73" t="str">
        <f>IFERROR(IF($B305=String_o_Kofi,0,VLOOKUP(Monatsverwendungsnachweis!AQ308,Status_Ausloesung,Monatsverwendungsnachweis!$R$6,FALSE)*$AF$6*Ermittlung_Pauschale!$N297),"")</f>
        <v/>
      </c>
      <c r="AA305" s="73" t="str">
        <f>IFERROR(IF($B305=String_o_Kofi,0,VLOOKUP(Monatsverwendungsnachweis!AR308,Status_Ausloesung,Monatsverwendungsnachweis!$R$6,FALSE)*$AF$6*Ermittlung_Pauschale!$N297),"")</f>
        <v/>
      </c>
      <c r="AB305" s="73" t="str">
        <f>IFERROR(IF($B305=String_o_Kofi,0,VLOOKUP(Monatsverwendungsnachweis!AS308,Status_Ausloesung,Monatsverwendungsnachweis!$R$6,FALSE)*$AF$6*Ermittlung_Pauschale!$N297),"")</f>
        <v/>
      </c>
      <c r="AC305" s="73" t="str">
        <f>IFERROR(IF($B305=String_o_Kofi,0,VLOOKUP(Monatsverwendungsnachweis!AT308,Status_Ausloesung,Monatsverwendungsnachweis!$R$6,FALSE)*$AF$6*Ermittlung_Pauschale!$N297),"")</f>
        <v/>
      </c>
      <c r="AD305" s="73" t="str">
        <f>IFERROR(IF($B305=String_o_Kofi,0,VLOOKUP(Monatsverwendungsnachweis!AU308,Status_Ausloesung,Monatsverwendungsnachweis!$R$6,FALSE)*$AF$6*Ermittlung_Pauschale!$N297),"")</f>
        <v/>
      </c>
      <c r="AE305" s="73" t="str">
        <f>IFERROR(IF($B305=String_o_Kofi,0,VLOOKUP(Monatsverwendungsnachweis!AV308,Status_Ausloesung,Monatsverwendungsnachweis!$R$6,FALSE)*$AF$6*Ermittlung_Pauschale!$N297),"")</f>
        <v/>
      </c>
      <c r="AF305" s="73" t="str">
        <f>IFERROR(IF($B305=String_o_Kofi,0,VLOOKUP(Monatsverwendungsnachweis!AW308,Status_Ausloesung,Monatsverwendungsnachweis!$R$6,FALSE)*$AF$6*Ermittlung_Pauschale!$N297),"")</f>
        <v/>
      </c>
      <c r="AG305" s="73" t="str">
        <f>IFERROR(IF($B305=String_o_Kofi,0,VLOOKUP(Monatsverwendungsnachweis!AX308,Status_Ausloesung,Monatsverwendungsnachweis!$R$6,FALSE)*$AF$6*Ermittlung_Pauschale!$N297),"")</f>
        <v/>
      </c>
      <c r="AH305" s="73" t="str">
        <f>IFERROR(IF($B305=String_o_Kofi,0,VLOOKUP(Monatsverwendungsnachweis!AY308,Status_Ausloesung,Monatsverwendungsnachweis!$R$6,FALSE)*$AF$6*Ermittlung_Pauschale!$N297),"")</f>
        <v/>
      </c>
      <c r="AI305" s="73" t="str">
        <f>IFERROR(IF($B305=String_o_Kofi,0,VLOOKUP(Monatsverwendungsnachweis!AZ308,Status_Ausloesung,Monatsverwendungsnachweis!$R$6,FALSE)*$AF$6*Ermittlung_Pauschale!$N297),"")</f>
        <v/>
      </c>
      <c r="AJ305" s="73" t="str">
        <f>IFERROR(IF($B305=String_o_Kofi,0,VLOOKUP(Monatsverwendungsnachweis!BA308,Status_Ausloesung,Monatsverwendungsnachweis!$R$6,FALSE)*$AF$6*Ermittlung_Pauschale!$N297),"")</f>
        <v/>
      </c>
      <c r="AK305" s="73" t="str">
        <f>IFERROR(IF($B305=String_o_Kofi,0,VLOOKUP(Monatsverwendungsnachweis!BB308,Status_Ausloesung,Monatsverwendungsnachweis!$R$6,FALSE)*$AF$6*Ermittlung_Pauschale!$N297),"")</f>
        <v/>
      </c>
      <c r="AL305" s="73" t="str">
        <f>IFERROR(IF($B305=String_o_Kofi,0,VLOOKUP(Monatsverwendungsnachweis!BC308,Status_Ausloesung,Monatsverwendungsnachweis!$R$6,FALSE)*$AF$6*Ermittlung_Pauschale!$N297),"")</f>
        <v/>
      </c>
      <c r="AM305" s="74">
        <f>IF(E305='Drop Down'!$L$2,SUM(H305:AL305),0)</f>
        <v>0</v>
      </c>
      <c r="AN305" s="74">
        <f>IF(E305='Drop Down'!$L$3,SUM(H305:AL305),0)</f>
        <v>0</v>
      </c>
      <c r="AO305" s="625"/>
      <c r="AP305" s="625"/>
    </row>
    <row r="306" spans="1:42" s="41" customFormat="1" ht="11.85" customHeight="1" x14ac:dyDescent="0.2">
      <c r="A306" s="83" t="str">
        <f>Monatsverwendungsnachweis!A309</f>
        <v/>
      </c>
      <c r="B306" s="84" t="str">
        <f>IF(Monatsverwendungsnachweis!B309&lt;&gt;"",Monatsverwendungsnachweis!B309,"")</f>
        <v/>
      </c>
      <c r="C306" s="84" t="str">
        <f>IF(Monatsverwendungsnachweis!D309&lt;&gt;"",Monatsverwendungsnachweis!D309,"")</f>
        <v/>
      </c>
      <c r="D306" s="124" t="str">
        <f>IF(Monatsverwendungsnachweis!F309="","",Monatsverwendungsnachweis!F309)</f>
        <v/>
      </c>
      <c r="E306" s="128" t="str">
        <f>IF(Monatsverwendungsnachweis!G309="","",Monatsverwendungsnachweis!G309)</f>
        <v/>
      </c>
      <c r="F306" s="124" t="str">
        <f>IF(Monatsverwendungsnachweis!H309="","",Monatsverwendungsnachweis!H309)</f>
        <v/>
      </c>
      <c r="G306" s="124" t="str">
        <f>IF(C306="","",IF(Ermittlung_Pauschale!N298=0,"nein","ja"))</f>
        <v/>
      </c>
      <c r="H306" s="73" t="str">
        <f>IFERROR(IF($B306=String_o_Kofi,0,VLOOKUP(Monatsverwendungsnachweis!Y309,Status_Ausloesung,Monatsverwendungsnachweis!$R$6,FALSE)*$AF$6*Ermittlung_Pauschale!$N298),"")</f>
        <v/>
      </c>
      <c r="I306" s="73" t="str">
        <f>IFERROR(IF($B306=String_o_Kofi,0,VLOOKUP(Monatsverwendungsnachweis!Z309,Status_Ausloesung,Monatsverwendungsnachweis!$R$6,FALSE)*$AF$6*Ermittlung_Pauschale!$N298),"")</f>
        <v/>
      </c>
      <c r="J306" s="73" t="str">
        <f>IFERROR(IF($B306=String_o_Kofi,0,VLOOKUP(Monatsverwendungsnachweis!AA309,Status_Ausloesung,Monatsverwendungsnachweis!$R$6,FALSE)*$AF$6*Ermittlung_Pauschale!$N298),"")</f>
        <v/>
      </c>
      <c r="K306" s="73" t="str">
        <f>IFERROR(IF($B306=String_o_Kofi,0,VLOOKUP(Monatsverwendungsnachweis!AB309,Status_Ausloesung,Monatsverwendungsnachweis!$R$6,FALSE)*$AF$6*Ermittlung_Pauschale!$N298),"")</f>
        <v/>
      </c>
      <c r="L306" s="73" t="str">
        <f>IFERROR(IF($B306=String_o_Kofi,0,VLOOKUP(Monatsverwendungsnachweis!AC309,Status_Ausloesung,Monatsverwendungsnachweis!$R$6,FALSE)*$AF$6*Ermittlung_Pauschale!$N298),"")</f>
        <v/>
      </c>
      <c r="M306" s="73" t="str">
        <f>IFERROR(IF($B306=String_o_Kofi,0,VLOOKUP(Monatsverwendungsnachweis!AD309,Status_Ausloesung,Monatsverwendungsnachweis!$R$6,FALSE)*$AF$6*Ermittlung_Pauschale!$N298),"")</f>
        <v/>
      </c>
      <c r="N306" s="73" t="str">
        <f>IFERROR(IF($B306=String_o_Kofi,0,VLOOKUP(Monatsverwendungsnachweis!AE309,Status_Ausloesung,Monatsverwendungsnachweis!$R$6,FALSE)*$AF$6*Ermittlung_Pauschale!$N298),"")</f>
        <v/>
      </c>
      <c r="O306" s="73" t="str">
        <f>IFERROR(IF($B306=String_o_Kofi,0,VLOOKUP(Monatsverwendungsnachweis!AF309,Status_Ausloesung,Monatsverwendungsnachweis!$R$6,FALSE)*$AF$6*Ermittlung_Pauschale!$N298),"")</f>
        <v/>
      </c>
      <c r="P306" s="73" t="str">
        <f>IFERROR(IF($B306=String_o_Kofi,0,VLOOKUP(Monatsverwendungsnachweis!AG309,Status_Ausloesung,Monatsverwendungsnachweis!$R$6,FALSE)*$AF$6*Ermittlung_Pauschale!$N298),"")</f>
        <v/>
      </c>
      <c r="Q306" s="73" t="str">
        <f>IFERROR(IF($B306=String_o_Kofi,0,VLOOKUP(Monatsverwendungsnachweis!AH309,Status_Ausloesung,Monatsverwendungsnachweis!$R$6,FALSE)*$AF$6*Ermittlung_Pauschale!$N298),"")</f>
        <v/>
      </c>
      <c r="R306" s="73" t="str">
        <f>IFERROR(IF($B306=String_o_Kofi,0,VLOOKUP(Monatsverwendungsnachweis!AI309,Status_Ausloesung,Monatsverwendungsnachweis!$R$6,FALSE)*$AF$6*Ermittlung_Pauschale!$N298),"")</f>
        <v/>
      </c>
      <c r="S306" s="73" t="str">
        <f>IFERROR(IF($B306=String_o_Kofi,0,VLOOKUP(Monatsverwendungsnachweis!AJ309,Status_Ausloesung,Monatsverwendungsnachweis!$R$6,FALSE)*$AF$6*Ermittlung_Pauschale!$N298),"")</f>
        <v/>
      </c>
      <c r="T306" s="73" t="str">
        <f>IFERROR(IF($B306=String_o_Kofi,0,VLOOKUP(Monatsverwendungsnachweis!AK309,Status_Ausloesung,Monatsverwendungsnachweis!$R$6,FALSE)*$AF$6*Ermittlung_Pauschale!$N298),"")</f>
        <v/>
      </c>
      <c r="U306" s="73" t="str">
        <f>IFERROR(IF($B306=String_o_Kofi,0,VLOOKUP(Monatsverwendungsnachweis!AL309,Status_Ausloesung,Monatsverwendungsnachweis!$R$6,FALSE)*$AF$6*Ermittlung_Pauschale!$N298),"")</f>
        <v/>
      </c>
      <c r="V306" s="73" t="str">
        <f>IFERROR(IF($B306=String_o_Kofi,0,VLOOKUP(Monatsverwendungsnachweis!AM309,Status_Ausloesung,Monatsverwendungsnachweis!$R$6,FALSE)*$AF$6*Ermittlung_Pauschale!$N298),"")</f>
        <v/>
      </c>
      <c r="W306" s="73" t="str">
        <f>IFERROR(IF($B306=String_o_Kofi,0,VLOOKUP(Monatsverwendungsnachweis!AN309,Status_Ausloesung,Monatsverwendungsnachweis!$R$6,FALSE)*$AF$6*Ermittlung_Pauschale!$N298),"")</f>
        <v/>
      </c>
      <c r="X306" s="73" t="str">
        <f>IFERROR(IF($B306=String_o_Kofi,0,VLOOKUP(Monatsverwendungsnachweis!AO309,Status_Ausloesung,Monatsverwendungsnachweis!$R$6,FALSE)*$AF$6*Ermittlung_Pauschale!$N298),"")</f>
        <v/>
      </c>
      <c r="Y306" s="73" t="str">
        <f>IFERROR(IF($B306=String_o_Kofi,0,VLOOKUP(Monatsverwendungsnachweis!AP309,Status_Ausloesung,Monatsverwendungsnachweis!$R$6,FALSE)*$AF$6*Ermittlung_Pauschale!$N298),"")</f>
        <v/>
      </c>
      <c r="Z306" s="73" t="str">
        <f>IFERROR(IF($B306=String_o_Kofi,0,VLOOKUP(Monatsverwendungsnachweis!AQ309,Status_Ausloesung,Monatsverwendungsnachweis!$R$6,FALSE)*$AF$6*Ermittlung_Pauschale!$N298),"")</f>
        <v/>
      </c>
      <c r="AA306" s="73" t="str">
        <f>IFERROR(IF($B306=String_o_Kofi,0,VLOOKUP(Monatsverwendungsnachweis!AR309,Status_Ausloesung,Monatsverwendungsnachweis!$R$6,FALSE)*$AF$6*Ermittlung_Pauschale!$N298),"")</f>
        <v/>
      </c>
      <c r="AB306" s="73" t="str">
        <f>IFERROR(IF($B306=String_o_Kofi,0,VLOOKUP(Monatsverwendungsnachweis!AS309,Status_Ausloesung,Monatsverwendungsnachweis!$R$6,FALSE)*$AF$6*Ermittlung_Pauschale!$N298),"")</f>
        <v/>
      </c>
      <c r="AC306" s="73" t="str">
        <f>IFERROR(IF($B306=String_o_Kofi,0,VLOOKUP(Monatsverwendungsnachweis!AT309,Status_Ausloesung,Monatsverwendungsnachweis!$R$6,FALSE)*$AF$6*Ermittlung_Pauschale!$N298),"")</f>
        <v/>
      </c>
      <c r="AD306" s="73" t="str">
        <f>IFERROR(IF($B306=String_o_Kofi,0,VLOOKUP(Monatsverwendungsnachweis!AU309,Status_Ausloesung,Monatsverwendungsnachweis!$R$6,FALSE)*$AF$6*Ermittlung_Pauschale!$N298),"")</f>
        <v/>
      </c>
      <c r="AE306" s="73" t="str">
        <f>IFERROR(IF($B306=String_o_Kofi,0,VLOOKUP(Monatsverwendungsnachweis!AV309,Status_Ausloesung,Monatsverwendungsnachweis!$R$6,FALSE)*$AF$6*Ermittlung_Pauschale!$N298),"")</f>
        <v/>
      </c>
      <c r="AF306" s="73" t="str">
        <f>IFERROR(IF($B306=String_o_Kofi,0,VLOOKUP(Monatsverwendungsnachweis!AW309,Status_Ausloesung,Monatsverwendungsnachweis!$R$6,FALSE)*$AF$6*Ermittlung_Pauschale!$N298),"")</f>
        <v/>
      </c>
      <c r="AG306" s="73" t="str">
        <f>IFERROR(IF($B306=String_o_Kofi,0,VLOOKUP(Monatsverwendungsnachweis!AX309,Status_Ausloesung,Monatsverwendungsnachweis!$R$6,FALSE)*$AF$6*Ermittlung_Pauschale!$N298),"")</f>
        <v/>
      </c>
      <c r="AH306" s="73" t="str">
        <f>IFERROR(IF($B306=String_o_Kofi,0,VLOOKUP(Monatsverwendungsnachweis!AY309,Status_Ausloesung,Monatsverwendungsnachweis!$R$6,FALSE)*$AF$6*Ermittlung_Pauschale!$N298),"")</f>
        <v/>
      </c>
      <c r="AI306" s="73" t="str">
        <f>IFERROR(IF($B306=String_o_Kofi,0,VLOOKUP(Monatsverwendungsnachweis!AZ309,Status_Ausloesung,Monatsverwendungsnachweis!$R$6,FALSE)*$AF$6*Ermittlung_Pauschale!$N298),"")</f>
        <v/>
      </c>
      <c r="AJ306" s="73" t="str">
        <f>IFERROR(IF($B306=String_o_Kofi,0,VLOOKUP(Monatsverwendungsnachweis!BA309,Status_Ausloesung,Monatsverwendungsnachweis!$R$6,FALSE)*$AF$6*Ermittlung_Pauschale!$N298),"")</f>
        <v/>
      </c>
      <c r="AK306" s="73" t="str">
        <f>IFERROR(IF($B306=String_o_Kofi,0,VLOOKUP(Monatsverwendungsnachweis!BB309,Status_Ausloesung,Monatsverwendungsnachweis!$R$6,FALSE)*$AF$6*Ermittlung_Pauschale!$N298),"")</f>
        <v/>
      </c>
      <c r="AL306" s="73" t="str">
        <f>IFERROR(IF($B306=String_o_Kofi,0,VLOOKUP(Monatsverwendungsnachweis!BC309,Status_Ausloesung,Monatsverwendungsnachweis!$R$6,FALSE)*$AF$6*Ermittlung_Pauschale!$N298),"")</f>
        <v/>
      </c>
      <c r="AM306" s="74">
        <f>IF(E306='Drop Down'!$L$2,SUM(H306:AL306),0)</f>
        <v>0</v>
      </c>
      <c r="AN306" s="74">
        <f>IF(E306='Drop Down'!$L$3,SUM(H306:AL306),0)</f>
        <v>0</v>
      </c>
      <c r="AO306" s="625"/>
      <c r="AP306" s="625"/>
    </row>
    <row r="307" spans="1:42" s="41" customFormat="1" ht="11.85" customHeight="1" x14ac:dyDescent="0.2">
      <c r="A307" s="83" t="str">
        <f>Monatsverwendungsnachweis!A310</f>
        <v/>
      </c>
      <c r="B307" s="84" t="str">
        <f>IF(Monatsverwendungsnachweis!B310&lt;&gt;"",Monatsverwendungsnachweis!B310,"")</f>
        <v/>
      </c>
      <c r="C307" s="84" t="str">
        <f>IF(Monatsverwendungsnachweis!D310&lt;&gt;"",Monatsverwendungsnachweis!D310,"")</f>
        <v/>
      </c>
      <c r="D307" s="124" t="str">
        <f>IF(Monatsverwendungsnachweis!F310="","",Monatsverwendungsnachweis!F310)</f>
        <v/>
      </c>
      <c r="E307" s="128" t="str">
        <f>IF(Monatsverwendungsnachweis!G310="","",Monatsverwendungsnachweis!G310)</f>
        <v/>
      </c>
      <c r="F307" s="124" t="str">
        <f>IF(Monatsverwendungsnachweis!H310="","",Monatsverwendungsnachweis!H310)</f>
        <v/>
      </c>
      <c r="G307" s="124" t="str">
        <f>IF(C307="","",IF(Ermittlung_Pauschale!N299=0,"nein","ja"))</f>
        <v/>
      </c>
      <c r="H307" s="73" t="str">
        <f>IFERROR(IF($B307=String_o_Kofi,0,VLOOKUP(Monatsverwendungsnachweis!Y310,Status_Ausloesung,Monatsverwendungsnachweis!$R$6,FALSE)*$AF$6*Ermittlung_Pauschale!$N299),"")</f>
        <v/>
      </c>
      <c r="I307" s="73" t="str">
        <f>IFERROR(IF($B307=String_o_Kofi,0,VLOOKUP(Monatsverwendungsnachweis!Z310,Status_Ausloesung,Monatsverwendungsnachweis!$R$6,FALSE)*$AF$6*Ermittlung_Pauschale!$N299),"")</f>
        <v/>
      </c>
      <c r="J307" s="73" t="str">
        <f>IFERROR(IF($B307=String_o_Kofi,0,VLOOKUP(Monatsverwendungsnachweis!AA310,Status_Ausloesung,Monatsverwendungsnachweis!$R$6,FALSE)*$AF$6*Ermittlung_Pauschale!$N299),"")</f>
        <v/>
      </c>
      <c r="K307" s="73" t="str">
        <f>IFERROR(IF($B307=String_o_Kofi,0,VLOOKUP(Monatsverwendungsnachweis!AB310,Status_Ausloesung,Monatsverwendungsnachweis!$R$6,FALSE)*$AF$6*Ermittlung_Pauschale!$N299),"")</f>
        <v/>
      </c>
      <c r="L307" s="73" t="str">
        <f>IFERROR(IF($B307=String_o_Kofi,0,VLOOKUP(Monatsverwendungsnachweis!AC310,Status_Ausloesung,Monatsverwendungsnachweis!$R$6,FALSE)*$AF$6*Ermittlung_Pauschale!$N299),"")</f>
        <v/>
      </c>
      <c r="M307" s="73" t="str">
        <f>IFERROR(IF($B307=String_o_Kofi,0,VLOOKUP(Monatsverwendungsnachweis!AD310,Status_Ausloesung,Monatsverwendungsnachweis!$R$6,FALSE)*$AF$6*Ermittlung_Pauschale!$N299),"")</f>
        <v/>
      </c>
      <c r="N307" s="73" t="str">
        <f>IFERROR(IF($B307=String_o_Kofi,0,VLOOKUP(Monatsverwendungsnachweis!AE310,Status_Ausloesung,Monatsverwendungsnachweis!$R$6,FALSE)*$AF$6*Ermittlung_Pauschale!$N299),"")</f>
        <v/>
      </c>
      <c r="O307" s="73" t="str">
        <f>IFERROR(IF($B307=String_o_Kofi,0,VLOOKUP(Monatsverwendungsnachweis!AF310,Status_Ausloesung,Monatsverwendungsnachweis!$R$6,FALSE)*$AF$6*Ermittlung_Pauschale!$N299),"")</f>
        <v/>
      </c>
      <c r="P307" s="73" t="str">
        <f>IFERROR(IF($B307=String_o_Kofi,0,VLOOKUP(Monatsverwendungsnachweis!AG310,Status_Ausloesung,Monatsverwendungsnachweis!$R$6,FALSE)*$AF$6*Ermittlung_Pauschale!$N299),"")</f>
        <v/>
      </c>
      <c r="Q307" s="73" t="str">
        <f>IFERROR(IF($B307=String_o_Kofi,0,VLOOKUP(Monatsverwendungsnachweis!AH310,Status_Ausloesung,Monatsverwendungsnachweis!$R$6,FALSE)*$AF$6*Ermittlung_Pauschale!$N299),"")</f>
        <v/>
      </c>
      <c r="R307" s="73" t="str">
        <f>IFERROR(IF($B307=String_o_Kofi,0,VLOOKUP(Monatsverwendungsnachweis!AI310,Status_Ausloesung,Monatsverwendungsnachweis!$R$6,FALSE)*$AF$6*Ermittlung_Pauschale!$N299),"")</f>
        <v/>
      </c>
      <c r="S307" s="73" t="str">
        <f>IFERROR(IF($B307=String_o_Kofi,0,VLOOKUP(Monatsverwendungsnachweis!AJ310,Status_Ausloesung,Monatsverwendungsnachweis!$R$6,FALSE)*$AF$6*Ermittlung_Pauschale!$N299),"")</f>
        <v/>
      </c>
      <c r="T307" s="73" t="str">
        <f>IFERROR(IF($B307=String_o_Kofi,0,VLOOKUP(Monatsverwendungsnachweis!AK310,Status_Ausloesung,Monatsverwendungsnachweis!$R$6,FALSE)*$AF$6*Ermittlung_Pauschale!$N299),"")</f>
        <v/>
      </c>
      <c r="U307" s="73" t="str">
        <f>IFERROR(IF($B307=String_o_Kofi,0,VLOOKUP(Monatsverwendungsnachweis!AL310,Status_Ausloesung,Monatsverwendungsnachweis!$R$6,FALSE)*$AF$6*Ermittlung_Pauschale!$N299),"")</f>
        <v/>
      </c>
      <c r="V307" s="73" t="str">
        <f>IFERROR(IF($B307=String_o_Kofi,0,VLOOKUP(Monatsverwendungsnachweis!AM310,Status_Ausloesung,Monatsverwendungsnachweis!$R$6,FALSE)*$AF$6*Ermittlung_Pauschale!$N299),"")</f>
        <v/>
      </c>
      <c r="W307" s="73" t="str">
        <f>IFERROR(IF($B307=String_o_Kofi,0,VLOOKUP(Monatsverwendungsnachweis!AN310,Status_Ausloesung,Monatsverwendungsnachweis!$R$6,FALSE)*$AF$6*Ermittlung_Pauschale!$N299),"")</f>
        <v/>
      </c>
      <c r="X307" s="73" t="str">
        <f>IFERROR(IF($B307=String_o_Kofi,0,VLOOKUP(Monatsverwendungsnachweis!AO310,Status_Ausloesung,Monatsverwendungsnachweis!$R$6,FALSE)*$AF$6*Ermittlung_Pauschale!$N299),"")</f>
        <v/>
      </c>
      <c r="Y307" s="73" t="str">
        <f>IFERROR(IF($B307=String_o_Kofi,0,VLOOKUP(Monatsverwendungsnachweis!AP310,Status_Ausloesung,Monatsverwendungsnachweis!$R$6,FALSE)*$AF$6*Ermittlung_Pauschale!$N299),"")</f>
        <v/>
      </c>
      <c r="Z307" s="73" t="str">
        <f>IFERROR(IF($B307=String_o_Kofi,0,VLOOKUP(Monatsverwendungsnachweis!AQ310,Status_Ausloesung,Monatsverwendungsnachweis!$R$6,FALSE)*$AF$6*Ermittlung_Pauschale!$N299),"")</f>
        <v/>
      </c>
      <c r="AA307" s="73" t="str">
        <f>IFERROR(IF($B307=String_o_Kofi,0,VLOOKUP(Monatsverwendungsnachweis!AR310,Status_Ausloesung,Monatsverwendungsnachweis!$R$6,FALSE)*$AF$6*Ermittlung_Pauschale!$N299),"")</f>
        <v/>
      </c>
      <c r="AB307" s="73" t="str">
        <f>IFERROR(IF($B307=String_o_Kofi,0,VLOOKUP(Monatsverwendungsnachweis!AS310,Status_Ausloesung,Monatsverwendungsnachweis!$R$6,FALSE)*$AF$6*Ermittlung_Pauschale!$N299),"")</f>
        <v/>
      </c>
      <c r="AC307" s="73" t="str">
        <f>IFERROR(IF($B307=String_o_Kofi,0,VLOOKUP(Monatsverwendungsnachweis!AT310,Status_Ausloesung,Monatsverwendungsnachweis!$R$6,FALSE)*$AF$6*Ermittlung_Pauschale!$N299),"")</f>
        <v/>
      </c>
      <c r="AD307" s="73" t="str">
        <f>IFERROR(IF($B307=String_o_Kofi,0,VLOOKUP(Monatsverwendungsnachweis!AU310,Status_Ausloesung,Monatsverwendungsnachweis!$R$6,FALSE)*$AF$6*Ermittlung_Pauschale!$N299),"")</f>
        <v/>
      </c>
      <c r="AE307" s="73" t="str">
        <f>IFERROR(IF($B307=String_o_Kofi,0,VLOOKUP(Monatsverwendungsnachweis!AV310,Status_Ausloesung,Monatsverwendungsnachweis!$R$6,FALSE)*$AF$6*Ermittlung_Pauschale!$N299),"")</f>
        <v/>
      </c>
      <c r="AF307" s="73" t="str">
        <f>IFERROR(IF($B307=String_o_Kofi,0,VLOOKUP(Monatsverwendungsnachweis!AW310,Status_Ausloesung,Monatsverwendungsnachweis!$R$6,FALSE)*$AF$6*Ermittlung_Pauschale!$N299),"")</f>
        <v/>
      </c>
      <c r="AG307" s="73" t="str">
        <f>IFERROR(IF($B307=String_o_Kofi,0,VLOOKUP(Monatsverwendungsnachweis!AX310,Status_Ausloesung,Monatsverwendungsnachweis!$R$6,FALSE)*$AF$6*Ermittlung_Pauschale!$N299),"")</f>
        <v/>
      </c>
      <c r="AH307" s="73" t="str">
        <f>IFERROR(IF($B307=String_o_Kofi,0,VLOOKUP(Monatsverwendungsnachweis!AY310,Status_Ausloesung,Monatsverwendungsnachweis!$R$6,FALSE)*$AF$6*Ermittlung_Pauschale!$N299),"")</f>
        <v/>
      </c>
      <c r="AI307" s="73" t="str">
        <f>IFERROR(IF($B307=String_o_Kofi,0,VLOOKUP(Monatsverwendungsnachweis!AZ310,Status_Ausloesung,Monatsverwendungsnachweis!$R$6,FALSE)*$AF$6*Ermittlung_Pauschale!$N299),"")</f>
        <v/>
      </c>
      <c r="AJ307" s="73" t="str">
        <f>IFERROR(IF($B307=String_o_Kofi,0,VLOOKUP(Monatsverwendungsnachweis!BA310,Status_Ausloesung,Monatsverwendungsnachweis!$R$6,FALSE)*$AF$6*Ermittlung_Pauschale!$N299),"")</f>
        <v/>
      </c>
      <c r="AK307" s="73" t="str">
        <f>IFERROR(IF($B307=String_o_Kofi,0,VLOOKUP(Monatsverwendungsnachweis!BB310,Status_Ausloesung,Monatsverwendungsnachweis!$R$6,FALSE)*$AF$6*Ermittlung_Pauschale!$N299),"")</f>
        <v/>
      </c>
      <c r="AL307" s="73" t="str">
        <f>IFERROR(IF($B307=String_o_Kofi,0,VLOOKUP(Monatsverwendungsnachweis!BC310,Status_Ausloesung,Monatsverwendungsnachweis!$R$6,FALSE)*$AF$6*Ermittlung_Pauschale!$N299),"")</f>
        <v/>
      </c>
      <c r="AM307" s="74">
        <f>IF(E307='Drop Down'!$L$2,SUM(H307:AL307),0)</f>
        <v>0</v>
      </c>
      <c r="AN307" s="74">
        <f>IF(E307='Drop Down'!$L$3,SUM(H307:AL307),0)</f>
        <v>0</v>
      </c>
      <c r="AO307" s="625"/>
      <c r="AP307" s="625"/>
    </row>
    <row r="308" spans="1:42" s="41" customFormat="1" ht="11.85" customHeight="1" x14ac:dyDescent="0.2">
      <c r="A308" s="83" t="str">
        <f>Monatsverwendungsnachweis!A311</f>
        <v/>
      </c>
      <c r="B308" s="84" t="str">
        <f>IF(Monatsverwendungsnachweis!B311&lt;&gt;"",Monatsverwendungsnachweis!B311,"")</f>
        <v/>
      </c>
      <c r="C308" s="84" t="str">
        <f>IF(Monatsverwendungsnachweis!D311&lt;&gt;"",Monatsverwendungsnachweis!D311,"")</f>
        <v/>
      </c>
      <c r="D308" s="124" t="str">
        <f>IF(Monatsverwendungsnachweis!F311="","",Monatsverwendungsnachweis!F311)</f>
        <v/>
      </c>
      <c r="E308" s="128" t="str">
        <f>IF(Monatsverwendungsnachweis!G311="","",Monatsverwendungsnachweis!G311)</f>
        <v/>
      </c>
      <c r="F308" s="124" t="str">
        <f>IF(Monatsverwendungsnachweis!H311="","",Monatsverwendungsnachweis!H311)</f>
        <v/>
      </c>
      <c r="G308" s="124" t="str">
        <f>IF(C308="","",IF(Ermittlung_Pauschale!N300=0,"nein","ja"))</f>
        <v/>
      </c>
      <c r="H308" s="73" t="str">
        <f>IFERROR(IF($B308=String_o_Kofi,0,VLOOKUP(Monatsverwendungsnachweis!Y311,Status_Ausloesung,Monatsverwendungsnachweis!$R$6,FALSE)*$AF$6*Ermittlung_Pauschale!$N300),"")</f>
        <v/>
      </c>
      <c r="I308" s="73" t="str">
        <f>IFERROR(IF($B308=String_o_Kofi,0,VLOOKUP(Monatsverwendungsnachweis!Z311,Status_Ausloesung,Monatsverwendungsnachweis!$R$6,FALSE)*$AF$6*Ermittlung_Pauschale!$N300),"")</f>
        <v/>
      </c>
      <c r="J308" s="73" t="str">
        <f>IFERROR(IF($B308=String_o_Kofi,0,VLOOKUP(Monatsverwendungsnachweis!AA311,Status_Ausloesung,Monatsverwendungsnachweis!$R$6,FALSE)*$AF$6*Ermittlung_Pauschale!$N300),"")</f>
        <v/>
      </c>
      <c r="K308" s="73" t="str">
        <f>IFERROR(IF($B308=String_o_Kofi,0,VLOOKUP(Monatsverwendungsnachweis!AB311,Status_Ausloesung,Monatsverwendungsnachweis!$R$6,FALSE)*$AF$6*Ermittlung_Pauschale!$N300),"")</f>
        <v/>
      </c>
      <c r="L308" s="73" t="str">
        <f>IFERROR(IF($B308=String_o_Kofi,0,VLOOKUP(Monatsverwendungsnachweis!AC311,Status_Ausloesung,Monatsverwendungsnachweis!$R$6,FALSE)*$AF$6*Ermittlung_Pauschale!$N300),"")</f>
        <v/>
      </c>
      <c r="M308" s="73" t="str">
        <f>IFERROR(IF($B308=String_o_Kofi,0,VLOOKUP(Monatsverwendungsnachweis!AD311,Status_Ausloesung,Monatsverwendungsnachweis!$R$6,FALSE)*$AF$6*Ermittlung_Pauschale!$N300),"")</f>
        <v/>
      </c>
      <c r="N308" s="73" t="str">
        <f>IFERROR(IF($B308=String_o_Kofi,0,VLOOKUP(Monatsverwendungsnachweis!AE311,Status_Ausloesung,Monatsverwendungsnachweis!$R$6,FALSE)*$AF$6*Ermittlung_Pauschale!$N300),"")</f>
        <v/>
      </c>
      <c r="O308" s="73" t="str">
        <f>IFERROR(IF($B308=String_o_Kofi,0,VLOOKUP(Monatsverwendungsnachweis!AF311,Status_Ausloesung,Monatsverwendungsnachweis!$R$6,FALSE)*$AF$6*Ermittlung_Pauschale!$N300),"")</f>
        <v/>
      </c>
      <c r="P308" s="73" t="str">
        <f>IFERROR(IF($B308=String_o_Kofi,0,VLOOKUP(Monatsverwendungsnachweis!AG311,Status_Ausloesung,Monatsverwendungsnachweis!$R$6,FALSE)*$AF$6*Ermittlung_Pauschale!$N300),"")</f>
        <v/>
      </c>
      <c r="Q308" s="73" t="str">
        <f>IFERROR(IF($B308=String_o_Kofi,0,VLOOKUP(Monatsverwendungsnachweis!AH311,Status_Ausloesung,Monatsverwendungsnachweis!$R$6,FALSE)*$AF$6*Ermittlung_Pauschale!$N300),"")</f>
        <v/>
      </c>
      <c r="R308" s="73" t="str">
        <f>IFERROR(IF($B308=String_o_Kofi,0,VLOOKUP(Monatsverwendungsnachweis!AI311,Status_Ausloesung,Monatsverwendungsnachweis!$R$6,FALSE)*$AF$6*Ermittlung_Pauschale!$N300),"")</f>
        <v/>
      </c>
      <c r="S308" s="73" t="str">
        <f>IFERROR(IF($B308=String_o_Kofi,0,VLOOKUP(Monatsverwendungsnachweis!AJ311,Status_Ausloesung,Monatsverwendungsnachweis!$R$6,FALSE)*$AF$6*Ermittlung_Pauschale!$N300),"")</f>
        <v/>
      </c>
      <c r="T308" s="73" t="str">
        <f>IFERROR(IF($B308=String_o_Kofi,0,VLOOKUP(Monatsverwendungsnachweis!AK311,Status_Ausloesung,Monatsverwendungsnachweis!$R$6,FALSE)*$AF$6*Ermittlung_Pauschale!$N300),"")</f>
        <v/>
      </c>
      <c r="U308" s="73" t="str">
        <f>IFERROR(IF($B308=String_o_Kofi,0,VLOOKUP(Monatsverwendungsnachweis!AL311,Status_Ausloesung,Monatsverwendungsnachweis!$R$6,FALSE)*$AF$6*Ermittlung_Pauschale!$N300),"")</f>
        <v/>
      </c>
      <c r="V308" s="73" t="str">
        <f>IFERROR(IF($B308=String_o_Kofi,0,VLOOKUP(Monatsverwendungsnachweis!AM311,Status_Ausloesung,Monatsverwendungsnachweis!$R$6,FALSE)*$AF$6*Ermittlung_Pauschale!$N300),"")</f>
        <v/>
      </c>
      <c r="W308" s="73" t="str">
        <f>IFERROR(IF($B308=String_o_Kofi,0,VLOOKUP(Monatsverwendungsnachweis!AN311,Status_Ausloesung,Monatsverwendungsnachweis!$R$6,FALSE)*$AF$6*Ermittlung_Pauschale!$N300),"")</f>
        <v/>
      </c>
      <c r="X308" s="73" t="str">
        <f>IFERROR(IF($B308=String_o_Kofi,0,VLOOKUP(Monatsverwendungsnachweis!AO311,Status_Ausloesung,Monatsverwendungsnachweis!$R$6,FALSE)*$AF$6*Ermittlung_Pauschale!$N300),"")</f>
        <v/>
      </c>
      <c r="Y308" s="73" t="str">
        <f>IFERROR(IF($B308=String_o_Kofi,0,VLOOKUP(Monatsverwendungsnachweis!AP311,Status_Ausloesung,Monatsverwendungsnachweis!$R$6,FALSE)*$AF$6*Ermittlung_Pauschale!$N300),"")</f>
        <v/>
      </c>
      <c r="Z308" s="73" t="str">
        <f>IFERROR(IF($B308=String_o_Kofi,0,VLOOKUP(Monatsverwendungsnachweis!AQ311,Status_Ausloesung,Monatsverwendungsnachweis!$R$6,FALSE)*$AF$6*Ermittlung_Pauschale!$N300),"")</f>
        <v/>
      </c>
      <c r="AA308" s="73" t="str">
        <f>IFERROR(IF($B308=String_o_Kofi,0,VLOOKUP(Monatsverwendungsnachweis!AR311,Status_Ausloesung,Monatsverwendungsnachweis!$R$6,FALSE)*$AF$6*Ermittlung_Pauschale!$N300),"")</f>
        <v/>
      </c>
      <c r="AB308" s="73" t="str">
        <f>IFERROR(IF($B308=String_o_Kofi,0,VLOOKUP(Monatsverwendungsnachweis!AS311,Status_Ausloesung,Monatsverwendungsnachweis!$R$6,FALSE)*$AF$6*Ermittlung_Pauschale!$N300),"")</f>
        <v/>
      </c>
      <c r="AC308" s="73" t="str">
        <f>IFERROR(IF($B308=String_o_Kofi,0,VLOOKUP(Monatsverwendungsnachweis!AT311,Status_Ausloesung,Monatsverwendungsnachweis!$R$6,FALSE)*$AF$6*Ermittlung_Pauschale!$N300),"")</f>
        <v/>
      </c>
      <c r="AD308" s="73" t="str">
        <f>IFERROR(IF($B308=String_o_Kofi,0,VLOOKUP(Monatsverwendungsnachweis!AU311,Status_Ausloesung,Monatsverwendungsnachweis!$R$6,FALSE)*$AF$6*Ermittlung_Pauschale!$N300),"")</f>
        <v/>
      </c>
      <c r="AE308" s="73" t="str">
        <f>IFERROR(IF($B308=String_o_Kofi,0,VLOOKUP(Monatsverwendungsnachweis!AV311,Status_Ausloesung,Monatsverwendungsnachweis!$R$6,FALSE)*$AF$6*Ermittlung_Pauschale!$N300),"")</f>
        <v/>
      </c>
      <c r="AF308" s="73" t="str">
        <f>IFERROR(IF($B308=String_o_Kofi,0,VLOOKUP(Monatsverwendungsnachweis!AW311,Status_Ausloesung,Monatsverwendungsnachweis!$R$6,FALSE)*$AF$6*Ermittlung_Pauschale!$N300),"")</f>
        <v/>
      </c>
      <c r="AG308" s="73" t="str">
        <f>IFERROR(IF($B308=String_o_Kofi,0,VLOOKUP(Monatsverwendungsnachweis!AX311,Status_Ausloesung,Monatsverwendungsnachweis!$R$6,FALSE)*$AF$6*Ermittlung_Pauschale!$N300),"")</f>
        <v/>
      </c>
      <c r="AH308" s="73" t="str">
        <f>IFERROR(IF($B308=String_o_Kofi,0,VLOOKUP(Monatsverwendungsnachweis!AY311,Status_Ausloesung,Monatsverwendungsnachweis!$R$6,FALSE)*$AF$6*Ermittlung_Pauschale!$N300),"")</f>
        <v/>
      </c>
      <c r="AI308" s="73" t="str">
        <f>IFERROR(IF($B308=String_o_Kofi,0,VLOOKUP(Monatsverwendungsnachweis!AZ311,Status_Ausloesung,Monatsverwendungsnachweis!$R$6,FALSE)*$AF$6*Ermittlung_Pauschale!$N300),"")</f>
        <v/>
      </c>
      <c r="AJ308" s="73" t="str">
        <f>IFERROR(IF($B308=String_o_Kofi,0,VLOOKUP(Monatsverwendungsnachweis!BA311,Status_Ausloesung,Monatsverwendungsnachweis!$R$6,FALSE)*$AF$6*Ermittlung_Pauschale!$N300),"")</f>
        <v/>
      </c>
      <c r="AK308" s="73" t="str">
        <f>IFERROR(IF($B308=String_o_Kofi,0,VLOOKUP(Monatsverwendungsnachweis!BB311,Status_Ausloesung,Monatsverwendungsnachweis!$R$6,FALSE)*$AF$6*Ermittlung_Pauschale!$N300),"")</f>
        <v/>
      </c>
      <c r="AL308" s="73" t="str">
        <f>IFERROR(IF($B308=String_o_Kofi,0,VLOOKUP(Monatsverwendungsnachweis!BC311,Status_Ausloesung,Monatsverwendungsnachweis!$R$6,FALSE)*$AF$6*Ermittlung_Pauschale!$N300),"")</f>
        <v/>
      </c>
      <c r="AM308" s="74">
        <f>IF(E308='Drop Down'!$L$2,SUM(H308:AL308),0)</f>
        <v>0</v>
      </c>
      <c r="AN308" s="74">
        <f>IF(E308='Drop Down'!$L$3,SUM(H308:AL308),0)</f>
        <v>0</v>
      </c>
      <c r="AO308" s="625"/>
      <c r="AP308" s="625"/>
    </row>
    <row r="309" spans="1:42" s="41" customFormat="1" ht="11.85" customHeight="1" x14ac:dyDescent="0.2">
      <c r="A309" s="83" t="str">
        <f>Monatsverwendungsnachweis!A312</f>
        <v/>
      </c>
      <c r="B309" s="84" t="str">
        <f>IF(Monatsverwendungsnachweis!B312&lt;&gt;"",Monatsverwendungsnachweis!B312,"")</f>
        <v/>
      </c>
      <c r="C309" s="84" t="str">
        <f>IF(Monatsverwendungsnachweis!D312&lt;&gt;"",Monatsverwendungsnachweis!D312,"")</f>
        <v/>
      </c>
      <c r="D309" s="124" t="str">
        <f>IF(Monatsverwendungsnachweis!F312="","",Monatsverwendungsnachweis!F312)</f>
        <v/>
      </c>
      <c r="E309" s="128" t="str">
        <f>IF(Monatsverwendungsnachweis!G312="","",Monatsverwendungsnachweis!G312)</f>
        <v/>
      </c>
      <c r="F309" s="124" t="str">
        <f>IF(Monatsverwendungsnachweis!H312="","",Monatsverwendungsnachweis!H312)</f>
        <v/>
      </c>
      <c r="G309" s="124" t="str">
        <f>IF(C309="","",IF(Ermittlung_Pauschale!N301=0,"nein","ja"))</f>
        <v/>
      </c>
      <c r="H309" s="73" t="str">
        <f>IFERROR(IF($B309=String_o_Kofi,0,VLOOKUP(Monatsverwendungsnachweis!Y312,Status_Ausloesung,Monatsverwendungsnachweis!$R$6,FALSE)*$AF$6*Ermittlung_Pauschale!$N301),"")</f>
        <v/>
      </c>
      <c r="I309" s="73" t="str">
        <f>IFERROR(IF($B309=String_o_Kofi,0,VLOOKUP(Monatsverwendungsnachweis!Z312,Status_Ausloesung,Monatsverwendungsnachweis!$R$6,FALSE)*$AF$6*Ermittlung_Pauschale!$N301),"")</f>
        <v/>
      </c>
      <c r="J309" s="73" t="str">
        <f>IFERROR(IF($B309=String_o_Kofi,0,VLOOKUP(Monatsverwendungsnachweis!AA312,Status_Ausloesung,Monatsverwendungsnachweis!$R$6,FALSE)*$AF$6*Ermittlung_Pauschale!$N301),"")</f>
        <v/>
      </c>
      <c r="K309" s="73" t="str">
        <f>IFERROR(IF($B309=String_o_Kofi,0,VLOOKUP(Monatsverwendungsnachweis!AB312,Status_Ausloesung,Monatsverwendungsnachweis!$R$6,FALSE)*$AF$6*Ermittlung_Pauschale!$N301),"")</f>
        <v/>
      </c>
      <c r="L309" s="73" t="str">
        <f>IFERROR(IF($B309=String_o_Kofi,0,VLOOKUP(Monatsverwendungsnachweis!AC312,Status_Ausloesung,Monatsverwendungsnachweis!$R$6,FALSE)*$AF$6*Ermittlung_Pauschale!$N301),"")</f>
        <v/>
      </c>
      <c r="M309" s="73" t="str">
        <f>IFERROR(IF($B309=String_o_Kofi,0,VLOOKUP(Monatsverwendungsnachweis!AD312,Status_Ausloesung,Monatsverwendungsnachweis!$R$6,FALSE)*$AF$6*Ermittlung_Pauschale!$N301),"")</f>
        <v/>
      </c>
      <c r="N309" s="73" t="str">
        <f>IFERROR(IF($B309=String_o_Kofi,0,VLOOKUP(Monatsverwendungsnachweis!AE312,Status_Ausloesung,Monatsverwendungsnachweis!$R$6,FALSE)*$AF$6*Ermittlung_Pauschale!$N301),"")</f>
        <v/>
      </c>
      <c r="O309" s="73" t="str">
        <f>IFERROR(IF($B309=String_o_Kofi,0,VLOOKUP(Monatsverwendungsnachweis!AF312,Status_Ausloesung,Monatsverwendungsnachweis!$R$6,FALSE)*$AF$6*Ermittlung_Pauschale!$N301),"")</f>
        <v/>
      </c>
      <c r="P309" s="73" t="str">
        <f>IFERROR(IF($B309=String_o_Kofi,0,VLOOKUP(Monatsverwendungsnachweis!AG312,Status_Ausloesung,Monatsverwendungsnachweis!$R$6,FALSE)*$AF$6*Ermittlung_Pauschale!$N301),"")</f>
        <v/>
      </c>
      <c r="Q309" s="73" t="str">
        <f>IFERROR(IF($B309=String_o_Kofi,0,VLOOKUP(Monatsverwendungsnachweis!AH312,Status_Ausloesung,Monatsverwendungsnachweis!$R$6,FALSE)*$AF$6*Ermittlung_Pauschale!$N301),"")</f>
        <v/>
      </c>
      <c r="R309" s="73" t="str">
        <f>IFERROR(IF($B309=String_o_Kofi,0,VLOOKUP(Monatsverwendungsnachweis!AI312,Status_Ausloesung,Monatsverwendungsnachweis!$R$6,FALSE)*$AF$6*Ermittlung_Pauschale!$N301),"")</f>
        <v/>
      </c>
      <c r="S309" s="73" t="str">
        <f>IFERROR(IF($B309=String_o_Kofi,0,VLOOKUP(Monatsverwendungsnachweis!AJ312,Status_Ausloesung,Monatsverwendungsnachweis!$R$6,FALSE)*$AF$6*Ermittlung_Pauschale!$N301),"")</f>
        <v/>
      </c>
      <c r="T309" s="73" t="str">
        <f>IFERROR(IF($B309=String_o_Kofi,0,VLOOKUP(Monatsverwendungsnachweis!AK312,Status_Ausloesung,Monatsverwendungsnachweis!$R$6,FALSE)*$AF$6*Ermittlung_Pauschale!$N301),"")</f>
        <v/>
      </c>
      <c r="U309" s="73" t="str">
        <f>IFERROR(IF($B309=String_o_Kofi,0,VLOOKUP(Monatsverwendungsnachweis!AL312,Status_Ausloesung,Monatsverwendungsnachweis!$R$6,FALSE)*$AF$6*Ermittlung_Pauschale!$N301),"")</f>
        <v/>
      </c>
      <c r="V309" s="73" t="str">
        <f>IFERROR(IF($B309=String_o_Kofi,0,VLOOKUP(Monatsverwendungsnachweis!AM312,Status_Ausloesung,Monatsverwendungsnachweis!$R$6,FALSE)*$AF$6*Ermittlung_Pauschale!$N301),"")</f>
        <v/>
      </c>
      <c r="W309" s="73" t="str">
        <f>IFERROR(IF($B309=String_o_Kofi,0,VLOOKUP(Monatsverwendungsnachweis!AN312,Status_Ausloesung,Monatsverwendungsnachweis!$R$6,FALSE)*$AF$6*Ermittlung_Pauschale!$N301),"")</f>
        <v/>
      </c>
      <c r="X309" s="73" t="str">
        <f>IFERROR(IF($B309=String_o_Kofi,0,VLOOKUP(Monatsverwendungsnachweis!AO312,Status_Ausloesung,Monatsverwendungsnachweis!$R$6,FALSE)*$AF$6*Ermittlung_Pauschale!$N301),"")</f>
        <v/>
      </c>
      <c r="Y309" s="73" t="str">
        <f>IFERROR(IF($B309=String_o_Kofi,0,VLOOKUP(Monatsverwendungsnachweis!AP312,Status_Ausloesung,Monatsverwendungsnachweis!$R$6,FALSE)*$AF$6*Ermittlung_Pauschale!$N301),"")</f>
        <v/>
      </c>
      <c r="Z309" s="73" t="str">
        <f>IFERROR(IF($B309=String_o_Kofi,0,VLOOKUP(Monatsverwendungsnachweis!AQ312,Status_Ausloesung,Monatsverwendungsnachweis!$R$6,FALSE)*$AF$6*Ermittlung_Pauschale!$N301),"")</f>
        <v/>
      </c>
      <c r="AA309" s="73" t="str">
        <f>IFERROR(IF($B309=String_o_Kofi,0,VLOOKUP(Monatsverwendungsnachweis!AR312,Status_Ausloesung,Monatsverwendungsnachweis!$R$6,FALSE)*$AF$6*Ermittlung_Pauschale!$N301),"")</f>
        <v/>
      </c>
      <c r="AB309" s="73" t="str">
        <f>IFERROR(IF($B309=String_o_Kofi,0,VLOOKUP(Monatsverwendungsnachweis!AS312,Status_Ausloesung,Monatsverwendungsnachweis!$R$6,FALSE)*$AF$6*Ermittlung_Pauschale!$N301),"")</f>
        <v/>
      </c>
      <c r="AC309" s="73" t="str">
        <f>IFERROR(IF($B309=String_o_Kofi,0,VLOOKUP(Monatsverwendungsnachweis!AT312,Status_Ausloesung,Monatsverwendungsnachweis!$R$6,FALSE)*$AF$6*Ermittlung_Pauschale!$N301),"")</f>
        <v/>
      </c>
      <c r="AD309" s="73" t="str">
        <f>IFERROR(IF($B309=String_o_Kofi,0,VLOOKUP(Monatsverwendungsnachweis!AU312,Status_Ausloesung,Monatsverwendungsnachweis!$R$6,FALSE)*$AF$6*Ermittlung_Pauschale!$N301),"")</f>
        <v/>
      </c>
      <c r="AE309" s="73" t="str">
        <f>IFERROR(IF($B309=String_o_Kofi,0,VLOOKUP(Monatsverwendungsnachweis!AV312,Status_Ausloesung,Monatsverwendungsnachweis!$R$6,FALSE)*$AF$6*Ermittlung_Pauschale!$N301),"")</f>
        <v/>
      </c>
      <c r="AF309" s="73" t="str">
        <f>IFERROR(IF($B309=String_o_Kofi,0,VLOOKUP(Monatsverwendungsnachweis!AW312,Status_Ausloesung,Monatsverwendungsnachweis!$R$6,FALSE)*$AF$6*Ermittlung_Pauschale!$N301),"")</f>
        <v/>
      </c>
      <c r="AG309" s="73" t="str">
        <f>IFERROR(IF($B309=String_o_Kofi,0,VLOOKUP(Monatsverwendungsnachweis!AX312,Status_Ausloesung,Monatsverwendungsnachweis!$R$6,FALSE)*$AF$6*Ermittlung_Pauschale!$N301),"")</f>
        <v/>
      </c>
      <c r="AH309" s="73" t="str">
        <f>IFERROR(IF($B309=String_o_Kofi,0,VLOOKUP(Monatsverwendungsnachweis!AY312,Status_Ausloesung,Monatsverwendungsnachweis!$R$6,FALSE)*$AF$6*Ermittlung_Pauschale!$N301),"")</f>
        <v/>
      </c>
      <c r="AI309" s="73" t="str">
        <f>IFERROR(IF($B309=String_o_Kofi,0,VLOOKUP(Monatsverwendungsnachweis!AZ312,Status_Ausloesung,Monatsverwendungsnachweis!$R$6,FALSE)*$AF$6*Ermittlung_Pauschale!$N301),"")</f>
        <v/>
      </c>
      <c r="AJ309" s="73" t="str">
        <f>IFERROR(IF($B309=String_o_Kofi,0,VLOOKUP(Monatsverwendungsnachweis!BA312,Status_Ausloesung,Monatsverwendungsnachweis!$R$6,FALSE)*$AF$6*Ermittlung_Pauschale!$N301),"")</f>
        <v/>
      </c>
      <c r="AK309" s="73" t="str">
        <f>IFERROR(IF($B309=String_o_Kofi,0,VLOOKUP(Monatsverwendungsnachweis!BB312,Status_Ausloesung,Monatsverwendungsnachweis!$R$6,FALSE)*$AF$6*Ermittlung_Pauschale!$N301),"")</f>
        <v/>
      </c>
      <c r="AL309" s="73" t="str">
        <f>IFERROR(IF($B309=String_o_Kofi,0,VLOOKUP(Monatsverwendungsnachweis!BC312,Status_Ausloesung,Monatsverwendungsnachweis!$R$6,FALSE)*$AF$6*Ermittlung_Pauschale!$N301),"")</f>
        <v/>
      </c>
      <c r="AM309" s="74">
        <f>IF(E309='Drop Down'!$L$2,SUM(H309:AL309),0)</f>
        <v>0</v>
      </c>
      <c r="AN309" s="74">
        <f>IF(E309='Drop Down'!$L$3,SUM(H309:AL309),0)</f>
        <v>0</v>
      </c>
      <c r="AO309" s="625"/>
      <c r="AP309" s="625"/>
    </row>
    <row r="310" spans="1:42" x14ac:dyDescent="0.25">
      <c r="A310" s="429">
        <f>COUNT(A10:A309)</f>
        <v>1</v>
      </c>
      <c r="B310" s="430" t="s">
        <v>28</v>
      </c>
      <c r="C310" s="622"/>
      <c r="D310" s="431"/>
      <c r="E310" s="647"/>
      <c r="F310" s="888"/>
      <c r="G310" s="888"/>
      <c r="H310" s="888"/>
      <c r="I310" s="888"/>
      <c r="J310" s="888"/>
      <c r="K310" s="888"/>
      <c r="L310" s="888"/>
      <c r="M310" s="890"/>
      <c r="N310" s="890"/>
      <c r="O310" s="431"/>
      <c r="P310" s="431"/>
      <c r="Q310" s="431"/>
      <c r="R310" s="431"/>
      <c r="S310" s="431"/>
      <c r="T310" s="431"/>
      <c r="U310" s="431"/>
      <c r="V310" s="431"/>
      <c r="W310" s="431"/>
      <c r="X310" s="431"/>
      <c r="Y310" s="431"/>
      <c r="Z310" s="431"/>
      <c r="AA310" s="431"/>
      <c r="AB310" s="431"/>
      <c r="AC310" s="431"/>
      <c r="AD310" s="431"/>
      <c r="AE310" s="431"/>
      <c r="AF310" s="431"/>
      <c r="AG310" s="432" t="s">
        <v>104</v>
      </c>
      <c r="AH310" s="433"/>
      <c r="AI310" s="433"/>
      <c r="AJ310" s="434"/>
      <c r="AK310" s="430"/>
      <c r="AL310" s="435"/>
      <c r="AM310" s="893">
        <f>SUM(AM10:AM309)</f>
        <v>0</v>
      </c>
      <c r="AN310" s="893"/>
      <c r="AO310" s="883">
        <f>AM310+AM311</f>
        <v>0</v>
      </c>
      <c r="AP310" s="884"/>
    </row>
    <row r="311" spans="1:42" x14ac:dyDescent="0.25">
      <c r="A311" s="10"/>
      <c r="B311" s="10" t="s">
        <v>29</v>
      </c>
      <c r="C311" s="623"/>
      <c r="D311" s="167"/>
      <c r="E311" s="646"/>
      <c r="F311" s="889"/>
      <c r="G311" s="889"/>
      <c r="H311" s="889"/>
      <c r="I311" s="889"/>
      <c r="J311" s="889"/>
      <c r="K311" s="889"/>
      <c r="L311" s="889"/>
      <c r="M311" s="887"/>
      <c r="N311" s="887"/>
      <c r="AF311" s="132"/>
      <c r="AG311" s="133" t="s">
        <v>457</v>
      </c>
      <c r="AH311" s="132"/>
      <c r="AI311" s="132"/>
      <c r="AJ311" s="132"/>
      <c r="AM311" s="891">
        <f>SUM(AN10:AN309)</f>
        <v>0</v>
      </c>
      <c r="AN311" s="892"/>
      <c r="AO311" s="885"/>
      <c r="AP311" s="886"/>
    </row>
    <row r="312" spans="1:42" x14ac:dyDescent="0.25">
      <c r="A312" s="10"/>
    </row>
    <row r="313" spans="1:42" x14ac:dyDescent="0.25">
      <c r="A313" s="10"/>
    </row>
    <row r="314" spans="1:42" x14ac:dyDescent="0.25">
      <c r="A314" s="10"/>
    </row>
    <row r="315" spans="1:42" x14ac:dyDescent="0.25">
      <c r="A315" s="10"/>
    </row>
    <row r="316" spans="1:42" x14ac:dyDescent="0.25">
      <c r="A316" s="10"/>
    </row>
    <row r="317" spans="1:42" x14ac:dyDescent="0.25">
      <c r="A317" s="10"/>
    </row>
  </sheetData>
  <sheetProtection sheet="1" formatRows="0"/>
  <dataConsolidate/>
  <mergeCells count="14">
    <mergeCell ref="AO310:AP311"/>
    <mergeCell ref="M311:N311"/>
    <mergeCell ref="F310:L310"/>
    <mergeCell ref="F311:L311"/>
    <mergeCell ref="M310:N310"/>
    <mergeCell ref="AM311:AN311"/>
    <mergeCell ref="AM310:AN310"/>
    <mergeCell ref="A1:AM1"/>
    <mergeCell ref="A2:R2"/>
    <mergeCell ref="AD6:AE6"/>
    <mergeCell ref="AH4:AP4"/>
    <mergeCell ref="AB5:AP5"/>
    <mergeCell ref="C4:U4"/>
    <mergeCell ref="C3:I3"/>
  </mergeCells>
  <phoneticPr fontId="0" type="noConversion"/>
  <conditionalFormatting sqref="H10:AL309">
    <cfRule type="cellIs" dxfId="44" priority="9" stopIfTrue="1" operator="equal">
      <formula>1</formula>
    </cfRule>
  </conditionalFormatting>
  <conditionalFormatting sqref="AM10:AN309">
    <cfRule type="cellIs" dxfId="43" priority="7" stopIfTrue="1" operator="equal">
      <formula>0</formula>
    </cfRule>
  </conditionalFormatting>
  <conditionalFormatting sqref="A10:AP309">
    <cfRule type="expression" dxfId="42" priority="1">
      <formula>$B10=String_o_Kofi</formula>
    </cfRule>
  </conditionalFormatting>
  <printOptions horizontalCentered="1" gridLines="1"/>
  <pageMargins left="0.70866141732283472" right="0.70866141732283472" top="0.74803149606299213" bottom="0.74803149606299213" header="0.31496062992125984" footer="0.31496062992125984"/>
  <pageSetup paperSize="9" scale="76" fitToHeight="0" pageOrder="overThenDown" orientation="landscape" r:id="rId1"/>
  <headerFooter alignWithMargins="0">
    <oddHeader>&amp;L&amp;G&amp;R&amp;G</oddHeader>
    <oddFooter>&amp;L&amp;8Dateiname:
&amp;F
&amp;A&amp;C&amp;8ESF_Monats_VN_TN_UHG_75_V3_1_1_200501&amp;R
 Seite &amp;P von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L81"/>
  <sheetViews>
    <sheetView showGridLines="0" zoomScaleNormal="100" zoomScalePageLayoutView="90" workbookViewId="0">
      <selection activeCell="F25" sqref="F25"/>
    </sheetView>
  </sheetViews>
  <sheetFormatPr baseColWidth="10" defaultColWidth="11.44140625" defaultRowHeight="13.2" x14ac:dyDescent="0.25"/>
  <cols>
    <col min="1" max="1" width="11.44140625" style="41"/>
    <col min="2" max="2" width="34.5546875" style="10" customWidth="1"/>
    <col min="3" max="3" width="18.88671875" style="10" customWidth="1"/>
    <col min="4" max="4" width="15.5546875" style="10" customWidth="1"/>
    <col min="5" max="5" width="24.88671875" style="10" customWidth="1"/>
    <col min="6" max="6" width="18.33203125" style="10" bestFit="1" customWidth="1"/>
    <col min="7" max="16384" width="11.44140625" style="10"/>
  </cols>
  <sheetData>
    <row r="1" spans="1:12" ht="15.6" x14ac:dyDescent="0.3">
      <c r="A1" s="225" t="s">
        <v>278</v>
      </c>
    </row>
    <row r="2" spans="1:12" x14ac:dyDescent="0.25">
      <c r="A2" s="216" t="s">
        <v>289</v>
      </c>
    </row>
    <row r="3" spans="1:12" ht="6.75" customHeight="1" x14ac:dyDescent="0.25">
      <c r="A3" s="226"/>
    </row>
    <row r="4" spans="1:12" ht="12.75" customHeight="1" x14ac:dyDescent="0.25">
      <c r="A4" s="243" t="str">
        <f>Monatsverwendungsnachweis!$A$4</f>
        <v>Projektbezeichnung laut Bescheid</v>
      </c>
      <c r="B4" s="198"/>
      <c r="C4" s="894">
        <f>Monatsverwendungsnachweis!$E$4</f>
        <v>0</v>
      </c>
      <c r="D4" s="894"/>
      <c r="E4" s="894"/>
    </row>
    <row r="5" spans="1:12" x14ac:dyDescent="0.25">
      <c r="A5" s="243" t="str">
        <f>Monatsverwendungsnachweis!$A$5:$E$5</f>
        <v>Aktenzeichen</v>
      </c>
      <c r="B5" s="198"/>
      <c r="C5" s="662">
        <f>Monatsverwendungsnachweis!$E$5</f>
        <v>0</v>
      </c>
      <c r="D5" s="685"/>
      <c r="E5" s="685"/>
      <c r="F5" s="271"/>
    </row>
    <row r="6" spans="1:12" x14ac:dyDescent="0.25">
      <c r="A6" s="244" t="str">
        <f>Monatsverwendungsnachweis!$A$7</f>
        <v>Nachweis für Monat/Jahr</v>
      </c>
      <c r="B6" s="199"/>
      <c r="C6" s="275" t="str">
        <f>CONCATENATE(Monatsverwendungsnachweis!$E$7, " / ",Monatsverwendungsnachweis!F7)</f>
        <v>Januar / 2023</v>
      </c>
      <c r="D6" s="685"/>
      <c r="E6" s="685"/>
      <c r="F6" s="270"/>
    </row>
    <row r="7" spans="1:12" x14ac:dyDescent="0.25">
      <c r="A7" s="226" t="s">
        <v>293</v>
      </c>
      <c r="C7" s="267">
        <f>Monatsverwendungsnachweis!E6</f>
        <v>0</v>
      </c>
      <c r="D7" s="247"/>
      <c r="E7" s="247"/>
    </row>
    <row r="8" spans="1:12" x14ac:dyDescent="0.25">
      <c r="A8" s="226" t="s">
        <v>281</v>
      </c>
      <c r="C8" s="276">
        <f>IFERROR('Pauschale Summen'!G13,0)</f>
        <v>0</v>
      </c>
      <c r="D8" s="247"/>
      <c r="E8" s="247"/>
    </row>
    <row r="9" spans="1:12" ht="5.25" customHeight="1" x14ac:dyDescent="0.25">
      <c r="A9" s="239"/>
      <c r="B9" s="239"/>
      <c r="C9" s="239"/>
      <c r="D9" s="239"/>
      <c r="E9" s="239"/>
      <c r="F9" s="239"/>
    </row>
    <row r="10" spans="1:12" ht="13.5" customHeight="1" x14ac:dyDescent="0.25">
      <c r="A10" s="10"/>
      <c r="E10" s="249" t="s">
        <v>306</v>
      </c>
      <c r="F10" s="249" t="s">
        <v>334</v>
      </c>
    </row>
    <row r="11" spans="1:12" x14ac:dyDescent="0.25">
      <c r="A11" s="226" t="s">
        <v>291</v>
      </c>
      <c r="E11" s="281" t="str">
        <f>Monatsverwendungsnachweis!T4</f>
        <v>kV</v>
      </c>
      <c r="F11" s="281" t="str">
        <f>Monatsverwendungsnachweis!U4</f>
        <v>kV</v>
      </c>
    </row>
    <row r="12" spans="1:12" x14ac:dyDescent="0.25">
      <c r="A12" s="34" t="s">
        <v>647</v>
      </c>
    </row>
    <row r="13" spans="1:12" x14ac:dyDescent="0.25">
      <c r="A13" s="207" t="s">
        <v>263</v>
      </c>
      <c r="B13" s="227" t="s">
        <v>3</v>
      </c>
      <c r="C13" s="227" t="s">
        <v>645</v>
      </c>
      <c r="D13" s="227" t="s">
        <v>337</v>
      </c>
      <c r="E13" s="227" t="s">
        <v>264</v>
      </c>
      <c r="F13" s="227" t="s">
        <v>336</v>
      </c>
      <c r="L13" s="268"/>
    </row>
    <row r="14" spans="1:12" x14ac:dyDescent="0.25">
      <c r="A14" s="208">
        <v>1</v>
      </c>
      <c r="B14" s="316"/>
      <c r="C14" s="317"/>
      <c r="D14" s="317"/>
      <c r="E14" s="318"/>
      <c r="F14" s="277">
        <f>IFERROR(D14/C14,0)</f>
        <v>0</v>
      </c>
    </row>
    <row r="15" spans="1:12" x14ac:dyDescent="0.25">
      <c r="A15" s="208">
        <v>2</v>
      </c>
      <c r="B15" s="316"/>
      <c r="C15" s="317"/>
      <c r="D15" s="317"/>
      <c r="E15" s="318"/>
      <c r="F15" s="277">
        <f>IFERROR(D15/C15,0)</f>
        <v>0</v>
      </c>
    </row>
    <row r="16" spans="1:12" x14ac:dyDescent="0.25">
      <c r="A16" s="208">
        <v>3</v>
      </c>
      <c r="B16" s="316"/>
      <c r="C16" s="317"/>
      <c r="D16" s="317"/>
      <c r="E16" s="318"/>
      <c r="F16" s="277">
        <f>IFERROR(D16/C16,0)</f>
        <v>0</v>
      </c>
    </row>
    <row r="17" spans="1:12" x14ac:dyDescent="0.25">
      <c r="A17" s="208">
        <v>4</v>
      </c>
      <c r="B17" s="316"/>
      <c r="C17" s="317"/>
      <c r="D17" s="317"/>
      <c r="E17" s="318"/>
      <c r="F17" s="277">
        <f>IFERROR(D17/C17,0)</f>
        <v>0</v>
      </c>
    </row>
    <row r="18" spans="1:12" x14ac:dyDescent="0.25">
      <c r="A18" s="209">
        <v>5</v>
      </c>
      <c r="B18" s="316"/>
      <c r="C18" s="317"/>
      <c r="D18" s="317"/>
      <c r="E18" s="318"/>
      <c r="F18" s="277">
        <f t="shared" ref="F18:F23" si="0">IFERROR(D18/C18,0)</f>
        <v>0</v>
      </c>
    </row>
    <row r="19" spans="1:12" x14ac:dyDescent="0.25">
      <c r="A19" s="209">
        <v>6</v>
      </c>
      <c r="B19" s="316"/>
      <c r="C19" s="317"/>
      <c r="D19" s="317"/>
      <c r="E19" s="319"/>
      <c r="F19" s="277">
        <f t="shared" si="0"/>
        <v>0</v>
      </c>
    </row>
    <row r="20" spans="1:12" x14ac:dyDescent="0.25">
      <c r="A20" s="209">
        <v>7</v>
      </c>
      <c r="B20" s="316"/>
      <c r="C20" s="317"/>
      <c r="D20" s="317"/>
      <c r="E20" s="318"/>
      <c r="F20" s="277">
        <f t="shared" si="0"/>
        <v>0</v>
      </c>
    </row>
    <row r="21" spans="1:12" x14ac:dyDescent="0.25">
      <c r="A21" s="209">
        <v>8</v>
      </c>
      <c r="B21" s="316"/>
      <c r="C21" s="317"/>
      <c r="D21" s="317"/>
      <c r="E21" s="318"/>
      <c r="F21" s="277">
        <f t="shared" si="0"/>
        <v>0</v>
      </c>
    </row>
    <row r="22" spans="1:12" x14ac:dyDescent="0.25">
      <c r="A22" s="209">
        <v>9</v>
      </c>
      <c r="B22" s="316"/>
      <c r="C22" s="317"/>
      <c r="D22" s="317"/>
      <c r="E22" s="318"/>
      <c r="F22" s="277">
        <f t="shared" si="0"/>
        <v>0</v>
      </c>
    </row>
    <row r="23" spans="1:12" x14ac:dyDescent="0.25">
      <c r="A23" s="669">
        <v>10</v>
      </c>
      <c r="B23" s="670"/>
      <c r="C23" s="671"/>
      <c r="D23" s="671"/>
      <c r="E23" s="672"/>
      <c r="F23" s="673">
        <f t="shared" si="0"/>
        <v>0</v>
      </c>
    </row>
    <row r="24" spans="1:12" ht="19.5" customHeight="1" x14ac:dyDescent="0.25">
      <c r="A24" s="684" t="s">
        <v>646</v>
      </c>
      <c r="B24" s="674"/>
      <c r="C24" s="675"/>
      <c r="D24" s="675"/>
      <c r="E24" s="676"/>
      <c r="F24" s="677"/>
    </row>
    <row r="25" spans="1:12" x14ac:dyDescent="0.25">
      <c r="A25" s="207" t="s">
        <v>263</v>
      </c>
      <c r="B25" s="227" t="s">
        <v>3</v>
      </c>
      <c r="C25" s="227"/>
      <c r="D25" s="227"/>
      <c r="E25" s="227" t="s">
        <v>264</v>
      </c>
      <c r="F25" s="227" t="s">
        <v>336</v>
      </c>
      <c r="L25" s="268"/>
    </row>
    <row r="26" spans="1:12" x14ac:dyDescent="0.25">
      <c r="A26" s="669">
        <v>1</v>
      </c>
      <c r="B26" s="687"/>
      <c r="C26" s="678"/>
      <c r="D26" s="678"/>
      <c r="E26" s="688"/>
      <c r="F26" s="681"/>
    </row>
    <row r="27" spans="1:12" x14ac:dyDescent="0.25">
      <c r="A27" s="209">
        <v>2</v>
      </c>
      <c r="B27" s="316"/>
      <c r="C27" s="679"/>
      <c r="D27" s="679"/>
      <c r="E27" s="318"/>
      <c r="F27" s="682"/>
    </row>
    <row r="28" spans="1:12" x14ac:dyDescent="0.25">
      <c r="A28" s="209">
        <v>3</v>
      </c>
      <c r="B28" s="316"/>
      <c r="C28" s="679"/>
      <c r="D28" s="679"/>
      <c r="E28" s="318"/>
      <c r="F28" s="682"/>
    </row>
    <row r="29" spans="1:12" x14ac:dyDescent="0.25">
      <c r="A29" s="209">
        <v>4</v>
      </c>
      <c r="B29" s="316"/>
      <c r="C29" s="679"/>
      <c r="D29" s="679"/>
      <c r="E29" s="318"/>
      <c r="F29" s="682"/>
    </row>
    <row r="30" spans="1:12" x14ac:dyDescent="0.25">
      <c r="A30" s="209">
        <v>5</v>
      </c>
      <c r="B30" s="316"/>
      <c r="C30" s="679"/>
      <c r="D30" s="679"/>
      <c r="E30" s="318"/>
      <c r="F30" s="682"/>
    </row>
    <row r="31" spans="1:12" x14ac:dyDescent="0.25">
      <c r="A31" s="209">
        <v>6</v>
      </c>
      <c r="B31" s="316"/>
      <c r="C31" s="679"/>
      <c r="D31" s="679"/>
      <c r="E31" s="318"/>
      <c r="F31" s="682"/>
    </row>
    <row r="32" spans="1:12" x14ac:dyDescent="0.25">
      <c r="A32" s="209">
        <v>7</v>
      </c>
      <c r="B32" s="316"/>
      <c r="C32" s="679"/>
      <c r="D32" s="679"/>
      <c r="E32" s="318"/>
      <c r="F32" s="682"/>
    </row>
    <row r="33" spans="1:12" x14ac:dyDescent="0.25">
      <c r="A33" s="209">
        <v>8</v>
      </c>
      <c r="B33" s="316"/>
      <c r="C33" s="679"/>
      <c r="D33" s="679"/>
      <c r="E33" s="318"/>
      <c r="F33" s="682"/>
    </row>
    <row r="34" spans="1:12" x14ac:dyDescent="0.25">
      <c r="A34" s="209">
        <v>9</v>
      </c>
      <c r="B34" s="316"/>
      <c r="C34" s="679"/>
      <c r="D34" s="679"/>
      <c r="E34" s="318"/>
      <c r="F34" s="682"/>
    </row>
    <row r="35" spans="1:12" ht="13.8" thickBot="1" x14ac:dyDescent="0.3">
      <c r="A35" s="279">
        <v>10</v>
      </c>
      <c r="B35" s="320"/>
      <c r="C35" s="680"/>
      <c r="D35" s="680"/>
      <c r="E35" s="321"/>
      <c r="F35" s="683"/>
    </row>
    <row r="36" spans="1:12" x14ac:dyDescent="0.25">
      <c r="A36" s="10"/>
      <c r="E36" s="234" t="s">
        <v>282</v>
      </c>
      <c r="F36" s="278">
        <f>SUM(F14:F35)</f>
        <v>0</v>
      </c>
    </row>
    <row r="37" spans="1:12" x14ac:dyDescent="0.25">
      <c r="A37" s="233"/>
      <c r="B37" s="229"/>
      <c r="C37" s="229"/>
      <c r="D37" s="229"/>
      <c r="E37" s="217" t="s">
        <v>290</v>
      </c>
      <c r="F37" s="228" t="str">
        <f>IFERROR($C$8/F$39,"kV")</f>
        <v>kV</v>
      </c>
    </row>
    <row r="38" spans="1:12" x14ac:dyDescent="0.25">
      <c r="E38" s="217" t="s">
        <v>287</v>
      </c>
      <c r="F38" s="236" t="str">
        <f>IFERROR(F37/F36*F39,"-")</f>
        <v>-</v>
      </c>
    </row>
    <row r="39" spans="1:12" x14ac:dyDescent="0.25">
      <c r="E39" s="217" t="s">
        <v>286</v>
      </c>
      <c r="F39" s="235" t="str">
        <f>F11</f>
        <v>kV</v>
      </c>
    </row>
    <row r="40" spans="1:12" x14ac:dyDescent="0.25">
      <c r="A40" s="10"/>
      <c r="E40" s="217" t="s">
        <v>294</v>
      </c>
      <c r="F40" s="215" t="str">
        <f>IF(F37="k.V.","-",IF(F38&gt;F39,"Achtung","OK"))</f>
        <v>OK</v>
      </c>
    </row>
    <row r="41" spans="1:12" ht="9" customHeight="1" x14ac:dyDescent="0.25">
      <c r="A41" s="239"/>
      <c r="B41" s="239"/>
      <c r="C41" s="239"/>
      <c r="D41" s="239"/>
      <c r="E41" s="240"/>
      <c r="F41" s="241"/>
    </row>
    <row r="42" spans="1:12" x14ac:dyDescent="0.25">
      <c r="A42" s="10"/>
      <c r="E42" s="249" t="s">
        <v>306</v>
      </c>
      <c r="F42" s="249" t="s">
        <v>334</v>
      </c>
    </row>
    <row r="43" spans="1:12" x14ac:dyDescent="0.25">
      <c r="A43" s="226" t="s">
        <v>292</v>
      </c>
      <c r="E43" s="281" t="str">
        <f>Monatsverwendungsnachweis!T5</f>
        <v>kV</v>
      </c>
      <c r="F43" s="281" t="str">
        <f>Monatsverwendungsnachweis!U5</f>
        <v>kV</v>
      </c>
    </row>
    <row r="44" spans="1:12" x14ac:dyDescent="0.25">
      <c r="A44" s="34" t="s">
        <v>647</v>
      </c>
    </row>
    <row r="45" spans="1:12" x14ac:dyDescent="0.25">
      <c r="A45" s="207" t="s">
        <v>263</v>
      </c>
      <c r="B45" s="227" t="s">
        <v>3</v>
      </c>
      <c r="C45" s="227" t="s">
        <v>645</v>
      </c>
      <c r="D45" s="227" t="s">
        <v>337</v>
      </c>
      <c r="E45" s="227" t="s">
        <v>264</v>
      </c>
      <c r="F45" s="227" t="s">
        <v>336</v>
      </c>
      <c r="L45" s="268"/>
    </row>
    <row r="46" spans="1:12" x14ac:dyDescent="0.25">
      <c r="A46" s="208">
        <v>1</v>
      </c>
      <c r="B46" s="689"/>
      <c r="C46" s="317"/>
      <c r="D46" s="317"/>
      <c r="E46" s="319"/>
      <c r="F46" s="277">
        <f>IFERROR(D46/C46,0)</f>
        <v>0</v>
      </c>
    </row>
    <row r="47" spans="1:12" x14ac:dyDescent="0.25">
      <c r="A47" s="208">
        <v>2</v>
      </c>
      <c r="B47" s="316"/>
      <c r="C47" s="317"/>
      <c r="D47" s="317"/>
      <c r="E47" s="318"/>
      <c r="F47" s="277">
        <f t="shared" ref="F47:F55" si="1">IFERROR(D47/C47,0)</f>
        <v>0</v>
      </c>
    </row>
    <row r="48" spans="1:12" x14ac:dyDescent="0.25">
      <c r="A48" s="208">
        <v>3</v>
      </c>
      <c r="B48" s="316"/>
      <c r="C48" s="317"/>
      <c r="D48" s="317"/>
      <c r="E48" s="318"/>
      <c r="F48" s="277">
        <f t="shared" si="1"/>
        <v>0</v>
      </c>
    </row>
    <row r="49" spans="1:12" x14ac:dyDescent="0.25">
      <c r="A49" s="208">
        <v>4</v>
      </c>
      <c r="B49" s="316"/>
      <c r="C49" s="317"/>
      <c r="D49" s="317"/>
      <c r="E49" s="318"/>
      <c r="F49" s="277">
        <f t="shared" si="1"/>
        <v>0</v>
      </c>
    </row>
    <row r="50" spans="1:12" x14ac:dyDescent="0.25">
      <c r="A50" s="209">
        <v>5</v>
      </c>
      <c r="B50" s="316"/>
      <c r="C50" s="317"/>
      <c r="D50" s="317"/>
      <c r="E50" s="318"/>
      <c r="F50" s="277">
        <f t="shared" si="1"/>
        <v>0</v>
      </c>
    </row>
    <row r="51" spans="1:12" x14ac:dyDescent="0.25">
      <c r="A51" s="209">
        <v>6</v>
      </c>
      <c r="B51" s="316"/>
      <c r="C51" s="317"/>
      <c r="D51" s="317"/>
      <c r="E51" s="318"/>
      <c r="F51" s="277">
        <f t="shared" si="1"/>
        <v>0</v>
      </c>
    </row>
    <row r="52" spans="1:12" x14ac:dyDescent="0.25">
      <c r="A52" s="209">
        <v>7</v>
      </c>
      <c r="B52" s="316"/>
      <c r="C52" s="317"/>
      <c r="D52" s="317"/>
      <c r="E52" s="318"/>
      <c r="F52" s="277">
        <f t="shared" si="1"/>
        <v>0</v>
      </c>
    </row>
    <row r="53" spans="1:12" x14ac:dyDescent="0.25">
      <c r="A53" s="209">
        <v>8</v>
      </c>
      <c r="B53" s="316"/>
      <c r="C53" s="317"/>
      <c r="D53" s="317"/>
      <c r="E53" s="318"/>
      <c r="F53" s="277">
        <f t="shared" si="1"/>
        <v>0</v>
      </c>
    </row>
    <row r="54" spans="1:12" x14ac:dyDescent="0.25">
      <c r="A54" s="209">
        <v>9</v>
      </c>
      <c r="B54" s="316"/>
      <c r="C54" s="317"/>
      <c r="D54" s="317"/>
      <c r="E54" s="318"/>
      <c r="F54" s="277">
        <f t="shared" si="1"/>
        <v>0</v>
      </c>
    </row>
    <row r="55" spans="1:12" x14ac:dyDescent="0.25">
      <c r="A55" s="669">
        <v>10</v>
      </c>
      <c r="B55" s="670"/>
      <c r="C55" s="671"/>
      <c r="D55" s="671"/>
      <c r="E55" s="672"/>
      <c r="F55" s="673">
        <f t="shared" si="1"/>
        <v>0</v>
      </c>
    </row>
    <row r="56" spans="1:12" ht="18" customHeight="1" x14ac:dyDescent="0.25">
      <c r="A56" s="684" t="s">
        <v>646</v>
      </c>
      <c r="B56" s="674"/>
      <c r="C56" s="675"/>
      <c r="D56" s="675"/>
      <c r="E56" s="676"/>
      <c r="F56" s="677"/>
    </row>
    <row r="57" spans="1:12" x14ac:dyDescent="0.25">
      <c r="A57" s="207" t="s">
        <v>263</v>
      </c>
      <c r="B57" s="227" t="s">
        <v>3</v>
      </c>
      <c r="C57" s="227"/>
      <c r="D57" s="227"/>
      <c r="E57" s="227" t="s">
        <v>264</v>
      </c>
      <c r="F57" s="227" t="s">
        <v>336</v>
      </c>
      <c r="L57" s="268"/>
    </row>
    <row r="58" spans="1:12" x14ac:dyDescent="0.25">
      <c r="A58" s="669">
        <v>1</v>
      </c>
      <c r="B58" s="687"/>
      <c r="C58" s="678"/>
      <c r="D58" s="678"/>
      <c r="E58" s="688"/>
      <c r="F58" s="681"/>
    </row>
    <row r="59" spans="1:12" x14ac:dyDescent="0.25">
      <c r="A59" s="209">
        <v>2</v>
      </c>
      <c r="B59" s="316"/>
      <c r="C59" s="679"/>
      <c r="D59" s="679"/>
      <c r="E59" s="318"/>
      <c r="F59" s="682"/>
    </row>
    <row r="60" spans="1:12" x14ac:dyDescent="0.25">
      <c r="A60" s="209">
        <v>3</v>
      </c>
      <c r="B60" s="316"/>
      <c r="C60" s="679"/>
      <c r="D60" s="679"/>
      <c r="E60" s="318"/>
      <c r="F60" s="682"/>
    </row>
    <row r="61" spans="1:12" x14ac:dyDescent="0.25">
      <c r="A61" s="209">
        <v>4</v>
      </c>
      <c r="B61" s="316"/>
      <c r="C61" s="679"/>
      <c r="D61" s="679"/>
      <c r="E61" s="318"/>
      <c r="F61" s="682"/>
    </row>
    <row r="62" spans="1:12" x14ac:dyDescent="0.25">
      <c r="A62" s="209">
        <v>5</v>
      </c>
      <c r="B62" s="316"/>
      <c r="C62" s="679"/>
      <c r="D62" s="679"/>
      <c r="E62" s="318"/>
      <c r="F62" s="682"/>
    </row>
    <row r="63" spans="1:12" x14ac:dyDescent="0.25">
      <c r="A63" s="209">
        <v>6</v>
      </c>
      <c r="B63" s="316"/>
      <c r="C63" s="679"/>
      <c r="D63" s="679"/>
      <c r="E63" s="318"/>
      <c r="F63" s="682"/>
    </row>
    <row r="64" spans="1:12" x14ac:dyDescent="0.25">
      <c r="A64" s="209">
        <v>7</v>
      </c>
      <c r="B64" s="316"/>
      <c r="C64" s="679"/>
      <c r="D64" s="679"/>
      <c r="E64" s="318"/>
      <c r="F64" s="682"/>
    </row>
    <row r="65" spans="1:6" x14ac:dyDescent="0.25">
      <c r="A65" s="209">
        <v>8</v>
      </c>
      <c r="B65" s="316"/>
      <c r="C65" s="679"/>
      <c r="D65" s="679"/>
      <c r="E65" s="318"/>
      <c r="F65" s="682"/>
    </row>
    <row r="66" spans="1:6" x14ac:dyDescent="0.25">
      <c r="A66" s="209">
        <v>9</v>
      </c>
      <c r="B66" s="316"/>
      <c r="C66" s="679"/>
      <c r="D66" s="679"/>
      <c r="E66" s="318"/>
      <c r="F66" s="682"/>
    </row>
    <row r="67" spans="1:6" ht="13.8" thickBot="1" x14ac:dyDescent="0.3">
      <c r="A67" s="279">
        <v>10</v>
      </c>
      <c r="B67" s="320"/>
      <c r="C67" s="680"/>
      <c r="D67" s="680"/>
      <c r="E67" s="321"/>
      <c r="F67" s="683"/>
    </row>
    <row r="68" spans="1:6" x14ac:dyDescent="0.25">
      <c r="A68" s="233"/>
      <c r="B68" s="229"/>
      <c r="C68" s="229"/>
      <c r="D68" s="229"/>
      <c r="E68" s="234" t="s">
        <v>282</v>
      </c>
      <c r="F68" s="278">
        <f>SUM(F46:F67)</f>
        <v>0</v>
      </c>
    </row>
    <row r="69" spans="1:6" x14ac:dyDescent="0.25">
      <c r="A69" s="233"/>
      <c r="B69" s="229"/>
      <c r="C69" s="229"/>
      <c r="D69" s="229"/>
      <c r="E69" s="217" t="s">
        <v>290</v>
      </c>
      <c r="F69" s="228" t="str">
        <f>IFERROR($C$8/F$71,"kV")</f>
        <v>kV</v>
      </c>
    </row>
    <row r="70" spans="1:6" x14ac:dyDescent="0.25">
      <c r="A70" s="10"/>
      <c r="E70" s="217" t="s">
        <v>287</v>
      </c>
      <c r="F70" s="236" t="str">
        <f>IFERROR(F69/F68*F71,"-")</f>
        <v>-</v>
      </c>
    </row>
    <row r="71" spans="1:6" x14ac:dyDescent="0.25">
      <c r="A71" s="10"/>
      <c r="E71" s="217" t="s">
        <v>286</v>
      </c>
      <c r="F71" s="235" t="str">
        <f>F43</f>
        <v>kV</v>
      </c>
    </row>
    <row r="72" spans="1:6" x14ac:dyDescent="0.25">
      <c r="E72" s="217" t="s">
        <v>294</v>
      </c>
      <c r="F72" s="215" t="str">
        <f>IF(F69="k.V.","-",IF(F70&gt;F71,"Achtung","OK"))</f>
        <v>OK</v>
      </c>
    </row>
    <row r="73" spans="1:6" x14ac:dyDescent="0.25">
      <c r="A73" s="280"/>
      <c r="B73" s="239"/>
      <c r="C73" s="239"/>
      <c r="D73" s="239"/>
      <c r="E73" s="239"/>
      <c r="F73" s="239"/>
    </row>
    <row r="74" spans="1:6" x14ac:dyDescent="0.25">
      <c r="A74" s="226" t="s">
        <v>305</v>
      </c>
      <c r="E74" s="249" t="s">
        <v>306</v>
      </c>
      <c r="F74" s="249" t="s">
        <v>334</v>
      </c>
    </row>
    <row r="75" spans="1:6" s="216" customFormat="1" x14ac:dyDescent="0.25">
      <c r="E75" s="281" t="str">
        <f>Monatsverwendungsnachweis!T6</f>
        <v>kV</v>
      </c>
      <c r="F75" s="281" t="str">
        <f>Monatsverwendungsnachweis!U6</f>
        <v>kV</v>
      </c>
    </row>
    <row r="77" spans="1:6" x14ac:dyDescent="0.25">
      <c r="E77" s="217" t="s">
        <v>282</v>
      </c>
      <c r="F77" s="228">
        <f>F36+F68</f>
        <v>0</v>
      </c>
    </row>
    <row r="78" spans="1:6" x14ac:dyDescent="0.25">
      <c r="E78" s="217" t="s">
        <v>290</v>
      </c>
      <c r="F78" s="228" t="str">
        <f>IFERROR($C$8/F$80,"kV")</f>
        <v>kV</v>
      </c>
    </row>
    <row r="79" spans="1:6" x14ac:dyDescent="0.25">
      <c r="E79" s="217" t="s">
        <v>287</v>
      </c>
      <c r="F79" s="236" t="str">
        <f>IFERROR(F78/F77*F80,"-")</f>
        <v>-</v>
      </c>
    </row>
    <row r="80" spans="1:6" x14ac:dyDescent="0.25">
      <c r="E80" s="217" t="s">
        <v>286</v>
      </c>
      <c r="F80" s="235" t="str">
        <f>F75</f>
        <v>kV</v>
      </c>
    </row>
    <row r="81" spans="5:6" x14ac:dyDescent="0.25">
      <c r="E81" s="217" t="s">
        <v>294</v>
      </c>
      <c r="F81" s="215" t="str">
        <f>IF(F78="k.V.","-",IF(F79&gt;F80,"Achtung","OK"))</f>
        <v>OK</v>
      </c>
    </row>
  </sheetData>
  <sheetProtection sheet="1" objects="1" scenarios="1" autoFilter="0"/>
  <mergeCells count="1">
    <mergeCell ref="C4:E4"/>
  </mergeCells>
  <conditionalFormatting sqref="F40:F41">
    <cfRule type="cellIs" dxfId="41" priority="5" operator="equal">
      <formula>"OK"</formula>
    </cfRule>
    <cfRule type="cellIs" dxfId="40" priority="8" operator="equal">
      <formula>"Achtung"</formula>
    </cfRule>
  </conditionalFormatting>
  <conditionalFormatting sqref="F72">
    <cfRule type="cellIs" dxfId="39" priority="3" operator="equal">
      <formula>"OK"</formula>
    </cfRule>
    <cfRule type="cellIs" dxfId="38" priority="4" operator="equal">
      <formula>"Achtung"</formula>
    </cfRule>
  </conditionalFormatting>
  <conditionalFormatting sqref="F81">
    <cfRule type="cellIs" dxfId="37" priority="1" operator="equal">
      <formula>"OK"</formula>
    </cfRule>
    <cfRule type="cellIs" dxfId="36" priority="2" operator="equal">
      <formula>"Achtung"</formula>
    </cfRule>
  </conditionalFormatting>
  <printOptions horizontalCentered="1"/>
  <pageMargins left="0.70866141732283472" right="0.70866141732283472" top="0.74803149606299213" bottom="0.74803149606299213" header="0.31496062992125984" footer="0.31496062992125984"/>
  <pageSetup paperSize="9" scale="72" fitToHeight="0" pageOrder="overThenDown" orientation="portrait" r:id="rId1"/>
  <headerFooter alignWithMargins="0">
    <oddHeader>&amp;L&amp;G&amp;R&amp;G</oddHeader>
    <oddFooter>&amp;L&amp;8Dateiname:
&amp;F
&amp;A&amp;CESF_Monats_VN_SEK_V12_1_200501&amp;RSeite &amp;P von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I70"/>
  <sheetViews>
    <sheetView showGridLines="0" zoomScaleNormal="100" zoomScalePageLayoutView="90" workbookViewId="0">
      <selection activeCell="G4" sqref="G4:M4"/>
    </sheetView>
  </sheetViews>
  <sheetFormatPr baseColWidth="10" defaultColWidth="11.44140625" defaultRowHeight="13.2" x14ac:dyDescent="0.25"/>
  <cols>
    <col min="1" max="1" width="10.88671875" style="41" customWidth="1"/>
    <col min="2" max="3" width="5.33203125" style="10" customWidth="1"/>
    <col min="4" max="4" width="9.109375" style="10" customWidth="1"/>
    <col min="5" max="5" width="8.88671875" style="52" customWidth="1"/>
    <col min="6" max="6" width="5.33203125" style="52" customWidth="1"/>
    <col min="7" max="7" width="5.33203125" style="10" customWidth="1"/>
    <col min="8" max="9" width="5.33203125" style="19" customWidth="1"/>
    <col min="10" max="10" width="5.5546875" style="10" customWidth="1"/>
    <col min="11" max="11" width="6.109375" style="10" customWidth="1"/>
    <col min="12" max="12" width="5.33203125" style="10" customWidth="1"/>
    <col min="13" max="13" width="6.88671875" style="10" customWidth="1"/>
    <col min="14" max="14" width="10.5546875" style="10" customWidth="1"/>
    <col min="15" max="18" width="5.33203125" style="10" customWidth="1"/>
    <col min="19" max="19" width="10" style="10" bestFit="1" customWidth="1"/>
    <col min="20" max="20" width="6.109375" style="10" customWidth="1"/>
    <col min="21" max="21" width="5.33203125" style="10" customWidth="1"/>
    <col min="22" max="22" width="2" style="10" bestFit="1" customWidth="1"/>
    <col min="23" max="23" width="8.33203125" style="10" bestFit="1" customWidth="1"/>
    <col min="24" max="30" width="5.33203125" style="10" customWidth="1"/>
    <col min="31" max="31" width="12.33203125" style="10" bestFit="1" customWidth="1"/>
    <col min="32" max="35" width="11.44140625" style="2"/>
    <col min="36" max="16384" width="11.44140625" style="10"/>
  </cols>
  <sheetData>
    <row r="1" spans="1:31" s="104" customFormat="1" ht="15.6" x14ac:dyDescent="0.3">
      <c r="A1" s="150" t="s">
        <v>754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row>
    <row r="2" spans="1:31" s="2" customFormat="1" ht="24" customHeight="1" x14ac:dyDescent="0.3">
      <c r="A2" s="116" t="s">
        <v>83</v>
      </c>
      <c r="B2" s="117"/>
      <c r="C2" s="117"/>
      <c r="D2" s="117"/>
      <c r="E2" s="117"/>
      <c r="F2" s="117"/>
      <c r="G2" s="117"/>
      <c r="H2" s="117"/>
      <c r="I2" s="117"/>
      <c r="J2" s="117"/>
      <c r="K2" s="117"/>
      <c r="L2" s="117"/>
      <c r="M2" s="117"/>
      <c r="N2" s="117"/>
      <c r="O2" s="117"/>
      <c r="P2" s="117"/>
      <c r="Q2" s="117"/>
      <c r="R2" s="114"/>
      <c r="S2" s="114"/>
      <c r="T2" s="114"/>
      <c r="U2" s="114"/>
      <c r="V2" s="114"/>
      <c r="W2" s="114"/>
      <c r="X2" s="114"/>
      <c r="Y2" s="114"/>
    </row>
    <row r="3" spans="1:31" s="2" customFormat="1" ht="13.5" customHeight="1" x14ac:dyDescent="0.3">
      <c r="A3" s="115"/>
      <c r="B3" s="114"/>
      <c r="C3" s="114"/>
      <c r="D3" s="114"/>
      <c r="E3" s="114"/>
      <c r="F3" s="114"/>
      <c r="G3" s="114"/>
      <c r="H3" s="114"/>
      <c r="I3" s="114"/>
      <c r="J3" s="114"/>
      <c r="K3" s="114"/>
      <c r="L3" s="114"/>
      <c r="M3" s="114"/>
      <c r="N3" s="114"/>
      <c r="O3" s="114"/>
      <c r="P3" s="114"/>
      <c r="Q3" s="114"/>
      <c r="R3" s="114"/>
      <c r="S3" s="114"/>
      <c r="T3" s="114"/>
      <c r="U3" s="114"/>
      <c r="V3" s="114"/>
      <c r="W3" s="114"/>
      <c r="X3" s="114"/>
      <c r="Y3" s="114"/>
    </row>
    <row r="4" spans="1:31" s="53" customFormat="1" ht="17.100000000000001" customHeight="1" x14ac:dyDescent="0.25">
      <c r="A4" s="918" t="str">
        <f>Monatsverwendungsnachweis!$A$4</f>
        <v>Projektbezeichnung laut Bescheid</v>
      </c>
      <c r="B4" s="918"/>
      <c r="C4" s="918"/>
      <c r="D4" s="918"/>
      <c r="E4" s="918"/>
      <c r="F4" s="918"/>
      <c r="G4" s="912">
        <f>Monatsverwendungsnachweis!$E$4</f>
        <v>0</v>
      </c>
      <c r="H4" s="912"/>
      <c r="I4" s="912"/>
      <c r="J4" s="912"/>
      <c r="K4" s="912"/>
      <c r="L4" s="912"/>
      <c r="M4" s="912"/>
      <c r="N4" s="101"/>
      <c r="O4" s="44"/>
      <c r="P4" s="44"/>
      <c r="Q4" s="44"/>
      <c r="R4" s="44"/>
      <c r="S4" s="44"/>
      <c r="T4" s="44"/>
      <c r="U4" s="42"/>
      <c r="V4" s="44"/>
      <c r="W4" s="44"/>
      <c r="X4" s="44"/>
      <c r="Y4" s="44"/>
    </row>
    <row r="5" spans="1:31" s="53" customFormat="1" ht="17.100000000000001" customHeight="1" x14ac:dyDescent="0.25">
      <c r="A5" s="918" t="str">
        <f>Monatsverwendungsnachweis!$A$5:$E$5</f>
        <v>Aktenzeichen</v>
      </c>
      <c r="B5" s="918"/>
      <c r="C5" s="918"/>
      <c r="D5" s="918"/>
      <c r="E5" s="918"/>
      <c r="F5" s="918"/>
      <c r="G5" s="913">
        <f>Monatsverwendungsnachweis!$E$5</f>
        <v>0</v>
      </c>
      <c r="H5" s="913"/>
      <c r="I5" s="913"/>
      <c r="J5" s="913"/>
      <c r="K5" s="913"/>
      <c r="L5" s="913"/>
      <c r="M5" s="913"/>
      <c r="N5" s="44"/>
      <c r="O5" s="44"/>
      <c r="P5" s="44"/>
      <c r="Q5" s="44"/>
      <c r="R5" s="44"/>
      <c r="S5" s="44"/>
      <c r="T5" s="44"/>
      <c r="U5" s="44"/>
      <c r="V5" s="44"/>
      <c r="W5" s="44"/>
      <c r="X5" s="44"/>
      <c r="Y5" s="44"/>
    </row>
    <row r="6" spans="1:31" s="53" customFormat="1" ht="17.100000000000001" customHeight="1" x14ac:dyDescent="0.25">
      <c r="A6" s="914" t="str">
        <f>Monatsverwendungsnachweis!$A$7</f>
        <v>Nachweis für Monat/Jahr</v>
      </c>
      <c r="B6" s="914"/>
      <c r="C6" s="914"/>
      <c r="D6" s="914"/>
      <c r="E6" s="914"/>
      <c r="F6" s="914"/>
      <c r="G6" s="102"/>
      <c r="I6" s="913" t="str">
        <f>Monatsverwendungsnachweis!$E$7</f>
        <v>Januar</v>
      </c>
      <c r="J6" s="913"/>
      <c r="K6" s="111">
        <f>Monatsverwendungsnachweis!F7</f>
        <v>2023</v>
      </c>
      <c r="L6" s="102"/>
      <c r="M6" s="44"/>
      <c r="N6" s="44"/>
      <c r="O6" s="44"/>
      <c r="P6" s="44"/>
      <c r="Q6" s="44"/>
      <c r="R6" s="44"/>
      <c r="S6" s="44"/>
      <c r="T6" s="44"/>
      <c r="U6" s="44"/>
      <c r="V6" s="44"/>
      <c r="W6" s="44"/>
      <c r="X6" s="44"/>
      <c r="Y6" s="44"/>
    </row>
    <row r="7" spans="1:31" s="53" customFormat="1" ht="17.100000000000001" customHeight="1" x14ac:dyDescent="0.25">
      <c r="A7" s="905" t="str">
        <f>Monatsverwendungsnachweis!$H$7</f>
        <v>Für den Zeitraum vom</v>
      </c>
      <c r="B7" s="905"/>
      <c r="C7" s="905"/>
      <c r="D7" s="905"/>
      <c r="E7" s="286"/>
      <c r="F7" s="287"/>
      <c r="G7" s="916">
        <f>Monatsverwendungsnachweis!$M$7</f>
        <v>44927</v>
      </c>
      <c r="H7" s="916"/>
      <c r="J7" s="91" t="str">
        <f>Monatsverwendungsnachweis!O7</f>
        <v>bis</v>
      </c>
      <c r="L7" s="916">
        <f>Monatsverwendungsnachweis!$P$7</f>
        <v>44957</v>
      </c>
      <c r="M7" s="916"/>
      <c r="N7" s="44"/>
      <c r="O7" s="44"/>
      <c r="P7" s="44"/>
      <c r="Q7" s="44"/>
      <c r="R7" s="44"/>
      <c r="S7" s="44"/>
      <c r="T7" s="44"/>
      <c r="U7" s="44"/>
      <c r="V7" s="44"/>
      <c r="W7" s="44"/>
      <c r="X7" s="44"/>
      <c r="Y7" s="44"/>
    </row>
    <row r="8" spans="1:31" s="103" customFormat="1" ht="13.5" customHeight="1" x14ac:dyDescent="0.25">
      <c r="A8" s="119"/>
      <c r="B8" s="119"/>
      <c r="C8" s="119"/>
      <c r="D8" s="119"/>
      <c r="E8" s="119"/>
      <c r="F8" s="119"/>
      <c r="G8" s="119"/>
      <c r="H8" s="119"/>
      <c r="I8" s="119"/>
      <c r="J8" s="119"/>
      <c r="K8" s="119"/>
      <c r="L8" s="119"/>
      <c r="M8" s="119"/>
      <c r="N8" s="119"/>
      <c r="O8" s="119"/>
      <c r="P8" s="119"/>
      <c r="Q8" s="42"/>
      <c r="R8" s="42"/>
      <c r="S8" s="42"/>
      <c r="T8" s="42"/>
      <c r="U8" s="42"/>
      <c r="V8" s="42"/>
      <c r="W8" s="42"/>
      <c r="X8" s="42"/>
      <c r="Y8" s="42"/>
    </row>
    <row r="9" spans="1:31" s="53" customFormat="1" ht="9" customHeight="1" x14ac:dyDescent="0.25">
      <c r="A9" s="109"/>
      <c r="B9" s="109"/>
      <c r="C9" s="109"/>
      <c r="D9" s="109"/>
      <c r="E9" s="109"/>
      <c r="F9" s="109"/>
      <c r="G9" s="109"/>
      <c r="H9" s="109"/>
      <c r="I9" s="109"/>
      <c r="J9" s="109"/>
      <c r="K9" s="109"/>
      <c r="L9" s="109"/>
      <c r="M9" s="109"/>
      <c r="N9" s="109"/>
      <c r="O9" s="109"/>
      <c r="P9" s="109"/>
      <c r="Q9" s="109"/>
      <c r="R9" s="44"/>
      <c r="S9" s="44"/>
      <c r="T9" s="44"/>
      <c r="U9" s="44"/>
      <c r="V9" s="44"/>
      <c r="W9" s="44"/>
      <c r="X9" s="44"/>
      <c r="Y9" s="44"/>
    </row>
    <row r="10" spans="1:31" s="2" customFormat="1" ht="18.75" customHeight="1" x14ac:dyDescent="0.25">
      <c r="A10" s="159" t="s">
        <v>778</v>
      </c>
      <c r="B10" s="159"/>
      <c r="C10" s="159"/>
      <c r="D10" s="159"/>
      <c r="E10" s="159"/>
      <c r="F10" s="159"/>
      <c r="G10" s="54"/>
      <c r="H10" s="54"/>
      <c r="I10" s="55"/>
      <c r="J10" s="55"/>
      <c r="K10" s="55"/>
      <c r="L10" s="55"/>
      <c r="M10" s="55"/>
      <c r="N10" s="55"/>
      <c r="O10" s="55"/>
      <c r="P10" s="55"/>
      <c r="Q10" s="55"/>
      <c r="R10" s="55"/>
      <c r="S10" s="55"/>
      <c r="T10" s="55"/>
      <c r="U10" s="55"/>
      <c r="V10" s="55"/>
      <c r="W10" s="55"/>
      <c r="X10" s="55"/>
      <c r="Y10" s="55"/>
      <c r="Z10" s="55"/>
      <c r="AA10" s="55"/>
      <c r="AB10" s="55"/>
      <c r="AC10" s="55"/>
      <c r="AD10" s="55"/>
      <c r="AE10" s="55"/>
    </row>
    <row r="11" spans="1:31" s="2" customFormat="1" ht="16.5" customHeight="1" x14ac:dyDescent="0.25">
      <c r="A11" s="897"/>
      <c r="B11" s="897"/>
      <c r="C11" s="897"/>
      <c r="D11" s="897"/>
      <c r="E11" s="897"/>
      <c r="F11" s="897"/>
      <c r="G11" s="897"/>
      <c r="H11" s="897"/>
      <c r="I11" s="897"/>
      <c r="J11" s="897"/>
      <c r="K11" s="897"/>
      <c r="L11" s="897"/>
      <c r="M11" s="897"/>
      <c r="N11" s="897"/>
      <c r="O11" s="897"/>
      <c r="P11" s="897"/>
      <c r="Q11" s="897"/>
      <c r="R11" s="55"/>
      <c r="S11" s="55"/>
      <c r="T11" s="55"/>
      <c r="U11" s="55"/>
      <c r="V11" s="55"/>
      <c r="W11" s="55"/>
      <c r="X11" s="55"/>
      <c r="Y11" s="55"/>
      <c r="Z11" s="55"/>
      <c r="AA11" s="55"/>
      <c r="AB11" s="55"/>
      <c r="AC11" s="55"/>
      <c r="AD11" s="55"/>
      <c r="AE11" s="55"/>
    </row>
    <row r="12" spans="1:31" s="2" customFormat="1" ht="17.100000000000001" customHeight="1" x14ac:dyDescent="0.25">
      <c r="A12" s="915" t="s">
        <v>80</v>
      </c>
      <c r="B12" s="915"/>
      <c r="C12" s="915"/>
      <c r="D12" s="915"/>
      <c r="E12" s="915"/>
      <c r="F12" s="105"/>
      <c r="G12" s="906">
        <f>Monatsverwendungsnachweis!E6</f>
        <v>0</v>
      </c>
      <c r="H12" s="906"/>
      <c r="I12" s="906"/>
      <c r="J12" s="55"/>
      <c r="K12" s="55"/>
      <c r="L12" s="55"/>
      <c r="M12" s="55"/>
      <c r="N12" s="55"/>
      <c r="O12" s="55"/>
      <c r="P12" s="55"/>
      <c r="Q12" s="55"/>
      <c r="R12" s="55"/>
      <c r="S12" s="55"/>
      <c r="T12" s="55"/>
      <c r="U12" s="55"/>
      <c r="V12" s="55"/>
      <c r="W12" s="55"/>
      <c r="X12" s="55"/>
      <c r="Y12" s="55"/>
      <c r="Z12" s="55"/>
      <c r="AA12" s="55"/>
      <c r="AB12" s="55"/>
      <c r="AC12" s="55"/>
      <c r="AD12" s="55"/>
      <c r="AE12" s="55"/>
    </row>
    <row r="13" spans="1:31" s="2" customFormat="1" ht="17.100000000000001" customHeight="1" x14ac:dyDescent="0.25">
      <c r="A13" s="904" t="s">
        <v>775</v>
      </c>
      <c r="B13" s="905"/>
      <c r="C13" s="905"/>
      <c r="D13" s="905"/>
      <c r="E13" s="905"/>
      <c r="F13" s="106"/>
      <c r="G13" s="907">
        <f>Ermittlung_Pauschale!N302</f>
        <v>0</v>
      </c>
      <c r="H13" s="907"/>
      <c r="I13" s="907"/>
    </row>
    <row r="14" spans="1:31" s="2" customFormat="1" ht="17.100000000000001" customHeight="1" x14ac:dyDescent="0.25">
      <c r="A14" s="904" t="s">
        <v>776</v>
      </c>
      <c r="B14" s="905"/>
      <c r="C14" s="905"/>
      <c r="D14" s="905"/>
      <c r="E14" s="905"/>
      <c r="F14" s="106"/>
      <c r="G14" s="907">
        <f>Ermittlung_Pauschale!N303</f>
        <v>1</v>
      </c>
      <c r="H14" s="907"/>
      <c r="I14" s="907"/>
    </row>
    <row r="15" spans="1:31" s="2" customFormat="1" ht="17.100000000000001" customHeight="1" x14ac:dyDescent="0.25">
      <c r="A15" s="284"/>
      <c r="B15" s="285"/>
      <c r="C15" s="285"/>
      <c r="D15" s="285"/>
      <c r="E15" s="285"/>
      <c r="F15" s="106"/>
      <c r="G15" s="917"/>
      <c r="H15" s="917"/>
      <c r="I15" s="917"/>
      <c r="R15" s="221"/>
      <c r="S15" s="221"/>
      <c r="T15" s="221"/>
    </row>
    <row r="16" spans="1:31" s="2" customFormat="1" ht="17.100000000000001" customHeight="1" x14ac:dyDescent="0.25">
      <c r="A16" s="284" t="s">
        <v>308</v>
      </c>
      <c r="B16" s="285"/>
      <c r="C16" s="285"/>
      <c r="D16" s="285"/>
      <c r="E16" s="285"/>
      <c r="F16" s="106"/>
      <c r="G16" s="906">
        <f>G13</f>
        <v>0</v>
      </c>
      <c r="H16" s="906"/>
      <c r="I16" s="906"/>
      <c r="K16" s="896" t="str">
        <f>IF(Q16&lt;=0,"Die max. Platzzahl wird eingehalten.","Die max. Platzzahl wird überschritten!")</f>
        <v>Die max. Platzzahl wird eingehalten.</v>
      </c>
      <c r="L16" s="896"/>
      <c r="M16" s="896"/>
      <c r="N16" s="896"/>
      <c r="O16" s="896"/>
      <c r="P16" s="896"/>
      <c r="Q16" s="596">
        <f>G13-G12</f>
        <v>0</v>
      </c>
    </row>
    <row r="17" spans="1:21" s="203" customFormat="1" ht="9.75" customHeight="1" x14ac:dyDescent="0.25">
      <c r="A17" s="755"/>
      <c r="B17" s="755"/>
      <c r="C17" s="755"/>
      <c r="D17" s="755"/>
      <c r="E17" s="755"/>
      <c r="F17" s="908" t="str">
        <f>IF(G13&gt;G12,"(die Angabe der Summe erfolgt auf Basis der im Bescheid genannten max Platzzahl)","")</f>
        <v/>
      </c>
      <c r="G17" s="908"/>
      <c r="H17" s="908"/>
      <c r="I17" s="908"/>
      <c r="J17" s="908"/>
      <c r="K17" s="908"/>
      <c r="L17" s="908"/>
      <c r="M17" s="908"/>
      <c r="N17" s="908"/>
      <c r="O17" s="908"/>
      <c r="P17" s="908"/>
      <c r="Q17" s="908"/>
      <c r="T17" s="206"/>
      <c r="U17" s="206"/>
    </row>
    <row r="18" spans="1:21" s="58" customFormat="1" ht="18.75" customHeight="1" x14ac:dyDescent="0.25">
      <c r="A18" s="107" t="s">
        <v>480</v>
      </c>
      <c r="B18" s="107"/>
      <c r="C18" s="107"/>
      <c r="D18" s="107"/>
      <c r="E18" s="107"/>
      <c r="F18" s="7"/>
      <c r="G18" s="7"/>
      <c r="H18" s="7"/>
    </row>
    <row r="19" spans="1:21" s="58" customFormat="1" ht="9.75" customHeight="1" x14ac:dyDescent="0.25">
      <c r="A19" s="107"/>
      <c r="B19" s="107"/>
      <c r="C19" s="107"/>
      <c r="D19" s="107"/>
      <c r="E19" s="107"/>
      <c r="F19" s="7"/>
      <c r="G19" s="7"/>
      <c r="H19" s="7"/>
    </row>
    <row r="20" spans="1:21" s="58" customFormat="1" ht="17.100000000000001" customHeight="1" x14ac:dyDescent="0.25">
      <c r="A20" s="283" t="s">
        <v>36</v>
      </c>
      <c r="B20" s="283"/>
      <c r="C20" s="283"/>
      <c r="D20" s="283"/>
      <c r="E20" s="283"/>
      <c r="F20" s="7"/>
      <c r="G20" s="902" t="str">
        <f>IF(Monatsverwendungsnachweis!P6&gt;0,Monatsverwendungsnachweis!P6,"")</f>
        <v>ja</v>
      </c>
      <c r="H20" s="902"/>
      <c r="I20" s="902"/>
      <c r="O20" s="94"/>
      <c r="P20" s="94"/>
      <c r="Q20" s="94"/>
    </row>
    <row r="21" spans="1:21" s="58" customFormat="1" ht="18.75" customHeight="1" x14ac:dyDescent="0.25">
      <c r="A21" s="107"/>
      <c r="B21" s="107"/>
      <c r="C21" s="107"/>
      <c r="D21" s="107"/>
      <c r="E21" s="107"/>
      <c r="F21" s="7"/>
      <c r="G21" s="7"/>
      <c r="H21" s="7"/>
    </row>
    <row r="22" spans="1:21" s="58" customFormat="1" ht="17.100000000000001" customHeight="1" x14ac:dyDescent="0.25">
      <c r="A22" s="899" t="s">
        <v>673</v>
      </c>
      <c r="B22" s="900"/>
      <c r="C22" s="900"/>
      <c r="D22" s="900"/>
      <c r="E22" s="900"/>
      <c r="F22" s="110"/>
      <c r="G22" s="903">
        <f>Ermittlung_Kofi!R303</f>
        <v>0</v>
      </c>
      <c r="H22" s="903"/>
      <c r="I22" s="903"/>
      <c r="K22" s="149" t="s">
        <v>676</v>
      </c>
      <c r="L22" s="148"/>
      <c r="O22" s="901">
        <f>Ermittlung_Kofi!S304</f>
        <v>0</v>
      </c>
      <c r="P22" s="901"/>
      <c r="Q22" s="901"/>
    </row>
    <row r="23" spans="1:21" s="58" customFormat="1" ht="17.100000000000001" customHeight="1" x14ac:dyDescent="0.25">
      <c r="A23" s="899" t="s">
        <v>760</v>
      </c>
      <c r="B23" s="900"/>
      <c r="C23" s="900"/>
      <c r="D23" s="900"/>
      <c r="E23" s="900"/>
      <c r="F23" s="110"/>
      <c r="G23" s="903">
        <f>Ermittlung_Kofi!R303</f>
        <v>0</v>
      </c>
      <c r="H23" s="903"/>
      <c r="I23" s="903"/>
      <c r="K23" s="149" t="s">
        <v>761</v>
      </c>
      <c r="L23" s="148"/>
      <c r="O23" s="901">
        <f>Ermittlung_Kofi!S304</f>
        <v>0</v>
      </c>
      <c r="P23" s="901"/>
      <c r="Q23" s="901"/>
    </row>
    <row r="24" spans="1:21" s="58" customFormat="1" ht="17.100000000000001" customHeight="1" x14ac:dyDescent="0.25">
      <c r="A24" s="691" t="s">
        <v>674</v>
      </c>
      <c r="B24" s="692"/>
      <c r="C24" s="692"/>
      <c r="D24" s="692"/>
      <c r="E24" s="692"/>
      <c r="F24" s="110"/>
      <c r="G24" s="901">
        <f>G22+O22</f>
        <v>0</v>
      </c>
      <c r="H24" s="901"/>
      <c r="I24" s="901"/>
      <c r="K24" s="149"/>
      <c r="L24" s="148"/>
    </row>
    <row r="25" spans="1:21" s="58" customFormat="1" ht="17.100000000000001" customHeight="1" x14ac:dyDescent="0.25">
      <c r="A25" s="899" t="s">
        <v>675</v>
      </c>
      <c r="B25" s="900"/>
      <c r="C25" s="900"/>
      <c r="D25" s="900"/>
      <c r="E25" s="900"/>
      <c r="F25" s="110"/>
      <c r="G25" s="910">
        <f>Monatsverwendungsnachweis!Q9</f>
        <v>368</v>
      </c>
      <c r="H25" s="910"/>
      <c r="I25" s="910"/>
      <c r="K25" s="149"/>
    </row>
    <row r="26" spans="1:21" s="58" customFormat="1" ht="17.100000000000001" customHeight="1" x14ac:dyDescent="0.25">
      <c r="A26" s="899" t="s">
        <v>750</v>
      </c>
      <c r="B26" s="900"/>
      <c r="C26" s="900"/>
      <c r="D26" s="900"/>
      <c r="E26" s="900"/>
      <c r="F26" s="110"/>
      <c r="G26" s="911">
        <f>G24*G25</f>
        <v>0</v>
      </c>
      <c r="H26" s="911"/>
      <c r="I26" s="911"/>
      <c r="K26" s="149"/>
    </row>
    <row r="27" spans="1:21" s="58" customFormat="1" ht="17.100000000000001" customHeight="1" x14ac:dyDescent="0.25">
      <c r="A27" s="690"/>
      <c r="B27" s="283"/>
      <c r="C27" s="283"/>
      <c r="D27" s="283"/>
      <c r="E27" s="283"/>
      <c r="F27" s="7"/>
      <c r="G27" s="94"/>
      <c r="H27" s="94"/>
      <c r="I27" s="94"/>
      <c r="O27" s="94"/>
      <c r="P27" s="94"/>
      <c r="Q27" s="94"/>
    </row>
    <row r="28" spans="1:21" s="58" customFormat="1" ht="17.100000000000001" customHeight="1" x14ac:dyDescent="0.25">
      <c r="A28" s="899" t="s">
        <v>467</v>
      </c>
      <c r="B28" s="900"/>
      <c r="C28" s="900"/>
      <c r="D28" s="900"/>
      <c r="E28" s="900"/>
      <c r="F28" s="110"/>
      <c r="G28" s="903">
        <f>Ermittlung_Kofi!Y303</f>
        <v>0</v>
      </c>
      <c r="H28" s="903"/>
      <c r="I28" s="903"/>
      <c r="K28" s="149" t="s">
        <v>469</v>
      </c>
      <c r="L28" s="148"/>
      <c r="O28" s="901">
        <f>Ermittlung_Kofi!Z304</f>
        <v>0</v>
      </c>
      <c r="P28" s="901"/>
      <c r="Q28" s="901"/>
    </row>
    <row r="29" spans="1:21" s="58" customFormat="1" ht="17.100000000000001" customHeight="1" x14ac:dyDescent="0.25">
      <c r="A29" s="899" t="s">
        <v>758</v>
      </c>
      <c r="B29" s="900"/>
      <c r="C29" s="900"/>
      <c r="D29" s="900"/>
      <c r="E29" s="900"/>
      <c r="F29" s="110"/>
      <c r="G29" s="903">
        <f>Ermittlung_Kofi!R308</f>
        <v>0</v>
      </c>
      <c r="H29" s="903"/>
      <c r="I29" s="903"/>
      <c r="K29" s="149" t="s">
        <v>759</v>
      </c>
      <c r="L29" s="148"/>
      <c r="O29" s="901">
        <f>Ermittlung_Kofi!S309</f>
        <v>0</v>
      </c>
      <c r="P29" s="901"/>
      <c r="Q29" s="901"/>
    </row>
    <row r="30" spans="1:21" s="58" customFormat="1" ht="17.100000000000001" customHeight="1" x14ac:dyDescent="0.25">
      <c r="A30" s="454" t="s">
        <v>468</v>
      </c>
      <c r="B30" s="291"/>
      <c r="C30" s="291"/>
      <c r="D30" s="291"/>
      <c r="E30" s="291"/>
      <c r="F30" s="110"/>
      <c r="G30" s="901">
        <f>G28+O28</f>
        <v>0</v>
      </c>
      <c r="H30" s="901"/>
      <c r="I30" s="901"/>
      <c r="K30" s="149"/>
      <c r="L30" s="148"/>
    </row>
    <row r="31" spans="1:21" s="58" customFormat="1" ht="17.100000000000001" customHeight="1" x14ac:dyDescent="0.25">
      <c r="A31" s="899" t="s">
        <v>385</v>
      </c>
      <c r="B31" s="900"/>
      <c r="C31" s="900"/>
      <c r="D31" s="900"/>
      <c r="E31" s="900"/>
      <c r="F31" s="110"/>
      <c r="G31" s="910">
        <f>Monatsverwendungsnachweis!M9</f>
        <v>12.26</v>
      </c>
      <c r="H31" s="910"/>
      <c r="I31" s="910"/>
      <c r="K31" s="149"/>
    </row>
    <row r="32" spans="1:21" s="58" customFormat="1" ht="17.100000000000001" customHeight="1" x14ac:dyDescent="0.25">
      <c r="A32" s="899" t="s">
        <v>690</v>
      </c>
      <c r="B32" s="900"/>
      <c r="C32" s="900"/>
      <c r="D32" s="900"/>
      <c r="E32" s="900"/>
      <c r="F32" s="110"/>
      <c r="G32" s="911">
        <f>G30*G31</f>
        <v>0</v>
      </c>
      <c r="H32" s="911"/>
      <c r="I32" s="911"/>
      <c r="K32" s="149"/>
    </row>
    <row r="33" spans="1:31" s="58" customFormat="1" ht="17.100000000000001" customHeight="1" x14ac:dyDescent="0.25">
      <c r="A33" s="779" t="s">
        <v>751</v>
      </c>
      <c r="B33" s="780"/>
      <c r="C33" s="780"/>
      <c r="D33" s="780"/>
      <c r="E33" s="780"/>
      <c r="F33" s="110"/>
      <c r="G33" s="911">
        <f>G26+G32</f>
        <v>0</v>
      </c>
      <c r="H33" s="911"/>
      <c r="I33" s="911"/>
      <c r="K33" s="149"/>
    </row>
    <row r="34" spans="1:31" s="58" customFormat="1" ht="17.100000000000001" customHeight="1" x14ac:dyDescent="0.25">
      <c r="A34" s="305"/>
      <c r="B34" s="306"/>
      <c r="C34" s="306"/>
      <c r="D34" s="306"/>
      <c r="E34" s="306"/>
      <c r="F34" s="307"/>
      <c r="G34" s="308"/>
      <c r="H34" s="308"/>
      <c r="I34" s="308"/>
      <c r="J34" s="108"/>
      <c r="K34" s="309"/>
      <c r="L34" s="108"/>
      <c r="M34" s="108"/>
      <c r="N34" s="108"/>
      <c r="O34" s="108"/>
      <c r="P34" s="108"/>
      <c r="Q34" s="108"/>
    </row>
    <row r="35" spans="1:31" s="58" customFormat="1" ht="17.100000000000001" customHeight="1" x14ac:dyDescent="0.25">
      <c r="A35" s="290"/>
      <c r="B35" s="291"/>
      <c r="C35" s="291"/>
      <c r="D35" s="291"/>
      <c r="E35" s="291"/>
      <c r="F35" s="110"/>
      <c r="G35" s="61"/>
      <c r="H35" s="61"/>
      <c r="I35" s="61"/>
      <c r="K35" s="149"/>
    </row>
    <row r="36" spans="1:31" s="58" customFormat="1" ht="17.100000000000001" customHeight="1" x14ac:dyDescent="0.25">
      <c r="A36" s="899" t="s">
        <v>446</v>
      </c>
      <c r="B36" s="900"/>
      <c r="C36" s="900"/>
      <c r="D36" s="900"/>
      <c r="E36" s="900"/>
      <c r="F36" s="110"/>
      <c r="G36" s="909">
        <f>G22*G25+G28*G31</f>
        <v>0</v>
      </c>
      <c r="H36" s="909"/>
      <c r="I36" s="909"/>
      <c r="K36" s="149" t="s">
        <v>445</v>
      </c>
      <c r="L36" s="148"/>
      <c r="O36" s="898">
        <f>O22*G25+O28*G31</f>
        <v>0</v>
      </c>
      <c r="P36" s="898"/>
      <c r="Q36" s="898"/>
    </row>
    <row r="37" spans="1:31" s="58" customFormat="1" ht="17.100000000000001" customHeight="1" x14ac:dyDescent="0.25">
      <c r="A37" s="305"/>
      <c r="B37" s="306"/>
      <c r="C37" s="306"/>
      <c r="D37" s="306"/>
      <c r="E37" s="306"/>
      <c r="F37" s="307"/>
      <c r="G37" s="310"/>
      <c r="H37" s="310"/>
      <c r="I37" s="310"/>
      <c r="J37" s="108"/>
      <c r="K37" s="309"/>
      <c r="L37" s="311"/>
      <c r="M37" s="108"/>
      <c r="N37" s="108"/>
      <c r="O37" s="310"/>
      <c r="P37" s="310"/>
      <c r="Q37" s="310"/>
    </row>
    <row r="38" spans="1:31" s="58" customFormat="1" ht="13.8" x14ac:dyDescent="0.25">
      <c r="A38" s="304"/>
      <c r="B38" s="291"/>
      <c r="C38" s="291"/>
      <c r="D38" s="291"/>
      <c r="E38" s="291"/>
      <c r="F38" s="110"/>
      <c r="G38" s="61"/>
      <c r="H38" s="61"/>
      <c r="I38" s="61"/>
      <c r="K38" s="149"/>
    </row>
    <row r="39" spans="1:31" s="61" customFormat="1" ht="13.8" x14ac:dyDescent="0.25">
      <c r="A39" s="899" t="s">
        <v>399</v>
      </c>
      <c r="B39" s="900"/>
      <c r="C39" s="900"/>
      <c r="D39" s="900"/>
      <c r="E39" s="900"/>
      <c r="F39" s="110"/>
      <c r="G39" s="909">
        <f>UHG_Refi_1_csv!I302</f>
        <v>0</v>
      </c>
      <c r="H39" s="909"/>
      <c r="I39" s="909"/>
      <c r="J39" s="58"/>
      <c r="K39" s="149" t="s">
        <v>400</v>
      </c>
      <c r="L39" s="148"/>
      <c r="M39" s="58"/>
      <c r="N39" s="58"/>
      <c r="O39" s="898">
        <f>UHG_Refi_1_csv!I303</f>
        <v>0</v>
      </c>
      <c r="P39" s="898"/>
      <c r="Q39" s="898"/>
      <c r="R39" s="58"/>
      <c r="S39" s="58"/>
      <c r="T39" s="58"/>
      <c r="U39" s="62"/>
      <c r="V39" s="62"/>
      <c r="W39" s="62"/>
      <c r="X39" s="62"/>
      <c r="Y39" s="62"/>
      <c r="Z39" s="62"/>
      <c r="AA39" s="62"/>
      <c r="AB39" s="62"/>
      <c r="AC39" s="62"/>
      <c r="AD39" s="62"/>
      <c r="AE39" s="62"/>
    </row>
    <row r="40" spans="1:31" s="2" customFormat="1" ht="10.5" customHeight="1" x14ac:dyDescent="0.25">
      <c r="A40" s="410"/>
      <c r="B40" s="94"/>
      <c r="C40" s="94"/>
      <c r="D40" s="94"/>
      <c r="E40" s="94"/>
      <c r="F40" s="94"/>
      <c r="G40" s="94"/>
      <c r="H40" s="94"/>
      <c r="I40" s="94"/>
      <c r="J40" s="94"/>
      <c r="O40" s="411"/>
      <c r="P40" s="411"/>
      <c r="Q40" s="411"/>
      <c r="R40" s="59"/>
      <c r="S40" s="59"/>
      <c r="T40" s="59"/>
      <c r="U40" s="59"/>
      <c r="V40" s="59"/>
      <c r="W40" s="59"/>
      <c r="X40" s="60"/>
      <c r="Y40" s="59"/>
      <c r="Z40" s="59"/>
      <c r="AA40" s="59"/>
      <c r="AB40" s="59"/>
      <c r="AC40" s="59"/>
      <c r="AD40" s="59"/>
    </row>
    <row r="41" spans="1:31" s="2" customFormat="1" ht="20.25" customHeight="1" x14ac:dyDescent="0.25">
      <c r="A41" s="412"/>
      <c r="B41" s="413"/>
      <c r="C41" s="413"/>
      <c r="D41" s="413"/>
      <c r="E41" s="413"/>
      <c r="F41" s="413"/>
      <c r="G41" s="413"/>
      <c r="H41" s="413"/>
      <c r="I41" s="413"/>
      <c r="J41" s="413"/>
      <c r="K41" s="413"/>
      <c r="L41" s="413"/>
      <c r="M41" s="413"/>
      <c r="N41" s="413"/>
      <c r="O41" s="413"/>
      <c r="P41" s="413"/>
      <c r="Q41" s="413"/>
      <c r="R41" s="59"/>
      <c r="S41" s="59"/>
      <c r="T41" s="59"/>
      <c r="U41" s="59"/>
      <c r="V41" s="59"/>
      <c r="W41" s="59"/>
      <c r="X41" s="60"/>
      <c r="Y41" s="59"/>
      <c r="Z41" s="59"/>
      <c r="AA41" s="59"/>
      <c r="AB41" s="59"/>
      <c r="AC41" s="59"/>
      <c r="AD41" s="59"/>
    </row>
    <row r="42" spans="1:31" s="2" customFormat="1" ht="16.5" customHeight="1" x14ac:dyDescent="0.25">
      <c r="A42" s="288" t="s">
        <v>39</v>
      </c>
      <c r="B42" s="288"/>
      <c r="C42" s="288"/>
      <c r="D42" s="288"/>
      <c r="E42" s="288"/>
      <c r="F42" s="205"/>
      <c r="G42" s="895" t="s">
        <v>82</v>
      </c>
      <c r="H42" s="895"/>
      <c r="I42" s="895"/>
      <c r="J42" s="59"/>
      <c r="K42" s="59"/>
      <c r="L42" s="59"/>
      <c r="M42" s="59"/>
      <c r="N42" s="59"/>
      <c r="O42" s="59"/>
      <c r="P42" s="59"/>
      <c r="Q42" s="59"/>
      <c r="R42" s="59"/>
      <c r="S42" s="59"/>
      <c r="T42" s="59"/>
      <c r="U42" s="59"/>
      <c r="V42" s="59"/>
      <c r="W42" s="59"/>
      <c r="X42" s="60"/>
      <c r="Y42" s="59"/>
      <c r="Z42" s="59"/>
      <c r="AA42" s="59"/>
      <c r="AB42" s="59"/>
      <c r="AC42" s="59"/>
      <c r="AD42" s="59"/>
    </row>
    <row r="43" spans="1:31" s="2" customFormat="1" ht="17.25" customHeight="1" x14ac:dyDescent="0.25">
      <c r="A43" s="75" t="s">
        <v>25</v>
      </c>
      <c r="B43" s="59"/>
      <c r="C43" s="59"/>
      <c r="D43" s="59"/>
      <c r="E43" s="59"/>
      <c r="F43" s="59"/>
      <c r="G43" s="59"/>
      <c r="H43" s="59"/>
      <c r="I43" s="59"/>
      <c r="J43" s="59"/>
      <c r="K43" s="59"/>
      <c r="L43" s="59"/>
      <c r="M43" s="59"/>
      <c r="N43" s="59"/>
      <c r="O43" s="59"/>
      <c r="P43" s="59"/>
      <c r="Q43" s="59"/>
      <c r="R43" s="59"/>
      <c r="S43" s="59"/>
      <c r="T43" s="59"/>
      <c r="U43" s="59"/>
      <c r="V43" s="59"/>
      <c r="W43" s="59"/>
      <c r="X43" s="60"/>
      <c r="Y43" s="59"/>
      <c r="Z43" s="59"/>
      <c r="AA43" s="59"/>
      <c r="AB43" s="59"/>
      <c r="AC43" s="59"/>
      <c r="AD43" s="59"/>
    </row>
    <row r="44" spans="1:31" s="2" customFormat="1" ht="20.25" customHeight="1" x14ac:dyDescent="0.25">
      <c r="A44" s="210"/>
      <c r="B44" s="211"/>
      <c r="C44" s="211"/>
      <c r="D44" s="211"/>
      <c r="E44" s="211"/>
      <c r="F44" s="211"/>
      <c r="G44" s="211"/>
      <c r="H44" s="211"/>
      <c r="I44" s="211"/>
      <c r="J44" s="211"/>
      <c r="K44" s="211"/>
      <c r="L44" s="211"/>
      <c r="M44" s="211"/>
      <c r="N44" s="211"/>
      <c r="O44" s="211"/>
      <c r="P44" s="211"/>
      <c r="Q44" s="211"/>
      <c r="R44" s="59"/>
      <c r="S44" s="59"/>
      <c r="T44" s="59"/>
      <c r="U44" s="59"/>
      <c r="V44" s="59"/>
      <c r="W44" s="60"/>
      <c r="X44" s="59"/>
      <c r="Y44" s="59"/>
      <c r="Z44" s="59"/>
      <c r="AA44" s="59"/>
      <c r="AB44" s="59"/>
      <c r="AC44" s="59"/>
    </row>
    <row r="45" spans="1:31" s="2" customFormat="1" ht="8.25" hidden="1" customHeight="1" x14ac:dyDescent="0.25">
      <c r="A45" s="75"/>
      <c r="B45" s="204"/>
      <c r="C45" s="204"/>
      <c r="D45" s="204"/>
      <c r="E45" s="204"/>
      <c r="F45" s="204"/>
      <c r="G45" s="204"/>
      <c r="H45" s="204"/>
      <c r="I45" s="204"/>
      <c r="J45" s="204"/>
      <c r="K45" s="204"/>
      <c r="L45" s="204"/>
      <c r="M45" s="204"/>
      <c r="N45" s="204"/>
      <c r="O45" s="204"/>
      <c r="P45" s="204"/>
      <c r="Q45" s="204"/>
      <c r="R45" s="59"/>
      <c r="S45" s="59"/>
      <c r="T45" s="59"/>
      <c r="U45" s="59"/>
      <c r="V45" s="59"/>
      <c r="W45" s="59"/>
      <c r="X45" s="60"/>
      <c r="Y45" s="59"/>
      <c r="Z45" s="59"/>
      <c r="AA45" s="59"/>
      <c r="AB45" s="59"/>
      <c r="AC45" s="59"/>
      <c r="AD45" s="59"/>
    </row>
    <row r="46" spans="1:31" s="216" customFormat="1" hidden="1" x14ac:dyDescent="0.25">
      <c r="A46" s="202" t="s">
        <v>266</v>
      </c>
      <c r="B46" s="59"/>
      <c r="C46" s="59"/>
      <c r="D46" s="59"/>
      <c r="E46" s="59"/>
      <c r="F46" s="59"/>
      <c r="G46" s="201" t="s">
        <v>265</v>
      </c>
      <c r="H46" s="59"/>
      <c r="I46" s="59"/>
      <c r="J46" s="59"/>
      <c r="K46" s="106"/>
      <c r="L46" s="59"/>
      <c r="M46" s="59"/>
      <c r="N46" s="59"/>
      <c r="O46" s="59"/>
      <c r="P46" s="59"/>
      <c r="Q46" s="59"/>
    </row>
    <row r="47" spans="1:31" s="216" customFormat="1" ht="8.25" hidden="1" customHeight="1" x14ac:dyDescent="0.25">
      <c r="A47" s="201"/>
      <c r="B47" s="59"/>
      <c r="C47" s="59"/>
      <c r="D47" s="59"/>
      <c r="E47" s="59"/>
      <c r="F47" s="59"/>
      <c r="G47" s="59"/>
      <c r="H47" s="59"/>
      <c r="I47" s="59"/>
      <c r="J47" s="59"/>
      <c r="K47" s="59"/>
      <c r="L47" s="59"/>
      <c r="M47" s="59"/>
      <c r="N47" s="59"/>
      <c r="O47" s="59"/>
      <c r="P47" s="59"/>
      <c r="Q47" s="59"/>
    </row>
    <row r="48" spans="1:31" s="221" customFormat="1" ht="17.100000000000001" hidden="1" customHeight="1" x14ac:dyDescent="0.25">
      <c r="A48" s="269" t="s">
        <v>280</v>
      </c>
      <c r="B48" s="216"/>
      <c r="C48" s="216"/>
      <c r="D48" s="220"/>
      <c r="E48" s="216"/>
      <c r="F48" s="216"/>
      <c r="G48" s="924" t="str">
        <f>IF(Monatsverwendungsnachweis!U4="kV","keine Vorgabe","Vorgabe")</f>
        <v>keine Vorgabe</v>
      </c>
      <c r="H48" s="924"/>
      <c r="I48" s="924"/>
      <c r="J48" s="232"/>
      <c r="K48" s="232"/>
      <c r="L48" s="232"/>
      <c r="M48" s="232"/>
      <c r="N48" s="232"/>
      <c r="O48" s="232"/>
      <c r="P48" s="216"/>
      <c r="Q48" s="216"/>
      <c r="R48" s="220"/>
      <c r="S48" s="220"/>
      <c r="T48" s="220"/>
      <c r="U48" s="220"/>
      <c r="V48" s="220"/>
      <c r="W48" s="220"/>
      <c r="X48" s="222"/>
      <c r="Y48" s="220"/>
      <c r="Z48" s="220"/>
      <c r="AA48" s="220"/>
      <c r="AB48" s="220"/>
      <c r="AC48" s="220"/>
      <c r="AD48" s="220"/>
    </row>
    <row r="49" spans="1:30" s="221" customFormat="1" ht="7.5" hidden="1" customHeight="1" x14ac:dyDescent="0.25">
      <c r="A49" s="92"/>
      <c r="B49" s="216"/>
      <c r="C49" s="216"/>
      <c r="D49" s="220"/>
      <c r="E49" s="216"/>
      <c r="F49" s="216"/>
      <c r="G49" s="231"/>
      <c r="H49" s="231"/>
      <c r="I49" s="231"/>
      <c r="J49" s="231"/>
      <c r="K49" s="231"/>
      <c r="L49" s="231"/>
      <c r="M49" s="231"/>
      <c r="N49" s="231"/>
      <c r="O49" s="231"/>
      <c r="P49" s="216"/>
      <c r="Q49" s="216"/>
      <c r="R49" s="220"/>
      <c r="S49" s="220"/>
      <c r="T49" s="220"/>
      <c r="U49" s="220"/>
      <c r="V49" s="220"/>
      <c r="W49" s="220"/>
      <c r="X49" s="222"/>
      <c r="Y49" s="220"/>
      <c r="Z49" s="220"/>
      <c r="AA49" s="220"/>
      <c r="AB49" s="220"/>
      <c r="AC49" s="220"/>
      <c r="AD49" s="220"/>
    </row>
    <row r="50" spans="1:30" s="221" customFormat="1" ht="11.25" hidden="1" customHeight="1" x14ac:dyDescent="0.25">
      <c r="A50" s="919" t="s">
        <v>286</v>
      </c>
      <c r="B50" s="919"/>
      <c r="C50" s="919"/>
      <c r="D50" s="919"/>
      <c r="E50" s="237"/>
      <c r="F50" s="238"/>
      <c r="G50" s="926" t="str">
        <f>Personaleinsatz!F39</f>
        <v>kV</v>
      </c>
      <c r="H50" s="926"/>
      <c r="I50" s="926"/>
      <c r="J50" s="220"/>
      <c r="K50" s="220"/>
      <c r="L50" s="220"/>
      <c r="M50" s="220"/>
      <c r="N50" s="220"/>
      <c r="O50" s="220"/>
      <c r="P50" s="220"/>
      <c r="Q50" s="220"/>
      <c r="R50" s="220"/>
      <c r="S50" s="220"/>
      <c r="T50" s="220"/>
      <c r="U50" s="220"/>
      <c r="V50" s="220"/>
      <c r="W50" s="220"/>
      <c r="X50" s="222"/>
      <c r="Y50" s="220"/>
      <c r="Z50" s="220"/>
      <c r="AA50" s="220"/>
      <c r="AB50" s="220"/>
      <c r="AC50" s="220"/>
      <c r="AD50" s="220"/>
    </row>
    <row r="51" spans="1:30" s="221" customFormat="1" hidden="1" x14ac:dyDescent="0.25">
      <c r="A51" s="919" t="s">
        <v>287</v>
      </c>
      <c r="B51" s="919"/>
      <c r="C51" s="919"/>
      <c r="D51" s="919"/>
      <c r="E51" s="237"/>
      <c r="F51" s="238"/>
      <c r="G51" s="926" t="str">
        <f>Personaleinsatz!F38</f>
        <v>-</v>
      </c>
      <c r="H51" s="926"/>
      <c r="I51" s="926"/>
      <c r="J51" s="220"/>
      <c r="K51" s="220"/>
      <c r="L51" s="220"/>
      <c r="M51" s="220"/>
      <c r="N51" s="220"/>
      <c r="O51" s="220"/>
      <c r="P51" s="220"/>
      <c r="Q51" s="220"/>
      <c r="R51" s="220"/>
      <c r="S51" s="220"/>
      <c r="T51" s="220"/>
      <c r="U51" s="220"/>
      <c r="V51" s="220"/>
      <c r="W51" s="220"/>
      <c r="X51" s="222"/>
      <c r="Y51" s="220"/>
      <c r="Z51" s="220"/>
      <c r="AA51" s="220"/>
      <c r="AB51" s="220"/>
      <c r="AC51" s="220"/>
      <c r="AD51" s="220"/>
    </row>
    <row r="52" spans="1:30" s="216" customFormat="1" hidden="1" x14ac:dyDescent="0.25">
      <c r="A52" s="919" t="s">
        <v>288</v>
      </c>
      <c r="B52" s="919"/>
      <c r="C52" s="919"/>
      <c r="D52" s="919"/>
      <c r="E52" s="237"/>
      <c r="F52" s="238"/>
      <c r="G52" s="925" t="str">
        <f>Personaleinsatz!F40</f>
        <v>OK</v>
      </c>
      <c r="H52" s="925"/>
      <c r="I52" s="925"/>
      <c r="J52" s="220"/>
      <c r="K52" s="220"/>
      <c r="L52" s="220"/>
      <c r="M52" s="220"/>
      <c r="N52" s="220"/>
      <c r="O52" s="220"/>
      <c r="P52" s="220"/>
      <c r="Q52" s="220"/>
    </row>
    <row r="53" spans="1:30" s="216" customFormat="1" hidden="1" x14ac:dyDescent="0.25">
      <c r="A53" s="201"/>
      <c r="B53" s="230"/>
      <c r="C53" s="223"/>
      <c r="D53" s="220"/>
      <c r="E53" s="220"/>
      <c r="F53" s="220"/>
      <c r="G53" s="220"/>
      <c r="H53" s="220"/>
      <c r="I53" s="220"/>
      <c r="J53" s="265"/>
      <c r="K53" s="265"/>
      <c r="L53" s="265"/>
      <c r="M53" s="265"/>
      <c r="N53" s="265"/>
      <c r="O53" s="220"/>
      <c r="P53" s="220"/>
      <c r="Q53" s="220"/>
    </row>
    <row r="54" spans="1:30" s="221" customFormat="1" ht="17.100000000000001" hidden="1" customHeight="1" x14ac:dyDescent="0.25">
      <c r="A54" s="282" t="s">
        <v>279</v>
      </c>
      <c r="B54" s="216"/>
      <c r="C54" s="216"/>
      <c r="D54" s="220"/>
      <c r="E54" s="216"/>
      <c r="F54" s="216"/>
      <c r="G54" s="924" t="str">
        <f>IF(Monatsverwendungsnachweis!U5="kV","keine Vorgabe","Vorgabe")</f>
        <v>keine Vorgabe</v>
      </c>
      <c r="H54" s="924"/>
      <c r="I54" s="924"/>
      <c r="J54" s="266"/>
      <c r="K54" s="266"/>
      <c r="L54" s="266"/>
      <c r="M54" s="266"/>
      <c r="N54" s="266"/>
      <c r="O54" s="216"/>
      <c r="P54" s="216"/>
      <c r="Q54" s="216"/>
      <c r="R54" s="220"/>
      <c r="S54" s="220"/>
      <c r="T54" s="220"/>
      <c r="U54" s="220"/>
      <c r="V54" s="220"/>
      <c r="W54" s="220"/>
      <c r="X54" s="222"/>
      <c r="Y54" s="220"/>
      <c r="Z54" s="220"/>
      <c r="AA54" s="220"/>
      <c r="AB54" s="220"/>
      <c r="AC54" s="220"/>
      <c r="AD54" s="220"/>
    </row>
    <row r="55" spans="1:30" s="221" customFormat="1" ht="9" hidden="1" customHeight="1" x14ac:dyDescent="0.25">
      <c r="A55" s="226"/>
      <c r="B55" s="216"/>
      <c r="C55" s="216"/>
      <c r="D55" s="220"/>
      <c r="E55" s="216"/>
      <c r="F55" s="216"/>
      <c r="G55" s="224"/>
      <c r="H55" s="224"/>
      <c r="I55" s="224"/>
      <c r="J55" s="224"/>
      <c r="K55" s="224"/>
      <c r="L55" s="224"/>
      <c r="M55" s="224"/>
      <c r="N55" s="224"/>
      <c r="O55" s="216"/>
      <c r="P55" s="216"/>
      <c r="Q55" s="216"/>
      <c r="R55" s="220"/>
      <c r="S55" s="220"/>
      <c r="T55" s="220"/>
      <c r="U55" s="220"/>
      <c r="V55" s="220"/>
      <c r="W55" s="220"/>
      <c r="X55" s="222"/>
      <c r="Y55" s="220"/>
      <c r="Z55" s="220"/>
      <c r="AA55" s="220"/>
      <c r="AB55" s="220"/>
      <c r="AC55" s="220"/>
      <c r="AD55" s="220"/>
    </row>
    <row r="56" spans="1:30" s="221" customFormat="1" ht="17.100000000000001" hidden="1" customHeight="1" x14ac:dyDescent="0.25">
      <c r="A56" s="919" t="s">
        <v>286</v>
      </c>
      <c r="B56" s="919"/>
      <c r="C56" s="919"/>
      <c r="D56" s="919"/>
      <c r="E56" s="237"/>
      <c r="F56" s="238"/>
      <c r="G56" s="926" t="str">
        <f>Personaleinsatz!F71</f>
        <v>kV</v>
      </c>
      <c r="H56" s="926"/>
      <c r="I56" s="926"/>
      <c r="J56" s="220"/>
      <c r="K56" s="220"/>
      <c r="L56" s="220"/>
      <c r="M56" s="220"/>
      <c r="N56" s="220"/>
      <c r="O56" s="220"/>
      <c r="P56" s="220"/>
      <c r="Q56" s="220"/>
      <c r="R56" s="220"/>
      <c r="S56" s="220"/>
      <c r="T56" s="220"/>
      <c r="U56" s="220"/>
      <c r="V56" s="220"/>
      <c r="W56" s="220"/>
      <c r="X56" s="222"/>
      <c r="Y56" s="220"/>
      <c r="Z56" s="220"/>
      <c r="AA56" s="220"/>
      <c r="AB56" s="220"/>
      <c r="AC56" s="220"/>
      <c r="AD56" s="220"/>
    </row>
    <row r="57" spans="1:30" s="203" customFormat="1" ht="16.5" hidden="1" customHeight="1" x14ac:dyDescent="0.25">
      <c r="A57" s="919" t="s">
        <v>287</v>
      </c>
      <c r="B57" s="919"/>
      <c r="C57" s="919"/>
      <c r="D57" s="919"/>
      <c r="E57" s="237"/>
      <c r="F57" s="238"/>
      <c r="G57" s="926" t="str">
        <f>Personaleinsatz!F70</f>
        <v>-</v>
      </c>
      <c r="H57" s="926"/>
      <c r="I57" s="926"/>
      <c r="J57" s="220"/>
      <c r="K57" s="220"/>
      <c r="L57" s="220"/>
      <c r="M57" s="220"/>
      <c r="N57" s="220"/>
      <c r="O57" s="220"/>
      <c r="P57" s="220"/>
      <c r="Q57" s="220"/>
      <c r="R57" s="205"/>
      <c r="S57" s="205"/>
      <c r="T57" s="205"/>
      <c r="U57" s="205"/>
      <c r="V57" s="205"/>
      <c r="W57" s="205"/>
      <c r="X57" s="206"/>
      <c r="Y57" s="205"/>
      <c r="Z57" s="205"/>
      <c r="AA57" s="205"/>
      <c r="AB57" s="205"/>
      <c r="AC57" s="205"/>
      <c r="AD57" s="205"/>
    </row>
    <row r="58" spans="1:30" s="216" customFormat="1" hidden="1" x14ac:dyDescent="0.25">
      <c r="A58" s="919" t="s">
        <v>288</v>
      </c>
      <c r="B58" s="919"/>
      <c r="C58" s="919"/>
      <c r="D58" s="919"/>
      <c r="E58" s="237"/>
      <c r="F58" s="238"/>
      <c r="G58" s="925" t="str">
        <f>Personaleinsatz!F72</f>
        <v>OK</v>
      </c>
      <c r="H58" s="925"/>
      <c r="I58" s="925"/>
      <c r="J58" s="220"/>
      <c r="K58" s="220"/>
      <c r="L58" s="220"/>
      <c r="M58" s="220"/>
      <c r="N58" s="220"/>
      <c r="O58" s="220"/>
      <c r="P58" s="220"/>
      <c r="Q58" s="220"/>
    </row>
    <row r="59" spans="1:30" s="216" customFormat="1" hidden="1" x14ac:dyDescent="0.25">
      <c r="A59" s="922"/>
      <c r="B59" s="922"/>
      <c r="C59" s="922"/>
      <c r="D59" s="922"/>
      <c r="E59" s="922"/>
      <c r="F59" s="922"/>
      <c r="G59" s="922"/>
      <c r="H59" s="922"/>
      <c r="I59" s="922"/>
      <c r="J59" s="922"/>
      <c r="K59" s="921"/>
      <c r="L59" s="921"/>
      <c r="M59" s="921"/>
      <c r="N59" s="219"/>
      <c r="O59" s="921"/>
      <c r="P59" s="921"/>
      <c r="Q59" s="921"/>
    </row>
    <row r="60" spans="1:30" s="221" customFormat="1" ht="17.100000000000001" hidden="1" customHeight="1" x14ac:dyDescent="0.25">
      <c r="A60" s="282" t="s">
        <v>307</v>
      </c>
      <c r="B60" s="216"/>
      <c r="C60" s="216"/>
      <c r="D60" s="220"/>
      <c r="E60" s="216"/>
      <c r="F60" s="216"/>
      <c r="G60" s="923" t="str">
        <f>IF(Monatsverwendungsnachweis!U6="kV","keine Vorgabe","Vorgabe")</f>
        <v>keine Vorgabe</v>
      </c>
      <c r="H60" s="923"/>
      <c r="I60" s="923"/>
      <c r="J60" s="232"/>
      <c r="K60" s="232"/>
      <c r="L60" s="232"/>
      <c r="M60" s="232"/>
      <c r="N60" s="232"/>
      <c r="O60" s="232"/>
      <c r="P60" s="216"/>
      <c r="Q60" s="216"/>
      <c r="R60" s="220"/>
      <c r="S60" s="220"/>
      <c r="T60" s="220"/>
      <c r="U60" s="220"/>
      <c r="V60" s="220"/>
      <c r="W60" s="220"/>
      <c r="X60" s="222"/>
      <c r="Y60" s="220"/>
      <c r="Z60" s="220"/>
      <c r="AA60" s="220"/>
      <c r="AB60" s="220"/>
      <c r="AC60" s="220"/>
      <c r="AD60" s="220"/>
    </row>
    <row r="61" spans="1:30" s="221" customFormat="1" ht="9" hidden="1" customHeight="1" x14ac:dyDescent="0.25">
      <c r="A61" s="226"/>
      <c r="B61" s="216"/>
      <c r="C61" s="216"/>
      <c r="D61" s="220"/>
      <c r="E61" s="216"/>
      <c r="F61" s="216"/>
      <c r="G61" s="231"/>
      <c r="H61" s="231"/>
      <c r="I61" s="231"/>
      <c r="J61" s="231"/>
      <c r="K61" s="231"/>
      <c r="L61" s="231"/>
      <c r="M61" s="231"/>
      <c r="N61" s="231"/>
      <c r="O61" s="231"/>
      <c r="P61" s="216"/>
      <c r="Q61" s="216"/>
      <c r="R61" s="220"/>
      <c r="S61" s="220"/>
      <c r="T61" s="220"/>
      <c r="U61" s="220"/>
      <c r="V61" s="220"/>
      <c r="W61" s="220"/>
      <c r="X61" s="222"/>
      <c r="Y61" s="220"/>
      <c r="Z61" s="220"/>
      <c r="AA61" s="220"/>
      <c r="AB61" s="220"/>
      <c r="AC61" s="220"/>
      <c r="AD61" s="220"/>
    </row>
    <row r="62" spans="1:30" s="221" customFormat="1" ht="17.100000000000001" hidden="1" customHeight="1" x14ac:dyDescent="0.25">
      <c r="A62" s="919" t="s">
        <v>286</v>
      </c>
      <c r="B62" s="919"/>
      <c r="C62" s="919"/>
      <c r="D62" s="919"/>
      <c r="E62" s="237"/>
      <c r="F62" s="238"/>
      <c r="G62" s="920" t="str">
        <f>Personaleinsatz!F80</f>
        <v>kV</v>
      </c>
      <c r="H62" s="920"/>
      <c r="I62" s="920"/>
      <c r="J62" s="220"/>
      <c r="K62" s="220"/>
      <c r="L62" s="220"/>
      <c r="M62" s="220"/>
      <c r="N62" s="220"/>
      <c r="O62" s="220"/>
      <c r="P62" s="220"/>
      <c r="Q62" s="220"/>
      <c r="R62" s="220"/>
      <c r="S62" s="220"/>
      <c r="T62" s="220"/>
      <c r="U62" s="220"/>
      <c r="V62" s="220"/>
      <c r="W62" s="220"/>
      <c r="X62" s="222"/>
      <c r="Y62" s="220"/>
      <c r="Z62" s="220"/>
      <c r="AA62" s="220"/>
      <c r="AB62" s="220"/>
      <c r="AC62" s="220"/>
      <c r="AD62" s="220"/>
    </row>
    <row r="63" spans="1:30" s="2" customFormat="1" ht="16.5" hidden="1" customHeight="1" x14ac:dyDescent="0.25">
      <c r="A63" s="919" t="s">
        <v>287</v>
      </c>
      <c r="B63" s="919"/>
      <c r="C63" s="919"/>
      <c r="D63" s="919"/>
      <c r="E63" s="237"/>
      <c r="F63" s="238"/>
      <c r="G63" s="920" t="str">
        <f>Personaleinsatz!F79</f>
        <v>-</v>
      </c>
      <c r="H63" s="920"/>
      <c r="I63" s="920"/>
      <c r="J63" s="220"/>
      <c r="K63" s="220"/>
      <c r="L63" s="220"/>
      <c r="M63" s="220"/>
      <c r="N63" s="220"/>
      <c r="O63" s="220"/>
      <c r="P63" s="220"/>
      <c r="Q63" s="220"/>
      <c r="R63" s="59"/>
      <c r="S63" s="59"/>
      <c r="T63" s="59"/>
      <c r="U63" s="59"/>
      <c r="V63" s="59"/>
      <c r="W63" s="59"/>
      <c r="X63" s="60"/>
      <c r="Y63" s="59"/>
      <c r="Z63" s="59"/>
      <c r="AA63" s="59"/>
      <c r="AB63" s="59"/>
      <c r="AC63" s="59"/>
      <c r="AD63" s="59"/>
    </row>
    <row r="64" spans="1:30" s="2" customFormat="1" hidden="1" x14ac:dyDescent="0.25">
      <c r="A64" s="919" t="s">
        <v>295</v>
      </c>
      <c r="B64" s="919"/>
      <c r="C64" s="919"/>
      <c r="D64" s="919"/>
      <c r="E64" s="237"/>
      <c r="F64" s="238"/>
      <c r="G64" s="925" t="str">
        <f>Personaleinsatz!F81</f>
        <v>OK</v>
      </c>
      <c r="H64" s="925"/>
      <c r="I64" s="925"/>
      <c r="J64" s="220"/>
      <c r="K64" s="220"/>
      <c r="L64" s="220"/>
      <c r="M64" s="220"/>
      <c r="N64" s="220"/>
      <c r="O64" s="220"/>
      <c r="P64" s="220"/>
      <c r="Q64" s="220"/>
      <c r="R64" s="59"/>
      <c r="S64" s="59"/>
      <c r="T64" s="59"/>
      <c r="U64" s="59"/>
      <c r="V64" s="59"/>
      <c r="W64" s="59"/>
      <c r="X64" s="60"/>
      <c r="Y64" s="59"/>
      <c r="Z64" s="59"/>
      <c r="AA64" s="59"/>
      <c r="AB64" s="59"/>
      <c r="AC64" s="59"/>
      <c r="AD64" s="59"/>
    </row>
    <row r="65" spans="1:31" s="2" customFormat="1" ht="8.25" hidden="1" customHeight="1" x14ac:dyDescent="0.25">
      <c r="A65" s="218"/>
      <c r="B65" s="211"/>
      <c r="C65" s="211"/>
      <c r="D65" s="211"/>
      <c r="E65" s="211"/>
      <c r="F65" s="211"/>
      <c r="G65" s="211"/>
      <c r="H65" s="211"/>
      <c r="I65" s="211"/>
      <c r="J65" s="211"/>
      <c r="K65" s="211"/>
      <c r="L65" s="211"/>
      <c r="M65" s="211"/>
      <c r="N65" s="211"/>
      <c r="O65" s="211"/>
      <c r="P65" s="211"/>
      <c r="Q65" s="211"/>
      <c r="R65" s="60"/>
      <c r="S65" s="60"/>
      <c r="T65" s="60"/>
      <c r="U65" s="60"/>
      <c r="V65" s="60"/>
      <c r="W65" s="60"/>
      <c r="X65" s="60"/>
      <c r="Y65" s="60"/>
      <c r="Z65" s="60"/>
      <c r="AA65" s="60"/>
      <c r="AB65" s="60"/>
      <c r="AC65" s="60"/>
      <c r="AD65" s="60"/>
    </row>
    <row r="66" spans="1:31" s="53" customFormat="1" ht="21" customHeight="1" x14ac:dyDescent="0.25">
      <c r="A66" s="75" t="s">
        <v>38</v>
      </c>
      <c r="B66" s="204"/>
      <c r="C66" s="204"/>
      <c r="D66" s="204"/>
      <c r="E66" s="204"/>
      <c r="F66" s="204"/>
      <c r="G66" s="204"/>
      <c r="H66" s="204"/>
      <c r="I66" s="204"/>
      <c r="J66" s="204"/>
      <c r="K66" s="204"/>
      <c r="L66" s="204"/>
      <c r="M66" s="204"/>
      <c r="N66" s="204"/>
      <c r="O66" s="204"/>
      <c r="P66" s="204"/>
      <c r="Q66" s="204"/>
      <c r="R66" s="64"/>
      <c r="S66" s="64"/>
      <c r="T66" s="64"/>
      <c r="U66" s="64"/>
      <c r="V66" s="64"/>
      <c r="W66" s="64"/>
      <c r="X66" s="64"/>
      <c r="Y66" s="64"/>
      <c r="Z66" s="64"/>
      <c r="AA66" s="64"/>
      <c r="AB66" s="64"/>
      <c r="AC66" s="64"/>
      <c r="AD66" s="64"/>
      <c r="AE66" s="64"/>
    </row>
    <row r="67" spans="1:31" x14ac:dyDescent="0.25">
      <c r="A67" s="2"/>
      <c r="B67" s="60"/>
      <c r="C67" s="60"/>
      <c r="D67" s="60"/>
      <c r="E67" s="63"/>
      <c r="F67" s="63"/>
      <c r="G67" s="60"/>
      <c r="H67" s="66"/>
      <c r="I67" s="66"/>
      <c r="J67" s="59"/>
      <c r="K67" s="59"/>
      <c r="L67" s="59"/>
      <c r="M67" s="59"/>
      <c r="N67" s="60"/>
      <c r="O67" s="60"/>
      <c r="P67" s="60"/>
      <c r="Q67" s="60"/>
      <c r="R67" s="60"/>
      <c r="S67" s="60"/>
      <c r="T67" s="60"/>
      <c r="U67" s="60"/>
      <c r="V67" s="60"/>
      <c r="W67" s="60"/>
      <c r="X67" s="60"/>
      <c r="Y67" s="60"/>
      <c r="Z67" s="60"/>
      <c r="AA67" s="60"/>
      <c r="AB67" s="60"/>
      <c r="AC67" s="60"/>
      <c r="AD67" s="60"/>
      <c r="AE67" s="60"/>
    </row>
    <row r="68" spans="1:31" ht="21" customHeight="1" x14ac:dyDescent="0.25">
      <c r="A68" s="64" t="s">
        <v>24</v>
      </c>
      <c r="B68" s="53"/>
      <c r="C68" s="53"/>
      <c r="D68" s="53"/>
      <c r="E68" s="53"/>
      <c r="F68" s="53"/>
      <c r="G68" s="927"/>
      <c r="H68" s="927"/>
      <c r="I68" s="927"/>
      <c r="J68" s="927"/>
      <c r="K68" s="927"/>
      <c r="L68" s="60"/>
      <c r="M68" s="60"/>
      <c r="N68" s="60"/>
      <c r="O68" s="64"/>
      <c r="P68" s="64"/>
      <c r="Q68" s="64"/>
      <c r="R68" s="60"/>
      <c r="S68" s="60"/>
      <c r="T68" s="60"/>
      <c r="U68" s="60"/>
      <c r="V68" s="60"/>
      <c r="W68" s="60"/>
      <c r="X68" s="60"/>
      <c r="Y68" s="60"/>
      <c r="Z68" s="60"/>
      <c r="AA68" s="60"/>
      <c r="AB68" s="60"/>
      <c r="AC68" s="60"/>
      <c r="AD68" s="60"/>
      <c r="AE68" s="60"/>
    </row>
    <row r="69" spans="1:31" x14ac:dyDescent="0.25">
      <c r="A69" s="65"/>
      <c r="B69" s="60"/>
      <c r="C69" s="60"/>
      <c r="D69" s="60"/>
      <c r="E69" s="63"/>
      <c r="F69" s="63"/>
      <c r="G69" s="60"/>
      <c r="H69" s="66"/>
      <c r="I69" s="66"/>
      <c r="J69" s="60"/>
      <c r="K69" s="60"/>
      <c r="L69" s="60"/>
      <c r="M69" s="60"/>
      <c r="N69" s="60"/>
      <c r="O69" s="60"/>
      <c r="P69" s="60"/>
      <c r="Q69" s="60"/>
    </row>
    <row r="70" spans="1:31" x14ac:dyDescent="0.25">
      <c r="A70" s="64" t="s">
        <v>31</v>
      </c>
      <c r="B70" s="60"/>
      <c r="C70" s="60"/>
      <c r="D70" s="60"/>
      <c r="E70" s="63"/>
      <c r="F70" s="63"/>
      <c r="G70" s="927"/>
      <c r="H70" s="927"/>
      <c r="I70" s="927"/>
      <c r="J70" s="927"/>
      <c r="K70" s="927"/>
      <c r="L70" s="927"/>
      <c r="M70" s="927"/>
      <c r="N70" s="927"/>
      <c r="O70" s="927"/>
      <c r="P70" s="927"/>
      <c r="Q70" s="927"/>
    </row>
  </sheetData>
  <sheetProtection algorithmName="SHA-512" hashValue="kV/LCOViFqpmlH/cSwOrvZn/L8aLquXl0/zY7Y+5bwUIm/ptrZW40VJkd8GeNC/CFQL6rwUCLJtrpDm1VKA+eg==" saltValue="4B9aPa2XbX/10Gm+7jLiWg==" spinCount="100000" sheet="1" autoFilter="0"/>
  <mergeCells count="77">
    <mergeCell ref="G24:I24"/>
    <mergeCell ref="A25:E25"/>
    <mergeCell ref="G25:I25"/>
    <mergeCell ref="G26:I26"/>
    <mergeCell ref="A26:E26"/>
    <mergeCell ref="G22:I22"/>
    <mergeCell ref="O22:Q22"/>
    <mergeCell ref="A23:E23"/>
    <mergeCell ref="G23:I23"/>
    <mergeCell ref="O23:Q23"/>
    <mergeCell ref="G70:Q70"/>
    <mergeCell ref="A63:D63"/>
    <mergeCell ref="G63:I63"/>
    <mergeCell ref="A64:D64"/>
    <mergeCell ref="G64:I64"/>
    <mergeCell ref="G68:K68"/>
    <mergeCell ref="A52:D52"/>
    <mergeCell ref="A57:D57"/>
    <mergeCell ref="A58:D58"/>
    <mergeCell ref="G48:I48"/>
    <mergeCell ref="G54:I54"/>
    <mergeCell ref="G58:I58"/>
    <mergeCell ref="G50:I50"/>
    <mergeCell ref="A50:D50"/>
    <mergeCell ref="G52:I52"/>
    <mergeCell ref="G57:I57"/>
    <mergeCell ref="A51:D51"/>
    <mergeCell ref="G51:I51"/>
    <mergeCell ref="A56:D56"/>
    <mergeCell ref="G56:I56"/>
    <mergeCell ref="A62:D62"/>
    <mergeCell ref="G62:I62"/>
    <mergeCell ref="K59:M59"/>
    <mergeCell ref="O59:Q59"/>
    <mergeCell ref="A59:J59"/>
    <mergeCell ref="G60:I60"/>
    <mergeCell ref="O39:Q39"/>
    <mergeCell ref="G4:M4"/>
    <mergeCell ref="G5:M5"/>
    <mergeCell ref="A6:F6"/>
    <mergeCell ref="A7:D7"/>
    <mergeCell ref="A12:E12"/>
    <mergeCell ref="A13:E13"/>
    <mergeCell ref="L7:M7"/>
    <mergeCell ref="G7:H7"/>
    <mergeCell ref="I6:J6"/>
    <mergeCell ref="G14:I14"/>
    <mergeCell ref="G15:I15"/>
    <mergeCell ref="A5:F5"/>
    <mergeCell ref="A4:F4"/>
    <mergeCell ref="G16:I16"/>
    <mergeCell ref="A22:E22"/>
    <mergeCell ref="G31:I31"/>
    <mergeCell ref="G39:I39"/>
    <mergeCell ref="A29:E29"/>
    <mergeCell ref="G30:I30"/>
    <mergeCell ref="G29:I29"/>
    <mergeCell ref="A39:E39"/>
    <mergeCell ref="G32:I32"/>
    <mergeCell ref="A32:E32"/>
    <mergeCell ref="G33:I33"/>
    <mergeCell ref="G42:I42"/>
    <mergeCell ref="K16:P16"/>
    <mergeCell ref="A11:Q11"/>
    <mergeCell ref="O36:Q36"/>
    <mergeCell ref="A36:E36"/>
    <mergeCell ref="O28:Q28"/>
    <mergeCell ref="A28:E28"/>
    <mergeCell ref="G20:I20"/>
    <mergeCell ref="G28:I28"/>
    <mergeCell ref="A14:E14"/>
    <mergeCell ref="G12:I12"/>
    <mergeCell ref="G13:I13"/>
    <mergeCell ref="F17:Q17"/>
    <mergeCell ref="O29:Q29"/>
    <mergeCell ref="A31:E31"/>
    <mergeCell ref="G36:I36"/>
  </mergeCells>
  <phoneticPr fontId="0" type="noConversion"/>
  <conditionalFormatting sqref="G52">
    <cfRule type="cellIs" dxfId="35" priority="5" operator="equal">
      <formula>"OK"</formula>
    </cfRule>
    <cfRule type="cellIs" dxfId="34" priority="6" operator="equal">
      <formula>"Achtung"</formula>
    </cfRule>
  </conditionalFormatting>
  <conditionalFormatting sqref="G58">
    <cfRule type="cellIs" dxfId="33" priority="3" operator="equal">
      <formula>"OK"</formula>
    </cfRule>
    <cfRule type="cellIs" dxfId="32" priority="4" operator="equal">
      <formula>"Achtung"</formula>
    </cfRule>
  </conditionalFormatting>
  <conditionalFormatting sqref="G64">
    <cfRule type="cellIs" dxfId="31" priority="1" operator="equal">
      <formula>"OK"</formula>
    </cfRule>
    <cfRule type="cellIs" dxfId="30" priority="2" operator="equal">
      <formula>"Achtung"</formula>
    </cfRule>
  </conditionalFormatting>
  <dataValidations disablePrompts="1" xWindow="426" yWindow="231" count="1">
    <dataValidation type="list" allowBlank="1" showInputMessage="1" showErrorMessage="1" sqref="G42:I42">
      <formula1>"?,nein, ja"</formula1>
    </dataValidation>
  </dataValidations>
  <printOptions horizontalCentered="1"/>
  <pageMargins left="0.70866141732283472" right="0.70866141732283472" top="0.74803149606299213" bottom="0.74803149606299213" header="0.31496062992125984" footer="0.31496062992125984"/>
  <pageSetup paperSize="9" scale="76" pageOrder="overThenDown" orientation="portrait" r:id="rId1"/>
  <headerFooter alignWithMargins="0">
    <oddHeader>&amp;L&amp;G&amp;R&amp;G</oddHeader>
    <oddFooter>&amp;L&amp;8Dateiname:
&amp;F
&amp;A&amp;C&amp;8ESF_Monats_VN_TN_UHG_V3_3_230101&amp;R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Q24"/>
  <sheetViews>
    <sheetView showGridLines="0" zoomScaleNormal="100" workbookViewId="0">
      <selection activeCell="F15" sqref="F15:G15"/>
    </sheetView>
  </sheetViews>
  <sheetFormatPr baseColWidth="10" defaultRowHeight="13.2" x14ac:dyDescent="0.25"/>
  <cols>
    <col min="5" max="5" width="5.109375" customWidth="1"/>
  </cols>
  <sheetData>
    <row r="2" spans="1:17" ht="62.25" customHeight="1" x14ac:dyDescent="0.3">
      <c r="A2" s="115" t="s">
        <v>255</v>
      </c>
      <c r="B2" s="114"/>
      <c r="C2" s="114"/>
      <c r="D2" s="114"/>
      <c r="E2" s="114"/>
      <c r="F2" s="114"/>
      <c r="G2" s="114"/>
      <c r="H2" s="114"/>
      <c r="I2" s="114"/>
      <c r="J2" s="114"/>
      <c r="K2" s="114"/>
      <c r="L2" s="114"/>
      <c r="M2" s="114"/>
      <c r="N2" s="114"/>
      <c r="O2" s="114"/>
      <c r="P2" s="114"/>
      <c r="Q2" s="114"/>
    </row>
    <row r="3" spans="1:17" ht="15.6" x14ac:dyDescent="0.3">
      <c r="A3" s="115"/>
      <c r="B3" s="114"/>
      <c r="C3" s="114"/>
      <c r="D3" s="114"/>
      <c r="E3" s="114"/>
      <c r="F3" s="114"/>
      <c r="G3" s="114"/>
      <c r="H3" s="114"/>
      <c r="I3" s="114"/>
      <c r="J3" s="114"/>
      <c r="K3" s="114"/>
      <c r="L3" s="114"/>
      <c r="M3" s="114"/>
      <c r="N3" s="114"/>
      <c r="O3" s="114"/>
      <c r="P3" s="114"/>
      <c r="Q3" s="114"/>
    </row>
    <row r="4" spans="1:17" x14ac:dyDescent="0.25">
      <c r="A4" s="198" t="str">
        <f>Monatsverwendungsnachweis!$A$4</f>
        <v>Projektbezeichnung laut Bescheid</v>
      </c>
      <c r="B4" s="198"/>
      <c r="C4" s="198"/>
      <c r="E4" s="101"/>
      <c r="F4" s="928">
        <f>Monatsverwendungsnachweis!$E$4</f>
        <v>0</v>
      </c>
      <c r="G4" s="928"/>
      <c r="H4" s="928"/>
      <c r="I4" s="928"/>
    </row>
    <row r="5" spans="1:17" x14ac:dyDescent="0.25">
      <c r="A5" s="198" t="str">
        <f>Monatsverwendungsnachweis!$A$5:$E$5</f>
        <v>Aktenzeichen</v>
      </c>
      <c r="B5" s="198"/>
      <c r="C5" s="198"/>
      <c r="E5" s="191"/>
      <c r="F5" s="929">
        <f>Monatsverwendungsnachweis!$E$5</f>
        <v>0</v>
      </c>
      <c r="G5" s="929"/>
      <c r="H5" s="929"/>
      <c r="I5" s="929"/>
    </row>
    <row r="6" spans="1:17" x14ac:dyDescent="0.25">
      <c r="A6" s="262" t="s">
        <v>324</v>
      </c>
      <c r="B6" s="199"/>
      <c r="C6" s="199"/>
      <c r="D6" s="102"/>
      <c r="E6" s="53"/>
      <c r="F6" s="274" t="str">
        <f>Monatsverwendungsnachweis!$E$7</f>
        <v>Januar</v>
      </c>
      <c r="G6" s="136" t="s">
        <v>325</v>
      </c>
      <c r="H6" s="267">
        <f>Monatsverwendungsnachweis!F7</f>
        <v>2023</v>
      </c>
      <c r="I6" s="191"/>
      <c r="J6" s="191"/>
      <c r="K6" s="191"/>
      <c r="L6" s="191"/>
      <c r="M6" s="191"/>
    </row>
    <row r="7" spans="1:17" x14ac:dyDescent="0.25">
      <c r="A7" s="200" t="str">
        <f>Monatsverwendungsnachweis!$H$7</f>
        <v>Für den Zeitraum vom</v>
      </c>
      <c r="B7" s="200"/>
      <c r="C7" s="200"/>
      <c r="F7" s="263">
        <f>Monatsverwendungsnachweis!$M$7</f>
        <v>44927</v>
      </c>
      <c r="G7" s="261" t="s">
        <v>1</v>
      </c>
      <c r="H7" s="263">
        <f>Monatsverwendungsnachweis!$P$7</f>
        <v>44957</v>
      </c>
      <c r="J7" s="191"/>
      <c r="K7" s="191"/>
      <c r="L7" s="191"/>
      <c r="M7" s="191"/>
    </row>
    <row r="8" spans="1:17" x14ac:dyDescent="0.25">
      <c r="A8" s="76"/>
      <c r="B8" s="76"/>
      <c r="C8" s="76"/>
      <c r="D8" s="76"/>
      <c r="E8" s="82"/>
      <c r="F8" s="82"/>
      <c r="G8" s="82"/>
      <c r="H8" s="82"/>
      <c r="I8" s="82"/>
      <c r="J8" s="82"/>
      <c r="K8" s="82"/>
      <c r="L8" s="88"/>
      <c r="M8" s="88"/>
      <c r="N8" s="88"/>
      <c r="O8" s="88"/>
    </row>
    <row r="9" spans="1:17" hidden="1" x14ac:dyDescent="0.25">
      <c r="A9" s="77" t="s">
        <v>26</v>
      </c>
      <c r="B9" s="76"/>
      <c r="C9" s="76"/>
      <c r="D9" s="76"/>
      <c r="E9" s="76"/>
      <c r="F9" s="254" t="s">
        <v>322</v>
      </c>
      <c r="G9" s="255" t="s">
        <v>323</v>
      </c>
      <c r="H9" s="76"/>
      <c r="I9" s="76"/>
      <c r="J9" s="76"/>
      <c r="K9" s="76"/>
    </row>
    <row r="10" spans="1:17" hidden="1" x14ac:dyDescent="0.25">
      <c r="A10" s="252" t="s">
        <v>331</v>
      </c>
      <c r="B10" s="76"/>
      <c r="C10" s="76"/>
      <c r="D10" s="76"/>
      <c r="E10" s="76"/>
      <c r="F10" s="259">
        <f>IFERROR(Ermittlung_Pauschale!N302,0)</f>
        <v>0</v>
      </c>
      <c r="G10" s="253"/>
      <c r="H10" s="76"/>
      <c r="I10" s="76"/>
      <c r="J10" s="76"/>
      <c r="K10" s="76"/>
    </row>
    <row r="11" spans="1:17" hidden="1" x14ac:dyDescent="0.25">
      <c r="A11" s="252" t="s">
        <v>326</v>
      </c>
      <c r="B11" s="76"/>
      <c r="C11" s="76"/>
      <c r="D11" s="88"/>
      <c r="E11" s="79"/>
      <c r="F11" s="257">
        <f>IFERROR(Ermittlung_Pauschale!#REF!,0)</f>
        <v>0</v>
      </c>
      <c r="G11" s="260">
        <f>IFERROR(F11/F10,0)</f>
        <v>0</v>
      </c>
      <c r="H11" s="118"/>
      <c r="I11" s="76"/>
      <c r="J11" s="76"/>
      <c r="K11" s="76"/>
    </row>
    <row r="12" spans="1:17" hidden="1" x14ac:dyDescent="0.25">
      <c r="A12" s="252" t="s">
        <v>327</v>
      </c>
      <c r="B12" s="76"/>
      <c r="C12" s="76"/>
      <c r="E12" s="79"/>
      <c r="F12" s="258">
        <f>IFERROR(Ermittlung_Pauschale!#REF!,0)</f>
        <v>0</v>
      </c>
      <c r="G12" s="256">
        <f>IFERROR(F12/F10,0)</f>
        <v>0</v>
      </c>
      <c r="H12" s="76"/>
      <c r="I12" s="76"/>
      <c r="J12" s="76"/>
      <c r="K12" s="76"/>
    </row>
    <row r="13" spans="1:17" x14ac:dyDescent="0.25">
      <c r="A13" s="76"/>
      <c r="B13" s="76"/>
      <c r="C13" s="76"/>
      <c r="D13" s="76"/>
      <c r="E13" s="76"/>
      <c r="F13" s="76"/>
      <c r="G13" s="76"/>
      <c r="H13" s="76"/>
      <c r="I13" s="76"/>
      <c r="J13" s="76"/>
      <c r="K13" s="76"/>
    </row>
    <row r="14" spans="1:17" x14ac:dyDescent="0.25">
      <c r="A14" s="76"/>
      <c r="B14" s="76"/>
      <c r="C14" s="76"/>
      <c r="D14" s="76"/>
      <c r="E14" s="76"/>
      <c r="F14" s="932"/>
      <c r="G14" s="932"/>
      <c r="H14" s="76"/>
      <c r="I14" s="76"/>
      <c r="J14" s="76"/>
      <c r="K14" s="76"/>
    </row>
    <row r="15" spans="1:17" x14ac:dyDescent="0.25">
      <c r="A15" s="252" t="s">
        <v>328</v>
      </c>
      <c r="B15" s="76"/>
      <c r="C15" s="76"/>
      <c r="D15" s="76"/>
      <c r="E15" s="76"/>
      <c r="F15" s="933"/>
      <c r="G15" s="934"/>
      <c r="H15" s="78" t="str">
        <f>IF('Pauschale Summen'!G20="nein","im blauen Feld bitte keinen Eintrag, da im","")</f>
        <v/>
      </c>
      <c r="I15" s="76"/>
      <c r="J15" s="76"/>
      <c r="K15" s="76"/>
    </row>
    <row r="16" spans="1:17" x14ac:dyDescent="0.25">
      <c r="A16" s="264" t="s">
        <v>329</v>
      </c>
      <c r="B16" s="80"/>
      <c r="C16" s="80"/>
      <c r="D16" s="80"/>
      <c r="E16" s="80"/>
      <c r="F16" s="935">
        <f>'Pauschale Summen'!G33</f>
        <v>0</v>
      </c>
      <c r="G16" s="936"/>
      <c r="H16" s="78" t="str">
        <f>IF('Pauschale Summen'!G20="nein","Bescheid keine Kofinanzierung ausgewiesen ist","")</f>
        <v/>
      </c>
      <c r="I16" s="76"/>
      <c r="J16" s="76"/>
      <c r="K16" s="76"/>
    </row>
    <row r="17" spans="1:11" x14ac:dyDescent="0.25">
      <c r="A17" s="81" t="s">
        <v>27</v>
      </c>
      <c r="B17" s="76"/>
      <c r="C17" s="76"/>
      <c r="D17" s="76"/>
      <c r="E17" s="76"/>
      <c r="F17" s="930">
        <f>F15+F16</f>
        <v>0</v>
      </c>
      <c r="G17" s="931"/>
      <c r="H17" s="78" t="str">
        <f>IF('Pauschale Summen'!G20="ja","(bitte in den nächsten Abrechnungsmonat übertragen)","")</f>
        <v>(bitte in den nächsten Abrechnungsmonat übertragen)</v>
      </c>
      <c r="I17" s="76"/>
      <c r="J17" s="76"/>
      <c r="K17" s="76"/>
    </row>
    <row r="18" spans="1:11" x14ac:dyDescent="0.25">
      <c r="A18" s="81"/>
      <c r="B18" s="76"/>
      <c r="C18" s="76"/>
      <c r="D18" s="76"/>
      <c r="E18" s="76"/>
      <c r="F18" s="85"/>
      <c r="G18" s="86"/>
      <c r="H18" s="76"/>
      <c r="I18" s="76"/>
      <c r="J18" s="76"/>
      <c r="K18" s="76"/>
    </row>
    <row r="19" spans="1:11" x14ac:dyDescent="0.25">
      <c r="A19" s="76"/>
      <c r="B19" s="76"/>
      <c r="C19" s="76"/>
      <c r="D19" s="76"/>
      <c r="E19" s="76"/>
      <c r="F19" s="76"/>
      <c r="G19" s="76"/>
      <c r="H19" s="76"/>
      <c r="I19" s="76"/>
      <c r="J19" s="76"/>
      <c r="K19" s="76"/>
    </row>
    <row r="20" spans="1:11" x14ac:dyDescent="0.25">
      <c r="A20" s="76"/>
      <c r="B20" s="76"/>
      <c r="C20" s="76"/>
      <c r="D20" s="76"/>
      <c r="E20" s="76"/>
      <c r="F20" s="76"/>
      <c r="G20" s="76"/>
      <c r="H20" s="76"/>
      <c r="I20" s="76"/>
      <c r="J20" s="76"/>
      <c r="K20" s="76"/>
    </row>
    <row r="21" spans="1:11" x14ac:dyDescent="0.25">
      <c r="A21" s="76"/>
      <c r="B21" s="76"/>
      <c r="C21" s="76"/>
      <c r="D21" s="76"/>
      <c r="E21" s="76"/>
      <c r="F21" s="76"/>
      <c r="G21" s="76"/>
      <c r="H21" s="76"/>
      <c r="I21" s="76"/>
      <c r="J21" s="76"/>
      <c r="K21" s="76"/>
    </row>
    <row r="22" spans="1:11" x14ac:dyDescent="0.25">
      <c r="A22" s="76"/>
      <c r="B22" s="76"/>
      <c r="C22" s="76"/>
      <c r="D22" s="76"/>
      <c r="E22" s="76"/>
      <c r="F22" s="76"/>
      <c r="G22" s="76"/>
      <c r="H22" s="76"/>
      <c r="I22" s="76"/>
      <c r="J22" s="76"/>
      <c r="K22" s="76"/>
    </row>
    <row r="23" spans="1:11" x14ac:dyDescent="0.25">
      <c r="A23" s="76"/>
      <c r="B23" s="76"/>
      <c r="C23" s="76"/>
      <c r="D23" s="76"/>
      <c r="E23" s="76"/>
      <c r="F23" s="76"/>
      <c r="G23" s="76"/>
      <c r="H23" s="76"/>
      <c r="I23" s="76"/>
      <c r="J23" s="76"/>
      <c r="K23" s="76"/>
    </row>
    <row r="24" spans="1:11" x14ac:dyDescent="0.25">
      <c r="A24" s="76"/>
      <c r="B24" s="76"/>
      <c r="C24" s="76"/>
      <c r="D24" s="76"/>
      <c r="E24" s="76"/>
      <c r="F24" s="76"/>
      <c r="G24" s="76"/>
      <c r="H24" s="76"/>
      <c r="I24" s="76"/>
      <c r="J24" s="76"/>
      <c r="K24" s="76"/>
    </row>
  </sheetData>
  <sheetProtection algorithmName="SHA-512" hashValue="Kzt1j6lcpwUdEdVAH9/LHeLN59MsXNl7c/Uo4PJpm6WjO7Kqfb30asxhiv5CE2oV3RqwNhVPps6pL3FrezczVQ==" saltValue="qii/vyPUfQunXbyFgTTKQw==" spinCount="100000" sheet="1" objects="1" scenarios="1"/>
  <mergeCells count="6">
    <mergeCell ref="F4:I4"/>
    <mergeCell ref="F5:I5"/>
    <mergeCell ref="F17:G17"/>
    <mergeCell ref="F14:G14"/>
    <mergeCell ref="F15:G15"/>
    <mergeCell ref="F16:G16"/>
  </mergeCells>
  <printOptions horizontalCentered="1"/>
  <pageMargins left="0.70866141732283472" right="0.70866141732283472" top="0.74803149606299213" bottom="0.74803149606299213" header="0.31496062992125984" footer="0.31496062992125984"/>
  <pageSetup paperSize="9" scale="68" fitToHeight="0" pageOrder="overThenDown" orientation="portrait" r:id="rId1"/>
  <headerFooter alignWithMargins="0">
    <oddHeader>&amp;L&amp;G&amp;R&amp;G</oddHeader>
    <oddFooter>&amp;L&amp;8Dateiname:
&amp;F
&amp;A&amp;C&amp;8ESF_Monats_VN_TN_UHG_V3_3_230101&amp;R
     Seite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449"/>
  <sheetViews>
    <sheetView zoomScale="80" zoomScaleNormal="80" zoomScalePageLayoutView="70" workbookViewId="0">
      <selection activeCell="A2" sqref="A2"/>
    </sheetView>
  </sheetViews>
  <sheetFormatPr baseColWidth="10" defaultColWidth="11.44140625" defaultRowHeight="13.8" x14ac:dyDescent="0.25"/>
  <cols>
    <col min="1" max="1" width="12.44140625" style="335" bestFit="1" customWidth="1"/>
    <col min="2" max="2" width="10.88671875" style="331" bestFit="1" customWidth="1"/>
    <col min="3" max="3" width="31.6640625" style="332" customWidth="1"/>
    <col min="4" max="4" width="21.44140625" style="333" bestFit="1" customWidth="1"/>
    <col min="5" max="5" width="22.33203125" style="333" customWidth="1"/>
    <col min="6" max="6" width="18.5546875" style="333" customWidth="1"/>
    <col min="7" max="7" width="84.6640625" style="369" customWidth="1"/>
    <col min="8" max="8" width="24.88671875" style="367" bestFit="1" customWidth="1"/>
    <col min="9" max="9" width="23.5546875" style="368" bestFit="1" customWidth="1"/>
    <col min="10" max="10" width="20.109375" style="336" customWidth="1"/>
    <col min="11" max="11" width="24.5546875" style="327" customWidth="1"/>
    <col min="12" max="12" width="22.88671875" style="327" bestFit="1" customWidth="1"/>
    <col min="13" max="13" width="18.44140625" style="327" bestFit="1" customWidth="1"/>
    <col min="14" max="16384" width="11.44140625" style="327"/>
  </cols>
  <sheetData>
    <row r="1" spans="1:13" s="441" customFormat="1" ht="42" thickBot="1" x14ac:dyDescent="0.3">
      <c r="A1" s="436" t="s">
        <v>378</v>
      </c>
      <c r="B1" s="593" t="s">
        <v>406</v>
      </c>
      <c r="C1" s="437" t="s">
        <v>407</v>
      </c>
      <c r="D1" s="438" t="s">
        <v>408</v>
      </c>
      <c r="E1" s="438" t="s">
        <v>409</v>
      </c>
      <c r="F1" s="437" t="s">
        <v>410</v>
      </c>
      <c r="G1" s="437" t="s">
        <v>411</v>
      </c>
      <c r="H1" s="439" t="s">
        <v>412</v>
      </c>
      <c r="I1" s="439" t="s">
        <v>413</v>
      </c>
      <c r="J1" s="437" t="s">
        <v>414</v>
      </c>
      <c r="K1" s="453" t="s">
        <v>415</v>
      </c>
      <c r="L1" s="440" t="s">
        <v>459</v>
      </c>
    </row>
    <row r="2" spans="1:13" x14ac:dyDescent="0.25">
      <c r="A2" s="534" t="str">
        <f>UHG_csv!A2</f>
        <v/>
      </c>
      <c r="B2" s="535" t="str">
        <f>UHG_csv!B2</f>
        <v/>
      </c>
      <c r="C2" s="535" t="str">
        <f>UHG_csv!C2</f>
        <v/>
      </c>
      <c r="D2" s="536" t="str">
        <f>UHG_csv!D2</f>
        <v/>
      </c>
      <c r="E2" s="536" t="str">
        <f>UHG_csv!E2</f>
        <v/>
      </c>
      <c r="F2" s="535" t="str">
        <f>UHG_csv!F2</f>
        <v/>
      </c>
      <c r="G2" s="535" t="str">
        <f>UHG_csv!G2</f>
        <v/>
      </c>
      <c r="H2" s="537" t="str">
        <f>UHG_csv!H2</f>
        <v/>
      </c>
      <c r="I2" s="537" t="str">
        <f>UHG_csv!I2</f>
        <v/>
      </c>
      <c r="J2" s="535" t="str">
        <f>UHG_csv!J2</f>
        <v/>
      </c>
      <c r="K2" s="535" t="str">
        <f>UHG_csv!K2</f>
        <v/>
      </c>
      <c r="L2" s="538"/>
      <c r="M2" s="539"/>
    </row>
    <row r="3" spans="1:13" x14ac:dyDescent="0.25">
      <c r="A3" s="534" t="str">
        <f>UHG_csv!A3</f>
        <v/>
      </c>
      <c r="B3" s="535" t="str">
        <f>UHG_csv!B3</f>
        <v/>
      </c>
      <c r="C3" s="535" t="str">
        <f>UHG_csv!C3</f>
        <v/>
      </c>
      <c r="D3" s="536" t="str">
        <f>UHG_csv!D3</f>
        <v/>
      </c>
      <c r="E3" s="536" t="str">
        <f>UHG_csv!E3</f>
        <v/>
      </c>
      <c r="F3" s="535" t="str">
        <f>UHG_csv!F3</f>
        <v/>
      </c>
      <c r="G3" s="535" t="str">
        <f>UHG_csv!G3</f>
        <v/>
      </c>
      <c r="H3" s="537" t="str">
        <f>UHG_csv!H3</f>
        <v/>
      </c>
      <c r="I3" s="537" t="str">
        <f>UHG_csv!I3</f>
        <v/>
      </c>
      <c r="J3" s="535" t="str">
        <f>UHG_csv!J3</f>
        <v/>
      </c>
      <c r="K3" s="535" t="str">
        <f>UHG_csv!K3</f>
        <v/>
      </c>
      <c r="L3" s="538"/>
      <c r="M3" s="539"/>
    </row>
    <row r="4" spans="1:13" x14ac:dyDescent="0.25">
      <c r="A4" s="534" t="str">
        <f>UHG_csv!A4</f>
        <v/>
      </c>
      <c r="B4" s="535" t="str">
        <f>UHG_csv!B4</f>
        <v/>
      </c>
      <c r="C4" s="535" t="str">
        <f>UHG_csv!C4</f>
        <v/>
      </c>
      <c r="D4" s="536" t="str">
        <f>UHG_csv!D4</f>
        <v/>
      </c>
      <c r="E4" s="536" t="str">
        <f>UHG_csv!E4</f>
        <v/>
      </c>
      <c r="F4" s="535" t="str">
        <f>UHG_csv!F4</f>
        <v/>
      </c>
      <c r="G4" s="535" t="str">
        <f>UHG_csv!G4</f>
        <v/>
      </c>
      <c r="H4" s="537" t="str">
        <f>UHG_csv!H4</f>
        <v/>
      </c>
      <c r="I4" s="537" t="str">
        <f>UHG_csv!I4</f>
        <v/>
      </c>
      <c r="J4" s="535" t="str">
        <f>UHG_csv!J4</f>
        <v/>
      </c>
      <c r="K4" s="535" t="str">
        <f>UHG_csv!K4</f>
        <v/>
      </c>
      <c r="L4" s="538"/>
      <c r="M4" s="539"/>
    </row>
    <row r="5" spans="1:13" x14ac:dyDescent="0.25">
      <c r="A5" s="534" t="str">
        <f>UHG_csv!A5</f>
        <v/>
      </c>
      <c r="B5" s="535" t="str">
        <f>UHG_csv!B5</f>
        <v/>
      </c>
      <c r="C5" s="535" t="str">
        <f>UHG_csv!C5</f>
        <v/>
      </c>
      <c r="D5" s="536" t="str">
        <f>UHG_csv!D5</f>
        <v/>
      </c>
      <c r="E5" s="536" t="str">
        <f>UHG_csv!E5</f>
        <v/>
      </c>
      <c r="F5" s="535" t="str">
        <f>UHG_csv!F5</f>
        <v/>
      </c>
      <c r="G5" s="535" t="str">
        <f>UHG_csv!G5</f>
        <v/>
      </c>
      <c r="H5" s="537" t="str">
        <f>UHG_csv!H5</f>
        <v/>
      </c>
      <c r="I5" s="537" t="str">
        <f>UHG_csv!I5</f>
        <v/>
      </c>
      <c r="J5" s="535" t="str">
        <f>UHG_csv!J5</f>
        <v/>
      </c>
      <c r="K5" s="535" t="str">
        <f>UHG_csv!K5</f>
        <v/>
      </c>
      <c r="L5" s="538"/>
      <c r="M5" s="539"/>
    </row>
    <row r="6" spans="1:13" x14ac:dyDescent="0.25">
      <c r="A6" s="534" t="str">
        <f>UHG_csv!A6</f>
        <v/>
      </c>
      <c r="B6" s="535" t="str">
        <f>UHG_csv!B6</f>
        <v/>
      </c>
      <c r="C6" s="535" t="str">
        <f>UHG_csv!C6</f>
        <v/>
      </c>
      <c r="D6" s="536" t="str">
        <f>UHG_csv!D6</f>
        <v/>
      </c>
      <c r="E6" s="536" t="str">
        <f>UHG_csv!E6</f>
        <v/>
      </c>
      <c r="F6" s="535" t="str">
        <f>UHG_csv!F6</f>
        <v/>
      </c>
      <c r="G6" s="535" t="str">
        <f>UHG_csv!G6</f>
        <v/>
      </c>
      <c r="H6" s="537" t="str">
        <f>UHG_csv!H6</f>
        <v/>
      </c>
      <c r="I6" s="537" t="str">
        <f>UHG_csv!I6</f>
        <v/>
      </c>
      <c r="J6" s="535" t="str">
        <f>UHG_csv!J6</f>
        <v/>
      </c>
      <c r="K6" s="535" t="str">
        <f>UHG_csv!K6</f>
        <v/>
      </c>
      <c r="L6" s="538"/>
      <c r="M6" s="539"/>
    </row>
    <row r="7" spans="1:13" x14ac:dyDescent="0.25">
      <c r="A7" s="534" t="str">
        <f>UHG_csv!A7</f>
        <v/>
      </c>
      <c r="B7" s="535" t="str">
        <f>UHG_csv!B7</f>
        <v/>
      </c>
      <c r="C7" s="535" t="str">
        <f>UHG_csv!C7</f>
        <v/>
      </c>
      <c r="D7" s="536" t="str">
        <f>UHG_csv!D7</f>
        <v/>
      </c>
      <c r="E7" s="536" t="str">
        <f>UHG_csv!E7</f>
        <v/>
      </c>
      <c r="F7" s="535" t="str">
        <f>UHG_csv!F7</f>
        <v/>
      </c>
      <c r="G7" s="535" t="str">
        <f>UHG_csv!G7</f>
        <v/>
      </c>
      <c r="H7" s="537" t="str">
        <f>UHG_csv!H7</f>
        <v/>
      </c>
      <c r="I7" s="537" t="str">
        <f>UHG_csv!I7</f>
        <v/>
      </c>
      <c r="J7" s="535" t="str">
        <f>UHG_csv!J7</f>
        <v/>
      </c>
      <c r="K7" s="535" t="str">
        <f>UHG_csv!K7</f>
        <v/>
      </c>
      <c r="L7" s="538"/>
      <c r="M7" s="539"/>
    </row>
    <row r="8" spans="1:13" x14ac:dyDescent="0.25">
      <c r="A8" s="534" t="str">
        <f>UHG_csv!A8</f>
        <v/>
      </c>
      <c r="B8" s="535" t="str">
        <f>UHG_csv!B8</f>
        <v/>
      </c>
      <c r="C8" s="535" t="str">
        <f>UHG_csv!C8</f>
        <v/>
      </c>
      <c r="D8" s="536" t="str">
        <f>UHG_csv!D8</f>
        <v/>
      </c>
      <c r="E8" s="536" t="str">
        <f>UHG_csv!E8</f>
        <v/>
      </c>
      <c r="F8" s="535" t="str">
        <f>UHG_csv!F8</f>
        <v/>
      </c>
      <c r="G8" s="535" t="str">
        <f>UHG_csv!G8</f>
        <v/>
      </c>
      <c r="H8" s="537" t="str">
        <f>UHG_csv!H8</f>
        <v/>
      </c>
      <c r="I8" s="537" t="str">
        <f>UHG_csv!I8</f>
        <v/>
      </c>
      <c r="J8" s="535" t="str">
        <f>UHG_csv!J8</f>
        <v/>
      </c>
      <c r="K8" s="535" t="str">
        <f>UHG_csv!K8</f>
        <v/>
      </c>
      <c r="L8" s="538"/>
      <c r="M8" s="539"/>
    </row>
    <row r="9" spans="1:13" x14ac:dyDescent="0.25">
      <c r="A9" s="534" t="str">
        <f>UHG_csv!A9</f>
        <v/>
      </c>
      <c r="B9" s="535" t="str">
        <f>UHG_csv!B9</f>
        <v/>
      </c>
      <c r="C9" s="535" t="str">
        <f>UHG_csv!C9</f>
        <v/>
      </c>
      <c r="D9" s="536" t="str">
        <f>UHG_csv!D9</f>
        <v/>
      </c>
      <c r="E9" s="536" t="str">
        <f>UHG_csv!E9</f>
        <v/>
      </c>
      <c r="F9" s="535" t="str">
        <f>UHG_csv!F9</f>
        <v/>
      </c>
      <c r="G9" s="535" t="str">
        <f>UHG_csv!G9</f>
        <v/>
      </c>
      <c r="H9" s="537" t="str">
        <f>UHG_csv!H9</f>
        <v/>
      </c>
      <c r="I9" s="537" t="str">
        <f>UHG_csv!I9</f>
        <v/>
      </c>
      <c r="J9" s="535" t="str">
        <f>UHG_csv!J9</f>
        <v/>
      </c>
      <c r="K9" s="535" t="str">
        <f>UHG_csv!K9</f>
        <v/>
      </c>
      <c r="L9" s="538"/>
      <c r="M9" s="539"/>
    </row>
    <row r="10" spans="1:13" x14ac:dyDescent="0.25">
      <c r="A10" s="534" t="str">
        <f>UHG_csv!A10</f>
        <v/>
      </c>
      <c r="B10" s="535" t="str">
        <f>UHG_csv!B10</f>
        <v/>
      </c>
      <c r="C10" s="535" t="str">
        <f>UHG_csv!C10</f>
        <v/>
      </c>
      <c r="D10" s="536" t="str">
        <f>UHG_csv!D10</f>
        <v/>
      </c>
      <c r="E10" s="536" t="str">
        <f>UHG_csv!E10</f>
        <v/>
      </c>
      <c r="F10" s="535" t="str">
        <f>UHG_csv!F10</f>
        <v/>
      </c>
      <c r="G10" s="535" t="str">
        <f>UHG_csv!G10</f>
        <v/>
      </c>
      <c r="H10" s="537" t="str">
        <f>UHG_csv!H10</f>
        <v/>
      </c>
      <c r="I10" s="537" t="str">
        <f>UHG_csv!I10</f>
        <v/>
      </c>
      <c r="J10" s="535" t="str">
        <f>UHG_csv!J10</f>
        <v/>
      </c>
      <c r="K10" s="535" t="str">
        <f>UHG_csv!K10</f>
        <v/>
      </c>
      <c r="L10" s="538"/>
      <c r="M10" s="539"/>
    </row>
    <row r="11" spans="1:13" x14ac:dyDescent="0.25">
      <c r="A11" s="534" t="str">
        <f>UHG_csv!A11</f>
        <v/>
      </c>
      <c r="B11" s="535" t="str">
        <f>UHG_csv!B11</f>
        <v/>
      </c>
      <c r="C11" s="535" t="str">
        <f>UHG_csv!C11</f>
        <v/>
      </c>
      <c r="D11" s="536" t="str">
        <f>UHG_csv!D11</f>
        <v/>
      </c>
      <c r="E11" s="536" t="str">
        <f>UHG_csv!E11</f>
        <v/>
      </c>
      <c r="F11" s="535" t="str">
        <f>UHG_csv!F11</f>
        <v/>
      </c>
      <c r="G11" s="535" t="str">
        <f>UHG_csv!G11</f>
        <v/>
      </c>
      <c r="H11" s="537" t="str">
        <f>UHG_csv!H11</f>
        <v/>
      </c>
      <c r="I11" s="537" t="str">
        <f>UHG_csv!I11</f>
        <v/>
      </c>
      <c r="J11" s="535" t="str">
        <f>UHG_csv!J11</f>
        <v/>
      </c>
      <c r="K11" s="535" t="str">
        <f>UHG_csv!K11</f>
        <v/>
      </c>
      <c r="L11" s="538"/>
      <c r="M11" s="539"/>
    </row>
    <row r="12" spans="1:13" x14ac:dyDescent="0.25">
      <c r="A12" s="534" t="str">
        <f>UHG_csv!A12</f>
        <v/>
      </c>
      <c r="B12" s="535" t="str">
        <f>UHG_csv!B12</f>
        <v/>
      </c>
      <c r="C12" s="535" t="str">
        <f>UHG_csv!C12</f>
        <v/>
      </c>
      <c r="D12" s="536" t="str">
        <f>UHG_csv!D12</f>
        <v/>
      </c>
      <c r="E12" s="536" t="str">
        <f>UHG_csv!E12</f>
        <v/>
      </c>
      <c r="F12" s="535" t="str">
        <f>UHG_csv!F12</f>
        <v/>
      </c>
      <c r="G12" s="535" t="str">
        <f>UHG_csv!G12</f>
        <v/>
      </c>
      <c r="H12" s="537" t="str">
        <f>UHG_csv!H12</f>
        <v/>
      </c>
      <c r="I12" s="537" t="str">
        <f>UHG_csv!I12</f>
        <v/>
      </c>
      <c r="J12" s="535" t="str">
        <f>UHG_csv!J12</f>
        <v/>
      </c>
      <c r="K12" s="535" t="str">
        <f>UHG_csv!K12</f>
        <v/>
      </c>
      <c r="L12" s="538"/>
      <c r="M12" s="539"/>
    </row>
    <row r="13" spans="1:13" x14ac:dyDescent="0.25">
      <c r="A13" s="534" t="str">
        <f>UHG_csv!A13</f>
        <v/>
      </c>
      <c r="B13" s="535" t="str">
        <f>UHG_csv!B13</f>
        <v/>
      </c>
      <c r="C13" s="535" t="str">
        <f>UHG_csv!C13</f>
        <v/>
      </c>
      <c r="D13" s="536" t="str">
        <f>UHG_csv!D13</f>
        <v/>
      </c>
      <c r="E13" s="536" t="str">
        <f>UHG_csv!E13</f>
        <v/>
      </c>
      <c r="F13" s="535" t="str">
        <f>UHG_csv!F13</f>
        <v/>
      </c>
      <c r="G13" s="535" t="str">
        <f>UHG_csv!G13</f>
        <v/>
      </c>
      <c r="H13" s="537" t="str">
        <f>UHG_csv!H13</f>
        <v/>
      </c>
      <c r="I13" s="537" t="str">
        <f>UHG_csv!I13</f>
        <v/>
      </c>
      <c r="J13" s="535" t="str">
        <f>UHG_csv!J13</f>
        <v/>
      </c>
      <c r="K13" s="535" t="str">
        <f>UHG_csv!K13</f>
        <v/>
      </c>
      <c r="L13" s="538"/>
      <c r="M13" s="539"/>
    </row>
    <row r="14" spans="1:13" x14ac:dyDescent="0.25">
      <c r="A14" s="534" t="str">
        <f>UHG_csv!A14</f>
        <v/>
      </c>
      <c r="B14" s="535" t="str">
        <f>UHG_csv!B14</f>
        <v/>
      </c>
      <c r="C14" s="535" t="str">
        <f>UHG_csv!C14</f>
        <v/>
      </c>
      <c r="D14" s="536" t="str">
        <f>UHG_csv!D14</f>
        <v/>
      </c>
      <c r="E14" s="536" t="str">
        <f>UHG_csv!E14</f>
        <v/>
      </c>
      <c r="F14" s="535" t="str">
        <f>UHG_csv!F14</f>
        <v/>
      </c>
      <c r="G14" s="535" t="str">
        <f>UHG_csv!G14</f>
        <v/>
      </c>
      <c r="H14" s="537" t="str">
        <f>UHG_csv!H14</f>
        <v/>
      </c>
      <c r="I14" s="537" t="str">
        <f>UHG_csv!I14</f>
        <v/>
      </c>
      <c r="J14" s="535" t="str">
        <f>UHG_csv!J14</f>
        <v/>
      </c>
      <c r="K14" s="535" t="str">
        <f>UHG_csv!K14</f>
        <v/>
      </c>
      <c r="L14" s="538"/>
      <c r="M14" s="539"/>
    </row>
    <row r="15" spans="1:13" x14ac:dyDescent="0.25">
      <c r="A15" s="534" t="str">
        <f>UHG_csv!A15</f>
        <v/>
      </c>
      <c r="B15" s="535" t="str">
        <f>UHG_csv!B15</f>
        <v/>
      </c>
      <c r="C15" s="535" t="str">
        <f>UHG_csv!C15</f>
        <v/>
      </c>
      <c r="D15" s="536" t="str">
        <f>UHG_csv!D15</f>
        <v/>
      </c>
      <c r="E15" s="536" t="str">
        <f>UHG_csv!E15</f>
        <v/>
      </c>
      <c r="F15" s="535" t="str">
        <f>UHG_csv!F15</f>
        <v/>
      </c>
      <c r="G15" s="535" t="str">
        <f>UHG_csv!G15</f>
        <v/>
      </c>
      <c r="H15" s="537" t="str">
        <f>UHG_csv!H15</f>
        <v/>
      </c>
      <c r="I15" s="537" t="str">
        <f>UHG_csv!I15</f>
        <v/>
      </c>
      <c r="J15" s="535" t="str">
        <f>UHG_csv!J15</f>
        <v/>
      </c>
      <c r="K15" s="535" t="str">
        <f>UHG_csv!K15</f>
        <v/>
      </c>
      <c r="L15" s="538"/>
      <c r="M15" s="539"/>
    </row>
    <row r="16" spans="1:13" x14ac:dyDescent="0.25">
      <c r="A16" s="534" t="str">
        <f>UHG_csv!A16</f>
        <v/>
      </c>
      <c r="B16" s="535" t="str">
        <f>UHG_csv!B16</f>
        <v/>
      </c>
      <c r="C16" s="535" t="str">
        <f>UHG_csv!C16</f>
        <v/>
      </c>
      <c r="D16" s="536" t="str">
        <f>UHG_csv!D16</f>
        <v/>
      </c>
      <c r="E16" s="536" t="str">
        <f>UHG_csv!E16</f>
        <v/>
      </c>
      <c r="F16" s="535" t="str">
        <f>UHG_csv!F16</f>
        <v/>
      </c>
      <c r="G16" s="535" t="str">
        <f>UHG_csv!G16</f>
        <v/>
      </c>
      <c r="H16" s="537" t="str">
        <f>UHG_csv!H16</f>
        <v/>
      </c>
      <c r="I16" s="537" t="str">
        <f>UHG_csv!I16</f>
        <v/>
      </c>
      <c r="J16" s="535" t="str">
        <f>UHG_csv!J16</f>
        <v/>
      </c>
      <c r="K16" s="535" t="str">
        <f>UHG_csv!K16</f>
        <v/>
      </c>
      <c r="L16" s="538"/>
      <c r="M16" s="539"/>
    </row>
    <row r="17" spans="1:13" x14ac:dyDescent="0.25">
      <c r="A17" s="534" t="str">
        <f>UHG_csv!A17</f>
        <v/>
      </c>
      <c r="B17" s="535" t="str">
        <f>UHG_csv!B17</f>
        <v/>
      </c>
      <c r="C17" s="535" t="str">
        <f>UHG_csv!C17</f>
        <v/>
      </c>
      <c r="D17" s="536" t="str">
        <f>UHG_csv!D17</f>
        <v/>
      </c>
      <c r="E17" s="536" t="str">
        <f>UHG_csv!E17</f>
        <v/>
      </c>
      <c r="F17" s="535" t="str">
        <f>UHG_csv!F17</f>
        <v/>
      </c>
      <c r="G17" s="535" t="str">
        <f>UHG_csv!G17</f>
        <v/>
      </c>
      <c r="H17" s="537" t="str">
        <f>UHG_csv!H17</f>
        <v/>
      </c>
      <c r="I17" s="537" t="str">
        <f>UHG_csv!I17</f>
        <v/>
      </c>
      <c r="J17" s="535" t="str">
        <f>UHG_csv!J17</f>
        <v/>
      </c>
      <c r="K17" s="535" t="str">
        <f>UHG_csv!K17</f>
        <v/>
      </c>
      <c r="L17" s="538"/>
      <c r="M17" s="539"/>
    </row>
    <row r="18" spans="1:13" x14ac:dyDescent="0.25">
      <c r="A18" s="534" t="str">
        <f>UHG_csv!A18</f>
        <v/>
      </c>
      <c r="B18" s="535" t="str">
        <f>UHG_csv!B18</f>
        <v/>
      </c>
      <c r="C18" s="535" t="str">
        <f>UHG_csv!C18</f>
        <v/>
      </c>
      <c r="D18" s="536" t="str">
        <f>UHG_csv!D18</f>
        <v/>
      </c>
      <c r="E18" s="536" t="str">
        <f>UHG_csv!E18</f>
        <v/>
      </c>
      <c r="F18" s="535" t="str">
        <f>UHG_csv!F18</f>
        <v/>
      </c>
      <c r="G18" s="535" t="str">
        <f>UHG_csv!G18</f>
        <v/>
      </c>
      <c r="H18" s="537" t="str">
        <f>UHG_csv!H18</f>
        <v/>
      </c>
      <c r="I18" s="537" t="str">
        <f>UHG_csv!I18</f>
        <v/>
      </c>
      <c r="J18" s="535" t="str">
        <f>UHG_csv!J18</f>
        <v/>
      </c>
      <c r="K18" s="535" t="str">
        <f>UHG_csv!K18</f>
        <v/>
      </c>
      <c r="L18" s="538"/>
      <c r="M18" s="539"/>
    </row>
    <row r="19" spans="1:13" x14ac:dyDescent="0.25">
      <c r="A19" s="534" t="str">
        <f>UHG_csv!A19</f>
        <v/>
      </c>
      <c r="B19" s="535" t="str">
        <f>UHG_csv!B19</f>
        <v/>
      </c>
      <c r="C19" s="535" t="str">
        <f>UHG_csv!C19</f>
        <v/>
      </c>
      <c r="D19" s="536" t="str">
        <f>UHG_csv!D19</f>
        <v/>
      </c>
      <c r="E19" s="536" t="str">
        <f>UHG_csv!E19</f>
        <v/>
      </c>
      <c r="F19" s="535" t="str">
        <f>UHG_csv!F19</f>
        <v/>
      </c>
      <c r="G19" s="535" t="str">
        <f>UHG_csv!G19</f>
        <v/>
      </c>
      <c r="H19" s="537" t="str">
        <f>UHG_csv!H19</f>
        <v/>
      </c>
      <c r="I19" s="537" t="str">
        <f>UHG_csv!I19</f>
        <v/>
      </c>
      <c r="J19" s="535" t="str">
        <f>UHG_csv!J19</f>
        <v/>
      </c>
      <c r="K19" s="535" t="str">
        <f>UHG_csv!K19</f>
        <v/>
      </c>
      <c r="L19" s="538"/>
      <c r="M19" s="539"/>
    </row>
    <row r="20" spans="1:13" x14ac:dyDescent="0.25">
      <c r="A20" s="534" t="str">
        <f>UHG_csv!A20</f>
        <v/>
      </c>
      <c r="B20" s="535" t="str">
        <f>UHG_csv!B20</f>
        <v/>
      </c>
      <c r="C20" s="535" t="str">
        <f>UHG_csv!C20</f>
        <v/>
      </c>
      <c r="D20" s="536" t="str">
        <f>UHG_csv!D20</f>
        <v/>
      </c>
      <c r="E20" s="536" t="str">
        <f>UHG_csv!E20</f>
        <v/>
      </c>
      <c r="F20" s="535" t="str">
        <f>UHG_csv!F20</f>
        <v/>
      </c>
      <c r="G20" s="535" t="str">
        <f>UHG_csv!G20</f>
        <v/>
      </c>
      <c r="H20" s="537" t="str">
        <f>UHG_csv!H20</f>
        <v/>
      </c>
      <c r="I20" s="537" t="str">
        <f>UHG_csv!I20</f>
        <v/>
      </c>
      <c r="J20" s="535" t="str">
        <f>UHG_csv!J20</f>
        <v/>
      </c>
      <c r="K20" s="535" t="str">
        <f>UHG_csv!K20</f>
        <v/>
      </c>
      <c r="L20" s="538"/>
      <c r="M20" s="539"/>
    </row>
    <row r="21" spans="1:13" x14ac:dyDescent="0.25">
      <c r="A21" s="534" t="str">
        <f>UHG_csv!A21</f>
        <v/>
      </c>
      <c r="B21" s="535" t="str">
        <f>UHG_csv!B21</f>
        <v/>
      </c>
      <c r="C21" s="535" t="str">
        <f>UHG_csv!C21</f>
        <v/>
      </c>
      <c r="D21" s="536" t="str">
        <f>UHG_csv!D21</f>
        <v/>
      </c>
      <c r="E21" s="536" t="str">
        <f>UHG_csv!E21</f>
        <v/>
      </c>
      <c r="F21" s="535" t="str">
        <f>UHG_csv!F21</f>
        <v/>
      </c>
      <c r="G21" s="535" t="str">
        <f>UHG_csv!G21</f>
        <v/>
      </c>
      <c r="H21" s="537" t="str">
        <f>UHG_csv!H21</f>
        <v/>
      </c>
      <c r="I21" s="537" t="str">
        <f>UHG_csv!I21</f>
        <v/>
      </c>
      <c r="J21" s="535" t="str">
        <f>UHG_csv!J21</f>
        <v/>
      </c>
      <c r="K21" s="535" t="str">
        <f>UHG_csv!K21</f>
        <v/>
      </c>
      <c r="L21" s="538"/>
      <c r="M21" s="539"/>
    </row>
    <row r="22" spans="1:13" x14ac:dyDescent="0.25">
      <c r="A22" s="534" t="str">
        <f>UHG_csv!A22</f>
        <v/>
      </c>
      <c r="B22" s="535" t="str">
        <f>UHG_csv!B22</f>
        <v/>
      </c>
      <c r="C22" s="535" t="str">
        <f>UHG_csv!C22</f>
        <v/>
      </c>
      <c r="D22" s="536" t="str">
        <f>UHG_csv!D22</f>
        <v/>
      </c>
      <c r="E22" s="536" t="str">
        <f>UHG_csv!E22</f>
        <v/>
      </c>
      <c r="F22" s="535" t="str">
        <f>UHG_csv!F22</f>
        <v/>
      </c>
      <c r="G22" s="535" t="str">
        <f>UHG_csv!G22</f>
        <v/>
      </c>
      <c r="H22" s="537" t="str">
        <f>UHG_csv!H22</f>
        <v/>
      </c>
      <c r="I22" s="537" t="str">
        <f>UHG_csv!I22</f>
        <v/>
      </c>
      <c r="J22" s="535" t="str">
        <f>UHG_csv!J22</f>
        <v/>
      </c>
      <c r="K22" s="535" t="str">
        <f>UHG_csv!K22</f>
        <v/>
      </c>
      <c r="L22" s="538"/>
      <c r="M22" s="539"/>
    </row>
    <row r="23" spans="1:13" x14ac:dyDescent="0.25">
      <c r="A23" s="534" t="str">
        <f>UHG_csv!A23</f>
        <v/>
      </c>
      <c r="B23" s="535" t="str">
        <f>UHG_csv!B23</f>
        <v/>
      </c>
      <c r="C23" s="535" t="str">
        <f>UHG_csv!C23</f>
        <v/>
      </c>
      <c r="D23" s="536" t="str">
        <f>UHG_csv!D23</f>
        <v/>
      </c>
      <c r="E23" s="536" t="str">
        <f>UHG_csv!E23</f>
        <v/>
      </c>
      <c r="F23" s="535" t="str">
        <f>UHG_csv!F23</f>
        <v/>
      </c>
      <c r="G23" s="535" t="str">
        <f>UHG_csv!G23</f>
        <v/>
      </c>
      <c r="H23" s="537" t="str">
        <f>UHG_csv!H23</f>
        <v/>
      </c>
      <c r="I23" s="537" t="str">
        <f>UHG_csv!I23</f>
        <v/>
      </c>
      <c r="J23" s="535" t="str">
        <f>UHG_csv!J23</f>
        <v/>
      </c>
      <c r="K23" s="535" t="str">
        <f>UHG_csv!K23</f>
        <v/>
      </c>
      <c r="L23" s="538"/>
      <c r="M23" s="539"/>
    </row>
    <row r="24" spans="1:13" x14ac:dyDescent="0.25">
      <c r="A24" s="534" t="str">
        <f>UHG_csv!A24</f>
        <v/>
      </c>
      <c r="B24" s="535" t="str">
        <f>UHG_csv!B24</f>
        <v/>
      </c>
      <c r="C24" s="535" t="str">
        <f>UHG_csv!C24</f>
        <v/>
      </c>
      <c r="D24" s="536" t="str">
        <f>UHG_csv!D24</f>
        <v/>
      </c>
      <c r="E24" s="536" t="str">
        <f>UHG_csv!E24</f>
        <v/>
      </c>
      <c r="F24" s="535" t="str">
        <f>UHG_csv!F24</f>
        <v/>
      </c>
      <c r="G24" s="535" t="str">
        <f>UHG_csv!G24</f>
        <v/>
      </c>
      <c r="H24" s="537" t="str">
        <f>UHG_csv!H24</f>
        <v/>
      </c>
      <c r="I24" s="537" t="str">
        <f>UHG_csv!I24</f>
        <v/>
      </c>
      <c r="J24" s="535" t="str">
        <f>UHG_csv!J24</f>
        <v/>
      </c>
      <c r="K24" s="535" t="str">
        <f>UHG_csv!K24</f>
        <v/>
      </c>
      <c r="L24" s="538"/>
      <c r="M24" s="539"/>
    </row>
    <row r="25" spans="1:13" x14ac:dyDescent="0.25">
      <c r="A25" s="534" t="str">
        <f>UHG_csv!A25</f>
        <v/>
      </c>
      <c r="B25" s="535" t="str">
        <f>UHG_csv!B25</f>
        <v/>
      </c>
      <c r="C25" s="535" t="str">
        <f>UHG_csv!C25</f>
        <v/>
      </c>
      <c r="D25" s="536" t="str">
        <f>UHG_csv!D25</f>
        <v/>
      </c>
      <c r="E25" s="536" t="str">
        <f>UHG_csv!E25</f>
        <v/>
      </c>
      <c r="F25" s="535" t="str">
        <f>UHG_csv!F25</f>
        <v/>
      </c>
      <c r="G25" s="535" t="str">
        <f>UHG_csv!G25</f>
        <v/>
      </c>
      <c r="H25" s="537" t="str">
        <f>UHG_csv!H25</f>
        <v/>
      </c>
      <c r="I25" s="537" t="str">
        <f>UHG_csv!I25</f>
        <v/>
      </c>
      <c r="J25" s="535" t="str">
        <f>UHG_csv!J25</f>
        <v/>
      </c>
      <c r="K25" s="535" t="str">
        <f>UHG_csv!K25</f>
        <v/>
      </c>
      <c r="L25" s="538"/>
      <c r="M25" s="539"/>
    </row>
    <row r="26" spans="1:13" x14ac:dyDescent="0.25">
      <c r="A26" s="534" t="str">
        <f>UHG_csv!A26</f>
        <v/>
      </c>
      <c r="B26" s="535" t="str">
        <f>UHG_csv!B26</f>
        <v/>
      </c>
      <c r="C26" s="535" t="str">
        <f>UHG_csv!C26</f>
        <v/>
      </c>
      <c r="D26" s="536" t="str">
        <f>UHG_csv!D26</f>
        <v/>
      </c>
      <c r="E26" s="536" t="str">
        <f>UHG_csv!E26</f>
        <v/>
      </c>
      <c r="F26" s="535" t="str">
        <f>UHG_csv!F26</f>
        <v/>
      </c>
      <c r="G26" s="535" t="str">
        <f>UHG_csv!G26</f>
        <v/>
      </c>
      <c r="H26" s="537" t="str">
        <f>UHG_csv!H26</f>
        <v/>
      </c>
      <c r="I26" s="537" t="str">
        <f>UHG_csv!I26</f>
        <v/>
      </c>
      <c r="J26" s="535" t="str">
        <f>UHG_csv!J26</f>
        <v/>
      </c>
      <c r="K26" s="535" t="str">
        <f>UHG_csv!K26</f>
        <v/>
      </c>
      <c r="L26" s="538"/>
      <c r="M26" s="539"/>
    </row>
    <row r="27" spans="1:13" x14ac:dyDescent="0.25">
      <c r="A27" s="534" t="str">
        <f>UHG_csv!A27</f>
        <v/>
      </c>
      <c r="B27" s="535" t="str">
        <f>UHG_csv!B27</f>
        <v/>
      </c>
      <c r="C27" s="535" t="str">
        <f>UHG_csv!C27</f>
        <v/>
      </c>
      <c r="D27" s="536" t="str">
        <f>UHG_csv!D27</f>
        <v/>
      </c>
      <c r="E27" s="536" t="str">
        <f>UHG_csv!E27</f>
        <v/>
      </c>
      <c r="F27" s="535" t="str">
        <f>UHG_csv!F27</f>
        <v/>
      </c>
      <c r="G27" s="535" t="str">
        <f>UHG_csv!G27</f>
        <v/>
      </c>
      <c r="H27" s="537" t="str">
        <f>UHG_csv!H27</f>
        <v/>
      </c>
      <c r="I27" s="537" t="str">
        <f>UHG_csv!I27</f>
        <v/>
      </c>
      <c r="J27" s="535" t="str">
        <f>UHG_csv!J27</f>
        <v/>
      </c>
      <c r="K27" s="535" t="str">
        <f>UHG_csv!K27</f>
        <v/>
      </c>
      <c r="L27" s="538"/>
      <c r="M27" s="539"/>
    </row>
    <row r="28" spans="1:13" x14ac:dyDescent="0.25">
      <c r="A28" s="534" t="str">
        <f>UHG_csv!A28</f>
        <v/>
      </c>
      <c r="B28" s="535" t="str">
        <f>UHG_csv!B28</f>
        <v/>
      </c>
      <c r="C28" s="535" t="str">
        <f>UHG_csv!C28</f>
        <v/>
      </c>
      <c r="D28" s="536" t="str">
        <f>UHG_csv!D28</f>
        <v/>
      </c>
      <c r="E28" s="536" t="str">
        <f>UHG_csv!E28</f>
        <v/>
      </c>
      <c r="F28" s="535" t="str">
        <f>UHG_csv!F28</f>
        <v/>
      </c>
      <c r="G28" s="535" t="str">
        <f>UHG_csv!G28</f>
        <v/>
      </c>
      <c r="H28" s="537" t="str">
        <f>UHG_csv!H28</f>
        <v/>
      </c>
      <c r="I28" s="537" t="str">
        <f>UHG_csv!I28</f>
        <v/>
      </c>
      <c r="J28" s="535" t="str">
        <f>UHG_csv!J28</f>
        <v/>
      </c>
      <c r="K28" s="535" t="str">
        <f>UHG_csv!K28</f>
        <v/>
      </c>
      <c r="L28" s="538"/>
      <c r="M28" s="539"/>
    </row>
    <row r="29" spans="1:13" x14ac:dyDescent="0.25">
      <c r="A29" s="534" t="str">
        <f>UHG_csv!A29</f>
        <v/>
      </c>
      <c r="B29" s="535" t="str">
        <f>UHG_csv!B29</f>
        <v/>
      </c>
      <c r="C29" s="535" t="str">
        <f>UHG_csv!C29</f>
        <v/>
      </c>
      <c r="D29" s="536" t="str">
        <f>UHG_csv!D29</f>
        <v/>
      </c>
      <c r="E29" s="536" t="str">
        <f>UHG_csv!E29</f>
        <v/>
      </c>
      <c r="F29" s="535" t="str">
        <f>UHG_csv!F29</f>
        <v/>
      </c>
      <c r="G29" s="535" t="str">
        <f>UHG_csv!G29</f>
        <v/>
      </c>
      <c r="H29" s="537" t="str">
        <f>UHG_csv!H29</f>
        <v/>
      </c>
      <c r="I29" s="537" t="str">
        <f>UHG_csv!I29</f>
        <v/>
      </c>
      <c r="J29" s="535" t="str">
        <f>UHG_csv!J29</f>
        <v/>
      </c>
      <c r="K29" s="535" t="str">
        <f>UHG_csv!K29</f>
        <v/>
      </c>
      <c r="L29" s="538"/>
      <c r="M29" s="539"/>
    </row>
    <row r="30" spans="1:13" x14ac:dyDescent="0.25">
      <c r="A30" s="534" t="str">
        <f>UHG_csv!A30</f>
        <v/>
      </c>
      <c r="B30" s="535" t="str">
        <f>UHG_csv!B30</f>
        <v/>
      </c>
      <c r="C30" s="535" t="str">
        <f>UHG_csv!C30</f>
        <v/>
      </c>
      <c r="D30" s="536" t="str">
        <f>UHG_csv!D30</f>
        <v/>
      </c>
      <c r="E30" s="536" t="str">
        <f>UHG_csv!E30</f>
        <v/>
      </c>
      <c r="F30" s="535" t="str">
        <f>UHG_csv!F30</f>
        <v/>
      </c>
      <c r="G30" s="535" t="str">
        <f>UHG_csv!G30</f>
        <v/>
      </c>
      <c r="H30" s="537" t="str">
        <f>UHG_csv!H30</f>
        <v/>
      </c>
      <c r="I30" s="537" t="str">
        <f>UHG_csv!I30</f>
        <v/>
      </c>
      <c r="J30" s="535" t="str">
        <f>UHG_csv!J30</f>
        <v/>
      </c>
      <c r="K30" s="535" t="str">
        <f>UHG_csv!K30</f>
        <v/>
      </c>
      <c r="L30" s="538"/>
      <c r="M30" s="539"/>
    </row>
    <row r="31" spans="1:13" x14ac:dyDescent="0.25">
      <c r="A31" s="534" t="str">
        <f>UHG_csv!A31</f>
        <v/>
      </c>
      <c r="B31" s="535" t="str">
        <f>UHG_csv!B31</f>
        <v/>
      </c>
      <c r="C31" s="535" t="str">
        <f>UHG_csv!C31</f>
        <v/>
      </c>
      <c r="D31" s="536" t="str">
        <f>UHG_csv!D31</f>
        <v/>
      </c>
      <c r="E31" s="536" t="str">
        <f>UHG_csv!E31</f>
        <v/>
      </c>
      <c r="F31" s="535" t="str">
        <f>UHG_csv!F31</f>
        <v/>
      </c>
      <c r="G31" s="535" t="str">
        <f>UHG_csv!G31</f>
        <v/>
      </c>
      <c r="H31" s="537" t="str">
        <f>UHG_csv!H31</f>
        <v/>
      </c>
      <c r="I31" s="537" t="str">
        <f>UHG_csv!I31</f>
        <v/>
      </c>
      <c r="J31" s="535" t="str">
        <f>UHG_csv!J31</f>
        <v/>
      </c>
      <c r="K31" s="535" t="str">
        <f>UHG_csv!K31</f>
        <v/>
      </c>
      <c r="L31" s="538"/>
      <c r="M31" s="539"/>
    </row>
    <row r="32" spans="1:13" x14ac:dyDescent="0.25">
      <c r="A32" s="534" t="str">
        <f>UHG_csv!A32</f>
        <v/>
      </c>
      <c r="B32" s="535" t="str">
        <f>UHG_csv!B32</f>
        <v/>
      </c>
      <c r="C32" s="535" t="str">
        <f>UHG_csv!C32</f>
        <v/>
      </c>
      <c r="D32" s="536" t="str">
        <f>UHG_csv!D32</f>
        <v/>
      </c>
      <c r="E32" s="536" t="str">
        <f>UHG_csv!E32</f>
        <v/>
      </c>
      <c r="F32" s="535" t="str">
        <f>UHG_csv!F32</f>
        <v/>
      </c>
      <c r="G32" s="535" t="str">
        <f>UHG_csv!G32</f>
        <v/>
      </c>
      <c r="H32" s="537" t="str">
        <f>UHG_csv!H32</f>
        <v/>
      </c>
      <c r="I32" s="537" t="str">
        <f>UHG_csv!I32</f>
        <v/>
      </c>
      <c r="J32" s="535" t="str">
        <f>UHG_csv!J32</f>
        <v/>
      </c>
      <c r="K32" s="535" t="str">
        <f>UHG_csv!K32</f>
        <v/>
      </c>
      <c r="L32" s="538"/>
      <c r="M32" s="539"/>
    </row>
    <row r="33" spans="1:13" x14ac:dyDescent="0.25">
      <c r="A33" s="534" t="str">
        <f>UHG_csv!A33</f>
        <v/>
      </c>
      <c r="B33" s="535" t="str">
        <f>UHG_csv!B33</f>
        <v/>
      </c>
      <c r="C33" s="535" t="str">
        <f>UHG_csv!C33</f>
        <v/>
      </c>
      <c r="D33" s="536" t="str">
        <f>UHG_csv!D33</f>
        <v/>
      </c>
      <c r="E33" s="536" t="str">
        <f>UHG_csv!E33</f>
        <v/>
      </c>
      <c r="F33" s="535" t="str">
        <f>UHG_csv!F33</f>
        <v/>
      </c>
      <c r="G33" s="535" t="str">
        <f>UHG_csv!G33</f>
        <v/>
      </c>
      <c r="H33" s="537" t="str">
        <f>UHG_csv!H33</f>
        <v/>
      </c>
      <c r="I33" s="537" t="str">
        <f>UHG_csv!I33</f>
        <v/>
      </c>
      <c r="J33" s="535" t="str">
        <f>UHG_csv!J33</f>
        <v/>
      </c>
      <c r="K33" s="535" t="str">
        <f>UHG_csv!K33</f>
        <v/>
      </c>
      <c r="L33" s="538"/>
      <c r="M33" s="539"/>
    </row>
    <row r="34" spans="1:13" x14ac:dyDescent="0.25">
      <c r="A34" s="534" t="str">
        <f>UHG_csv!A34</f>
        <v/>
      </c>
      <c r="B34" s="535" t="str">
        <f>UHG_csv!B34</f>
        <v/>
      </c>
      <c r="C34" s="535" t="str">
        <f>UHG_csv!C34</f>
        <v/>
      </c>
      <c r="D34" s="536" t="str">
        <f>UHG_csv!D34</f>
        <v/>
      </c>
      <c r="E34" s="536" t="str">
        <f>UHG_csv!E34</f>
        <v/>
      </c>
      <c r="F34" s="535" t="str">
        <f>UHG_csv!F34</f>
        <v/>
      </c>
      <c r="G34" s="535" t="str">
        <f>UHG_csv!G34</f>
        <v/>
      </c>
      <c r="H34" s="537" t="str">
        <f>UHG_csv!H34</f>
        <v/>
      </c>
      <c r="I34" s="537" t="str">
        <f>UHG_csv!I34</f>
        <v/>
      </c>
      <c r="J34" s="535" t="str">
        <f>UHG_csv!J34</f>
        <v/>
      </c>
      <c r="K34" s="535" t="str">
        <f>UHG_csv!K34</f>
        <v/>
      </c>
      <c r="L34" s="538"/>
      <c r="M34" s="539"/>
    </row>
    <row r="35" spans="1:13" x14ac:dyDescent="0.25">
      <c r="A35" s="534" t="str">
        <f>UHG_csv!A35</f>
        <v/>
      </c>
      <c r="B35" s="535" t="str">
        <f>UHG_csv!B35</f>
        <v/>
      </c>
      <c r="C35" s="535" t="str">
        <f>UHG_csv!C35</f>
        <v/>
      </c>
      <c r="D35" s="536" t="str">
        <f>UHG_csv!D35</f>
        <v/>
      </c>
      <c r="E35" s="536" t="str">
        <f>UHG_csv!E35</f>
        <v/>
      </c>
      <c r="F35" s="535" t="str">
        <f>UHG_csv!F35</f>
        <v/>
      </c>
      <c r="G35" s="535" t="str">
        <f>UHG_csv!G35</f>
        <v/>
      </c>
      <c r="H35" s="537" t="str">
        <f>UHG_csv!H35</f>
        <v/>
      </c>
      <c r="I35" s="537" t="str">
        <f>UHG_csv!I35</f>
        <v/>
      </c>
      <c r="J35" s="535" t="str">
        <f>UHG_csv!J35</f>
        <v/>
      </c>
      <c r="K35" s="535" t="str">
        <f>UHG_csv!K35</f>
        <v/>
      </c>
      <c r="L35" s="538"/>
      <c r="M35" s="539"/>
    </row>
    <row r="36" spans="1:13" x14ac:dyDescent="0.25">
      <c r="A36" s="534" t="str">
        <f>UHG_csv!A36</f>
        <v/>
      </c>
      <c r="B36" s="535" t="str">
        <f>UHG_csv!B36</f>
        <v/>
      </c>
      <c r="C36" s="535" t="str">
        <f>UHG_csv!C36</f>
        <v/>
      </c>
      <c r="D36" s="536" t="str">
        <f>UHG_csv!D36</f>
        <v/>
      </c>
      <c r="E36" s="536" t="str">
        <f>UHG_csv!E36</f>
        <v/>
      </c>
      <c r="F36" s="535" t="str">
        <f>UHG_csv!F36</f>
        <v/>
      </c>
      <c r="G36" s="535" t="str">
        <f>UHG_csv!G36</f>
        <v/>
      </c>
      <c r="H36" s="537" t="str">
        <f>UHG_csv!H36</f>
        <v/>
      </c>
      <c r="I36" s="537" t="str">
        <f>UHG_csv!I36</f>
        <v/>
      </c>
      <c r="J36" s="535" t="str">
        <f>UHG_csv!J36</f>
        <v/>
      </c>
      <c r="K36" s="535" t="str">
        <f>UHG_csv!K36</f>
        <v/>
      </c>
      <c r="L36" s="538"/>
      <c r="M36" s="539"/>
    </row>
    <row r="37" spans="1:13" x14ac:dyDescent="0.25">
      <c r="A37" s="534" t="str">
        <f>UHG_csv!A37</f>
        <v/>
      </c>
      <c r="B37" s="535" t="str">
        <f>UHG_csv!B37</f>
        <v/>
      </c>
      <c r="C37" s="535" t="str">
        <f>UHG_csv!C37</f>
        <v/>
      </c>
      <c r="D37" s="536" t="str">
        <f>UHG_csv!D37</f>
        <v/>
      </c>
      <c r="E37" s="536" t="str">
        <f>UHG_csv!E37</f>
        <v/>
      </c>
      <c r="F37" s="535" t="str">
        <f>UHG_csv!F37</f>
        <v/>
      </c>
      <c r="G37" s="535" t="str">
        <f>UHG_csv!G37</f>
        <v/>
      </c>
      <c r="H37" s="537" t="str">
        <f>UHG_csv!H37</f>
        <v/>
      </c>
      <c r="I37" s="537" t="str">
        <f>UHG_csv!I37</f>
        <v/>
      </c>
      <c r="J37" s="535" t="str">
        <f>UHG_csv!J37</f>
        <v/>
      </c>
      <c r="K37" s="535" t="str">
        <f>UHG_csv!K37</f>
        <v/>
      </c>
      <c r="L37" s="538"/>
      <c r="M37" s="539"/>
    </row>
    <row r="38" spans="1:13" x14ac:dyDescent="0.25">
      <c r="A38" s="534" t="str">
        <f>UHG_csv!A38</f>
        <v/>
      </c>
      <c r="B38" s="535" t="str">
        <f>UHG_csv!B38</f>
        <v/>
      </c>
      <c r="C38" s="535" t="str">
        <f>UHG_csv!C38</f>
        <v/>
      </c>
      <c r="D38" s="536" t="str">
        <f>UHG_csv!D38</f>
        <v/>
      </c>
      <c r="E38" s="536" t="str">
        <f>UHG_csv!E38</f>
        <v/>
      </c>
      <c r="F38" s="535" t="str">
        <f>UHG_csv!F38</f>
        <v/>
      </c>
      <c r="G38" s="535" t="str">
        <f>UHG_csv!G38</f>
        <v/>
      </c>
      <c r="H38" s="537" t="str">
        <f>UHG_csv!H38</f>
        <v/>
      </c>
      <c r="I38" s="537" t="str">
        <f>UHG_csv!I38</f>
        <v/>
      </c>
      <c r="J38" s="535" t="str">
        <f>UHG_csv!J38</f>
        <v/>
      </c>
      <c r="K38" s="535" t="str">
        <f>UHG_csv!K38</f>
        <v/>
      </c>
      <c r="L38" s="538"/>
      <c r="M38" s="539"/>
    </row>
    <row r="39" spans="1:13" x14ac:dyDescent="0.25">
      <c r="A39" s="534" t="str">
        <f>UHG_csv!A39</f>
        <v/>
      </c>
      <c r="B39" s="535" t="str">
        <f>UHG_csv!B39</f>
        <v/>
      </c>
      <c r="C39" s="535" t="str">
        <f>UHG_csv!C39</f>
        <v/>
      </c>
      <c r="D39" s="536" t="str">
        <f>UHG_csv!D39</f>
        <v/>
      </c>
      <c r="E39" s="536" t="str">
        <f>UHG_csv!E39</f>
        <v/>
      </c>
      <c r="F39" s="535" t="str">
        <f>UHG_csv!F39</f>
        <v/>
      </c>
      <c r="G39" s="535" t="str">
        <f>UHG_csv!G39</f>
        <v/>
      </c>
      <c r="H39" s="537" t="str">
        <f>UHG_csv!H39</f>
        <v/>
      </c>
      <c r="I39" s="537" t="str">
        <f>UHG_csv!I39</f>
        <v/>
      </c>
      <c r="J39" s="535" t="str">
        <f>UHG_csv!J39</f>
        <v/>
      </c>
      <c r="K39" s="535" t="str">
        <f>UHG_csv!K39</f>
        <v/>
      </c>
      <c r="L39" s="538"/>
      <c r="M39" s="539"/>
    </row>
    <row r="40" spans="1:13" x14ac:dyDescent="0.25">
      <c r="A40" s="534" t="str">
        <f>UHG_csv!A40</f>
        <v/>
      </c>
      <c r="B40" s="535" t="str">
        <f>UHG_csv!B40</f>
        <v/>
      </c>
      <c r="C40" s="535" t="str">
        <f>UHG_csv!C40</f>
        <v/>
      </c>
      <c r="D40" s="536" t="str">
        <f>UHG_csv!D40</f>
        <v/>
      </c>
      <c r="E40" s="536" t="str">
        <f>UHG_csv!E40</f>
        <v/>
      </c>
      <c r="F40" s="535" t="str">
        <f>UHG_csv!F40</f>
        <v/>
      </c>
      <c r="G40" s="535" t="str">
        <f>UHG_csv!G40</f>
        <v/>
      </c>
      <c r="H40" s="537" t="str">
        <f>UHG_csv!H40</f>
        <v/>
      </c>
      <c r="I40" s="537" t="str">
        <f>UHG_csv!I40</f>
        <v/>
      </c>
      <c r="J40" s="535" t="str">
        <f>UHG_csv!J40</f>
        <v/>
      </c>
      <c r="K40" s="535" t="str">
        <f>UHG_csv!K40</f>
        <v/>
      </c>
      <c r="L40" s="538"/>
      <c r="M40" s="539"/>
    </row>
    <row r="41" spans="1:13" x14ac:dyDescent="0.25">
      <c r="A41" s="534" t="str">
        <f>UHG_csv!A41</f>
        <v/>
      </c>
      <c r="B41" s="535" t="str">
        <f>UHG_csv!B41</f>
        <v/>
      </c>
      <c r="C41" s="535" t="str">
        <f>UHG_csv!C41</f>
        <v/>
      </c>
      <c r="D41" s="536" t="str">
        <f>UHG_csv!D41</f>
        <v/>
      </c>
      <c r="E41" s="536" t="str">
        <f>UHG_csv!E41</f>
        <v/>
      </c>
      <c r="F41" s="535" t="str">
        <f>UHG_csv!F41</f>
        <v/>
      </c>
      <c r="G41" s="535" t="str">
        <f>UHG_csv!G41</f>
        <v/>
      </c>
      <c r="H41" s="537" t="str">
        <f>UHG_csv!H41</f>
        <v/>
      </c>
      <c r="I41" s="537" t="str">
        <f>UHG_csv!I41</f>
        <v/>
      </c>
      <c r="J41" s="535" t="str">
        <f>UHG_csv!J41</f>
        <v/>
      </c>
      <c r="K41" s="535" t="str">
        <f>UHG_csv!K41</f>
        <v/>
      </c>
      <c r="L41" s="538"/>
      <c r="M41" s="539"/>
    </row>
    <row r="42" spans="1:13" x14ac:dyDescent="0.25">
      <c r="A42" s="534" t="str">
        <f>UHG_csv!A42</f>
        <v/>
      </c>
      <c r="B42" s="535" t="str">
        <f>UHG_csv!B42</f>
        <v/>
      </c>
      <c r="C42" s="535" t="str">
        <f>UHG_csv!C42</f>
        <v/>
      </c>
      <c r="D42" s="536" t="str">
        <f>UHG_csv!D42</f>
        <v/>
      </c>
      <c r="E42" s="536" t="str">
        <f>UHG_csv!E42</f>
        <v/>
      </c>
      <c r="F42" s="535" t="str">
        <f>UHG_csv!F42</f>
        <v/>
      </c>
      <c r="G42" s="535" t="str">
        <f>UHG_csv!G42</f>
        <v/>
      </c>
      <c r="H42" s="537" t="str">
        <f>UHG_csv!H42</f>
        <v/>
      </c>
      <c r="I42" s="537" t="str">
        <f>UHG_csv!I42</f>
        <v/>
      </c>
      <c r="J42" s="535" t="str">
        <f>UHG_csv!J42</f>
        <v/>
      </c>
      <c r="K42" s="535" t="str">
        <f>UHG_csv!K42</f>
        <v/>
      </c>
      <c r="L42" s="538"/>
      <c r="M42" s="539"/>
    </row>
    <row r="43" spans="1:13" x14ac:dyDescent="0.25">
      <c r="A43" s="534" t="str">
        <f>UHG_csv!A43</f>
        <v/>
      </c>
      <c r="B43" s="535" t="str">
        <f>UHG_csv!B43</f>
        <v/>
      </c>
      <c r="C43" s="535" t="str">
        <f>UHG_csv!C43</f>
        <v/>
      </c>
      <c r="D43" s="536" t="str">
        <f>UHG_csv!D43</f>
        <v/>
      </c>
      <c r="E43" s="536" t="str">
        <f>UHG_csv!E43</f>
        <v/>
      </c>
      <c r="F43" s="535" t="str">
        <f>UHG_csv!F43</f>
        <v/>
      </c>
      <c r="G43" s="535" t="str">
        <f>UHG_csv!G43</f>
        <v/>
      </c>
      <c r="H43" s="537" t="str">
        <f>UHG_csv!H43</f>
        <v/>
      </c>
      <c r="I43" s="537" t="str">
        <f>UHG_csv!I43</f>
        <v/>
      </c>
      <c r="J43" s="535" t="str">
        <f>UHG_csv!J43</f>
        <v/>
      </c>
      <c r="K43" s="535" t="str">
        <f>UHG_csv!K43</f>
        <v/>
      </c>
      <c r="L43" s="538"/>
      <c r="M43" s="539"/>
    </row>
    <row r="44" spans="1:13" x14ac:dyDescent="0.25">
      <c r="A44" s="534" t="str">
        <f>UHG_csv!A44</f>
        <v/>
      </c>
      <c r="B44" s="535" t="str">
        <f>UHG_csv!B44</f>
        <v/>
      </c>
      <c r="C44" s="535" t="str">
        <f>UHG_csv!C44</f>
        <v/>
      </c>
      <c r="D44" s="536" t="str">
        <f>UHG_csv!D44</f>
        <v/>
      </c>
      <c r="E44" s="536" t="str">
        <f>UHG_csv!E44</f>
        <v/>
      </c>
      <c r="F44" s="535" t="str">
        <f>UHG_csv!F44</f>
        <v/>
      </c>
      <c r="G44" s="535" t="str">
        <f>UHG_csv!G44</f>
        <v/>
      </c>
      <c r="H44" s="537" t="str">
        <f>UHG_csv!H44</f>
        <v/>
      </c>
      <c r="I44" s="537" t="str">
        <f>UHG_csv!I44</f>
        <v/>
      </c>
      <c r="J44" s="535" t="str">
        <f>UHG_csv!J44</f>
        <v/>
      </c>
      <c r="K44" s="535" t="str">
        <f>UHG_csv!K44</f>
        <v/>
      </c>
      <c r="L44" s="538"/>
      <c r="M44" s="539"/>
    </row>
    <row r="45" spans="1:13" x14ac:dyDescent="0.25">
      <c r="A45" s="534" t="str">
        <f>UHG_csv!A45</f>
        <v/>
      </c>
      <c r="B45" s="535" t="str">
        <f>UHG_csv!B45</f>
        <v/>
      </c>
      <c r="C45" s="535" t="str">
        <f>UHG_csv!C45</f>
        <v/>
      </c>
      <c r="D45" s="536" t="str">
        <f>UHG_csv!D45</f>
        <v/>
      </c>
      <c r="E45" s="536" t="str">
        <f>UHG_csv!E45</f>
        <v/>
      </c>
      <c r="F45" s="535" t="str">
        <f>UHG_csv!F45</f>
        <v/>
      </c>
      <c r="G45" s="535" t="str">
        <f>UHG_csv!G45</f>
        <v/>
      </c>
      <c r="H45" s="537" t="str">
        <f>UHG_csv!H45</f>
        <v/>
      </c>
      <c r="I45" s="537" t="str">
        <f>UHG_csv!I45</f>
        <v/>
      </c>
      <c r="J45" s="535" t="str">
        <f>UHG_csv!J45</f>
        <v/>
      </c>
      <c r="K45" s="535" t="str">
        <f>UHG_csv!K45</f>
        <v/>
      </c>
      <c r="L45" s="538"/>
      <c r="M45" s="539"/>
    </row>
    <row r="46" spans="1:13" x14ac:dyDescent="0.25">
      <c r="A46" s="534" t="str">
        <f>UHG_csv!A46</f>
        <v/>
      </c>
      <c r="B46" s="535" t="str">
        <f>UHG_csv!B46</f>
        <v/>
      </c>
      <c r="C46" s="535" t="str">
        <f>UHG_csv!C46</f>
        <v/>
      </c>
      <c r="D46" s="536" t="str">
        <f>UHG_csv!D46</f>
        <v/>
      </c>
      <c r="E46" s="536" t="str">
        <f>UHG_csv!E46</f>
        <v/>
      </c>
      <c r="F46" s="535" t="str">
        <f>UHG_csv!F46</f>
        <v/>
      </c>
      <c r="G46" s="535" t="str">
        <f>UHG_csv!G46</f>
        <v/>
      </c>
      <c r="H46" s="537" t="str">
        <f>UHG_csv!H46</f>
        <v/>
      </c>
      <c r="I46" s="537" t="str">
        <f>UHG_csv!I46</f>
        <v/>
      </c>
      <c r="J46" s="535" t="str">
        <f>UHG_csv!J46</f>
        <v/>
      </c>
      <c r="K46" s="535" t="str">
        <f>UHG_csv!K46</f>
        <v/>
      </c>
      <c r="L46" s="538"/>
      <c r="M46" s="539"/>
    </row>
    <row r="47" spans="1:13" x14ac:dyDescent="0.25">
      <c r="A47" s="534" t="str">
        <f>UHG_csv!A47</f>
        <v/>
      </c>
      <c r="B47" s="535" t="str">
        <f>UHG_csv!B47</f>
        <v/>
      </c>
      <c r="C47" s="535" t="str">
        <f>UHG_csv!C47</f>
        <v/>
      </c>
      <c r="D47" s="536" t="str">
        <f>UHG_csv!D47</f>
        <v/>
      </c>
      <c r="E47" s="536" t="str">
        <f>UHG_csv!E47</f>
        <v/>
      </c>
      <c r="F47" s="535" t="str">
        <f>UHG_csv!F47</f>
        <v/>
      </c>
      <c r="G47" s="535" t="str">
        <f>UHG_csv!G47</f>
        <v/>
      </c>
      <c r="H47" s="537" t="str">
        <f>UHG_csv!H47</f>
        <v/>
      </c>
      <c r="I47" s="537" t="str">
        <f>UHG_csv!I47</f>
        <v/>
      </c>
      <c r="J47" s="535" t="str">
        <f>UHG_csv!J47</f>
        <v/>
      </c>
      <c r="K47" s="535" t="str">
        <f>UHG_csv!K47</f>
        <v/>
      </c>
      <c r="L47" s="538"/>
      <c r="M47" s="539"/>
    </row>
    <row r="48" spans="1:13" x14ac:dyDescent="0.25">
      <c r="A48" s="534" t="str">
        <f>UHG_csv!A48</f>
        <v/>
      </c>
      <c r="B48" s="535" t="str">
        <f>UHG_csv!B48</f>
        <v/>
      </c>
      <c r="C48" s="535" t="str">
        <f>UHG_csv!C48</f>
        <v/>
      </c>
      <c r="D48" s="536" t="str">
        <f>UHG_csv!D48</f>
        <v/>
      </c>
      <c r="E48" s="536" t="str">
        <f>UHG_csv!E48</f>
        <v/>
      </c>
      <c r="F48" s="535" t="str">
        <f>UHG_csv!F48</f>
        <v/>
      </c>
      <c r="G48" s="535" t="str">
        <f>UHG_csv!G48</f>
        <v/>
      </c>
      <c r="H48" s="537" t="str">
        <f>UHG_csv!H48</f>
        <v/>
      </c>
      <c r="I48" s="537" t="str">
        <f>UHG_csv!I48</f>
        <v/>
      </c>
      <c r="J48" s="535" t="str">
        <f>UHG_csv!J48</f>
        <v/>
      </c>
      <c r="K48" s="535" t="str">
        <f>UHG_csv!K48</f>
        <v/>
      </c>
      <c r="L48" s="538"/>
      <c r="M48" s="539"/>
    </row>
    <row r="49" spans="1:13" x14ac:dyDescent="0.25">
      <c r="A49" s="534" t="str">
        <f>UHG_csv!A49</f>
        <v/>
      </c>
      <c r="B49" s="535" t="str">
        <f>UHG_csv!B49</f>
        <v/>
      </c>
      <c r="C49" s="535" t="str">
        <f>UHG_csv!C49</f>
        <v/>
      </c>
      <c r="D49" s="536" t="str">
        <f>UHG_csv!D49</f>
        <v/>
      </c>
      <c r="E49" s="536" t="str">
        <f>UHG_csv!E49</f>
        <v/>
      </c>
      <c r="F49" s="535" t="str">
        <f>UHG_csv!F49</f>
        <v/>
      </c>
      <c r="G49" s="535" t="str">
        <f>UHG_csv!G49</f>
        <v/>
      </c>
      <c r="H49" s="537" t="str">
        <f>UHG_csv!H49</f>
        <v/>
      </c>
      <c r="I49" s="537" t="str">
        <f>UHG_csv!I49</f>
        <v/>
      </c>
      <c r="J49" s="535" t="str">
        <f>UHG_csv!J49</f>
        <v/>
      </c>
      <c r="K49" s="535" t="str">
        <f>UHG_csv!K49</f>
        <v/>
      </c>
      <c r="L49" s="538"/>
      <c r="M49" s="539"/>
    </row>
    <row r="50" spans="1:13" x14ac:dyDescent="0.25">
      <c r="A50" s="534" t="str">
        <f>UHG_csv!A50</f>
        <v/>
      </c>
      <c r="B50" s="535" t="str">
        <f>UHG_csv!B50</f>
        <v/>
      </c>
      <c r="C50" s="535" t="str">
        <f>UHG_csv!C50</f>
        <v/>
      </c>
      <c r="D50" s="536" t="str">
        <f>UHG_csv!D50</f>
        <v/>
      </c>
      <c r="E50" s="536" t="str">
        <f>UHG_csv!E50</f>
        <v/>
      </c>
      <c r="F50" s="535" t="str">
        <f>UHG_csv!F50</f>
        <v/>
      </c>
      <c r="G50" s="535" t="str">
        <f>UHG_csv!G50</f>
        <v/>
      </c>
      <c r="H50" s="537" t="str">
        <f>UHG_csv!H50</f>
        <v/>
      </c>
      <c r="I50" s="537" t="str">
        <f>UHG_csv!I50</f>
        <v/>
      </c>
      <c r="J50" s="535" t="str">
        <f>UHG_csv!J50</f>
        <v/>
      </c>
      <c r="K50" s="535" t="str">
        <f>UHG_csv!K50</f>
        <v/>
      </c>
      <c r="L50" s="538"/>
      <c r="M50" s="539"/>
    </row>
    <row r="51" spans="1:13" x14ac:dyDescent="0.25">
      <c r="A51" s="534" t="str">
        <f>UHG_csv!A51</f>
        <v/>
      </c>
      <c r="B51" s="535" t="str">
        <f>UHG_csv!B51</f>
        <v/>
      </c>
      <c r="C51" s="535" t="str">
        <f>UHG_csv!C51</f>
        <v/>
      </c>
      <c r="D51" s="536" t="str">
        <f>UHG_csv!D51</f>
        <v/>
      </c>
      <c r="E51" s="536" t="str">
        <f>UHG_csv!E51</f>
        <v/>
      </c>
      <c r="F51" s="535" t="str">
        <f>UHG_csv!F51</f>
        <v/>
      </c>
      <c r="G51" s="535" t="str">
        <f>UHG_csv!G51</f>
        <v/>
      </c>
      <c r="H51" s="537" t="str">
        <f>UHG_csv!H51</f>
        <v/>
      </c>
      <c r="I51" s="537" t="str">
        <f>UHG_csv!I51</f>
        <v/>
      </c>
      <c r="J51" s="535" t="str">
        <f>UHG_csv!J51</f>
        <v/>
      </c>
      <c r="K51" s="535" t="str">
        <f>UHG_csv!K51</f>
        <v/>
      </c>
      <c r="L51" s="538"/>
      <c r="M51" s="539"/>
    </row>
    <row r="52" spans="1:13" x14ac:dyDescent="0.25">
      <c r="A52" s="534" t="str">
        <f>UHG_csv!A52</f>
        <v/>
      </c>
      <c r="B52" s="535" t="str">
        <f>UHG_csv!B52</f>
        <v/>
      </c>
      <c r="C52" s="535" t="str">
        <f>UHG_csv!C52</f>
        <v/>
      </c>
      <c r="D52" s="536" t="str">
        <f>UHG_csv!D52</f>
        <v/>
      </c>
      <c r="E52" s="536" t="str">
        <f>UHG_csv!E52</f>
        <v/>
      </c>
      <c r="F52" s="535" t="str">
        <f>UHG_csv!F52</f>
        <v/>
      </c>
      <c r="G52" s="535" t="str">
        <f>UHG_csv!G52</f>
        <v/>
      </c>
      <c r="H52" s="537" t="str">
        <f>UHG_csv!H52</f>
        <v/>
      </c>
      <c r="I52" s="537" t="str">
        <f>UHG_csv!I52</f>
        <v/>
      </c>
      <c r="J52" s="535" t="str">
        <f>UHG_csv!J52</f>
        <v/>
      </c>
      <c r="K52" s="535" t="str">
        <f>UHG_csv!K52</f>
        <v/>
      </c>
      <c r="L52" s="538"/>
      <c r="M52" s="539"/>
    </row>
    <row r="53" spans="1:13" x14ac:dyDescent="0.25">
      <c r="A53" s="534" t="str">
        <f>UHG_csv!A53</f>
        <v/>
      </c>
      <c r="B53" s="535" t="str">
        <f>UHG_csv!B53</f>
        <v/>
      </c>
      <c r="C53" s="535" t="str">
        <f>UHG_csv!C53</f>
        <v/>
      </c>
      <c r="D53" s="536" t="str">
        <f>UHG_csv!D53</f>
        <v/>
      </c>
      <c r="E53" s="536" t="str">
        <f>UHG_csv!E53</f>
        <v/>
      </c>
      <c r="F53" s="535" t="str">
        <f>UHG_csv!F53</f>
        <v/>
      </c>
      <c r="G53" s="535" t="str">
        <f>UHG_csv!G53</f>
        <v/>
      </c>
      <c r="H53" s="537" t="str">
        <f>UHG_csv!H53</f>
        <v/>
      </c>
      <c r="I53" s="537" t="str">
        <f>UHG_csv!I53</f>
        <v/>
      </c>
      <c r="J53" s="535" t="str">
        <f>UHG_csv!J53</f>
        <v/>
      </c>
      <c r="K53" s="535" t="str">
        <f>UHG_csv!K53</f>
        <v/>
      </c>
      <c r="L53" s="538"/>
      <c r="M53" s="539"/>
    </row>
    <row r="54" spans="1:13" x14ac:dyDescent="0.25">
      <c r="A54" s="534" t="str">
        <f>UHG_csv!A54</f>
        <v/>
      </c>
      <c r="B54" s="535" t="str">
        <f>UHG_csv!B54</f>
        <v/>
      </c>
      <c r="C54" s="535" t="str">
        <f>UHG_csv!C54</f>
        <v/>
      </c>
      <c r="D54" s="536" t="str">
        <f>UHG_csv!D54</f>
        <v/>
      </c>
      <c r="E54" s="536" t="str">
        <f>UHG_csv!E54</f>
        <v/>
      </c>
      <c r="F54" s="535" t="str">
        <f>UHG_csv!F54</f>
        <v/>
      </c>
      <c r="G54" s="535" t="str">
        <f>UHG_csv!G54</f>
        <v/>
      </c>
      <c r="H54" s="537" t="str">
        <f>UHG_csv!H54</f>
        <v/>
      </c>
      <c r="I54" s="537" t="str">
        <f>UHG_csv!I54</f>
        <v/>
      </c>
      <c r="J54" s="535" t="str">
        <f>UHG_csv!J54</f>
        <v/>
      </c>
      <c r="K54" s="535" t="str">
        <f>UHG_csv!K54</f>
        <v/>
      </c>
      <c r="L54" s="538"/>
      <c r="M54" s="539"/>
    </row>
    <row r="55" spans="1:13" x14ac:dyDescent="0.25">
      <c r="A55" s="534" t="str">
        <f>UHG_csv!A55</f>
        <v/>
      </c>
      <c r="B55" s="535" t="str">
        <f>UHG_csv!B55</f>
        <v/>
      </c>
      <c r="C55" s="535" t="str">
        <f>UHG_csv!C55</f>
        <v/>
      </c>
      <c r="D55" s="536" t="str">
        <f>UHG_csv!D55</f>
        <v/>
      </c>
      <c r="E55" s="536" t="str">
        <f>UHG_csv!E55</f>
        <v/>
      </c>
      <c r="F55" s="535" t="str">
        <f>UHG_csv!F55</f>
        <v/>
      </c>
      <c r="G55" s="535" t="str">
        <f>UHG_csv!G55</f>
        <v/>
      </c>
      <c r="H55" s="537" t="str">
        <f>UHG_csv!H55</f>
        <v/>
      </c>
      <c r="I55" s="537" t="str">
        <f>UHG_csv!I55</f>
        <v/>
      </c>
      <c r="J55" s="535" t="str">
        <f>UHG_csv!J55</f>
        <v/>
      </c>
      <c r="K55" s="535" t="str">
        <f>UHG_csv!K55</f>
        <v/>
      </c>
      <c r="L55" s="538"/>
      <c r="M55" s="539"/>
    </row>
    <row r="56" spans="1:13" x14ac:dyDescent="0.25">
      <c r="A56" s="534" t="str">
        <f>UHG_csv!A56</f>
        <v/>
      </c>
      <c r="B56" s="535" t="str">
        <f>UHG_csv!B56</f>
        <v/>
      </c>
      <c r="C56" s="535" t="str">
        <f>UHG_csv!C56</f>
        <v/>
      </c>
      <c r="D56" s="536" t="str">
        <f>UHG_csv!D56</f>
        <v/>
      </c>
      <c r="E56" s="536" t="str">
        <f>UHG_csv!E56</f>
        <v/>
      </c>
      <c r="F56" s="535" t="str">
        <f>UHG_csv!F56</f>
        <v/>
      </c>
      <c r="G56" s="535" t="str">
        <f>UHG_csv!G56</f>
        <v/>
      </c>
      <c r="H56" s="537" t="str">
        <f>UHG_csv!H56</f>
        <v/>
      </c>
      <c r="I56" s="537" t="str">
        <f>UHG_csv!I56</f>
        <v/>
      </c>
      <c r="J56" s="535" t="str">
        <f>UHG_csv!J56</f>
        <v/>
      </c>
      <c r="K56" s="535" t="str">
        <f>UHG_csv!K56</f>
        <v/>
      </c>
      <c r="L56" s="538"/>
      <c r="M56" s="539"/>
    </row>
    <row r="57" spans="1:13" x14ac:dyDescent="0.25">
      <c r="A57" s="534" t="str">
        <f>UHG_csv!A57</f>
        <v/>
      </c>
      <c r="B57" s="535" t="str">
        <f>UHG_csv!B57</f>
        <v/>
      </c>
      <c r="C57" s="535" t="str">
        <f>UHG_csv!C57</f>
        <v/>
      </c>
      <c r="D57" s="536" t="str">
        <f>UHG_csv!D57</f>
        <v/>
      </c>
      <c r="E57" s="536" t="str">
        <f>UHG_csv!E57</f>
        <v/>
      </c>
      <c r="F57" s="535" t="str">
        <f>UHG_csv!F57</f>
        <v/>
      </c>
      <c r="G57" s="535" t="str">
        <f>UHG_csv!G57</f>
        <v/>
      </c>
      <c r="H57" s="537" t="str">
        <f>UHG_csv!H57</f>
        <v/>
      </c>
      <c r="I57" s="537" t="str">
        <f>UHG_csv!I57</f>
        <v/>
      </c>
      <c r="J57" s="535" t="str">
        <f>UHG_csv!J57</f>
        <v/>
      </c>
      <c r="K57" s="535" t="str">
        <f>UHG_csv!K57</f>
        <v/>
      </c>
      <c r="L57" s="538"/>
      <c r="M57" s="539"/>
    </row>
    <row r="58" spans="1:13" x14ac:dyDescent="0.25">
      <c r="A58" s="534" t="str">
        <f>UHG_csv!A58</f>
        <v/>
      </c>
      <c r="B58" s="535" t="str">
        <f>UHG_csv!B58</f>
        <v/>
      </c>
      <c r="C58" s="535" t="str">
        <f>UHG_csv!C58</f>
        <v/>
      </c>
      <c r="D58" s="536" t="str">
        <f>UHG_csv!D58</f>
        <v/>
      </c>
      <c r="E58" s="536" t="str">
        <f>UHG_csv!E58</f>
        <v/>
      </c>
      <c r="F58" s="535" t="str">
        <f>UHG_csv!F58</f>
        <v/>
      </c>
      <c r="G58" s="535" t="str">
        <f>UHG_csv!G58</f>
        <v/>
      </c>
      <c r="H58" s="537" t="str">
        <f>UHG_csv!H58</f>
        <v/>
      </c>
      <c r="I58" s="537" t="str">
        <f>UHG_csv!I58</f>
        <v/>
      </c>
      <c r="J58" s="535" t="str">
        <f>UHG_csv!J58</f>
        <v/>
      </c>
      <c r="K58" s="535" t="str">
        <f>UHG_csv!K58</f>
        <v/>
      </c>
      <c r="L58" s="538"/>
      <c r="M58" s="539"/>
    </row>
    <row r="59" spans="1:13" x14ac:dyDescent="0.25">
      <c r="A59" s="534" t="str">
        <f>UHG_csv!A59</f>
        <v/>
      </c>
      <c r="B59" s="535" t="str">
        <f>UHG_csv!B59</f>
        <v/>
      </c>
      <c r="C59" s="535" t="str">
        <f>UHG_csv!C59</f>
        <v/>
      </c>
      <c r="D59" s="536" t="str">
        <f>UHG_csv!D59</f>
        <v/>
      </c>
      <c r="E59" s="536" t="str">
        <f>UHG_csv!E59</f>
        <v/>
      </c>
      <c r="F59" s="535" t="str">
        <f>UHG_csv!F59</f>
        <v/>
      </c>
      <c r="G59" s="535" t="str">
        <f>UHG_csv!G59</f>
        <v/>
      </c>
      <c r="H59" s="537" t="str">
        <f>UHG_csv!H59</f>
        <v/>
      </c>
      <c r="I59" s="537" t="str">
        <f>UHG_csv!I59</f>
        <v/>
      </c>
      <c r="J59" s="535" t="str">
        <f>UHG_csv!J59</f>
        <v/>
      </c>
      <c r="K59" s="535" t="str">
        <f>UHG_csv!K59</f>
        <v/>
      </c>
      <c r="L59" s="538"/>
      <c r="M59" s="539"/>
    </row>
    <row r="60" spans="1:13" x14ac:dyDescent="0.25">
      <c r="A60" s="534" t="str">
        <f>UHG_csv!A60</f>
        <v/>
      </c>
      <c r="B60" s="535" t="str">
        <f>UHG_csv!B60</f>
        <v/>
      </c>
      <c r="C60" s="535" t="str">
        <f>UHG_csv!C60</f>
        <v/>
      </c>
      <c r="D60" s="536" t="str">
        <f>UHG_csv!D60</f>
        <v/>
      </c>
      <c r="E60" s="536" t="str">
        <f>UHG_csv!E60</f>
        <v/>
      </c>
      <c r="F60" s="535" t="str">
        <f>UHG_csv!F60</f>
        <v/>
      </c>
      <c r="G60" s="535" t="str">
        <f>UHG_csv!G60</f>
        <v/>
      </c>
      <c r="H60" s="537" t="str">
        <f>UHG_csv!H60</f>
        <v/>
      </c>
      <c r="I60" s="537" t="str">
        <f>UHG_csv!I60</f>
        <v/>
      </c>
      <c r="J60" s="535" t="str">
        <f>UHG_csv!J60</f>
        <v/>
      </c>
      <c r="K60" s="535" t="str">
        <f>UHG_csv!K60</f>
        <v/>
      </c>
      <c r="L60" s="538"/>
      <c r="M60" s="539"/>
    </row>
    <row r="61" spans="1:13" x14ac:dyDescent="0.25">
      <c r="A61" s="534" t="str">
        <f>UHG_csv!A61</f>
        <v/>
      </c>
      <c r="B61" s="535" t="str">
        <f>UHG_csv!B61</f>
        <v/>
      </c>
      <c r="C61" s="535" t="str">
        <f>UHG_csv!C61</f>
        <v/>
      </c>
      <c r="D61" s="536" t="str">
        <f>UHG_csv!D61</f>
        <v/>
      </c>
      <c r="E61" s="536" t="str">
        <f>UHG_csv!E61</f>
        <v/>
      </c>
      <c r="F61" s="535" t="str">
        <f>UHG_csv!F61</f>
        <v/>
      </c>
      <c r="G61" s="535" t="str">
        <f>UHG_csv!G61</f>
        <v/>
      </c>
      <c r="H61" s="537" t="str">
        <f>UHG_csv!H61</f>
        <v/>
      </c>
      <c r="I61" s="537" t="str">
        <f>UHG_csv!I61</f>
        <v/>
      </c>
      <c r="J61" s="535" t="str">
        <f>UHG_csv!J61</f>
        <v/>
      </c>
      <c r="K61" s="535" t="str">
        <f>UHG_csv!K61</f>
        <v/>
      </c>
      <c r="L61" s="538"/>
      <c r="M61" s="539"/>
    </row>
    <row r="62" spans="1:13" x14ac:dyDescent="0.25">
      <c r="A62" s="534" t="str">
        <f>UHG_csv!A62</f>
        <v/>
      </c>
      <c r="B62" s="535" t="str">
        <f>UHG_csv!B62</f>
        <v/>
      </c>
      <c r="C62" s="535" t="str">
        <f>UHG_csv!C62</f>
        <v/>
      </c>
      <c r="D62" s="536" t="str">
        <f>UHG_csv!D62</f>
        <v/>
      </c>
      <c r="E62" s="536" t="str">
        <f>UHG_csv!E62</f>
        <v/>
      </c>
      <c r="F62" s="535" t="str">
        <f>UHG_csv!F62</f>
        <v/>
      </c>
      <c r="G62" s="535" t="str">
        <f>UHG_csv!G62</f>
        <v/>
      </c>
      <c r="H62" s="537" t="str">
        <f>UHG_csv!H62</f>
        <v/>
      </c>
      <c r="I62" s="537" t="str">
        <f>UHG_csv!I62</f>
        <v/>
      </c>
      <c r="J62" s="535" t="str">
        <f>UHG_csv!J62</f>
        <v/>
      </c>
      <c r="K62" s="535" t="str">
        <f>UHG_csv!K62</f>
        <v/>
      </c>
      <c r="L62" s="538"/>
      <c r="M62" s="539"/>
    </row>
    <row r="63" spans="1:13" x14ac:dyDescent="0.25">
      <c r="A63" s="534" t="str">
        <f>UHG_csv!A63</f>
        <v/>
      </c>
      <c r="B63" s="535" t="str">
        <f>UHG_csv!B63</f>
        <v/>
      </c>
      <c r="C63" s="535" t="str">
        <f>UHG_csv!C63</f>
        <v/>
      </c>
      <c r="D63" s="536" t="str">
        <f>UHG_csv!D63</f>
        <v/>
      </c>
      <c r="E63" s="536" t="str">
        <f>UHG_csv!E63</f>
        <v/>
      </c>
      <c r="F63" s="535" t="str">
        <f>UHG_csv!F63</f>
        <v/>
      </c>
      <c r="G63" s="535" t="str">
        <f>UHG_csv!G63</f>
        <v/>
      </c>
      <c r="H63" s="537" t="str">
        <f>UHG_csv!H63</f>
        <v/>
      </c>
      <c r="I63" s="537" t="str">
        <f>UHG_csv!I63</f>
        <v/>
      </c>
      <c r="J63" s="535" t="str">
        <f>UHG_csv!J63</f>
        <v/>
      </c>
      <c r="K63" s="535" t="str">
        <f>UHG_csv!K63</f>
        <v/>
      </c>
      <c r="L63" s="538"/>
      <c r="M63" s="539"/>
    </row>
    <row r="64" spans="1:13" x14ac:dyDescent="0.25">
      <c r="A64" s="534" t="str">
        <f>UHG_csv!A64</f>
        <v/>
      </c>
      <c r="B64" s="535" t="str">
        <f>UHG_csv!B64</f>
        <v/>
      </c>
      <c r="C64" s="535" t="str">
        <f>UHG_csv!C64</f>
        <v/>
      </c>
      <c r="D64" s="536" t="str">
        <f>UHG_csv!D64</f>
        <v/>
      </c>
      <c r="E64" s="536" t="str">
        <f>UHG_csv!E64</f>
        <v/>
      </c>
      <c r="F64" s="535" t="str">
        <f>UHG_csv!F64</f>
        <v/>
      </c>
      <c r="G64" s="535" t="str">
        <f>UHG_csv!G64</f>
        <v/>
      </c>
      <c r="H64" s="537" t="str">
        <f>UHG_csv!H64</f>
        <v/>
      </c>
      <c r="I64" s="537" t="str">
        <f>UHG_csv!I64</f>
        <v/>
      </c>
      <c r="J64" s="535" t="str">
        <f>UHG_csv!J64</f>
        <v/>
      </c>
      <c r="K64" s="535" t="str">
        <f>UHG_csv!K64</f>
        <v/>
      </c>
      <c r="L64" s="538"/>
      <c r="M64" s="539"/>
    </row>
    <row r="65" spans="1:13" x14ac:dyDescent="0.25">
      <c r="A65" s="534" t="str">
        <f>UHG_csv!A65</f>
        <v/>
      </c>
      <c r="B65" s="535" t="str">
        <f>UHG_csv!B65</f>
        <v/>
      </c>
      <c r="C65" s="535" t="str">
        <f>UHG_csv!C65</f>
        <v/>
      </c>
      <c r="D65" s="536" t="str">
        <f>UHG_csv!D65</f>
        <v/>
      </c>
      <c r="E65" s="536" t="str">
        <f>UHG_csv!E65</f>
        <v/>
      </c>
      <c r="F65" s="535" t="str">
        <f>UHG_csv!F65</f>
        <v/>
      </c>
      <c r="G65" s="535" t="str">
        <f>UHG_csv!G65</f>
        <v/>
      </c>
      <c r="H65" s="537" t="str">
        <f>UHG_csv!H65</f>
        <v/>
      </c>
      <c r="I65" s="537" t="str">
        <f>UHG_csv!I65</f>
        <v/>
      </c>
      <c r="J65" s="535" t="str">
        <f>UHG_csv!J65</f>
        <v/>
      </c>
      <c r="K65" s="535" t="str">
        <f>UHG_csv!K65</f>
        <v/>
      </c>
      <c r="L65" s="538"/>
      <c r="M65" s="539"/>
    </row>
    <row r="66" spans="1:13" x14ac:dyDescent="0.25">
      <c r="A66" s="534" t="str">
        <f>UHG_csv!A66</f>
        <v/>
      </c>
      <c r="B66" s="535" t="str">
        <f>UHG_csv!B66</f>
        <v/>
      </c>
      <c r="C66" s="535" t="str">
        <f>UHG_csv!C66</f>
        <v/>
      </c>
      <c r="D66" s="536" t="str">
        <f>UHG_csv!D66</f>
        <v/>
      </c>
      <c r="E66" s="536" t="str">
        <f>UHG_csv!E66</f>
        <v/>
      </c>
      <c r="F66" s="535" t="str">
        <f>UHG_csv!F66</f>
        <v/>
      </c>
      <c r="G66" s="535" t="str">
        <f>UHG_csv!G66</f>
        <v/>
      </c>
      <c r="H66" s="537" t="str">
        <f>UHG_csv!H66</f>
        <v/>
      </c>
      <c r="I66" s="537" t="str">
        <f>UHG_csv!I66</f>
        <v/>
      </c>
      <c r="J66" s="535" t="str">
        <f>UHG_csv!J66</f>
        <v/>
      </c>
      <c r="K66" s="535" t="str">
        <f>UHG_csv!K66</f>
        <v/>
      </c>
      <c r="L66" s="538"/>
      <c r="M66" s="539"/>
    </row>
    <row r="67" spans="1:13" x14ac:dyDescent="0.25">
      <c r="A67" s="534" t="str">
        <f>UHG_csv!A67</f>
        <v/>
      </c>
      <c r="B67" s="535" t="str">
        <f>UHG_csv!B67</f>
        <v/>
      </c>
      <c r="C67" s="535" t="str">
        <f>UHG_csv!C67</f>
        <v/>
      </c>
      <c r="D67" s="536" t="str">
        <f>UHG_csv!D67</f>
        <v/>
      </c>
      <c r="E67" s="536" t="str">
        <f>UHG_csv!E67</f>
        <v/>
      </c>
      <c r="F67" s="535" t="str">
        <f>UHG_csv!F67</f>
        <v/>
      </c>
      <c r="G67" s="535" t="str">
        <f>UHG_csv!G67</f>
        <v/>
      </c>
      <c r="H67" s="537" t="str">
        <f>UHG_csv!H67</f>
        <v/>
      </c>
      <c r="I67" s="537" t="str">
        <f>UHG_csv!I67</f>
        <v/>
      </c>
      <c r="J67" s="535" t="str">
        <f>UHG_csv!J67</f>
        <v/>
      </c>
      <c r="K67" s="535" t="str">
        <f>UHG_csv!K67</f>
        <v/>
      </c>
      <c r="L67" s="538"/>
      <c r="M67" s="539"/>
    </row>
    <row r="68" spans="1:13" x14ac:dyDescent="0.25">
      <c r="A68" s="534" t="str">
        <f>UHG_csv!A68</f>
        <v/>
      </c>
      <c r="B68" s="535" t="str">
        <f>UHG_csv!B68</f>
        <v/>
      </c>
      <c r="C68" s="535" t="str">
        <f>UHG_csv!C68</f>
        <v/>
      </c>
      <c r="D68" s="536" t="str">
        <f>UHG_csv!D68</f>
        <v/>
      </c>
      <c r="E68" s="536" t="str">
        <f>UHG_csv!E68</f>
        <v/>
      </c>
      <c r="F68" s="535" t="str">
        <f>UHG_csv!F68</f>
        <v/>
      </c>
      <c r="G68" s="535" t="str">
        <f>UHG_csv!G68</f>
        <v/>
      </c>
      <c r="H68" s="537" t="str">
        <f>UHG_csv!H68</f>
        <v/>
      </c>
      <c r="I68" s="537" t="str">
        <f>UHG_csv!I68</f>
        <v/>
      </c>
      <c r="J68" s="535" t="str">
        <f>UHG_csv!J68</f>
        <v/>
      </c>
      <c r="K68" s="535" t="str">
        <f>UHG_csv!K68</f>
        <v/>
      </c>
      <c r="L68" s="538"/>
      <c r="M68" s="539"/>
    </row>
    <row r="69" spans="1:13" x14ac:dyDescent="0.25">
      <c r="A69" s="534" t="str">
        <f>UHG_csv!A69</f>
        <v/>
      </c>
      <c r="B69" s="535" t="str">
        <f>UHG_csv!B69</f>
        <v/>
      </c>
      <c r="C69" s="535" t="str">
        <f>UHG_csv!C69</f>
        <v/>
      </c>
      <c r="D69" s="536" t="str">
        <f>UHG_csv!D69</f>
        <v/>
      </c>
      <c r="E69" s="536" t="str">
        <f>UHG_csv!E69</f>
        <v/>
      </c>
      <c r="F69" s="535" t="str">
        <f>UHG_csv!F69</f>
        <v/>
      </c>
      <c r="G69" s="535" t="str">
        <f>UHG_csv!G69</f>
        <v/>
      </c>
      <c r="H69" s="537" t="str">
        <f>UHG_csv!H69</f>
        <v/>
      </c>
      <c r="I69" s="537" t="str">
        <f>UHG_csv!I69</f>
        <v/>
      </c>
      <c r="J69" s="535" t="str">
        <f>UHG_csv!J69</f>
        <v/>
      </c>
      <c r="K69" s="535" t="str">
        <f>UHG_csv!K69</f>
        <v/>
      </c>
      <c r="L69" s="538"/>
      <c r="M69" s="539"/>
    </row>
    <row r="70" spans="1:13" x14ac:dyDescent="0.25">
      <c r="A70" s="534" t="str">
        <f>UHG_csv!A70</f>
        <v/>
      </c>
      <c r="B70" s="535" t="str">
        <f>UHG_csv!B70</f>
        <v/>
      </c>
      <c r="C70" s="535" t="str">
        <f>UHG_csv!C70</f>
        <v/>
      </c>
      <c r="D70" s="536" t="str">
        <f>UHG_csv!D70</f>
        <v/>
      </c>
      <c r="E70" s="536" t="str">
        <f>UHG_csv!E70</f>
        <v/>
      </c>
      <c r="F70" s="535" t="str">
        <f>UHG_csv!F70</f>
        <v/>
      </c>
      <c r="G70" s="535" t="str">
        <f>UHG_csv!G70</f>
        <v/>
      </c>
      <c r="H70" s="537" t="str">
        <f>UHG_csv!H70</f>
        <v/>
      </c>
      <c r="I70" s="537" t="str">
        <f>UHG_csv!I70</f>
        <v/>
      </c>
      <c r="J70" s="535" t="str">
        <f>UHG_csv!J70</f>
        <v/>
      </c>
      <c r="K70" s="535" t="str">
        <f>UHG_csv!K70</f>
        <v/>
      </c>
      <c r="L70" s="538"/>
      <c r="M70" s="539"/>
    </row>
    <row r="71" spans="1:13" x14ac:dyDescent="0.25">
      <c r="A71" s="534" t="str">
        <f>UHG_csv!A71</f>
        <v/>
      </c>
      <c r="B71" s="535" t="str">
        <f>UHG_csv!B71</f>
        <v/>
      </c>
      <c r="C71" s="535" t="str">
        <f>UHG_csv!C71</f>
        <v/>
      </c>
      <c r="D71" s="536" t="str">
        <f>UHG_csv!D71</f>
        <v/>
      </c>
      <c r="E71" s="536" t="str">
        <f>UHG_csv!E71</f>
        <v/>
      </c>
      <c r="F71" s="535" t="str">
        <f>UHG_csv!F71</f>
        <v/>
      </c>
      <c r="G71" s="535" t="str">
        <f>UHG_csv!G71</f>
        <v/>
      </c>
      <c r="H71" s="537" t="str">
        <f>UHG_csv!H71</f>
        <v/>
      </c>
      <c r="I71" s="537" t="str">
        <f>UHG_csv!I71</f>
        <v/>
      </c>
      <c r="J71" s="535" t="str">
        <f>UHG_csv!J71</f>
        <v/>
      </c>
      <c r="K71" s="535" t="str">
        <f>UHG_csv!K71</f>
        <v/>
      </c>
      <c r="L71" s="538"/>
      <c r="M71" s="539"/>
    </row>
    <row r="72" spans="1:13" x14ac:dyDescent="0.25">
      <c r="A72" s="534" t="str">
        <f>UHG_csv!A72</f>
        <v/>
      </c>
      <c r="B72" s="535" t="str">
        <f>UHG_csv!B72</f>
        <v/>
      </c>
      <c r="C72" s="535" t="str">
        <f>UHG_csv!C72</f>
        <v/>
      </c>
      <c r="D72" s="536" t="str">
        <f>UHG_csv!D72</f>
        <v/>
      </c>
      <c r="E72" s="536" t="str">
        <f>UHG_csv!E72</f>
        <v/>
      </c>
      <c r="F72" s="535" t="str">
        <f>UHG_csv!F72</f>
        <v/>
      </c>
      <c r="G72" s="535" t="str">
        <f>UHG_csv!G72</f>
        <v/>
      </c>
      <c r="H72" s="537" t="str">
        <f>UHG_csv!H72</f>
        <v/>
      </c>
      <c r="I72" s="537" t="str">
        <f>UHG_csv!I72</f>
        <v/>
      </c>
      <c r="J72" s="535" t="str">
        <f>UHG_csv!J72</f>
        <v/>
      </c>
      <c r="K72" s="535" t="str">
        <f>UHG_csv!K72</f>
        <v/>
      </c>
      <c r="L72" s="538"/>
      <c r="M72" s="539"/>
    </row>
    <row r="73" spans="1:13" x14ac:dyDescent="0.25">
      <c r="A73" s="534" t="str">
        <f>UHG_csv!A73</f>
        <v/>
      </c>
      <c r="B73" s="535" t="str">
        <f>UHG_csv!B73</f>
        <v/>
      </c>
      <c r="C73" s="535" t="str">
        <f>UHG_csv!C73</f>
        <v/>
      </c>
      <c r="D73" s="536" t="str">
        <f>UHG_csv!D73</f>
        <v/>
      </c>
      <c r="E73" s="536" t="str">
        <f>UHG_csv!E73</f>
        <v/>
      </c>
      <c r="F73" s="535" t="str">
        <f>UHG_csv!F73</f>
        <v/>
      </c>
      <c r="G73" s="535" t="str">
        <f>UHG_csv!G73</f>
        <v/>
      </c>
      <c r="H73" s="537" t="str">
        <f>UHG_csv!H73</f>
        <v/>
      </c>
      <c r="I73" s="537" t="str">
        <f>UHG_csv!I73</f>
        <v/>
      </c>
      <c r="J73" s="535" t="str">
        <f>UHG_csv!J73</f>
        <v/>
      </c>
      <c r="K73" s="535" t="str">
        <f>UHG_csv!K73</f>
        <v/>
      </c>
      <c r="L73" s="538"/>
      <c r="M73" s="539"/>
    </row>
    <row r="74" spans="1:13" x14ac:dyDescent="0.25">
      <c r="A74" s="534" t="str">
        <f>UHG_csv!A74</f>
        <v/>
      </c>
      <c r="B74" s="535" t="str">
        <f>UHG_csv!B74</f>
        <v/>
      </c>
      <c r="C74" s="535" t="str">
        <f>UHG_csv!C74</f>
        <v/>
      </c>
      <c r="D74" s="536" t="str">
        <f>UHG_csv!D74</f>
        <v/>
      </c>
      <c r="E74" s="536" t="str">
        <f>UHG_csv!E74</f>
        <v/>
      </c>
      <c r="F74" s="535" t="str">
        <f>UHG_csv!F74</f>
        <v/>
      </c>
      <c r="G74" s="535" t="str">
        <f>UHG_csv!G74</f>
        <v/>
      </c>
      <c r="H74" s="537" t="str">
        <f>UHG_csv!H74</f>
        <v/>
      </c>
      <c r="I74" s="537" t="str">
        <f>UHG_csv!I74</f>
        <v/>
      </c>
      <c r="J74" s="535" t="str">
        <f>UHG_csv!J74</f>
        <v/>
      </c>
      <c r="K74" s="535" t="str">
        <f>UHG_csv!K74</f>
        <v/>
      </c>
      <c r="L74" s="538"/>
      <c r="M74" s="539"/>
    </row>
    <row r="75" spans="1:13" x14ac:dyDescent="0.25">
      <c r="A75" s="534" t="str">
        <f>UHG_csv!A75</f>
        <v/>
      </c>
      <c r="B75" s="535" t="str">
        <f>UHG_csv!B75</f>
        <v/>
      </c>
      <c r="C75" s="535" t="str">
        <f>UHG_csv!C75</f>
        <v/>
      </c>
      <c r="D75" s="536" t="str">
        <f>UHG_csv!D75</f>
        <v/>
      </c>
      <c r="E75" s="536" t="str">
        <f>UHG_csv!E75</f>
        <v/>
      </c>
      <c r="F75" s="535" t="str">
        <f>UHG_csv!F75</f>
        <v/>
      </c>
      <c r="G75" s="535" t="str">
        <f>UHG_csv!G75</f>
        <v/>
      </c>
      <c r="H75" s="537" t="str">
        <f>UHG_csv!H75</f>
        <v/>
      </c>
      <c r="I75" s="537" t="str">
        <f>UHG_csv!I75</f>
        <v/>
      </c>
      <c r="J75" s="535" t="str">
        <f>UHG_csv!J75</f>
        <v/>
      </c>
      <c r="K75" s="535" t="str">
        <f>UHG_csv!K75</f>
        <v/>
      </c>
      <c r="L75" s="538"/>
      <c r="M75" s="539"/>
    </row>
    <row r="76" spans="1:13" x14ac:dyDescent="0.25">
      <c r="A76" s="534" t="str">
        <f>UHG_csv!A76</f>
        <v/>
      </c>
      <c r="B76" s="535" t="str">
        <f>UHG_csv!B76</f>
        <v/>
      </c>
      <c r="C76" s="535" t="str">
        <f>UHG_csv!C76</f>
        <v/>
      </c>
      <c r="D76" s="536" t="str">
        <f>UHG_csv!D76</f>
        <v/>
      </c>
      <c r="E76" s="536" t="str">
        <f>UHG_csv!E76</f>
        <v/>
      </c>
      <c r="F76" s="535" t="str">
        <f>UHG_csv!F76</f>
        <v/>
      </c>
      <c r="G76" s="535" t="str">
        <f>UHG_csv!G76</f>
        <v/>
      </c>
      <c r="H76" s="537" t="str">
        <f>UHG_csv!H76</f>
        <v/>
      </c>
      <c r="I76" s="537" t="str">
        <f>UHG_csv!I76</f>
        <v/>
      </c>
      <c r="J76" s="535" t="str">
        <f>UHG_csv!J76</f>
        <v/>
      </c>
      <c r="K76" s="535" t="str">
        <f>UHG_csv!K76</f>
        <v/>
      </c>
      <c r="L76" s="538"/>
      <c r="M76" s="539"/>
    </row>
    <row r="77" spans="1:13" x14ac:dyDescent="0.25">
      <c r="A77" s="534" t="str">
        <f>UHG_csv!A77</f>
        <v/>
      </c>
      <c r="B77" s="535" t="str">
        <f>UHG_csv!B77</f>
        <v/>
      </c>
      <c r="C77" s="535" t="str">
        <f>UHG_csv!C77</f>
        <v/>
      </c>
      <c r="D77" s="536" t="str">
        <f>UHG_csv!D77</f>
        <v/>
      </c>
      <c r="E77" s="536" t="str">
        <f>UHG_csv!E77</f>
        <v/>
      </c>
      <c r="F77" s="535" t="str">
        <f>UHG_csv!F77</f>
        <v/>
      </c>
      <c r="G77" s="535" t="str">
        <f>UHG_csv!G77</f>
        <v/>
      </c>
      <c r="H77" s="537" t="str">
        <f>UHG_csv!H77</f>
        <v/>
      </c>
      <c r="I77" s="537" t="str">
        <f>UHG_csv!I77</f>
        <v/>
      </c>
      <c r="J77" s="535" t="str">
        <f>UHG_csv!J77</f>
        <v/>
      </c>
      <c r="K77" s="535" t="str">
        <f>UHG_csv!K77</f>
        <v/>
      </c>
      <c r="L77" s="538"/>
      <c r="M77" s="539"/>
    </row>
    <row r="78" spans="1:13" x14ac:dyDescent="0.25">
      <c r="A78" s="534" t="str">
        <f>UHG_csv!A78</f>
        <v/>
      </c>
      <c r="B78" s="535" t="str">
        <f>UHG_csv!B78</f>
        <v/>
      </c>
      <c r="C78" s="535" t="str">
        <f>UHG_csv!C78</f>
        <v/>
      </c>
      <c r="D78" s="536" t="str">
        <f>UHG_csv!D78</f>
        <v/>
      </c>
      <c r="E78" s="536" t="str">
        <f>UHG_csv!E78</f>
        <v/>
      </c>
      <c r="F78" s="535" t="str">
        <f>UHG_csv!F78</f>
        <v/>
      </c>
      <c r="G78" s="535" t="str">
        <f>UHG_csv!G78</f>
        <v/>
      </c>
      <c r="H78" s="537" t="str">
        <f>UHG_csv!H78</f>
        <v/>
      </c>
      <c r="I78" s="537" t="str">
        <f>UHG_csv!I78</f>
        <v/>
      </c>
      <c r="J78" s="535" t="str">
        <f>UHG_csv!J78</f>
        <v/>
      </c>
      <c r="K78" s="535" t="str">
        <f>UHG_csv!K78</f>
        <v/>
      </c>
      <c r="L78" s="538"/>
      <c r="M78" s="539"/>
    </row>
    <row r="79" spans="1:13" x14ac:dyDescent="0.25">
      <c r="A79" s="534" t="str">
        <f>UHG_csv!A79</f>
        <v/>
      </c>
      <c r="B79" s="535" t="str">
        <f>UHG_csv!B79</f>
        <v/>
      </c>
      <c r="C79" s="535" t="str">
        <f>UHG_csv!C79</f>
        <v/>
      </c>
      <c r="D79" s="536" t="str">
        <f>UHG_csv!D79</f>
        <v/>
      </c>
      <c r="E79" s="536" t="str">
        <f>UHG_csv!E79</f>
        <v/>
      </c>
      <c r="F79" s="535" t="str">
        <f>UHG_csv!F79</f>
        <v/>
      </c>
      <c r="G79" s="535" t="str">
        <f>UHG_csv!G79</f>
        <v/>
      </c>
      <c r="H79" s="537" t="str">
        <f>UHG_csv!H79</f>
        <v/>
      </c>
      <c r="I79" s="537" t="str">
        <f>UHG_csv!I79</f>
        <v/>
      </c>
      <c r="J79" s="535" t="str">
        <f>UHG_csv!J79</f>
        <v/>
      </c>
      <c r="K79" s="535" t="str">
        <f>UHG_csv!K79</f>
        <v/>
      </c>
      <c r="L79" s="538"/>
      <c r="M79" s="539"/>
    </row>
    <row r="80" spans="1:13" x14ac:dyDescent="0.25">
      <c r="A80" s="534" t="str">
        <f>UHG_csv!A80</f>
        <v/>
      </c>
      <c r="B80" s="535" t="str">
        <f>UHG_csv!B80</f>
        <v/>
      </c>
      <c r="C80" s="535" t="str">
        <f>UHG_csv!C80</f>
        <v/>
      </c>
      <c r="D80" s="536" t="str">
        <f>UHG_csv!D80</f>
        <v/>
      </c>
      <c r="E80" s="536" t="str">
        <f>UHG_csv!E80</f>
        <v/>
      </c>
      <c r="F80" s="535" t="str">
        <f>UHG_csv!F80</f>
        <v/>
      </c>
      <c r="G80" s="535" t="str">
        <f>UHG_csv!G80</f>
        <v/>
      </c>
      <c r="H80" s="537" t="str">
        <f>UHG_csv!H80</f>
        <v/>
      </c>
      <c r="I80" s="537" t="str">
        <f>UHG_csv!I80</f>
        <v/>
      </c>
      <c r="J80" s="535" t="str">
        <f>UHG_csv!J80</f>
        <v/>
      </c>
      <c r="K80" s="535" t="str">
        <f>UHG_csv!K80</f>
        <v/>
      </c>
      <c r="L80" s="538"/>
      <c r="M80" s="539"/>
    </row>
    <row r="81" spans="1:13" x14ac:dyDescent="0.25">
      <c r="A81" s="534" t="str">
        <f>UHG_csv!A81</f>
        <v/>
      </c>
      <c r="B81" s="535" t="str">
        <f>UHG_csv!B81</f>
        <v/>
      </c>
      <c r="C81" s="535" t="str">
        <f>UHG_csv!C81</f>
        <v/>
      </c>
      <c r="D81" s="536" t="str">
        <f>UHG_csv!D81</f>
        <v/>
      </c>
      <c r="E81" s="536" t="str">
        <f>UHG_csv!E81</f>
        <v/>
      </c>
      <c r="F81" s="535" t="str">
        <f>UHG_csv!F81</f>
        <v/>
      </c>
      <c r="G81" s="535" t="str">
        <f>UHG_csv!G81</f>
        <v/>
      </c>
      <c r="H81" s="537" t="str">
        <f>UHG_csv!H81</f>
        <v/>
      </c>
      <c r="I81" s="537" t="str">
        <f>UHG_csv!I81</f>
        <v/>
      </c>
      <c r="J81" s="535" t="str">
        <f>UHG_csv!J81</f>
        <v/>
      </c>
      <c r="K81" s="535" t="str">
        <f>UHG_csv!K81</f>
        <v/>
      </c>
      <c r="L81" s="538"/>
      <c r="M81" s="539"/>
    </row>
    <row r="82" spans="1:13" x14ac:dyDescent="0.25">
      <c r="A82" s="534" t="str">
        <f>UHG_csv!A82</f>
        <v/>
      </c>
      <c r="B82" s="535" t="str">
        <f>UHG_csv!B82</f>
        <v/>
      </c>
      <c r="C82" s="535" t="str">
        <f>UHG_csv!C82</f>
        <v/>
      </c>
      <c r="D82" s="536" t="str">
        <f>UHG_csv!D82</f>
        <v/>
      </c>
      <c r="E82" s="536" t="str">
        <f>UHG_csv!E82</f>
        <v/>
      </c>
      <c r="F82" s="535" t="str">
        <f>UHG_csv!F82</f>
        <v/>
      </c>
      <c r="G82" s="535" t="str">
        <f>UHG_csv!G82</f>
        <v/>
      </c>
      <c r="H82" s="537" t="str">
        <f>UHG_csv!H82</f>
        <v/>
      </c>
      <c r="I82" s="537" t="str">
        <f>UHG_csv!I82</f>
        <v/>
      </c>
      <c r="J82" s="535" t="str">
        <f>UHG_csv!J82</f>
        <v/>
      </c>
      <c r="K82" s="535" t="str">
        <f>UHG_csv!K82</f>
        <v/>
      </c>
      <c r="L82" s="538"/>
      <c r="M82" s="539"/>
    </row>
    <row r="83" spans="1:13" x14ac:dyDescent="0.25">
      <c r="A83" s="534" t="str">
        <f>UHG_csv!A83</f>
        <v/>
      </c>
      <c r="B83" s="535" t="str">
        <f>UHG_csv!B83</f>
        <v/>
      </c>
      <c r="C83" s="535" t="str">
        <f>UHG_csv!C83</f>
        <v/>
      </c>
      <c r="D83" s="536" t="str">
        <f>UHG_csv!D83</f>
        <v/>
      </c>
      <c r="E83" s="536" t="str">
        <f>UHG_csv!E83</f>
        <v/>
      </c>
      <c r="F83" s="535" t="str">
        <f>UHG_csv!F83</f>
        <v/>
      </c>
      <c r="G83" s="535" t="str">
        <f>UHG_csv!G83</f>
        <v/>
      </c>
      <c r="H83" s="537" t="str">
        <f>UHG_csv!H83</f>
        <v/>
      </c>
      <c r="I83" s="537" t="str">
        <f>UHG_csv!I83</f>
        <v/>
      </c>
      <c r="J83" s="535" t="str">
        <f>UHG_csv!J83</f>
        <v/>
      </c>
      <c r="K83" s="535" t="str">
        <f>UHG_csv!K83</f>
        <v/>
      </c>
      <c r="L83" s="538"/>
      <c r="M83" s="539"/>
    </row>
    <row r="84" spans="1:13" x14ac:dyDescent="0.25">
      <c r="A84" s="534" t="str">
        <f>UHG_csv!A84</f>
        <v/>
      </c>
      <c r="B84" s="535" t="str">
        <f>UHG_csv!B84</f>
        <v/>
      </c>
      <c r="C84" s="535" t="str">
        <f>UHG_csv!C84</f>
        <v/>
      </c>
      <c r="D84" s="536" t="str">
        <f>UHG_csv!D84</f>
        <v/>
      </c>
      <c r="E84" s="536" t="str">
        <f>UHG_csv!E84</f>
        <v/>
      </c>
      <c r="F84" s="535" t="str">
        <f>UHG_csv!F84</f>
        <v/>
      </c>
      <c r="G84" s="535" t="str">
        <f>UHG_csv!G84</f>
        <v/>
      </c>
      <c r="H84" s="537" t="str">
        <f>UHG_csv!H84</f>
        <v/>
      </c>
      <c r="I84" s="537" t="str">
        <f>UHG_csv!I84</f>
        <v/>
      </c>
      <c r="J84" s="535" t="str">
        <f>UHG_csv!J84</f>
        <v/>
      </c>
      <c r="K84" s="535" t="str">
        <f>UHG_csv!K84</f>
        <v/>
      </c>
      <c r="L84" s="538"/>
      <c r="M84" s="539"/>
    </row>
    <row r="85" spans="1:13" x14ac:dyDescent="0.25">
      <c r="A85" s="534" t="str">
        <f>UHG_csv!A85</f>
        <v/>
      </c>
      <c r="B85" s="535" t="str">
        <f>UHG_csv!B85</f>
        <v/>
      </c>
      <c r="C85" s="535" t="str">
        <f>UHG_csv!C85</f>
        <v/>
      </c>
      <c r="D85" s="536" t="str">
        <f>UHG_csv!D85</f>
        <v/>
      </c>
      <c r="E85" s="536" t="str">
        <f>UHG_csv!E85</f>
        <v/>
      </c>
      <c r="F85" s="535" t="str">
        <f>UHG_csv!F85</f>
        <v/>
      </c>
      <c r="G85" s="535" t="str">
        <f>UHG_csv!G85</f>
        <v/>
      </c>
      <c r="H85" s="537" t="str">
        <f>UHG_csv!H85</f>
        <v/>
      </c>
      <c r="I85" s="537" t="str">
        <f>UHG_csv!I85</f>
        <v/>
      </c>
      <c r="J85" s="535" t="str">
        <f>UHG_csv!J85</f>
        <v/>
      </c>
      <c r="K85" s="535" t="str">
        <f>UHG_csv!K85</f>
        <v/>
      </c>
      <c r="L85" s="538"/>
      <c r="M85" s="539"/>
    </row>
    <row r="86" spans="1:13" x14ac:dyDescent="0.25">
      <c r="A86" s="534" t="str">
        <f>UHG_csv!A86</f>
        <v/>
      </c>
      <c r="B86" s="535" t="str">
        <f>UHG_csv!B86</f>
        <v/>
      </c>
      <c r="C86" s="535" t="str">
        <f>UHG_csv!C86</f>
        <v/>
      </c>
      <c r="D86" s="536" t="str">
        <f>UHG_csv!D86</f>
        <v/>
      </c>
      <c r="E86" s="536" t="str">
        <f>UHG_csv!E86</f>
        <v/>
      </c>
      <c r="F86" s="535" t="str">
        <f>UHG_csv!F86</f>
        <v/>
      </c>
      <c r="G86" s="535" t="str">
        <f>UHG_csv!G86</f>
        <v/>
      </c>
      <c r="H86" s="537" t="str">
        <f>UHG_csv!H86</f>
        <v/>
      </c>
      <c r="I86" s="537" t="str">
        <f>UHG_csv!I86</f>
        <v/>
      </c>
      <c r="J86" s="535" t="str">
        <f>UHG_csv!J86</f>
        <v/>
      </c>
      <c r="K86" s="535" t="str">
        <f>UHG_csv!K86</f>
        <v/>
      </c>
      <c r="L86" s="538"/>
      <c r="M86" s="539"/>
    </row>
    <row r="87" spans="1:13" x14ac:dyDescent="0.25">
      <c r="A87" s="534" t="str">
        <f>UHG_csv!A87</f>
        <v/>
      </c>
      <c r="B87" s="535" t="str">
        <f>UHG_csv!B87</f>
        <v/>
      </c>
      <c r="C87" s="535" t="str">
        <f>UHG_csv!C87</f>
        <v/>
      </c>
      <c r="D87" s="536" t="str">
        <f>UHG_csv!D87</f>
        <v/>
      </c>
      <c r="E87" s="536" t="str">
        <f>UHG_csv!E87</f>
        <v/>
      </c>
      <c r="F87" s="535" t="str">
        <f>UHG_csv!F87</f>
        <v/>
      </c>
      <c r="G87" s="535" t="str">
        <f>UHG_csv!G87</f>
        <v/>
      </c>
      <c r="H87" s="537" t="str">
        <f>UHG_csv!H87</f>
        <v/>
      </c>
      <c r="I87" s="537" t="str">
        <f>UHG_csv!I87</f>
        <v/>
      </c>
      <c r="J87" s="535" t="str">
        <f>UHG_csv!J87</f>
        <v/>
      </c>
      <c r="K87" s="535" t="str">
        <f>UHG_csv!K87</f>
        <v/>
      </c>
      <c r="L87" s="538"/>
      <c r="M87" s="539"/>
    </row>
    <row r="88" spans="1:13" x14ac:dyDescent="0.25">
      <c r="A88" s="534" t="str">
        <f>UHG_csv!A88</f>
        <v/>
      </c>
      <c r="B88" s="535" t="str">
        <f>UHG_csv!B88</f>
        <v/>
      </c>
      <c r="C88" s="535" t="str">
        <f>UHG_csv!C88</f>
        <v/>
      </c>
      <c r="D88" s="536" t="str">
        <f>UHG_csv!D88</f>
        <v/>
      </c>
      <c r="E88" s="536" t="str">
        <f>UHG_csv!E88</f>
        <v/>
      </c>
      <c r="F88" s="535" t="str">
        <f>UHG_csv!F88</f>
        <v/>
      </c>
      <c r="G88" s="535" t="str">
        <f>UHG_csv!G88</f>
        <v/>
      </c>
      <c r="H88" s="537" t="str">
        <f>UHG_csv!H88</f>
        <v/>
      </c>
      <c r="I88" s="537" t="str">
        <f>UHG_csv!I88</f>
        <v/>
      </c>
      <c r="J88" s="535" t="str">
        <f>UHG_csv!J88</f>
        <v/>
      </c>
      <c r="K88" s="535" t="str">
        <f>UHG_csv!K88</f>
        <v/>
      </c>
      <c r="L88" s="538"/>
      <c r="M88" s="539"/>
    </row>
    <row r="89" spans="1:13" x14ac:dyDescent="0.25">
      <c r="A89" s="534" t="str">
        <f>UHG_csv!A89</f>
        <v/>
      </c>
      <c r="B89" s="535" t="str">
        <f>UHG_csv!B89</f>
        <v/>
      </c>
      <c r="C89" s="535" t="str">
        <f>UHG_csv!C89</f>
        <v/>
      </c>
      <c r="D89" s="536" t="str">
        <f>UHG_csv!D89</f>
        <v/>
      </c>
      <c r="E89" s="536" t="str">
        <f>UHG_csv!E89</f>
        <v/>
      </c>
      <c r="F89" s="535" t="str">
        <f>UHG_csv!F89</f>
        <v/>
      </c>
      <c r="G89" s="535" t="str">
        <f>UHG_csv!G89</f>
        <v/>
      </c>
      <c r="H89" s="537" t="str">
        <f>UHG_csv!H89</f>
        <v/>
      </c>
      <c r="I89" s="537" t="str">
        <f>UHG_csv!I89</f>
        <v/>
      </c>
      <c r="J89" s="535" t="str">
        <f>UHG_csv!J89</f>
        <v/>
      </c>
      <c r="K89" s="535" t="str">
        <f>UHG_csv!K89</f>
        <v/>
      </c>
      <c r="L89" s="538"/>
      <c r="M89" s="539"/>
    </row>
    <row r="90" spans="1:13" x14ac:dyDescent="0.25">
      <c r="A90" s="534" t="str">
        <f>UHG_csv!A90</f>
        <v/>
      </c>
      <c r="B90" s="535" t="str">
        <f>UHG_csv!B90</f>
        <v/>
      </c>
      <c r="C90" s="535" t="str">
        <f>UHG_csv!C90</f>
        <v/>
      </c>
      <c r="D90" s="536" t="str">
        <f>UHG_csv!D90</f>
        <v/>
      </c>
      <c r="E90" s="536" t="str">
        <f>UHG_csv!E90</f>
        <v/>
      </c>
      <c r="F90" s="535" t="str">
        <f>UHG_csv!F90</f>
        <v/>
      </c>
      <c r="G90" s="535" t="str">
        <f>UHG_csv!G90</f>
        <v/>
      </c>
      <c r="H90" s="537" t="str">
        <f>UHG_csv!H90</f>
        <v/>
      </c>
      <c r="I90" s="537" t="str">
        <f>UHG_csv!I90</f>
        <v/>
      </c>
      <c r="J90" s="535" t="str">
        <f>UHG_csv!J90</f>
        <v/>
      </c>
      <c r="K90" s="535" t="str">
        <f>UHG_csv!K90</f>
        <v/>
      </c>
      <c r="L90" s="538"/>
      <c r="M90" s="539"/>
    </row>
    <row r="91" spans="1:13" x14ac:dyDescent="0.25">
      <c r="A91" s="534" t="str">
        <f>UHG_csv!A91</f>
        <v/>
      </c>
      <c r="B91" s="535" t="str">
        <f>UHG_csv!B91</f>
        <v/>
      </c>
      <c r="C91" s="535" t="str">
        <f>UHG_csv!C91</f>
        <v/>
      </c>
      <c r="D91" s="536" t="str">
        <f>UHG_csv!D91</f>
        <v/>
      </c>
      <c r="E91" s="536" t="str">
        <f>UHG_csv!E91</f>
        <v/>
      </c>
      <c r="F91" s="535" t="str">
        <f>UHG_csv!F91</f>
        <v/>
      </c>
      <c r="G91" s="535" t="str">
        <f>UHG_csv!G91</f>
        <v/>
      </c>
      <c r="H91" s="537" t="str">
        <f>UHG_csv!H91</f>
        <v/>
      </c>
      <c r="I91" s="537" t="str">
        <f>UHG_csv!I91</f>
        <v/>
      </c>
      <c r="J91" s="535" t="str">
        <f>UHG_csv!J91</f>
        <v/>
      </c>
      <c r="K91" s="535" t="str">
        <f>UHG_csv!K91</f>
        <v/>
      </c>
      <c r="L91" s="538"/>
      <c r="M91" s="539"/>
    </row>
    <row r="92" spans="1:13" x14ac:dyDescent="0.25">
      <c r="A92" s="534" t="str">
        <f>UHG_csv!A92</f>
        <v/>
      </c>
      <c r="B92" s="535" t="str">
        <f>UHG_csv!B92</f>
        <v/>
      </c>
      <c r="C92" s="535" t="str">
        <f>UHG_csv!C92</f>
        <v/>
      </c>
      <c r="D92" s="536" t="str">
        <f>UHG_csv!D92</f>
        <v/>
      </c>
      <c r="E92" s="536" t="str">
        <f>UHG_csv!E92</f>
        <v/>
      </c>
      <c r="F92" s="535" t="str">
        <f>UHG_csv!F92</f>
        <v/>
      </c>
      <c r="G92" s="535" t="str">
        <f>UHG_csv!G92</f>
        <v/>
      </c>
      <c r="H92" s="537" t="str">
        <f>UHG_csv!H92</f>
        <v/>
      </c>
      <c r="I92" s="537" t="str">
        <f>UHG_csv!I92</f>
        <v/>
      </c>
      <c r="J92" s="535" t="str">
        <f>UHG_csv!J92</f>
        <v/>
      </c>
      <c r="K92" s="535" t="str">
        <f>UHG_csv!K92</f>
        <v/>
      </c>
      <c r="L92" s="538"/>
      <c r="M92" s="539"/>
    </row>
    <row r="93" spans="1:13" x14ac:dyDescent="0.25">
      <c r="A93" s="534" t="str">
        <f>UHG_csv!A93</f>
        <v/>
      </c>
      <c r="B93" s="535" t="str">
        <f>UHG_csv!B93</f>
        <v/>
      </c>
      <c r="C93" s="535" t="str">
        <f>UHG_csv!C93</f>
        <v/>
      </c>
      <c r="D93" s="536" t="str">
        <f>UHG_csv!D93</f>
        <v/>
      </c>
      <c r="E93" s="536" t="str">
        <f>UHG_csv!E93</f>
        <v/>
      </c>
      <c r="F93" s="535" t="str">
        <f>UHG_csv!F93</f>
        <v/>
      </c>
      <c r="G93" s="535" t="str">
        <f>UHG_csv!G93</f>
        <v/>
      </c>
      <c r="H93" s="537" t="str">
        <f>UHG_csv!H93</f>
        <v/>
      </c>
      <c r="I93" s="537" t="str">
        <f>UHG_csv!I93</f>
        <v/>
      </c>
      <c r="J93" s="535" t="str">
        <f>UHG_csv!J93</f>
        <v/>
      </c>
      <c r="K93" s="535" t="str">
        <f>UHG_csv!K93</f>
        <v/>
      </c>
      <c r="L93" s="538"/>
      <c r="M93" s="539"/>
    </row>
    <row r="94" spans="1:13" x14ac:dyDescent="0.25">
      <c r="A94" s="534" t="str">
        <f>UHG_csv!A94</f>
        <v/>
      </c>
      <c r="B94" s="535" t="str">
        <f>UHG_csv!B94</f>
        <v/>
      </c>
      <c r="C94" s="535" t="str">
        <f>UHG_csv!C94</f>
        <v/>
      </c>
      <c r="D94" s="536" t="str">
        <f>UHG_csv!D94</f>
        <v/>
      </c>
      <c r="E94" s="536" t="str">
        <f>UHG_csv!E94</f>
        <v/>
      </c>
      <c r="F94" s="535" t="str">
        <f>UHG_csv!F94</f>
        <v/>
      </c>
      <c r="G94" s="535" t="str">
        <f>UHG_csv!G94</f>
        <v/>
      </c>
      <c r="H94" s="537" t="str">
        <f>UHG_csv!H94</f>
        <v/>
      </c>
      <c r="I94" s="537" t="str">
        <f>UHG_csv!I94</f>
        <v/>
      </c>
      <c r="J94" s="535" t="str">
        <f>UHG_csv!J94</f>
        <v/>
      </c>
      <c r="K94" s="535" t="str">
        <f>UHG_csv!K94</f>
        <v/>
      </c>
      <c r="L94" s="538"/>
      <c r="M94" s="539"/>
    </row>
    <row r="95" spans="1:13" x14ac:dyDescent="0.25">
      <c r="A95" s="534" t="str">
        <f>UHG_csv!A95</f>
        <v/>
      </c>
      <c r="B95" s="535" t="str">
        <f>UHG_csv!B95</f>
        <v/>
      </c>
      <c r="C95" s="535" t="str">
        <f>UHG_csv!C95</f>
        <v/>
      </c>
      <c r="D95" s="536" t="str">
        <f>UHG_csv!D95</f>
        <v/>
      </c>
      <c r="E95" s="536" t="str">
        <f>UHG_csv!E95</f>
        <v/>
      </c>
      <c r="F95" s="535" t="str">
        <f>UHG_csv!F95</f>
        <v/>
      </c>
      <c r="G95" s="535" t="str">
        <f>UHG_csv!G95</f>
        <v/>
      </c>
      <c r="H95" s="537" t="str">
        <f>UHG_csv!H95</f>
        <v/>
      </c>
      <c r="I95" s="537" t="str">
        <f>UHG_csv!I95</f>
        <v/>
      </c>
      <c r="J95" s="535" t="str">
        <f>UHG_csv!J95</f>
        <v/>
      </c>
      <c r="K95" s="535" t="str">
        <f>UHG_csv!K95</f>
        <v/>
      </c>
      <c r="L95" s="538"/>
      <c r="M95" s="539"/>
    </row>
    <row r="96" spans="1:13" x14ac:dyDescent="0.25">
      <c r="A96" s="534" t="str">
        <f>UHG_csv!A96</f>
        <v/>
      </c>
      <c r="B96" s="535" t="str">
        <f>UHG_csv!B96</f>
        <v/>
      </c>
      <c r="C96" s="535" t="str">
        <f>UHG_csv!C96</f>
        <v/>
      </c>
      <c r="D96" s="536" t="str">
        <f>UHG_csv!D96</f>
        <v/>
      </c>
      <c r="E96" s="536" t="str">
        <f>UHG_csv!E96</f>
        <v/>
      </c>
      <c r="F96" s="535" t="str">
        <f>UHG_csv!F96</f>
        <v/>
      </c>
      <c r="G96" s="535" t="str">
        <f>UHG_csv!G96</f>
        <v/>
      </c>
      <c r="H96" s="537" t="str">
        <f>UHG_csv!H96</f>
        <v/>
      </c>
      <c r="I96" s="537" t="str">
        <f>UHG_csv!I96</f>
        <v/>
      </c>
      <c r="J96" s="535" t="str">
        <f>UHG_csv!J96</f>
        <v/>
      </c>
      <c r="K96" s="535" t="str">
        <f>UHG_csv!K96</f>
        <v/>
      </c>
      <c r="L96" s="538"/>
      <c r="M96" s="539"/>
    </row>
    <row r="97" spans="1:13" x14ac:dyDescent="0.25">
      <c r="A97" s="534" t="str">
        <f>UHG_csv!A97</f>
        <v/>
      </c>
      <c r="B97" s="535" t="str">
        <f>UHG_csv!B97</f>
        <v/>
      </c>
      <c r="C97" s="535" t="str">
        <f>UHG_csv!C97</f>
        <v/>
      </c>
      <c r="D97" s="536" t="str">
        <f>UHG_csv!D97</f>
        <v/>
      </c>
      <c r="E97" s="536" t="str">
        <f>UHG_csv!E97</f>
        <v/>
      </c>
      <c r="F97" s="535" t="str">
        <f>UHG_csv!F97</f>
        <v/>
      </c>
      <c r="G97" s="535" t="str">
        <f>UHG_csv!G97</f>
        <v/>
      </c>
      <c r="H97" s="537" t="str">
        <f>UHG_csv!H97</f>
        <v/>
      </c>
      <c r="I97" s="537" t="str">
        <f>UHG_csv!I97</f>
        <v/>
      </c>
      <c r="J97" s="535" t="str">
        <f>UHG_csv!J97</f>
        <v/>
      </c>
      <c r="K97" s="535" t="str">
        <f>UHG_csv!K97</f>
        <v/>
      </c>
      <c r="L97" s="538"/>
      <c r="M97" s="539"/>
    </row>
    <row r="98" spans="1:13" x14ac:dyDescent="0.25">
      <c r="A98" s="534" t="str">
        <f>UHG_csv!A98</f>
        <v/>
      </c>
      <c r="B98" s="535" t="str">
        <f>UHG_csv!B98</f>
        <v/>
      </c>
      <c r="C98" s="535" t="str">
        <f>UHG_csv!C98</f>
        <v/>
      </c>
      <c r="D98" s="536" t="str">
        <f>UHG_csv!D98</f>
        <v/>
      </c>
      <c r="E98" s="536" t="str">
        <f>UHG_csv!E98</f>
        <v/>
      </c>
      <c r="F98" s="535" t="str">
        <f>UHG_csv!F98</f>
        <v/>
      </c>
      <c r="G98" s="535" t="str">
        <f>UHG_csv!G98</f>
        <v/>
      </c>
      <c r="H98" s="537" t="str">
        <f>UHG_csv!H98</f>
        <v/>
      </c>
      <c r="I98" s="537" t="str">
        <f>UHG_csv!I98</f>
        <v/>
      </c>
      <c r="J98" s="535" t="str">
        <f>UHG_csv!J98</f>
        <v/>
      </c>
      <c r="K98" s="535" t="str">
        <f>UHG_csv!K98</f>
        <v/>
      </c>
      <c r="L98" s="538"/>
      <c r="M98" s="539"/>
    </row>
    <row r="99" spans="1:13" x14ac:dyDescent="0.25">
      <c r="A99" s="534" t="str">
        <f>UHG_csv!A99</f>
        <v/>
      </c>
      <c r="B99" s="535" t="str">
        <f>UHG_csv!B99</f>
        <v/>
      </c>
      <c r="C99" s="535" t="str">
        <f>UHG_csv!C99</f>
        <v/>
      </c>
      <c r="D99" s="536" t="str">
        <f>UHG_csv!D99</f>
        <v/>
      </c>
      <c r="E99" s="536" t="str">
        <f>UHG_csv!E99</f>
        <v/>
      </c>
      <c r="F99" s="535" t="str">
        <f>UHG_csv!F99</f>
        <v/>
      </c>
      <c r="G99" s="535" t="str">
        <f>UHG_csv!G99</f>
        <v/>
      </c>
      <c r="H99" s="537" t="str">
        <f>UHG_csv!H99</f>
        <v/>
      </c>
      <c r="I99" s="537" t="str">
        <f>UHG_csv!I99</f>
        <v/>
      </c>
      <c r="J99" s="535" t="str">
        <f>UHG_csv!J99</f>
        <v/>
      </c>
      <c r="K99" s="535" t="str">
        <f>UHG_csv!K99</f>
        <v/>
      </c>
      <c r="L99" s="538"/>
      <c r="M99" s="539"/>
    </row>
    <row r="100" spans="1:13" x14ac:dyDescent="0.25">
      <c r="A100" s="534" t="str">
        <f>UHG_csv!A100</f>
        <v/>
      </c>
      <c r="B100" s="535" t="str">
        <f>UHG_csv!B100</f>
        <v/>
      </c>
      <c r="C100" s="535" t="str">
        <f>UHG_csv!C100</f>
        <v/>
      </c>
      <c r="D100" s="536" t="str">
        <f>UHG_csv!D100</f>
        <v/>
      </c>
      <c r="E100" s="536" t="str">
        <f>UHG_csv!E100</f>
        <v/>
      </c>
      <c r="F100" s="535" t="str">
        <f>UHG_csv!F100</f>
        <v/>
      </c>
      <c r="G100" s="535" t="str">
        <f>UHG_csv!G100</f>
        <v/>
      </c>
      <c r="H100" s="537" t="str">
        <f>UHG_csv!H100</f>
        <v/>
      </c>
      <c r="I100" s="537" t="str">
        <f>UHG_csv!I100</f>
        <v/>
      </c>
      <c r="J100" s="535" t="str">
        <f>UHG_csv!J100</f>
        <v/>
      </c>
      <c r="K100" s="535" t="str">
        <f>UHG_csv!K100</f>
        <v/>
      </c>
      <c r="L100" s="538"/>
      <c r="M100" s="539"/>
    </row>
    <row r="101" spans="1:13" x14ac:dyDescent="0.25">
      <c r="A101" s="534" t="str">
        <f>UHG_csv!A101</f>
        <v/>
      </c>
      <c r="B101" s="535" t="str">
        <f>UHG_csv!B101</f>
        <v/>
      </c>
      <c r="C101" s="535" t="str">
        <f>UHG_csv!C101</f>
        <v/>
      </c>
      <c r="D101" s="536" t="str">
        <f>UHG_csv!D101</f>
        <v/>
      </c>
      <c r="E101" s="536" t="str">
        <f>UHG_csv!E101</f>
        <v/>
      </c>
      <c r="F101" s="535" t="str">
        <f>UHG_csv!F101</f>
        <v/>
      </c>
      <c r="G101" s="535" t="str">
        <f>UHG_csv!G101</f>
        <v/>
      </c>
      <c r="H101" s="537" t="str">
        <f>UHG_csv!H101</f>
        <v/>
      </c>
      <c r="I101" s="537" t="str">
        <f>UHG_csv!I101</f>
        <v/>
      </c>
      <c r="J101" s="535" t="str">
        <f>UHG_csv!J101</f>
        <v/>
      </c>
      <c r="K101" s="535" t="str">
        <f>UHG_csv!K101</f>
        <v/>
      </c>
      <c r="L101" s="538"/>
      <c r="M101" s="539"/>
    </row>
    <row r="102" spans="1:13" x14ac:dyDescent="0.25">
      <c r="A102" s="534" t="str">
        <f>UHG_csv!A102</f>
        <v/>
      </c>
      <c r="B102" s="535" t="str">
        <f>UHG_csv!B102</f>
        <v/>
      </c>
      <c r="C102" s="535" t="str">
        <f>UHG_csv!C102</f>
        <v/>
      </c>
      <c r="D102" s="536" t="str">
        <f>UHG_csv!D102</f>
        <v/>
      </c>
      <c r="E102" s="536" t="str">
        <f>UHG_csv!E102</f>
        <v/>
      </c>
      <c r="F102" s="535" t="str">
        <f>UHG_csv!F102</f>
        <v/>
      </c>
      <c r="G102" s="535" t="str">
        <f>UHG_csv!G102</f>
        <v/>
      </c>
      <c r="H102" s="537" t="str">
        <f>UHG_csv!H102</f>
        <v/>
      </c>
      <c r="I102" s="537" t="str">
        <f>UHG_csv!I102</f>
        <v/>
      </c>
      <c r="J102" s="535" t="str">
        <f>UHG_csv!J102</f>
        <v/>
      </c>
      <c r="K102" s="535" t="str">
        <f>UHG_csv!K102</f>
        <v/>
      </c>
      <c r="L102" s="538"/>
      <c r="M102" s="539"/>
    </row>
    <row r="103" spans="1:13" x14ac:dyDescent="0.25">
      <c r="A103" s="534" t="str">
        <f>UHG_csv!A103</f>
        <v/>
      </c>
      <c r="B103" s="535" t="str">
        <f>UHG_csv!B103</f>
        <v/>
      </c>
      <c r="C103" s="535" t="str">
        <f>UHG_csv!C103</f>
        <v/>
      </c>
      <c r="D103" s="536" t="str">
        <f>UHG_csv!D103</f>
        <v/>
      </c>
      <c r="E103" s="536" t="str">
        <f>UHG_csv!E103</f>
        <v/>
      </c>
      <c r="F103" s="535" t="str">
        <f>UHG_csv!F103</f>
        <v/>
      </c>
      <c r="G103" s="535" t="str">
        <f>UHG_csv!G103</f>
        <v/>
      </c>
      <c r="H103" s="537" t="str">
        <f>UHG_csv!H103</f>
        <v/>
      </c>
      <c r="I103" s="537" t="str">
        <f>UHG_csv!I103</f>
        <v/>
      </c>
      <c r="J103" s="535" t="str">
        <f>UHG_csv!J103</f>
        <v/>
      </c>
      <c r="K103" s="535" t="str">
        <f>UHG_csv!K103</f>
        <v/>
      </c>
      <c r="L103" s="538"/>
      <c r="M103" s="539"/>
    </row>
    <row r="104" spans="1:13" x14ac:dyDescent="0.25">
      <c r="A104" s="534" t="str">
        <f>UHG_csv!A104</f>
        <v/>
      </c>
      <c r="B104" s="535" t="str">
        <f>UHG_csv!B104</f>
        <v/>
      </c>
      <c r="C104" s="535" t="str">
        <f>UHG_csv!C104</f>
        <v/>
      </c>
      <c r="D104" s="536" t="str">
        <f>UHG_csv!D104</f>
        <v/>
      </c>
      <c r="E104" s="536" t="str">
        <f>UHG_csv!E104</f>
        <v/>
      </c>
      <c r="F104" s="535" t="str">
        <f>UHG_csv!F104</f>
        <v/>
      </c>
      <c r="G104" s="535" t="str">
        <f>UHG_csv!G104</f>
        <v/>
      </c>
      <c r="H104" s="537" t="str">
        <f>UHG_csv!H104</f>
        <v/>
      </c>
      <c r="I104" s="537" t="str">
        <f>UHG_csv!I104</f>
        <v/>
      </c>
      <c r="J104" s="535" t="str">
        <f>UHG_csv!J104</f>
        <v/>
      </c>
      <c r="K104" s="535" t="str">
        <f>UHG_csv!K104</f>
        <v/>
      </c>
      <c r="L104" s="538"/>
      <c r="M104" s="539"/>
    </row>
    <row r="105" spans="1:13" x14ac:dyDescent="0.25">
      <c r="A105" s="534" t="str">
        <f>UHG_csv!A105</f>
        <v/>
      </c>
      <c r="B105" s="535" t="str">
        <f>UHG_csv!B105</f>
        <v/>
      </c>
      <c r="C105" s="535" t="str">
        <f>UHG_csv!C105</f>
        <v/>
      </c>
      <c r="D105" s="536" t="str">
        <f>UHG_csv!D105</f>
        <v/>
      </c>
      <c r="E105" s="536" t="str">
        <f>UHG_csv!E105</f>
        <v/>
      </c>
      <c r="F105" s="535" t="str">
        <f>UHG_csv!F105</f>
        <v/>
      </c>
      <c r="G105" s="535" t="str">
        <f>UHG_csv!G105</f>
        <v/>
      </c>
      <c r="H105" s="537" t="str">
        <f>UHG_csv!H105</f>
        <v/>
      </c>
      <c r="I105" s="537" t="str">
        <f>UHG_csv!I105</f>
        <v/>
      </c>
      <c r="J105" s="535" t="str">
        <f>UHG_csv!J105</f>
        <v/>
      </c>
      <c r="K105" s="535" t="str">
        <f>UHG_csv!K105</f>
        <v/>
      </c>
      <c r="L105" s="538"/>
      <c r="M105" s="539"/>
    </row>
    <row r="106" spans="1:13" x14ac:dyDescent="0.25">
      <c r="A106" s="534" t="str">
        <f>UHG_csv!A106</f>
        <v/>
      </c>
      <c r="B106" s="535" t="str">
        <f>UHG_csv!B106</f>
        <v/>
      </c>
      <c r="C106" s="535" t="str">
        <f>UHG_csv!C106</f>
        <v/>
      </c>
      <c r="D106" s="536" t="str">
        <f>UHG_csv!D106</f>
        <v/>
      </c>
      <c r="E106" s="536" t="str">
        <f>UHG_csv!E106</f>
        <v/>
      </c>
      <c r="F106" s="535" t="str">
        <f>UHG_csv!F106</f>
        <v/>
      </c>
      <c r="G106" s="535" t="str">
        <f>UHG_csv!G106</f>
        <v/>
      </c>
      <c r="H106" s="537" t="str">
        <f>UHG_csv!H106</f>
        <v/>
      </c>
      <c r="I106" s="537" t="str">
        <f>UHG_csv!I106</f>
        <v/>
      </c>
      <c r="J106" s="535" t="str">
        <f>UHG_csv!J106</f>
        <v/>
      </c>
      <c r="K106" s="535" t="str">
        <f>UHG_csv!K106</f>
        <v/>
      </c>
      <c r="L106" s="538"/>
      <c r="M106" s="539"/>
    </row>
    <row r="107" spans="1:13" x14ac:dyDescent="0.25">
      <c r="A107" s="534" t="str">
        <f>UHG_csv!A107</f>
        <v/>
      </c>
      <c r="B107" s="535" t="str">
        <f>UHG_csv!B107</f>
        <v/>
      </c>
      <c r="C107" s="535" t="str">
        <f>UHG_csv!C107</f>
        <v/>
      </c>
      <c r="D107" s="536" t="str">
        <f>UHG_csv!D107</f>
        <v/>
      </c>
      <c r="E107" s="536" t="str">
        <f>UHG_csv!E107</f>
        <v/>
      </c>
      <c r="F107" s="535" t="str">
        <f>UHG_csv!F107</f>
        <v/>
      </c>
      <c r="G107" s="535" t="str">
        <f>UHG_csv!G107</f>
        <v/>
      </c>
      <c r="H107" s="537" t="str">
        <f>UHG_csv!H107</f>
        <v/>
      </c>
      <c r="I107" s="537" t="str">
        <f>UHG_csv!I107</f>
        <v/>
      </c>
      <c r="J107" s="535" t="str">
        <f>UHG_csv!J107</f>
        <v/>
      </c>
      <c r="K107" s="535" t="str">
        <f>UHG_csv!K107</f>
        <v/>
      </c>
      <c r="L107" s="538"/>
      <c r="M107" s="539"/>
    </row>
    <row r="108" spans="1:13" x14ac:dyDescent="0.25">
      <c r="A108" s="534" t="str">
        <f>UHG_csv!A108</f>
        <v/>
      </c>
      <c r="B108" s="535" t="str">
        <f>UHG_csv!B108</f>
        <v/>
      </c>
      <c r="C108" s="535" t="str">
        <f>UHG_csv!C108</f>
        <v/>
      </c>
      <c r="D108" s="536" t="str">
        <f>UHG_csv!D108</f>
        <v/>
      </c>
      <c r="E108" s="536" t="str">
        <f>UHG_csv!E108</f>
        <v/>
      </c>
      <c r="F108" s="535" t="str">
        <f>UHG_csv!F108</f>
        <v/>
      </c>
      <c r="G108" s="535" t="str">
        <f>UHG_csv!G108</f>
        <v/>
      </c>
      <c r="H108" s="537" t="str">
        <f>UHG_csv!H108</f>
        <v/>
      </c>
      <c r="I108" s="537" t="str">
        <f>UHG_csv!I108</f>
        <v/>
      </c>
      <c r="J108" s="535" t="str">
        <f>UHG_csv!J108</f>
        <v/>
      </c>
      <c r="K108" s="535" t="str">
        <f>UHG_csv!K108</f>
        <v/>
      </c>
      <c r="L108" s="538"/>
      <c r="M108" s="539"/>
    </row>
    <row r="109" spans="1:13" x14ac:dyDescent="0.25">
      <c r="A109" s="534" t="str">
        <f>UHG_csv!A109</f>
        <v/>
      </c>
      <c r="B109" s="535" t="str">
        <f>UHG_csv!B109</f>
        <v/>
      </c>
      <c r="C109" s="535" t="str">
        <f>UHG_csv!C109</f>
        <v/>
      </c>
      <c r="D109" s="536" t="str">
        <f>UHG_csv!D109</f>
        <v/>
      </c>
      <c r="E109" s="536" t="str">
        <f>UHG_csv!E109</f>
        <v/>
      </c>
      <c r="F109" s="535" t="str">
        <f>UHG_csv!F109</f>
        <v/>
      </c>
      <c r="G109" s="535" t="str">
        <f>UHG_csv!G109</f>
        <v/>
      </c>
      <c r="H109" s="537" t="str">
        <f>UHG_csv!H109</f>
        <v/>
      </c>
      <c r="I109" s="537" t="str">
        <f>UHG_csv!I109</f>
        <v/>
      </c>
      <c r="J109" s="535" t="str">
        <f>UHG_csv!J109</f>
        <v/>
      </c>
      <c r="K109" s="535" t="str">
        <f>UHG_csv!K109</f>
        <v/>
      </c>
      <c r="L109" s="538"/>
      <c r="M109" s="539"/>
    </row>
    <row r="110" spans="1:13" x14ac:dyDescent="0.25">
      <c r="A110" s="534" t="str">
        <f>UHG_csv!A110</f>
        <v/>
      </c>
      <c r="B110" s="535" t="str">
        <f>UHG_csv!B110</f>
        <v/>
      </c>
      <c r="C110" s="535" t="str">
        <f>UHG_csv!C110</f>
        <v/>
      </c>
      <c r="D110" s="536" t="str">
        <f>UHG_csv!D110</f>
        <v/>
      </c>
      <c r="E110" s="536" t="str">
        <f>UHG_csv!E110</f>
        <v/>
      </c>
      <c r="F110" s="535" t="str">
        <f>UHG_csv!F110</f>
        <v/>
      </c>
      <c r="G110" s="535" t="str">
        <f>UHG_csv!G110</f>
        <v/>
      </c>
      <c r="H110" s="537" t="str">
        <f>UHG_csv!H110</f>
        <v/>
      </c>
      <c r="I110" s="537" t="str">
        <f>UHG_csv!I110</f>
        <v/>
      </c>
      <c r="J110" s="535" t="str">
        <f>UHG_csv!J110</f>
        <v/>
      </c>
      <c r="K110" s="535" t="str">
        <f>UHG_csv!K110</f>
        <v/>
      </c>
      <c r="L110" s="538"/>
      <c r="M110" s="539"/>
    </row>
    <row r="111" spans="1:13" x14ac:dyDescent="0.25">
      <c r="A111" s="534" t="str">
        <f>UHG_csv!A111</f>
        <v/>
      </c>
      <c r="B111" s="535" t="str">
        <f>UHG_csv!B111</f>
        <v/>
      </c>
      <c r="C111" s="535" t="str">
        <f>UHG_csv!C111</f>
        <v/>
      </c>
      <c r="D111" s="536" t="str">
        <f>UHG_csv!D111</f>
        <v/>
      </c>
      <c r="E111" s="536" t="str">
        <f>UHG_csv!E111</f>
        <v/>
      </c>
      <c r="F111" s="535" t="str">
        <f>UHG_csv!F111</f>
        <v/>
      </c>
      <c r="G111" s="535" t="str">
        <f>UHG_csv!G111</f>
        <v/>
      </c>
      <c r="H111" s="537" t="str">
        <f>UHG_csv!H111</f>
        <v/>
      </c>
      <c r="I111" s="537" t="str">
        <f>UHG_csv!I111</f>
        <v/>
      </c>
      <c r="J111" s="535" t="str">
        <f>UHG_csv!J111</f>
        <v/>
      </c>
      <c r="K111" s="535" t="str">
        <f>UHG_csv!K111</f>
        <v/>
      </c>
      <c r="L111" s="538"/>
      <c r="M111" s="539"/>
    </row>
    <row r="112" spans="1:13" x14ac:dyDescent="0.25">
      <c r="A112" s="534" t="str">
        <f>UHG_csv!A112</f>
        <v/>
      </c>
      <c r="B112" s="535" t="str">
        <f>UHG_csv!B112</f>
        <v/>
      </c>
      <c r="C112" s="535" t="str">
        <f>UHG_csv!C112</f>
        <v/>
      </c>
      <c r="D112" s="536" t="str">
        <f>UHG_csv!D112</f>
        <v/>
      </c>
      <c r="E112" s="536" t="str">
        <f>UHG_csv!E112</f>
        <v/>
      </c>
      <c r="F112" s="535" t="str">
        <f>UHG_csv!F112</f>
        <v/>
      </c>
      <c r="G112" s="535" t="str">
        <f>UHG_csv!G112</f>
        <v/>
      </c>
      <c r="H112" s="537" t="str">
        <f>UHG_csv!H112</f>
        <v/>
      </c>
      <c r="I112" s="537" t="str">
        <f>UHG_csv!I112</f>
        <v/>
      </c>
      <c r="J112" s="535" t="str">
        <f>UHG_csv!J112</f>
        <v/>
      </c>
      <c r="K112" s="535" t="str">
        <f>UHG_csv!K112</f>
        <v/>
      </c>
      <c r="L112" s="538"/>
      <c r="M112" s="539"/>
    </row>
    <row r="113" spans="1:13" x14ac:dyDescent="0.25">
      <c r="A113" s="534" t="str">
        <f>UHG_csv!A113</f>
        <v/>
      </c>
      <c r="B113" s="535" t="str">
        <f>UHG_csv!B113</f>
        <v/>
      </c>
      <c r="C113" s="535" t="str">
        <f>UHG_csv!C113</f>
        <v/>
      </c>
      <c r="D113" s="536" t="str">
        <f>UHG_csv!D113</f>
        <v/>
      </c>
      <c r="E113" s="536" t="str">
        <f>UHG_csv!E113</f>
        <v/>
      </c>
      <c r="F113" s="535" t="str">
        <f>UHG_csv!F113</f>
        <v/>
      </c>
      <c r="G113" s="535" t="str">
        <f>UHG_csv!G113</f>
        <v/>
      </c>
      <c r="H113" s="537" t="str">
        <f>UHG_csv!H113</f>
        <v/>
      </c>
      <c r="I113" s="537" t="str">
        <f>UHG_csv!I113</f>
        <v/>
      </c>
      <c r="J113" s="535" t="str">
        <f>UHG_csv!J113</f>
        <v/>
      </c>
      <c r="K113" s="535" t="str">
        <f>UHG_csv!K113</f>
        <v/>
      </c>
      <c r="L113" s="538"/>
      <c r="M113" s="539"/>
    </row>
    <row r="114" spans="1:13" x14ac:dyDescent="0.25">
      <c r="A114" s="534" t="str">
        <f>UHG_csv!A114</f>
        <v/>
      </c>
      <c r="B114" s="535" t="str">
        <f>UHG_csv!B114</f>
        <v/>
      </c>
      <c r="C114" s="535" t="str">
        <f>UHG_csv!C114</f>
        <v/>
      </c>
      <c r="D114" s="536" t="str">
        <f>UHG_csv!D114</f>
        <v/>
      </c>
      <c r="E114" s="536" t="str">
        <f>UHG_csv!E114</f>
        <v/>
      </c>
      <c r="F114" s="535" t="str">
        <f>UHG_csv!F114</f>
        <v/>
      </c>
      <c r="G114" s="535" t="str">
        <f>UHG_csv!G114</f>
        <v/>
      </c>
      <c r="H114" s="537" t="str">
        <f>UHG_csv!H114</f>
        <v/>
      </c>
      <c r="I114" s="537" t="str">
        <f>UHG_csv!I114</f>
        <v/>
      </c>
      <c r="J114" s="535" t="str">
        <f>UHG_csv!J114</f>
        <v/>
      </c>
      <c r="K114" s="535" t="str">
        <f>UHG_csv!K114</f>
        <v/>
      </c>
      <c r="L114" s="538"/>
      <c r="M114" s="539"/>
    </row>
    <row r="115" spans="1:13" x14ac:dyDescent="0.25">
      <c r="A115" s="534" t="str">
        <f>UHG_csv!A115</f>
        <v/>
      </c>
      <c r="B115" s="535" t="str">
        <f>UHG_csv!B115</f>
        <v/>
      </c>
      <c r="C115" s="535" t="str">
        <f>UHG_csv!C115</f>
        <v/>
      </c>
      <c r="D115" s="536" t="str">
        <f>UHG_csv!D115</f>
        <v/>
      </c>
      <c r="E115" s="536" t="str">
        <f>UHG_csv!E115</f>
        <v/>
      </c>
      <c r="F115" s="535" t="str">
        <f>UHG_csv!F115</f>
        <v/>
      </c>
      <c r="G115" s="535" t="str">
        <f>UHG_csv!G115</f>
        <v/>
      </c>
      <c r="H115" s="537" t="str">
        <f>UHG_csv!H115</f>
        <v/>
      </c>
      <c r="I115" s="537" t="str">
        <f>UHG_csv!I115</f>
        <v/>
      </c>
      <c r="J115" s="535" t="str">
        <f>UHG_csv!J115</f>
        <v/>
      </c>
      <c r="K115" s="535" t="str">
        <f>UHG_csv!K115</f>
        <v/>
      </c>
      <c r="L115" s="538"/>
      <c r="M115" s="539"/>
    </row>
    <row r="116" spans="1:13" x14ac:dyDescent="0.25">
      <c r="A116" s="534" t="str">
        <f>UHG_csv!A116</f>
        <v/>
      </c>
      <c r="B116" s="535" t="str">
        <f>UHG_csv!B116</f>
        <v/>
      </c>
      <c r="C116" s="535" t="str">
        <f>UHG_csv!C116</f>
        <v/>
      </c>
      <c r="D116" s="536" t="str">
        <f>UHG_csv!D116</f>
        <v/>
      </c>
      <c r="E116" s="536" t="str">
        <f>UHG_csv!E116</f>
        <v/>
      </c>
      <c r="F116" s="535" t="str">
        <f>UHG_csv!F116</f>
        <v/>
      </c>
      <c r="G116" s="535" t="str">
        <f>UHG_csv!G116</f>
        <v/>
      </c>
      <c r="H116" s="537" t="str">
        <f>UHG_csv!H116</f>
        <v/>
      </c>
      <c r="I116" s="537" t="str">
        <f>UHG_csv!I116</f>
        <v/>
      </c>
      <c r="J116" s="535" t="str">
        <f>UHG_csv!J116</f>
        <v/>
      </c>
      <c r="K116" s="535" t="str">
        <f>UHG_csv!K116</f>
        <v/>
      </c>
      <c r="L116" s="538"/>
      <c r="M116" s="539"/>
    </row>
    <row r="117" spans="1:13" x14ac:dyDescent="0.25">
      <c r="A117" s="534" t="str">
        <f>UHG_csv!A117</f>
        <v/>
      </c>
      <c r="B117" s="535" t="str">
        <f>UHG_csv!B117</f>
        <v/>
      </c>
      <c r="C117" s="535" t="str">
        <f>UHG_csv!C117</f>
        <v/>
      </c>
      <c r="D117" s="536" t="str">
        <f>UHG_csv!D117</f>
        <v/>
      </c>
      <c r="E117" s="536" t="str">
        <f>UHG_csv!E117</f>
        <v/>
      </c>
      <c r="F117" s="535" t="str">
        <f>UHG_csv!F117</f>
        <v/>
      </c>
      <c r="G117" s="535" t="str">
        <f>UHG_csv!G117</f>
        <v/>
      </c>
      <c r="H117" s="537" t="str">
        <f>UHG_csv!H117</f>
        <v/>
      </c>
      <c r="I117" s="537" t="str">
        <f>UHG_csv!I117</f>
        <v/>
      </c>
      <c r="J117" s="535" t="str">
        <f>UHG_csv!J117</f>
        <v/>
      </c>
      <c r="K117" s="535" t="str">
        <f>UHG_csv!K117</f>
        <v/>
      </c>
      <c r="L117" s="538"/>
      <c r="M117" s="539"/>
    </row>
    <row r="118" spans="1:13" x14ac:dyDescent="0.25">
      <c r="A118" s="534" t="str">
        <f>UHG_csv!A118</f>
        <v/>
      </c>
      <c r="B118" s="535" t="str">
        <f>UHG_csv!B118</f>
        <v/>
      </c>
      <c r="C118" s="535" t="str">
        <f>UHG_csv!C118</f>
        <v/>
      </c>
      <c r="D118" s="536" t="str">
        <f>UHG_csv!D118</f>
        <v/>
      </c>
      <c r="E118" s="536" t="str">
        <f>UHG_csv!E118</f>
        <v/>
      </c>
      <c r="F118" s="535" t="str">
        <f>UHG_csv!F118</f>
        <v/>
      </c>
      <c r="G118" s="535" t="str">
        <f>UHG_csv!G118</f>
        <v/>
      </c>
      <c r="H118" s="537" t="str">
        <f>UHG_csv!H118</f>
        <v/>
      </c>
      <c r="I118" s="537" t="str">
        <f>UHG_csv!I118</f>
        <v/>
      </c>
      <c r="J118" s="535" t="str">
        <f>UHG_csv!J118</f>
        <v/>
      </c>
      <c r="K118" s="535" t="str">
        <f>UHG_csv!K118</f>
        <v/>
      </c>
      <c r="L118" s="538"/>
      <c r="M118" s="539"/>
    </row>
    <row r="119" spans="1:13" x14ac:dyDescent="0.25">
      <c r="A119" s="534" t="str">
        <f>UHG_csv!A119</f>
        <v/>
      </c>
      <c r="B119" s="535" t="str">
        <f>UHG_csv!B119</f>
        <v/>
      </c>
      <c r="C119" s="535" t="str">
        <f>UHG_csv!C119</f>
        <v/>
      </c>
      <c r="D119" s="536" t="str">
        <f>UHG_csv!D119</f>
        <v/>
      </c>
      <c r="E119" s="536" t="str">
        <f>UHG_csv!E119</f>
        <v/>
      </c>
      <c r="F119" s="535" t="str">
        <f>UHG_csv!F119</f>
        <v/>
      </c>
      <c r="G119" s="535" t="str">
        <f>UHG_csv!G119</f>
        <v/>
      </c>
      <c r="H119" s="537" t="str">
        <f>UHG_csv!H119</f>
        <v/>
      </c>
      <c r="I119" s="537" t="str">
        <f>UHG_csv!I119</f>
        <v/>
      </c>
      <c r="J119" s="535" t="str">
        <f>UHG_csv!J119</f>
        <v/>
      </c>
      <c r="K119" s="535" t="str">
        <f>UHG_csv!K119</f>
        <v/>
      </c>
      <c r="L119" s="538"/>
      <c r="M119" s="539"/>
    </row>
    <row r="120" spans="1:13" x14ac:dyDescent="0.25">
      <c r="A120" s="534" t="str">
        <f>UHG_csv!A120</f>
        <v/>
      </c>
      <c r="B120" s="535" t="str">
        <f>UHG_csv!B120</f>
        <v/>
      </c>
      <c r="C120" s="535" t="str">
        <f>UHG_csv!C120</f>
        <v/>
      </c>
      <c r="D120" s="536" t="str">
        <f>UHG_csv!D120</f>
        <v/>
      </c>
      <c r="E120" s="536" t="str">
        <f>UHG_csv!E120</f>
        <v/>
      </c>
      <c r="F120" s="535" t="str">
        <f>UHG_csv!F120</f>
        <v/>
      </c>
      <c r="G120" s="535" t="str">
        <f>UHG_csv!G120</f>
        <v/>
      </c>
      <c r="H120" s="537" t="str">
        <f>UHG_csv!H120</f>
        <v/>
      </c>
      <c r="I120" s="537" t="str">
        <f>UHG_csv!I120</f>
        <v/>
      </c>
      <c r="J120" s="535" t="str">
        <f>UHG_csv!J120</f>
        <v/>
      </c>
      <c r="K120" s="535" t="str">
        <f>UHG_csv!K120</f>
        <v/>
      </c>
      <c r="L120" s="538"/>
      <c r="M120" s="539"/>
    </row>
    <row r="121" spans="1:13" x14ac:dyDescent="0.25">
      <c r="A121" s="534" t="str">
        <f>UHG_csv!A121</f>
        <v/>
      </c>
      <c r="B121" s="535" t="str">
        <f>UHG_csv!B121</f>
        <v/>
      </c>
      <c r="C121" s="535" t="str">
        <f>UHG_csv!C121</f>
        <v/>
      </c>
      <c r="D121" s="536" t="str">
        <f>UHG_csv!D121</f>
        <v/>
      </c>
      <c r="E121" s="536" t="str">
        <f>UHG_csv!E121</f>
        <v/>
      </c>
      <c r="F121" s="535" t="str">
        <f>UHG_csv!F121</f>
        <v/>
      </c>
      <c r="G121" s="535" t="str">
        <f>UHG_csv!G121</f>
        <v/>
      </c>
      <c r="H121" s="537" t="str">
        <f>UHG_csv!H121</f>
        <v/>
      </c>
      <c r="I121" s="537" t="str">
        <f>UHG_csv!I121</f>
        <v/>
      </c>
      <c r="J121" s="535" t="str">
        <f>UHG_csv!J121</f>
        <v/>
      </c>
      <c r="K121" s="535" t="str">
        <f>UHG_csv!K121</f>
        <v/>
      </c>
      <c r="L121" s="538"/>
      <c r="M121" s="539"/>
    </row>
    <row r="122" spans="1:13" x14ac:dyDescent="0.25">
      <c r="A122" s="534" t="str">
        <f>UHG_csv!A122</f>
        <v/>
      </c>
      <c r="B122" s="535" t="str">
        <f>UHG_csv!B122</f>
        <v/>
      </c>
      <c r="C122" s="535" t="str">
        <f>UHG_csv!C122</f>
        <v/>
      </c>
      <c r="D122" s="536" t="str">
        <f>UHG_csv!D122</f>
        <v/>
      </c>
      <c r="E122" s="536" t="str">
        <f>UHG_csv!E122</f>
        <v/>
      </c>
      <c r="F122" s="535" t="str">
        <f>UHG_csv!F122</f>
        <v/>
      </c>
      <c r="G122" s="535" t="str">
        <f>UHG_csv!G122</f>
        <v/>
      </c>
      <c r="H122" s="537" t="str">
        <f>UHG_csv!H122</f>
        <v/>
      </c>
      <c r="I122" s="537" t="str">
        <f>UHG_csv!I122</f>
        <v/>
      </c>
      <c r="J122" s="535" t="str">
        <f>UHG_csv!J122</f>
        <v/>
      </c>
      <c r="K122" s="535" t="str">
        <f>UHG_csv!K122</f>
        <v/>
      </c>
      <c r="L122" s="538"/>
      <c r="M122" s="539"/>
    </row>
    <row r="123" spans="1:13" x14ac:dyDescent="0.25">
      <c r="A123" s="534" t="str">
        <f>UHG_csv!A123</f>
        <v/>
      </c>
      <c r="B123" s="535" t="str">
        <f>UHG_csv!B123</f>
        <v/>
      </c>
      <c r="C123" s="535" t="str">
        <f>UHG_csv!C123</f>
        <v/>
      </c>
      <c r="D123" s="536" t="str">
        <f>UHG_csv!D123</f>
        <v/>
      </c>
      <c r="E123" s="536" t="str">
        <f>UHG_csv!E123</f>
        <v/>
      </c>
      <c r="F123" s="535" t="str">
        <f>UHG_csv!F123</f>
        <v/>
      </c>
      <c r="G123" s="535" t="str">
        <f>UHG_csv!G123</f>
        <v/>
      </c>
      <c r="H123" s="537" t="str">
        <f>UHG_csv!H123</f>
        <v/>
      </c>
      <c r="I123" s="537" t="str">
        <f>UHG_csv!I123</f>
        <v/>
      </c>
      <c r="J123" s="535" t="str">
        <f>UHG_csv!J123</f>
        <v/>
      </c>
      <c r="K123" s="535" t="str">
        <f>UHG_csv!K123</f>
        <v/>
      </c>
      <c r="L123" s="538"/>
      <c r="M123" s="539"/>
    </row>
    <row r="124" spans="1:13" x14ac:dyDescent="0.25">
      <c r="A124" s="534" t="str">
        <f>UHG_csv!A124</f>
        <v/>
      </c>
      <c r="B124" s="535" t="str">
        <f>UHG_csv!B124</f>
        <v/>
      </c>
      <c r="C124" s="535" t="str">
        <f>UHG_csv!C124</f>
        <v/>
      </c>
      <c r="D124" s="536" t="str">
        <f>UHG_csv!D124</f>
        <v/>
      </c>
      <c r="E124" s="536" t="str">
        <f>UHG_csv!E124</f>
        <v/>
      </c>
      <c r="F124" s="535" t="str">
        <f>UHG_csv!F124</f>
        <v/>
      </c>
      <c r="G124" s="535" t="str">
        <f>UHG_csv!G124</f>
        <v/>
      </c>
      <c r="H124" s="537" t="str">
        <f>UHG_csv!H124</f>
        <v/>
      </c>
      <c r="I124" s="537" t="str">
        <f>UHG_csv!I124</f>
        <v/>
      </c>
      <c r="J124" s="535" t="str">
        <f>UHG_csv!J124</f>
        <v/>
      </c>
      <c r="K124" s="535" t="str">
        <f>UHG_csv!K124</f>
        <v/>
      </c>
      <c r="L124" s="538"/>
      <c r="M124" s="539"/>
    </row>
    <row r="125" spans="1:13" x14ac:dyDescent="0.25">
      <c r="A125" s="534" t="str">
        <f>UHG_csv!A125</f>
        <v/>
      </c>
      <c r="B125" s="535" t="str">
        <f>UHG_csv!B125</f>
        <v/>
      </c>
      <c r="C125" s="535" t="str">
        <f>UHG_csv!C125</f>
        <v/>
      </c>
      <c r="D125" s="536" t="str">
        <f>UHG_csv!D125</f>
        <v/>
      </c>
      <c r="E125" s="536" t="str">
        <f>UHG_csv!E125</f>
        <v/>
      </c>
      <c r="F125" s="535" t="str">
        <f>UHG_csv!F125</f>
        <v/>
      </c>
      <c r="G125" s="535" t="str">
        <f>UHG_csv!G125</f>
        <v/>
      </c>
      <c r="H125" s="537" t="str">
        <f>UHG_csv!H125</f>
        <v/>
      </c>
      <c r="I125" s="537" t="str">
        <f>UHG_csv!I125</f>
        <v/>
      </c>
      <c r="J125" s="535" t="str">
        <f>UHG_csv!J125</f>
        <v/>
      </c>
      <c r="K125" s="535" t="str">
        <f>UHG_csv!K125</f>
        <v/>
      </c>
      <c r="L125" s="538"/>
      <c r="M125" s="539"/>
    </row>
    <row r="126" spans="1:13" x14ac:dyDescent="0.25">
      <c r="A126" s="534" t="str">
        <f>UHG_csv!A126</f>
        <v/>
      </c>
      <c r="B126" s="535" t="str">
        <f>UHG_csv!B126</f>
        <v/>
      </c>
      <c r="C126" s="535" t="str">
        <f>UHG_csv!C126</f>
        <v/>
      </c>
      <c r="D126" s="536" t="str">
        <f>UHG_csv!D126</f>
        <v/>
      </c>
      <c r="E126" s="536" t="str">
        <f>UHG_csv!E126</f>
        <v/>
      </c>
      <c r="F126" s="535" t="str">
        <f>UHG_csv!F126</f>
        <v/>
      </c>
      <c r="G126" s="535" t="str">
        <f>UHG_csv!G126</f>
        <v/>
      </c>
      <c r="H126" s="537" t="str">
        <f>UHG_csv!H126</f>
        <v/>
      </c>
      <c r="I126" s="537" t="str">
        <f>UHG_csv!I126</f>
        <v/>
      </c>
      <c r="J126" s="535" t="str">
        <f>UHG_csv!J126</f>
        <v/>
      </c>
      <c r="K126" s="535" t="str">
        <f>UHG_csv!K126</f>
        <v/>
      </c>
      <c r="L126" s="538"/>
      <c r="M126" s="539"/>
    </row>
    <row r="127" spans="1:13" x14ac:dyDescent="0.25">
      <c r="A127" s="534" t="str">
        <f>UHG_csv!A127</f>
        <v/>
      </c>
      <c r="B127" s="535" t="str">
        <f>UHG_csv!B127</f>
        <v/>
      </c>
      <c r="C127" s="535" t="str">
        <f>UHG_csv!C127</f>
        <v/>
      </c>
      <c r="D127" s="536" t="str">
        <f>UHG_csv!D127</f>
        <v/>
      </c>
      <c r="E127" s="536" t="str">
        <f>UHG_csv!E127</f>
        <v/>
      </c>
      <c r="F127" s="535" t="str">
        <f>UHG_csv!F127</f>
        <v/>
      </c>
      <c r="G127" s="535" t="str">
        <f>UHG_csv!G127</f>
        <v/>
      </c>
      <c r="H127" s="537" t="str">
        <f>UHG_csv!H127</f>
        <v/>
      </c>
      <c r="I127" s="537" t="str">
        <f>UHG_csv!I127</f>
        <v/>
      </c>
      <c r="J127" s="535" t="str">
        <f>UHG_csv!J127</f>
        <v/>
      </c>
      <c r="K127" s="535" t="str">
        <f>UHG_csv!K127</f>
        <v/>
      </c>
      <c r="L127" s="538"/>
      <c r="M127" s="539"/>
    </row>
    <row r="128" spans="1:13" x14ac:dyDescent="0.25">
      <c r="A128" s="534" t="str">
        <f>UHG_csv!A128</f>
        <v/>
      </c>
      <c r="B128" s="535" t="str">
        <f>UHG_csv!B128</f>
        <v/>
      </c>
      <c r="C128" s="535" t="str">
        <f>UHG_csv!C128</f>
        <v/>
      </c>
      <c r="D128" s="536" t="str">
        <f>UHG_csv!D128</f>
        <v/>
      </c>
      <c r="E128" s="536" t="str">
        <f>UHG_csv!E128</f>
        <v/>
      </c>
      <c r="F128" s="535" t="str">
        <f>UHG_csv!F128</f>
        <v/>
      </c>
      <c r="G128" s="535" t="str">
        <f>UHG_csv!G128</f>
        <v/>
      </c>
      <c r="H128" s="537" t="str">
        <f>UHG_csv!H128</f>
        <v/>
      </c>
      <c r="I128" s="537" t="str">
        <f>UHG_csv!I128</f>
        <v/>
      </c>
      <c r="J128" s="535" t="str">
        <f>UHG_csv!J128</f>
        <v/>
      </c>
      <c r="K128" s="535" t="str">
        <f>UHG_csv!K128</f>
        <v/>
      </c>
      <c r="L128" s="538"/>
      <c r="M128" s="539"/>
    </row>
    <row r="129" spans="1:13" x14ac:dyDescent="0.25">
      <c r="A129" s="534" t="str">
        <f>UHG_csv!A129</f>
        <v/>
      </c>
      <c r="B129" s="535" t="str">
        <f>UHG_csv!B129</f>
        <v/>
      </c>
      <c r="C129" s="535" t="str">
        <f>UHG_csv!C129</f>
        <v/>
      </c>
      <c r="D129" s="536" t="str">
        <f>UHG_csv!D129</f>
        <v/>
      </c>
      <c r="E129" s="536" t="str">
        <f>UHG_csv!E129</f>
        <v/>
      </c>
      <c r="F129" s="535" t="str">
        <f>UHG_csv!F129</f>
        <v/>
      </c>
      <c r="G129" s="535" t="str">
        <f>UHG_csv!G129</f>
        <v/>
      </c>
      <c r="H129" s="537" t="str">
        <f>UHG_csv!H129</f>
        <v/>
      </c>
      <c r="I129" s="537" t="str">
        <f>UHG_csv!I129</f>
        <v/>
      </c>
      <c r="J129" s="535" t="str">
        <f>UHG_csv!J129</f>
        <v/>
      </c>
      <c r="K129" s="535" t="str">
        <f>UHG_csv!K129</f>
        <v/>
      </c>
      <c r="L129" s="538"/>
      <c r="M129" s="539"/>
    </row>
    <row r="130" spans="1:13" x14ac:dyDescent="0.25">
      <c r="A130" s="534" t="str">
        <f>UHG_csv!A130</f>
        <v/>
      </c>
      <c r="B130" s="535" t="str">
        <f>UHG_csv!B130</f>
        <v/>
      </c>
      <c r="C130" s="535" t="str">
        <f>UHG_csv!C130</f>
        <v/>
      </c>
      <c r="D130" s="536" t="str">
        <f>UHG_csv!D130</f>
        <v/>
      </c>
      <c r="E130" s="536" t="str">
        <f>UHG_csv!E130</f>
        <v/>
      </c>
      <c r="F130" s="535" t="str">
        <f>UHG_csv!F130</f>
        <v/>
      </c>
      <c r="G130" s="535" t="str">
        <f>UHG_csv!G130</f>
        <v/>
      </c>
      <c r="H130" s="537" t="str">
        <f>UHG_csv!H130</f>
        <v/>
      </c>
      <c r="I130" s="537" t="str">
        <f>UHG_csv!I130</f>
        <v/>
      </c>
      <c r="J130" s="535" t="str">
        <f>UHG_csv!J130</f>
        <v/>
      </c>
      <c r="K130" s="535" t="str">
        <f>UHG_csv!K130</f>
        <v/>
      </c>
      <c r="L130" s="538"/>
      <c r="M130" s="539"/>
    </row>
    <row r="131" spans="1:13" x14ac:dyDescent="0.25">
      <c r="A131" s="534" t="str">
        <f>UHG_csv!A131</f>
        <v/>
      </c>
      <c r="B131" s="535" t="str">
        <f>UHG_csv!B131</f>
        <v/>
      </c>
      <c r="C131" s="535" t="str">
        <f>UHG_csv!C131</f>
        <v/>
      </c>
      <c r="D131" s="536" t="str">
        <f>UHG_csv!D131</f>
        <v/>
      </c>
      <c r="E131" s="536" t="str">
        <f>UHG_csv!E131</f>
        <v/>
      </c>
      <c r="F131" s="535" t="str">
        <f>UHG_csv!F131</f>
        <v/>
      </c>
      <c r="G131" s="535" t="str">
        <f>UHG_csv!G131</f>
        <v/>
      </c>
      <c r="H131" s="537" t="str">
        <f>UHG_csv!H131</f>
        <v/>
      </c>
      <c r="I131" s="537" t="str">
        <f>UHG_csv!I131</f>
        <v/>
      </c>
      <c r="J131" s="535" t="str">
        <f>UHG_csv!J131</f>
        <v/>
      </c>
      <c r="K131" s="535" t="str">
        <f>UHG_csv!K131</f>
        <v/>
      </c>
      <c r="L131" s="538"/>
      <c r="M131" s="539"/>
    </row>
    <row r="132" spans="1:13" x14ac:dyDescent="0.25">
      <c r="A132" s="534" t="str">
        <f>UHG_csv!A132</f>
        <v/>
      </c>
      <c r="B132" s="535" t="str">
        <f>UHG_csv!B132</f>
        <v/>
      </c>
      <c r="C132" s="535" t="str">
        <f>UHG_csv!C132</f>
        <v/>
      </c>
      <c r="D132" s="536" t="str">
        <f>UHG_csv!D132</f>
        <v/>
      </c>
      <c r="E132" s="536" t="str">
        <f>UHG_csv!E132</f>
        <v/>
      </c>
      <c r="F132" s="535" t="str">
        <f>UHG_csv!F132</f>
        <v/>
      </c>
      <c r="G132" s="535" t="str">
        <f>UHG_csv!G132</f>
        <v/>
      </c>
      <c r="H132" s="537" t="str">
        <f>UHG_csv!H132</f>
        <v/>
      </c>
      <c r="I132" s="537" t="str">
        <f>UHG_csv!I132</f>
        <v/>
      </c>
      <c r="J132" s="535" t="str">
        <f>UHG_csv!J132</f>
        <v/>
      </c>
      <c r="K132" s="535" t="str">
        <f>UHG_csv!K132</f>
        <v/>
      </c>
      <c r="L132" s="538"/>
      <c r="M132" s="539"/>
    </row>
    <row r="133" spans="1:13" x14ac:dyDescent="0.25">
      <c r="A133" s="534" t="str">
        <f>UHG_csv!A133</f>
        <v/>
      </c>
      <c r="B133" s="535" t="str">
        <f>UHG_csv!B133</f>
        <v/>
      </c>
      <c r="C133" s="535" t="str">
        <f>UHG_csv!C133</f>
        <v/>
      </c>
      <c r="D133" s="536" t="str">
        <f>UHG_csv!D133</f>
        <v/>
      </c>
      <c r="E133" s="536" t="str">
        <f>UHG_csv!E133</f>
        <v/>
      </c>
      <c r="F133" s="535" t="str">
        <f>UHG_csv!F133</f>
        <v/>
      </c>
      <c r="G133" s="535" t="str">
        <f>UHG_csv!G133</f>
        <v/>
      </c>
      <c r="H133" s="537" t="str">
        <f>UHG_csv!H133</f>
        <v/>
      </c>
      <c r="I133" s="537" t="str">
        <f>UHG_csv!I133</f>
        <v/>
      </c>
      <c r="J133" s="535" t="str">
        <f>UHG_csv!J133</f>
        <v/>
      </c>
      <c r="K133" s="535" t="str">
        <f>UHG_csv!K133</f>
        <v/>
      </c>
      <c r="L133" s="538"/>
      <c r="M133" s="539"/>
    </row>
    <row r="134" spans="1:13" x14ac:dyDescent="0.25">
      <c r="A134" s="534" t="str">
        <f>UHG_csv!A134</f>
        <v/>
      </c>
      <c r="B134" s="535" t="str">
        <f>UHG_csv!B134</f>
        <v/>
      </c>
      <c r="C134" s="535" t="str">
        <f>UHG_csv!C134</f>
        <v/>
      </c>
      <c r="D134" s="536" t="str">
        <f>UHG_csv!D134</f>
        <v/>
      </c>
      <c r="E134" s="536" t="str">
        <f>UHG_csv!E134</f>
        <v/>
      </c>
      <c r="F134" s="535" t="str">
        <f>UHG_csv!F134</f>
        <v/>
      </c>
      <c r="G134" s="535" t="str">
        <f>UHG_csv!G134</f>
        <v/>
      </c>
      <c r="H134" s="537" t="str">
        <f>UHG_csv!H134</f>
        <v/>
      </c>
      <c r="I134" s="537" t="str">
        <f>UHG_csv!I134</f>
        <v/>
      </c>
      <c r="J134" s="535" t="str">
        <f>UHG_csv!J134</f>
        <v/>
      </c>
      <c r="K134" s="535" t="str">
        <f>UHG_csv!K134</f>
        <v/>
      </c>
      <c r="L134" s="538"/>
      <c r="M134" s="539"/>
    </row>
    <row r="135" spans="1:13" x14ac:dyDescent="0.25">
      <c r="A135" s="534" t="str">
        <f>UHG_csv!A135</f>
        <v/>
      </c>
      <c r="B135" s="535" t="str">
        <f>UHG_csv!B135</f>
        <v/>
      </c>
      <c r="C135" s="535" t="str">
        <f>UHG_csv!C135</f>
        <v/>
      </c>
      <c r="D135" s="536" t="str">
        <f>UHG_csv!D135</f>
        <v/>
      </c>
      <c r="E135" s="536" t="str">
        <f>UHG_csv!E135</f>
        <v/>
      </c>
      <c r="F135" s="535" t="str">
        <f>UHG_csv!F135</f>
        <v/>
      </c>
      <c r="G135" s="535" t="str">
        <f>UHG_csv!G135</f>
        <v/>
      </c>
      <c r="H135" s="537" t="str">
        <f>UHG_csv!H135</f>
        <v/>
      </c>
      <c r="I135" s="537" t="str">
        <f>UHG_csv!I135</f>
        <v/>
      </c>
      <c r="J135" s="535" t="str">
        <f>UHG_csv!J135</f>
        <v/>
      </c>
      <c r="K135" s="535" t="str">
        <f>UHG_csv!K135</f>
        <v/>
      </c>
      <c r="L135" s="538"/>
      <c r="M135" s="539"/>
    </row>
    <row r="136" spans="1:13" x14ac:dyDescent="0.25">
      <c r="A136" s="534" t="str">
        <f>UHG_csv!A136</f>
        <v/>
      </c>
      <c r="B136" s="535" t="str">
        <f>UHG_csv!B136</f>
        <v/>
      </c>
      <c r="C136" s="535" t="str">
        <f>UHG_csv!C136</f>
        <v/>
      </c>
      <c r="D136" s="536" t="str">
        <f>UHG_csv!D136</f>
        <v/>
      </c>
      <c r="E136" s="536" t="str">
        <f>UHG_csv!E136</f>
        <v/>
      </c>
      <c r="F136" s="535" t="str">
        <f>UHG_csv!F136</f>
        <v/>
      </c>
      <c r="G136" s="535" t="str">
        <f>UHG_csv!G136</f>
        <v/>
      </c>
      <c r="H136" s="537" t="str">
        <f>UHG_csv!H136</f>
        <v/>
      </c>
      <c r="I136" s="537" t="str">
        <f>UHG_csv!I136</f>
        <v/>
      </c>
      <c r="J136" s="535" t="str">
        <f>UHG_csv!J136</f>
        <v/>
      </c>
      <c r="K136" s="535" t="str">
        <f>UHG_csv!K136</f>
        <v/>
      </c>
      <c r="L136" s="538"/>
      <c r="M136" s="539"/>
    </row>
    <row r="137" spans="1:13" x14ac:dyDescent="0.25">
      <c r="A137" s="534" t="str">
        <f>UHG_csv!A137</f>
        <v/>
      </c>
      <c r="B137" s="535" t="str">
        <f>UHG_csv!B137</f>
        <v/>
      </c>
      <c r="C137" s="535" t="str">
        <f>UHG_csv!C137</f>
        <v/>
      </c>
      <c r="D137" s="536" t="str">
        <f>UHG_csv!D137</f>
        <v/>
      </c>
      <c r="E137" s="536" t="str">
        <f>UHG_csv!E137</f>
        <v/>
      </c>
      <c r="F137" s="535" t="str">
        <f>UHG_csv!F137</f>
        <v/>
      </c>
      <c r="G137" s="535" t="str">
        <f>UHG_csv!G137</f>
        <v/>
      </c>
      <c r="H137" s="537" t="str">
        <f>UHG_csv!H137</f>
        <v/>
      </c>
      <c r="I137" s="537" t="str">
        <f>UHG_csv!I137</f>
        <v/>
      </c>
      <c r="J137" s="535" t="str">
        <f>UHG_csv!J137</f>
        <v/>
      </c>
      <c r="K137" s="535" t="str">
        <f>UHG_csv!K137</f>
        <v/>
      </c>
      <c r="L137" s="538"/>
      <c r="M137" s="539"/>
    </row>
    <row r="138" spans="1:13" x14ac:dyDescent="0.25">
      <c r="A138" s="534" t="str">
        <f>UHG_csv!A138</f>
        <v/>
      </c>
      <c r="B138" s="535" t="str">
        <f>UHG_csv!B138</f>
        <v/>
      </c>
      <c r="C138" s="535" t="str">
        <f>UHG_csv!C138</f>
        <v/>
      </c>
      <c r="D138" s="536" t="str">
        <f>UHG_csv!D138</f>
        <v/>
      </c>
      <c r="E138" s="536" t="str">
        <f>UHG_csv!E138</f>
        <v/>
      </c>
      <c r="F138" s="535" t="str">
        <f>UHG_csv!F138</f>
        <v/>
      </c>
      <c r="G138" s="535" t="str">
        <f>UHG_csv!G138</f>
        <v/>
      </c>
      <c r="H138" s="537" t="str">
        <f>UHG_csv!H138</f>
        <v/>
      </c>
      <c r="I138" s="537" t="str">
        <f>UHG_csv!I138</f>
        <v/>
      </c>
      <c r="J138" s="535" t="str">
        <f>UHG_csv!J138</f>
        <v/>
      </c>
      <c r="K138" s="535" t="str">
        <f>UHG_csv!K138</f>
        <v/>
      </c>
      <c r="L138" s="538"/>
      <c r="M138" s="539"/>
    </row>
    <row r="139" spans="1:13" x14ac:dyDescent="0.25">
      <c r="A139" s="534" t="str">
        <f>UHG_csv!A139</f>
        <v/>
      </c>
      <c r="B139" s="535" t="str">
        <f>UHG_csv!B139</f>
        <v/>
      </c>
      <c r="C139" s="535" t="str">
        <f>UHG_csv!C139</f>
        <v/>
      </c>
      <c r="D139" s="536" t="str">
        <f>UHG_csv!D139</f>
        <v/>
      </c>
      <c r="E139" s="536" t="str">
        <f>UHG_csv!E139</f>
        <v/>
      </c>
      <c r="F139" s="535" t="str">
        <f>UHG_csv!F139</f>
        <v/>
      </c>
      <c r="G139" s="535" t="str">
        <f>UHG_csv!G139</f>
        <v/>
      </c>
      <c r="H139" s="537" t="str">
        <f>UHG_csv!H139</f>
        <v/>
      </c>
      <c r="I139" s="537" t="str">
        <f>UHG_csv!I139</f>
        <v/>
      </c>
      <c r="J139" s="535" t="str">
        <f>UHG_csv!J139</f>
        <v/>
      </c>
      <c r="K139" s="535" t="str">
        <f>UHG_csv!K139</f>
        <v/>
      </c>
      <c r="L139" s="538"/>
      <c r="M139" s="539"/>
    </row>
    <row r="140" spans="1:13" x14ac:dyDescent="0.25">
      <c r="A140" s="534" t="str">
        <f>UHG_csv!A140</f>
        <v/>
      </c>
      <c r="B140" s="535" t="str">
        <f>UHG_csv!B140</f>
        <v/>
      </c>
      <c r="C140" s="535" t="str">
        <f>UHG_csv!C140</f>
        <v/>
      </c>
      <c r="D140" s="536" t="str">
        <f>UHG_csv!D140</f>
        <v/>
      </c>
      <c r="E140" s="536" t="str">
        <f>UHG_csv!E140</f>
        <v/>
      </c>
      <c r="F140" s="535" t="str">
        <f>UHG_csv!F140</f>
        <v/>
      </c>
      <c r="G140" s="535" t="str">
        <f>UHG_csv!G140</f>
        <v/>
      </c>
      <c r="H140" s="537" t="str">
        <f>UHG_csv!H140</f>
        <v/>
      </c>
      <c r="I140" s="537" t="str">
        <f>UHG_csv!I140</f>
        <v/>
      </c>
      <c r="J140" s="535" t="str">
        <f>UHG_csv!J140</f>
        <v/>
      </c>
      <c r="K140" s="535" t="str">
        <f>UHG_csv!K140</f>
        <v/>
      </c>
      <c r="L140" s="538"/>
      <c r="M140" s="539"/>
    </row>
    <row r="141" spans="1:13" x14ac:dyDescent="0.25">
      <c r="A141" s="534" t="str">
        <f>UHG_csv!A141</f>
        <v/>
      </c>
      <c r="B141" s="535" t="str">
        <f>UHG_csv!B141</f>
        <v/>
      </c>
      <c r="C141" s="535" t="str">
        <f>UHG_csv!C141</f>
        <v/>
      </c>
      <c r="D141" s="536" t="str">
        <f>UHG_csv!D141</f>
        <v/>
      </c>
      <c r="E141" s="536" t="str">
        <f>UHG_csv!E141</f>
        <v/>
      </c>
      <c r="F141" s="535" t="str">
        <f>UHG_csv!F141</f>
        <v/>
      </c>
      <c r="G141" s="535" t="str">
        <f>UHG_csv!G141</f>
        <v/>
      </c>
      <c r="H141" s="537" t="str">
        <f>UHG_csv!H141</f>
        <v/>
      </c>
      <c r="I141" s="537" t="str">
        <f>UHG_csv!I141</f>
        <v/>
      </c>
      <c r="J141" s="535" t="str">
        <f>UHG_csv!J141</f>
        <v/>
      </c>
      <c r="K141" s="535" t="str">
        <f>UHG_csv!K141</f>
        <v/>
      </c>
      <c r="L141" s="538"/>
      <c r="M141" s="539"/>
    </row>
    <row r="142" spans="1:13" x14ac:dyDescent="0.25">
      <c r="A142" s="534" t="str">
        <f>UHG_csv!A142</f>
        <v/>
      </c>
      <c r="B142" s="535" t="str">
        <f>UHG_csv!B142</f>
        <v/>
      </c>
      <c r="C142" s="535" t="str">
        <f>UHG_csv!C142</f>
        <v/>
      </c>
      <c r="D142" s="536" t="str">
        <f>UHG_csv!D142</f>
        <v/>
      </c>
      <c r="E142" s="536" t="str">
        <f>UHG_csv!E142</f>
        <v/>
      </c>
      <c r="F142" s="535" t="str">
        <f>UHG_csv!F142</f>
        <v/>
      </c>
      <c r="G142" s="535" t="str">
        <f>UHG_csv!G142</f>
        <v/>
      </c>
      <c r="H142" s="537" t="str">
        <f>UHG_csv!H142</f>
        <v/>
      </c>
      <c r="I142" s="537" t="str">
        <f>UHG_csv!I142</f>
        <v/>
      </c>
      <c r="J142" s="535" t="str">
        <f>UHG_csv!J142</f>
        <v/>
      </c>
      <c r="K142" s="535" t="str">
        <f>UHG_csv!K142</f>
        <v/>
      </c>
      <c r="L142" s="538"/>
      <c r="M142" s="539"/>
    </row>
    <row r="143" spans="1:13" x14ac:dyDescent="0.25">
      <c r="A143" s="534" t="str">
        <f>UHG_csv!A143</f>
        <v/>
      </c>
      <c r="B143" s="535" t="str">
        <f>UHG_csv!B143</f>
        <v/>
      </c>
      <c r="C143" s="535" t="str">
        <f>UHG_csv!C143</f>
        <v/>
      </c>
      <c r="D143" s="536" t="str">
        <f>UHG_csv!D143</f>
        <v/>
      </c>
      <c r="E143" s="536" t="str">
        <f>UHG_csv!E143</f>
        <v/>
      </c>
      <c r="F143" s="535" t="str">
        <f>UHG_csv!F143</f>
        <v/>
      </c>
      <c r="G143" s="535" t="str">
        <f>UHG_csv!G143</f>
        <v/>
      </c>
      <c r="H143" s="537" t="str">
        <f>UHG_csv!H143</f>
        <v/>
      </c>
      <c r="I143" s="537" t="str">
        <f>UHG_csv!I143</f>
        <v/>
      </c>
      <c r="J143" s="535" t="str">
        <f>UHG_csv!J143</f>
        <v/>
      </c>
      <c r="K143" s="535" t="str">
        <f>UHG_csv!K143</f>
        <v/>
      </c>
      <c r="L143" s="538"/>
      <c r="M143" s="539"/>
    </row>
    <row r="144" spans="1:13" x14ac:dyDescent="0.25">
      <c r="A144" s="534" t="str">
        <f>UHG_csv!A144</f>
        <v/>
      </c>
      <c r="B144" s="535" t="str">
        <f>UHG_csv!B144</f>
        <v/>
      </c>
      <c r="C144" s="535" t="str">
        <f>UHG_csv!C144</f>
        <v/>
      </c>
      <c r="D144" s="536" t="str">
        <f>UHG_csv!D144</f>
        <v/>
      </c>
      <c r="E144" s="536" t="str">
        <f>UHG_csv!E144</f>
        <v/>
      </c>
      <c r="F144" s="535" t="str">
        <f>UHG_csv!F144</f>
        <v/>
      </c>
      <c r="G144" s="535" t="str">
        <f>UHG_csv!G144</f>
        <v/>
      </c>
      <c r="H144" s="537" t="str">
        <f>UHG_csv!H144</f>
        <v/>
      </c>
      <c r="I144" s="537" t="str">
        <f>UHG_csv!I144</f>
        <v/>
      </c>
      <c r="J144" s="535" t="str">
        <f>UHG_csv!J144</f>
        <v/>
      </c>
      <c r="K144" s="535" t="str">
        <f>UHG_csv!K144</f>
        <v/>
      </c>
      <c r="L144" s="538"/>
      <c r="M144" s="539"/>
    </row>
    <row r="145" spans="1:13" x14ac:dyDescent="0.25">
      <c r="A145" s="534" t="str">
        <f>UHG_csv!A145</f>
        <v/>
      </c>
      <c r="B145" s="535" t="str">
        <f>UHG_csv!B145</f>
        <v/>
      </c>
      <c r="C145" s="535" t="str">
        <f>UHG_csv!C145</f>
        <v/>
      </c>
      <c r="D145" s="536" t="str">
        <f>UHG_csv!D145</f>
        <v/>
      </c>
      <c r="E145" s="536" t="str">
        <f>UHG_csv!E145</f>
        <v/>
      </c>
      <c r="F145" s="535" t="str">
        <f>UHG_csv!F145</f>
        <v/>
      </c>
      <c r="G145" s="535" t="str">
        <f>UHG_csv!G145</f>
        <v/>
      </c>
      <c r="H145" s="537" t="str">
        <f>UHG_csv!H145</f>
        <v/>
      </c>
      <c r="I145" s="537" t="str">
        <f>UHG_csv!I145</f>
        <v/>
      </c>
      <c r="J145" s="535" t="str">
        <f>UHG_csv!J145</f>
        <v/>
      </c>
      <c r="K145" s="535" t="str">
        <f>UHG_csv!K145</f>
        <v/>
      </c>
      <c r="L145" s="538"/>
      <c r="M145" s="539"/>
    </row>
    <row r="146" spans="1:13" x14ac:dyDescent="0.25">
      <c r="A146" s="534" t="str">
        <f>UHG_csv!A146</f>
        <v/>
      </c>
      <c r="B146" s="535" t="str">
        <f>UHG_csv!B146</f>
        <v/>
      </c>
      <c r="C146" s="535" t="str">
        <f>UHG_csv!C146</f>
        <v/>
      </c>
      <c r="D146" s="536" t="str">
        <f>UHG_csv!D146</f>
        <v/>
      </c>
      <c r="E146" s="536" t="str">
        <f>UHG_csv!E146</f>
        <v/>
      </c>
      <c r="F146" s="535" t="str">
        <f>UHG_csv!F146</f>
        <v/>
      </c>
      <c r="G146" s="535" t="str">
        <f>UHG_csv!G146</f>
        <v/>
      </c>
      <c r="H146" s="537" t="str">
        <f>UHG_csv!H146</f>
        <v/>
      </c>
      <c r="I146" s="537" t="str">
        <f>UHG_csv!I146</f>
        <v/>
      </c>
      <c r="J146" s="535" t="str">
        <f>UHG_csv!J146</f>
        <v/>
      </c>
      <c r="K146" s="535" t="str">
        <f>UHG_csv!K146</f>
        <v/>
      </c>
      <c r="L146" s="538"/>
      <c r="M146" s="539"/>
    </row>
    <row r="147" spans="1:13" x14ac:dyDescent="0.25">
      <c r="A147" s="534" t="str">
        <f>UHG_csv!A147</f>
        <v/>
      </c>
      <c r="B147" s="535" t="str">
        <f>UHG_csv!B147</f>
        <v/>
      </c>
      <c r="C147" s="535" t="str">
        <f>UHG_csv!C147</f>
        <v/>
      </c>
      <c r="D147" s="536" t="str">
        <f>UHG_csv!D147</f>
        <v/>
      </c>
      <c r="E147" s="536" t="str">
        <f>UHG_csv!E147</f>
        <v/>
      </c>
      <c r="F147" s="535" t="str">
        <f>UHG_csv!F147</f>
        <v/>
      </c>
      <c r="G147" s="535" t="str">
        <f>UHG_csv!G147</f>
        <v/>
      </c>
      <c r="H147" s="537" t="str">
        <f>UHG_csv!H147</f>
        <v/>
      </c>
      <c r="I147" s="537" t="str">
        <f>UHG_csv!I147</f>
        <v/>
      </c>
      <c r="J147" s="535" t="str">
        <f>UHG_csv!J147</f>
        <v/>
      </c>
      <c r="K147" s="535" t="str">
        <f>UHG_csv!K147</f>
        <v/>
      </c>
      <c r="L147" s="538"/>
      <c r="M147" s="539"/>
    </row>
    <row r="148" spans="1:13" x14ac:dyDescent="0.25">
      <c r="A148" s="534" t="str">
        <f>UHG_csv!A148</f>
        <v/>
      </c>
      <c r="B148" s="535" t="str">
        <f>UHG_csv!B148</f>
        <v/>
      </c>
      <c r="C148" s="535" t="str">
        <f>UHG_csv!C148</f>
        <v/>
      </c>
      <c r="D148" s="536" t="str">
        <f>UHG_csv!D148</f>
        <v/>
      </c>
      <c r="E148" s="536" t="str">
        <f>UHG_csv!E148</f>
        <v/>
      </c>
      <c r="F148" s="535" t="str">
        <f>UHG_csv!F148</f>
        <v/>
      </c>
      <c r="G148" s="535" t="str">
        <f>UHG_csv!G148</f>
        <v/>
      </c>
      <c r="H148" s="537" t="str">
        <f>UHG_csv!H148</f>
        <v/>
      </c>
      <c r="I148" s="537" t="str">
        <f>UHG_csv!I148</f>
        <v/>
      </c>
      <c r="J148" s="535" t="str">
        <f>UHG_csv!J148</f>
        <v/>
      </c>
      <c r="K148" s="535" t="str">
        <f>UHG_csv!K148</f>
        <v/>
      </c>
      <c r="L148" s="538"/>
      <c r="M148" s="539"/>
    </row>
    <row r="149" spans="1:13" x14ac:dyDescent="0.25">
      <c r="A149" s="534" t="str">
        <f>UHG_csv!A149</f>
        <v/>
      </c>
      <c r="B149" s="535" t="str">
        <f>UHG_csv!B149</f>
        <v/>
      </c>
      <c r="C149" s="535" t="str">
        <f>UHG_csv!C149</f>
        <v/>
      </c>
      <c r="D149" s="536" t="str">
        <f>UHG_csv!D149</f>
        <v/>
      </c>
      <c r="E149" s="536" t="str">
        <f>UHG_csv!E149</f>
        <v/>
      </c>
      <c r="F149" s="535" t="str">
        <f>UHG_csv!F149</f>
        <v/>
      </c>
      <c r="G149" s="535" t="str">
        <f>UHG_csv!G149</f>
        <v/>
      </c>
      <c r="H149" s="537" t="str">
        <f>UHG_csv!H149</f>
        <v/>
      </c>
      <c r="I149" s="537" t="str">
        <f>UHG_csv!I149</f>
        <v/>
      </c>
      <c r="J149" s="535" t="str">
        <f>UHG_csv!J149</f>
        <v/>
      </c>
      <c r="K149" s="535" t="str">
        <f>UHG_csv!K149</f>
        <v/>
      </c>
      <c r="L149" s="538"/>
      <c r="M149" s="539"/>
    </row>
    <row r="150" spans="1:13" x14ac:dyDescent="0.25">
      <c r="A150" s="534" t="str">
        <f>UHG_csv!A150</f>
        <v/>
      </c>
      <c r="B150" s="535" t="str">
        <f>UHG_csv!B150</f>
        <v/>
      </c>
      <c r="C150" s="535" t="str">
        <f>UHG_csv!C150</f>
        <v/>
      </c>
      <c r="D150" s="536" t="str">
        <f>UHG_csv!D150</f>
        <v/>
      </c>
      <c r="E150" s="536" t="str">
        <f>UHG_csv!E150</f>
        <v/>
      </c>
      <c r="F150" s="535" t="str">
        <f>UHG_csv!F150</f>
        <v/>
      </c>
      <c r="G150" s="535" t="str">
        <f>UHG_csv!G150</f>
        <v/>
      </c>
      <c r="H150" s="537" t="str">
        <f>UHG_csv!H150</f>
        <v/>
      </c>
      <c r="I150" s="537" t="str">
        <f>UHG_csv!I150</f>
        <v/>
      </c>
      <c r="J150" s="535" t="str">
        <f>UHG_csv!J150</f>
        <v/>
      </c>
      <c r="K150" s="535" t="str">
        <f>UHG_csv!K150</f>
        <v/>
      </c>
      <c r="L150" s="538"/>
      <c r="M150" s="539"/>
    </row>
    <row r="151" spans="1:13" x14ac:dyDescent="0.25">
      <c r="A151" s="534" t="str">
        <f>UHG_csv!A151</f>
        <v/>
      </c>
      <c r="B151" s="535" t="str">
        <f>UHG_csv!B151</f>
        <v/>
      </c>
      <c r="C151" s="535" t="str">
        <f>UHG_csv!C151</f>
        <v/>
      </c>
      <c r="D151" s="536" t="str">
        <f>UHG_csv!D151</f>
        <v/>
      </c>
      <c r="E151" s="536" t="str">
        <f>UHG_csv!E151</f>
        <v/>
      </c>
      <c r="F151" s="535" t="str">
        <f>UHG_csv!F151</f>
        <v/>
      </c>
      <c r="G151" s="535" t="str">
        <f>UHG_csv!G151</f>
        <v/>
      </c>
      <c r="H151" s="537" t="str">
        <f>UHG_csv!H151</f>
        <v/>
      </c>
      <c r="I151" s="537" t="str">
        <f>UHG_csv!I151</f>
        <v/>
      </c>
      <c r="J151" s="535" t="str">
        <f>UHG_csv!J151</f>
        <v/>
      </c>
      <c r="K151" s="535" t="str">
        <f>UHG_csv!K151</f>
        <v/>
      </c>
      <c r="L151" s="538"/>
      <c r="M151" s="539"/>
    </row>
    <row r="152" spans="1:13" x14ac:dyDescent="0.25">
      <c r="A152" s="534" t="str">
        <f>UHG_csv!A152</f>
        <v/>
      </c>
      <c r="B152" s="535" t="str">
        <f>UHG_csv!B152</f>
        <v/>
      </c>
      <c r="C152" s="535" t="str">
        <f>UHG_csv!C152</f>
        <v/>
      </c>
      <c r="D152" s="536" t="str">
        <f>UHG_csv!D152</f>
        <v/>
      </c>
      <c r="E152" s="536" t="str">
        <f>UHG_csv!E152</f>
        <v/>
      </c>
      <c r="F152" s="535" t="str">
        <f>UHG_csv!F152</f>
        <v/>
      </c>
      <c r="G152" s="535" t="str">
        <f>UHG_csv!G152</f>
        <v/>
      </c>
      <c r="H152" s="537" t="str">
        <f>UHG_csv!H152</f>
        <v/>
      </c>
      <c r="I152" s="537" t="str">
        <f>UHG_csv!I152</f>
        <v/>
      </c>
      <c r="J152" s="535" t="str">
        <f>UHG_csv!J152</f>
        <v/>
      </c>
      <c r="K152" s="535" t="str">
        <f>UHG_csv!K152</f>
        <v/>
      </c>
      <c r="L152" s="538"/>
      <c r="M152" s="539"/>
    </row>
    <row r="153" spans="1:13" x14ac:dyDescent="0.25">
      <c r="A153" s="534" t="str">
        <f>UHG_csv!A153</f>
        <v/>
      </c>
      <c r="B153" s="535" t="str">
        <f>UHG_csv!B153</f>
        <v/>
      </c>
      <c r="C153" s="535" t="str">
        <f>UHG_csv!C153</f>
        <v/>
      </c>
      <c r="D153" s="536" t="str">
        <f>UHG_csv!D153</f>
        <v/>
      </c>
      <c r="E153" s="536" t="str">
        <f>UHG_csv!E153</f>
        <v/>
      </c>
      <c r="F153" s="535" t="str">
        <f>UHG_csv!F153</f>
        <v/>
      </c>
      <c r="G153" s="535" t="str">
        <f>UHG_csv!G153</f>
        <v/>
      </c>
      <c r="H153" s="537" t="str">
        <f>UHG_csv!H153</f>
        <v/>
      </c>
      <c r="I153" s="537" t="str">
        <f>UHG_csv!I153</f>
        <v/>
      </c>
      <c r="J153" s="535" t="str">
        <f>UHG_csv!J153</f>
        <v/>
      </c>
      <c r="K153" s="535" t="str">
        <f>UHG_csv!K153</f>
        <v/>
      </c>
      <c r="L153" s="538"/>
      <c r="M153" s="539"/>
    </row>
    <row r="154" spans="1:13" x14ac:dyDescent="0.25">
      <c r="A154" s="534" t="str">
        <f>UHG_csv!A154</f>
        <v/>
      </c>
      <c r="B154" s="535" t="str">
        <f>UHG_csv!B154</f>
        <v/>
      </c>
      <c r="C154" s="535" t="str">
        <f>UHG_csv!C154</f>
        <v/>
      </c>
      <c r="D154" s="536" t="str">
        <f>UHG_csv!D154</f>
        <v/>
      </c>
      <c r="E154" s="536" t="str">
        <f>UHG_csv!E154</f>
        <v/>
      </c>
      <c r="F154" s="535" t="str">
        <f>UHG_csv!F154</f>
        <v/>
      </c>
      <c r="G154" s="535" t="str">
        <f>UHG_csv!G154</f>
        <v/>
      </c>
      <c r="H154" s="537" t="str">
        <f>UHG_csv!H154</f>
        <v/>
      </c>
      <c r="I154" s="537" t="str">
        <f>UHG_csv!I154</f>
        <v/>
      </c>
      <c r="J154" s="535" t="str">
        <f>UHG_csv!J154</f>
        <v/>
      </c>
      <c r="K154" s="535" t="str">
        <f>UHG_csv!K154</f>
        <v/>
      </c>
      <c r="L154" s="538"/>
      <c r="M154" s="539"/>
    </row>
    <row r="155" spans="1:13" x14ac:dyDescent="0.25">
      <c r="A155" s="534" t="str">
        <f>UHG_csv!A155</f>
        <v/>
      </c>
      <c r="B155" s="535" t="str">
        <f>UHG_csv!B155</f>
        <v/>
      </c>
      <c r="C155" s="535" t="str">
        <f>UHG_csv!C155</f>
        <v/>
      </c>
      <c r="D155" s="536" t="str">
        <f>UHG_csv!D155</f>
        <v/>
      </c>
      <c r="E155" s="536" t="str">
        <f>UHG_csv!E155</f>
        <v/>
      </c>
      <c r="F155" s="535" t="str">
        <f>UHG_csv!F155</f>
        <v/>
      </c>
      <c r="G155" s="535" t="str">
        <f>UHG_csv!G155</f>
        <v/>
      </c>
      <c r="H155" s="537" t="str">
        <f>UHG_csv!H155</f>
        <v/>
      </c>
      <c r="I155" s="537" t="str">
        <f>UHG_csv!I155</f>
        <v/>
      </c>
      <c r="J155" s="535" t="str">
        <f>UHG_csv!J155</f>
        <v/>
      </c>
      <c r="K155" s="535" t="str">
        <f>UHG_csv!K155</f>
        <v/>
      </c>
      <c r="L155" s="538"/>
      <c r="M155" s="539"/>
    </row>
    <row r="156" spans="1:13" x14ac:dyDescent="0.25">
      <c r="A156" s="534" t="str">
        <f>UHG_csv!A156</f>
        <v/>
      </c>
      <c r="B156" s="535" t="str">
        <f>UHG_csv!B156</f>
        <v/>
      </c>
      <c r="C156" s="535" t="str">
        <f>UHG_csv!C156</f>
        <v/>
      </c>
      <c r="D156" s="536" t="str">
        <f>UHG_csv!D156</f>
        <v/>
      </c>
      <c r="E156" s="536" t="str">
        <f>UHG_csv!E156</f>
        <v/>
      </c>
      <c r="F156" s="535" t="str">
        <f>UHG_csv!F156</f>
        <v/>
      </c>
      <c r="G156" s="535" t="str">
        <f>UHG_csv!G156</f>
        <v/>
      </c>
      <c r="H156" s="537" t="str">
        <f>UHG_csv!H156</f>
        <v/>
      </c>
      <c r="I156" s="537" t="str">
        <f>UHG_csv!I156</f>
        <v/>
      </c>
      <c r="J156" s="535" t="str">
        <f>UHG_csv!J156</f>
        <v/>
      </c>
      <c r="K156" s="535" t="str">
        <f>UHG_csv!K156</f>
        <v/>
      </c>
      <c r="L156" s="538"/>
      <c r="M156" s="539"/>
    </row>
    <row r="157" spans="1:13" x14ac:dyDescent="0.25">
      <c r="A157" s="534" t="str">
        <f>UHG_csv!A157</f>
        <v/>
      </c>
      <c r="B157" s="535" t="str">
        <f>UHG_csv!B157</f>
        <v/>
      </c>
      <c r="C157" s="535" t="str">
        <f>UHG_csv!C157</f>
        <v/>
      </c>
      <c r="D157" s="536" t="str">
        <f>UHG_csv!D157</f>
        <v/>
      </c>
      <c r="E157" s="536" t="str">
        <f>UHG_csv!E157</f>
        <v/>
      </c>
      <c r="F157" s="535" t="str">
        <f>UHG_csv!F157</f>
        <v/>
      </c>
      <c r="G157" s="535" t="str">
        <f>UHG_csv!G157</f>
        <v/>
      </c>
      <c r="H157" s="537" t="str">
        <f>UHG_csv!H157</f>
        <v/>
      </c>
      <c r="I157" s="537" t="str">
        <f>UHG_csv!I157</f>
        <v/>
      </c>
      <c r="J157" s="535" t="str">
        <f>UHG_csv!J157</f>
        <v/>
      </c>
      <c r="K157" s="535" t="str">
        <f>UHG_csv!K157</f>
        <v/>
      </c>
      <c r="L157" s="538"/>
      <c r="M157" s="539"/>
    </row>
    <row r="158" spans="1:13" x14ac:dyDescent="0.25">
      <c r="A158" s="534" t="str">
        <f>UHG_csv!A158</f>
        <v/>
      </c>
      <c r="B158" s="535" t="str">
        <f>UHG_csv!B158</f>
        <v/>
      </c>
      <c r="C158" s="535" t="str">
        <f>UHG_csv!C158</f>
        <v/>
      </c>
      <c r="D158" s="536" t="str">
        <f>UHG_csv!D158</f>
        <v/>
      </c>
      <c r="E158" s="536" t="str">
        <f>UHG_csv!E158</f>
        <v/>
      </c>
      <c r="F158" s="535" t="str">
        <f>UHG_csv!F158</f>
        <v/>
      </c>
      <c r="G158" s="535" t="str">
        <f>UHG_csv!G158</f>
        <v/>
      </c>
      <c r="H158" s="537" t="str">
        <f>UHG_csv!H158</f>
        <v/>
      </c>
      <c r="I158" s="537" t="str">
        <f>UHG_csv!I158</f>
        <v/>
      </c>
      <c r="J158" s="535" t="str">
        <f>UHG_csv!J158</f>
        <v/>
      </c>
      <c r="K158" s="535" t="str">
        <f>UHG_csv!K158</f>
        <v/>
      </c>
      <c r="L158" s="538"/>
      <c r="M158" s="539"/>
    </row>
    <row r="159" spans="1:13" x14ac:dyDescent="0.25">
      <c r="A159" s="534" t="str">
        <f>UHG_csv!A159</f>
        <v/>
      </c>
      <c r="B159" s="535" t="str">
        <f>UHG_csv!B159</f>
        <v/>
      </c>
      <c r="C159" s="535" t="str">
        <f>UHG_csv!C159</f>
        <v/>
      </c>
      <c r="D159" s="536" t="str">
        <f>UHG_csv!D159</f>
        <v/>
      </c>
      <c r="E159" s="536" t="str">
        <f>UHG_csv!E159</f>
        <v/>
      </c>
      <c r="F159" s="535" t="str">
        <f>UHG_csv!F159</f>
        <v/>
      </c>
      <c r="G159" s="535" t="str">
        <f>UHG_csv!G159</f>
        <v/>
      </c>
      <c r="H159" s="537" t="str">
        <f>UHG_csv!H159</f>
        <v/>
      </c>
      <c r="I159" s="537" t="str">
        <f>UHG_csv!I159</f>
        <v/>
      </c>
      <c r="J159" s="535" t="str">
        <f>UHG_csv!J159</f>
        <v/>
      </c>
      <c r="K159" s="535" t="str">
        <f>UHG_csv!K159</f>
        <v/>
      </c>
      <c r="L159" s="538"/>
      <c r="M159" s="539"/>
    </row>
    <row r="160" spans="1:13" x14ac:dyDescent="0.25">
      <c r="A160" s="534" t="str">
        <f>UHG_csv!A160</f>
        <v/>
      </c>
      <c r="B160" s="535" t="str">
        <f>UHG_csv!B160</f>
        <v/>
      </c>
      <c r="C160" s="535" t="str">
        <f>UHG_csv!C160</f>
        <v/>
      </c>
      <c r="D160" s="536" t="str">
        <f>UHG_csv!D160</f>
        <v/>
      </c>
      <c r="E160" s="536" t="str">
        <f>UHG_csv!E160</f>
        <v/>
      </c>
      <c r="F160" s="535" t="str">
        <f>UHG_csv!F160</f>
        <v/>
      </c>
      <c r="G160" s="535" t="str">
        <f>UHG_csv!G160</f>
        <v/>
      </c>
      <c r="H160" s="537" t="str">
        <f>UHG_csv!H160</f>
        <v/>
      </c>
      <c r="I160" s="537" t="str">
        <f>UHG_csv!I160</f>
        <v/>
      </c>
      <c r="J160" s="535" t="str">
        <f>UHG_csv!J160</f>
        <v/>
      </c>
      <c r="K160" s="535" t="str">
        <f>UHG_csv!K160</f>
        <v/>
      </c>
      <c r="L160" s="538"/>
      <c r="M160" s="539"/>
    </row>
    <row r="161" spans="1:13" x14ac:dyDescent="0.25">
      <c r="A161" s="534" t="str">
        <f>UHG_csv!A161</f>
        <v/>
      </c>
      <c r="B161" s="535" t="str">
        <f>UHG_csv!B161</f>
        <v/>
      </c>
      <c r="C161" s="535" t="str">
        <f>UHG_csv!C161</f>
        <v/>
      </c>
      <c r="D161" s="536" t="str">
        <f>UHG_csv!D161</f>
        <v/>
      </c>
      <c r="E161" s="536" t="str">
        <f>UHG_csv!E161</f>
        <v/>
      </c>
      <c r="F161" s="535" t="str">
        <f>UHG_csv!F161</f>
        <v/>
      </c>
      <c r="G161" s="535" t="str">
        <f>UHG_csv!G161</f>
        <v/>
      </c>
      <c r="H161" s="537" t="str">
        <f>UHG_csv!H161</f>
        <v/>
      </c>
      <c r="I161" s="537" t="str">
        <f>UHG_csv!I161</f>
        <v/>
      </c>
      <c r="J161" s="535" t="str">
        <f>UHG_csv!J161</f>
        <v/>
      </c>
      <c r="K161" s="535" t="str">
        <f>UHG_csv!K161</f>
        <v/>
      </c>
      <c r="L161" s="538"/>
      <c r="M161" s="539"/>
    </row>
    <row r="162" spans="1:13" x14ac:dyDescent="0.25">
      <c r="A162" s="534" t="str">
        <f>UHG_csv!A162</f>
        <v/>
      </c>
      <c r="B162" s="535" t="str">
        <f>UHG_csv!B162</f>
        <v/>
      </c>
      <c r="C162" s="535" t="str">
        <f>UHG_csv!C162</f>
        <v/>
      </c>
      <c r="D162" s="536" t="str">
        <f>UHG_csv!D162</f>
        <v/>
      </c>
      <c r="E162" s="536" t="str">
        <f>UHG_csv!E162</f>
        <v/>
      </c>
      <c r="F162" s="535" t="str">
        <f>UHG_csv!F162</f>
        <v/>
      </c>
      <c r="G162" s="535" t="str">
        <f>UHG_csv!G162</f>
        <v/>
      </c>
      <c r="H162" s="537" t="str">
        <f>UHG_csv!H162</f>
        <v/>
      </c>
      <c r="I162" s="537" t="str">
        <f>UHG_csv!I162</f>
        <v/>
      </c>
      <c r="J162" s="535" t="str">
        <f>UHG_csv!J162</f>
        <v/>
      </c>
      <c r="K162" s="535" t="str">
        <f>UHG_csv!K162</f>
        <v/>
      </c>
      <c r="L162" s="538"/>
      <c r="M162" s="539"/>
    </row>
    <row r="163" spans="1:13" x14ac:dyDescent="0.25">
      <c r="A163" s="534" t="str">
        <f>UHG_csv!A163</f>
        <v/>
      </c>
      <c r="B163" s="535" t="str">
        <f>UHG_csv!B163</f>
        <v/>
      </c>
      <c r="C163" s="535" t="str">
        <f>UHG_csv!C163</f>
        <v/>
      </c>
      <c r="D163" s="536" t="str">
        <f>UHG_csv!D163</f>
        <v/>
      </c>
      <c r="E163" s="536" t="str">
        <f>UHG_csv!E163</f>
        <v/>
      </c>
      <c r="F163" s="535" t="str">
        <f>UHG_csv!F163</f>
        <v/>
      </c>
      <c r="G163" s="535" t="str">
        <f>UHG_csv!G163</f>
        <v/>
      </c>
      <c r="H163" s="537" t="str">
        <f>UHG_csv!H163</f>
        <v/>
      </c>
      <c r="I163" s="537" t="str">
        <f>UHG_csv!I163</f>
        <v/>
      </c>
      <c r="J163" s="535" t="str">
        <f>UHG_csv!J163</f>
        <v/>
      </c>
      <c r="K163" s="535" t="str">
        <f>UHG_csv!K163</f>
        <v/>
      </c>
      <c r="L163" s="538"/>
      <c r="M163" s="539"/>
    </row>
    <row r="164" spans="1:13" x14ac:dyDescent="0.25">
      <c r="A164" s="534" t="str">
        <f>UHG_csv!A164</f>
        <v/>
      </c>
      <c r="B164" s="535" t="str">
        <f>UHG_csv!B164</f>
        <v/>
      </c>
      <c r="C164" s="535" t="str">
        <f>UHG_csv!C164</f>
        <v/>
      </c>
      <c r="D164" s="536" t="str">
        <f>UHG_csv!D164</f>
        <v/>
      </c>
      <c r="E164" s="536" t="str">
        <f>UHG_csv!E164</f>
        <v/>
      </c>
      <c r="F164" s="535" t="str">
        <f>UHG_csv!F164</f>
        <v/>
      </c>
      <c r="G164" s="535" t="str">
        <f>UHG_csv!G164</f>
        <v/>
      </c>
      <c r="H164" s="537" t="str">
        <f>UHG_csv!H164</f>
        <v/>
      </c>
      <c r="I164" s="537" t="str">
        <f>UHG_csv!I164</f>
        <v/>
      </c>
      <c r="J164" s="535" t="str">
        <f>UHG_csv!J164</f>
        <v/>
      </c>
      <c r="K164" s="535" t="str">
        <f>UHG_csv!K164</f>
        <v/>
      </c>
      <c r="L164" s="538"/>
      <c r="M164" s="539"/>
    </row>
    <row r="165" spans="1:13" x14ac:dyDescent="0.25">
      <c r="A165" s="534" t="str">
        <f>UHG_csv!A165</f>
        <v/>
      </c>
      <c r="B165" s="535" t="str">
        <f>UHG_csv!B165</f>
        <v/>
      </c>
      <c r="C165" s="535" t="str">
        <f>UHG_csv!C165</f>
        <v/>
      </c>
      <c r="D165" s="536" t="str">
        <f>UHG_csv!D165</f>
        <v/>
      </c>
      <c r="E165" s="536" t="str">
        <f>UHG_csv!E165</f>
        <v/>
      </c>
      <c r="F165" s="535" t="str">
        <f>UHG_csv!F165</f>
        <v/>
      </c>
      <c r="G165" s="535" t="str">
        <f>UHG_csv!G165</f>
        <v/>
      </c>
      <c r="H165" s="537" t="str">
        <f>UHG_csv!H165</f>
        <v/>
      </c>
      <c r="I165" s="537" t="str">
        <f>UHG_csv!I165</f>
        <v/>
      </c>
      <c r="J165" s="535" t="str">
        <f>UHG_csv!J165</f>
        <v/>
      </c>
      <c r="K165" s="535" t="str">
        <f>UHG_csv!K165</f>
        <v/>
      </c>
      <c r="L165" s="538"/>
      <c r="M165" s="539"/>
    </row>
    <row r="166" spans="1:13" x14ac:dyDescent="0.25">
      <c r="A166" s="534" t="str">
        <f>UHG_csv!A166</f>
        <v/>
      </c>
      <c r="B166" s="535" t="str">
        <f>UHG_csv!B166</f>
        <v/>
      </c>
      <c r="C166" s="535" t="str">
        <f>UHG_csv!C166</f>
        <v/>
      </c>
      <c r="D166" s="536" t="str">
        <f>UHG_csv!D166</f>
        <v/>
      </c>
      <c r="E166" s="536" t="str">
        <f>UHG_csv!E166</f>
        <v/>
      </c>
      <c r="F166" s="535" t="str">
        <f>UHG_csv!F166</f>
        <v/>
      </c>
      <c r="G166" s="535" t="str">
        <f>UHG_csv!G166</f>
        <v/>
      </c>
      <c r="H166" s="537" t="str">
        <f>UHG_csv!H166</f>
        <v/>
      </c>
      <c r="I166" s="537" t="str">
        <f>UHG_csv!I166</f>
        <v/>
      </c>
      <c r="J166" s="535" t="str">
        <f>UHG_csv!J166</f>
        <v/>
      </c>
      <c r="K166" s="535" t="str">
        <f>UHG_csv!K166</f>
        <v/>
      </c>
      <c r="L166" s="538"/>
      <c r="M166" s="539"/>
    </row>
    <row r="167" spans="1:13" x14ac:dyDescent="0.25">
      <c r="A167" s="534" t="str">
        <f>UHG_csv!A167</f>
        <v/>
      </c>
      <c r="B167" s="535" t="str">
        <f>UHG_csv!B167</f>
        <v/>
      </c>
      <c r="C167" s="535" t="str">
        <f>UHG_csv!C167</f>
        <v/>
      </c>
      <c r="D167" s="536" t="str">
        <f>UHG_csv!D167</f>
        <v/>
      </c>
      <c r="E167" s="536" t="str">
        <f>UHG_csv!E167</f>
        <v/>
      </c>
      <c r="F167" s="535" t="str">
        <f>UHG_csv!F167</f>
        <v/>
      </c>
      <c r="G167" s="535" t="str">
        <f>UHG_csv!G167</f>
        <v/>
      </c>
      <c r="H167" s="537" t="str">
        <f>UHG_csv!H167</f>
        <v/>
      </c>
      <c r="I167" s="537" t="str">
        <f>UHG_csv!I167</f>
        <v/>
      </c>
      <c r="J167" s="535" t="str">
        <f>UHG_csv!J167</f>
        <v/>
      </c>
      <c r="K167" s="535" t="str">
        <f>UHG_csv!K167</f>
        <v/>
      </c>
      <c r="L167" s="538"/>
      <c r="M167" s="539"/>
    </row>
    <row r="168" spans="1:13" x14ac:dyDescent="0.25">
      <c r="A168" s="534" t="str">
        <f>UHG_csv!A168</f>
        <v/>
      </c>
      <c r="B168" s="535" t="str">
        <f>UHG_csv!B168</f>
        <v/>
      </c>
      <c r="C168" s="535" t="str">
        <f>UHG_csv!C168</f>
        <v/>
      </c>
      <c r="D168" s="536" t="str">
        <f>UHG_csv!D168</f>
        <v/>
      </c>
      <c r="E168" s="536" t="str">
        <f>UHG_csv!E168</f>
        <v/>
      </c>
      <c r="F168" s="535" t="str">
        <f>UHG_csv!F168</f>
        <v/>
      </c>
      <c r="G168" s="535" t="str">
        <f>UHG_csv!G168</f>
        <v/>
      </c>
      <c r="H168" s="537" t="str">
        <f>UHG_csv!H168</f>
        <v/>
      </c>
      <c r="I168" s="537" t="str">
        <f>UHG_csv!I168</f>
        <v/>
      </c>
      <c r="J168" s="535" t="str">
        <f>UHG_csv!J168</f>
        <v/>
      </c>
      <c r="K168" s="535" t="str">
        <f>UHG_csv!K168</f>
        <v/>
      </c>
      <c r="L168" s="538"/>
      <c r="M168" s="539"/>
    </row>
    <row r="169" spans="1:13" x14ac:dyDescent="0.25">
      <c r="A169" s="534" t="str">
        <f>UHG_csv!A169</f>
        <v/>
      </c>
      <c r="B169" s="535" t="str">
        <f>UHG_csv!B169</f>
        <v/>
      </c>
      <c r="C169" s="535" t="str">
        <f>UHG_csv!C169</f>
        <v/>
      </c>
      <c r="D169" s="536" t="str">
        <f>UHG_csv!D169</f>
        <v/>
      </c>
      <c r="E169" s="536" t="str">
        <f>UHG_csv!E169</f>
        <v/>
      </c>
      <c r="F169" s="535" t="str">
        <f>UHG_csv!F169</f>
        <v/>
      </c>
      <c r="G169" s="535" t="str">
        <f>UHG_csv!G169</f>
        <v/>
      </c>
      <c r="H169" s="537" t="str">
        <f>UHG_csv!H169</f>
        <v/>
      </c>
      <c r="I169" s="537" t="str">
        <f>UHG_csv!I169</f>
        <v/>
      </c>
      <c r="J169" s="535" t="str">
        <f>UHG_csv!J169</f>
        <v/>
      </c>
      <c r="K169" s="535" t="str">
        <f>UHG_csv!K169</f>
        <v/>
      </c>
      <c r="L169" s="538"/>
      <c r="M169" s="539"/>
    </row>
    <row r="170" spans="1:13" x14ac:dyDescent="0.25">
      <c r="A170" s="534" t="str">
        <f>UHG_csv!A170</f>
        <v/>
      </c>
      <c r="B170" s="535" t="str">
        <f>UHG_csv!B170</f>
        <v/>
      </c>
      <c r="C170" s="535" t="str">
        <f>UHG_csv!C170</f>
        <v/>
      </c>
      <c r="D170" s="536" t="str">
        <f>UHG_csv!D170</f>
        <v/>
      </c>
      <c r="E170" s="536" t="str">
        <f>UHG_csv!E170</f>
        <v/>
      </c>
      <c r="F170" s="535" t="str">
        <f>UHG_csv!F170</f>
        <v/>
      </c>
      <c r="G170" s="535" t="str">
        <f>UHG_csv!G170</f>
        <v/>
      </c>
      <c r="H170" s="537" t="str">
        <f>UHG_csv!H170</f>
        <v/>
      </c>
      <c r="I170" s="537" t="str">
        <f>UHG_csv!I170</f>
        <v/>
      </c>
      <c r="J170" s="535" t="str">
        <f>UHG_csv!J170</f>
        <v/>
      </c>
      <c r="K170" s="535" t="str">
        <f>UHG_csv!K170</f>
        <v/>
      </c>
      <c r="L170" s="538"/>
      <c r="M170" s="539"/>
    </row>
    <row r="171" spans="1:13" x14ac:dyDescent="0.25">
      <c r="A171" s="534" t="str">
        <f>UHG_csv!A171</f>
        <v/>
      </c>
      <c r="B171" s="535" t="str">
        <f>UHG_csv!B171</f>
        <v/>
      </c>
      <c r="C171" s="535" t="str">
        <f>UHG_csv!C171</f>
        <v/>
      </c>
      <c r="D171" s="536" t="str">
        <f>UHG_csv!D171</f>
        <v/>
      </c>
      <c r="E171" s="536" t="str">
        <f>UHG_csv!E171</f>
        <v/>
      </c>
      <c r="F171" s="535" t="str">
        <f>UHG_csv!F171</f>
        <v/>
      </c>
      <c r="G171" s="535" t="str">
        <f>UHG_csv!G171</f>
        <v/>
      </c>
      <c r="H171" s="537" t="str">
        <f>UHG_csv!H171</f>
        <v/>
      </c>
      <c r="I171" s="537" t="str">
        <f>UHG_csv!I171</f>
        <v/>
      </c>
      <c r="J171" s="535" t="str">
        <f>UHG_csv!J171</f>
        <v/>
      </c>
      <c r="K171" s="535" t="str">
        <f>UHG_csv!K171</f>
        <v/>
      </c>
      <c r="L171" s="538"/>
      <c r="M171" s="539"/>
    </row>
    <row r="172" spans="1:13" x14ac:dyDescent="0.25">
      <c r="A172" s="534" t="str">
        <f>UHG_csv!A172</f>
        <v/>
      </c>
      <c r="B172" s="535" t="str">
        <f>UHG_csv!B172</f>
        <v/>
      </c>
      <c r="C172" s="535" t="str">
        <f>UHG_csv!C172</f>
        <v/>
      </c>
      <c r="D172" s="536" t="str">
        <f>UHG_csv!D172</f>
        <v/>
      </c>
      <c r="E172" s="536" t="str">
        <f>UHG_csv!E172</f>
        <v/>
      </c>
      <c r="F172" s="535" t="str">
        <f>UHG_csv!F172</f>
        <v/>
      </c>
      <c r="G172" s="535" t="str">
        <f>UHG_csv!G172</f>
        <v/>
      </c>
      <c r="H172" s="537" t="str">
        <f>UHG_csv!H172</f>
        <v/>
      </c>
      <c r="I172" s="537" t="str">
        <f>UHG_csv!I172</f>
        <v/>
      </c>
      <c r="J172" s="535" t="str">
        <f>UHG_csv!J172</f>
        <v/>
      </c>
      <c r="K172" s="535" t="str">
        <f>UHG_csv!K172</f>
        <v/>
      </c>
      <c r="L172" s="538"/>
      <c r="M172" s="539"/>
    </row>
    <row r="173" spans="1:13" x14ac:dyDescent="0.25">
      <c r="A173" s="534" t="str">
        <f>UHG_csv!A173</f>
        <v/>
      </c>
      <c r="B173" s="535" t="str">
        <f>UHG_csv!B173</f>
        <v/>
      </c>
      <c r="C173" s="535" t="str">
        <f>UHG_csv!C173</f>
        <v/>
      </c>
      <c r="D173" s="536" t="str">
        <f>UHG_csv!D173</f>
        <v/>
      </c>
      <c r="E173" s="536" t="str">
        <f>UHG_csv!E173</f>
        <v/>
      </c>
      <c r="F173" s="535" t="str">
        <f>UHG_csv!F173</f>
        <v/>
      </c>
      <c r="G173" s="535" t="str">
        <f>UHG_csv!G173</f>
        <v/>
      </c>
      <c r="H173" s="537" t="str">
        <f>UHG_csv!H173</f>
        <v/>
      </c>
      <c r="I173" s="537" t="str">
        <f>UHG_csv!I173</f>
        <v/>
      </c>
      <c r="J173" s="535" t="str">
        <f>UHG_csv!J173</f>
        <v/>
      </c>
      <c r="K173" s="535" t="str">
        <f>UHG_csv!K173</f>
        <v/>
      </c>
      <c r="L173" s="538"/>
      <c r="M173" s="539"/>
    </row>
    <row r="174" spans="1:13" x14ac:dyDescent="0.25">
      <c r="A174" s="534" t="str">
        <f>UHG_csv!A174</f>
        <v/>
      </c>
      <c r="B174" s="535" t="str">
        <f>UHG_csv!B174</f>
        <v/>
      </c>
      <c r="C174" s="535" t="str">
        <f>UHG_csv!C174</f>
        <v/>
      </c>
      <c r="D174" s="536" t="str">
        <f>UHG_csv!D174</f>
        <v/>
      </c>
      <c r="E174" s="536" t="str">
        <f>UHG_csv!E174</f>
        <v/>
      </c>
      <c r="F174" s="535" t="str">
        <f>UHG_csv!F174</f>
        <v/>
      </c>
      <c r="G174" s="535" t="str">
        <f>UHG_csv!G174</f>
        <v/>
      </c>
      <c r="H174" s="537" t="str">
        <f>UHG_csv!H174</f>
        <v/>
      </c>
      <c r="I174" s="537" t="str">
        <f>UHG_csv!I174</f>
        <v/>
      </c>
      <c r="J174" s="535" t="str">
        <f>UHG_csv!J174</f>
        <v/>
      </c>
      <c r="K174" s="535" t="str">
        <f>UHG_csv!K174</f>
        <v/>
      </c>
      <c r="L174" s="538"/>
      <c r="M174" s="539"/>
    </row>
    <row r="175" spans="1:13" x14ac:dyDescent="0.25">
      <c r="A175" s="534" t="str">
        <f>UHG_csv!A175</f>
        <v/>
      </c>
      <c r="B175" s="535" t="str">
        <f>UHG_csv!B175</f>
        <v/>
      </c>
      <c r="C175" s="535" t="str">
        <f>UHG_csv!C175</f>
        <v/>
      </c>
      <c r="D175" s="536" t="str">
        <f>UHG_csv!D175</f>
        <v/>
      </c>
      <c r="E175" s="536" t="str">
        <f>UHG_csv!E175</f>
        <v/>
      </c>
      <c r="F175" s="535" t="str">
        <f>UHG_csv!F175</f>
        <v/>
      </c>
      <c r="G175" s="535" t="str">
        <f>UHG_csv!G175</f>
        <v/>
      </c>
      <c r="H175" s="537" t="str">
        <f>UHG_csv!H175</f>
        <v/>
      </c>
      <c r="I175" s="537" t="str">
        <f>UHG_csv!I175</f>
        <v/>
      </c>
      <c r="J175" s="535" t="str">
        <f>UHG_csv!J175</f>
        <v/>
      </c>
      <c r="K175" s="535" t="str">
        <f>UHG_csv!K175</f>
        <v/>
      </c>
      <c r="L175" s="538"/>
      <c r="M175" s="539"/>
    </row>
    <row r="176" spans="1:13" x14ac:dyDescent="0.25">
      <c r="A176" s="534" t="str">
        <f>UHG_csv!A176</f>
        <v/>
      </c>
      <c r="B176" s="535" t="str">
        <f>UHG_csv!B176</f>
        <v/>
      </c>
      <c r="C176" s="535" t="str">
        <f>UHG_csv!C176</f>
        <v/>
      </c>
      <c r="D176" s="536" t="str">
        <f>UHG_csv!D176</f>
        <v/>
      </c>
      <c r="E176" s="536" t="str">
        <f>UHG_csv!E176</f>
        <v/>
      </c>
      <c r="F176" s="535" t="str">
        <f>UHG_csv!F176</f>
        <v/>
      </c>
      <c r="G176" s="535" t="str">
        <f>UHG_csv!G176</f>
        <v/>
      </c>
      <c r="H176" s="537" t="str">
        <f>UHG_csv!H176</f>
        <v/>
      </c>
      <c r="I176" s="537" t="str">
        <f>UHG_csv!I176</f>
        <v/>
      </c>
      <c r="J176" s="535" t="str">
        <f>UHG_csv!J176</f>
        <v/>
      </c>
      <c r="K176" s="535" t="str">
        <f>UHG_csv!K176</f>
        <v/>
      </c>
      <c r="L176" s="538"/>
      <c r="M176" s="539"/>
    </row>
    <row r="177" spans="1:13" x14ac:dyDescent="0.25">
      <c r="A177" s="534" t="str">
        <f>UHG_csv!A177</f>
        <v/>
      </c>
      <c r="B177" s="535" t="str">
        <f>UHG_csv!B177</f>
        <v/>
      </c>
      <c r="C177" s="535" t="str">
        <f>UHG_csv!C177</f>
        <v/>
      </c>
      <c r="D177" s="536" t="str">
        <f>UHG_csv!D177</f>
        <v/>
      </c>
      <c r="E177" s="536" t="str">
        <f>UHG_csv!E177</f>
        <v/>
      </c>
      <c r="F177" s="535" t="str">
        <f>UHG_csv!F177</f>
        <v/>
      </c>
      <c r="G177" s="535" t="str">
        <f>UHG_csv!G177</f>
        <v/>
      </c>
      <c r="H177" s="537" t="str">
        <f>UHG_csv!H177</f>
        <v/>
      </c>
      <c r="I177" s="537" t="str">
        <f>UHG_csv!I177</f>
        <v/>
      </c>
      <c r="J177" s="535" t="str">
        <f>UHG_csv!J177</f>
        <v/>
      </c>
      <c r="K177" s="535" t="str">
        <f>UHG_csv!K177</f>
        <v/>
      </c>
      <c r="L177" s="538"/>
      <c r="M177" s="539"/>
    </row>
    <row r="178" spans="1:13" x14ac:dyDescent="0.25">
      <c r="A178" s="534" t="str">
        <f>UHG_csv!A178</f>
        <v/>
      </c>
      <c r="B178" s="535" t="str">
        <f>UHG_csv!B178</f>
        <v/>
      </c>
      <c r="C178" s="535" t="str">
        <f>UHG_csv!C178</f>
        <v/>
      </c>
      <c r="D178" s="536" t="str">
        <f>UHG_csv!D178</f>
        <v/>
      </c>
      <c r="E178" s="536" t="str">
        <f>UHG_csv!E178</f>
        <v/>
      </c>
      <c r="F178" s="535" t="str">
        <f>UHG_csv!F178</f>
        <v/>
      </c>
      <c r="G178" s="535" t="str">
        <f>UHG_csv!G178</f>
        <v/>
      </c>
      <c r="H178" s="537" t="str">
        <f>UHG_csv!H178</f>
        <v/>
      </c>
      <c r="I178" s="537" t="str">
        <f>UHG_csv!I178</f>
        <v/>
      </c>
      <c r="J178" s="535" t="str">
        <f>UHG_csv!J178</f>
        <v/>
      </c>
      <c r="K178" s="535" t="str">
        <f>UHG_csv!K178</f>
        <v/>
      </c>
      <c r="L178" s="538"/>
      <c r="M178" s="539"/>
    </row>
    <row r="179" spans="1:13" x14ac:dyDescent="0.25">
      <c r="A179" s="534" t="str">
        <f>UHG_csv!A179</f>
        <v/>
      </c>
      <c r="B179" s="535" t="str">
        <f>UHG_csv!B179</f>
        <v/>
      </c>
      <c r="C179" s="535" t="str">
        <f>UHG_csv!C179</f>
        <v/>
      </c>
      <c r="D179" s="536" t="str">
        <f>UHG_csv!D179</f>
        <v/>
      </c>
      <c r="E179" s="536" t="str">
        <f>UHG_csv!E179</f>
        <v/>
      </c>
      <c r="F179" s="535" t="str">
        <f>UHG_csv!F179</f>
        <v/>
      </c>
      <c r="G179" s="535" t="str">
        <f>UHG_csv!G179</f>
        <v/>
      </c>
      <c r="H179" s="537" t="str">
        <f>UHG_csv!H179</f>
        <v/>
      </c>
      <c r="I179" s="537" t="str">
        <f>UHG_csv!I179</f>
        <v/>
      </c>
      <c r="J179" s="535" t="str">
        <f>UHG_csv!J179</f>
        <v/>
      </c>
      <c r="K179" s="535" t="str">
        <f>UHG_csv!K179</f>
        <v/>
      </c>
      <c r="L179" s="538"/>
      <c r="M179" s="539"/>
    </row>
    <row r="180" spans="1:13" x14ac:dyDescent="0.25">
      <c r="A180" s="534" t="str">
        <f>UHG_csv!A180</f>
        <v/>
      </c>
      <c r="B180" s="535" t="str">
        <f>UHG_csv!B180</f>
        <v/>
      </c>
      <c r="C180" s="535" t="str">
        <f>UHG_csv!C180</f>
        <v/>
      </c>
      <c r="D180" s="536" t="str">
        <f>UHG_csv!D180</f>
        <v/>
      </c>
      <c r="E180" s="536" t="str">
        <f>UHG_csv!E180</f>
        <v/>
      </c>
      <c r="F180" s="535" t="str">
        <f>UHG_csv!F180</f>
        <v/>
      </c>
      <c r="G180" s="535" t="str">
        <f>UHG_csv!G180</f>
        <v/>
      </c>
      <c r="H180" s="537" t="str">
        <f>UHG_csv!H180</f>
        <v/>
      </c>
      <c r="I180" s="537" t="str">
        <f>UHG_csv!I180</f>
        <v/>
      </c>
      <c r="J180" s="535" t="str">
        <f>UHG_csv!J180</f>
        <v/>
      </c>
      <c r="K180" s="535" t="str">
        <f>UHG_csv!K180</f>
        <v/>
      </c>
      <c r="L180" s="538"/>
      <c r="M180" s="539"/>
    </row>
    <row r="181" spans="1:13" x14ac:dyDescent="0.25">
      <c r="A181" s="534" t="str">
        <f>UHG_csv!A181</f>
        <v/>
      </c>
      <c r="B181" s="535" t="str">
        <f>UHG_csv!B181</f>
        <v/>
      </c>
      <c r="C181" s="535" t="str">
        <f>UHG_csv!C181</f>
        <v/>
      </c>
      <c r="D181" s="536" t="str">
        <f>UHG_csv!D181</f>
        <v/>
      </c>
      <c r="E181" s="536" t="str">
        <f>UHG_csv!E181</f>
        <v/>
      </c>
      <c r="F181" s="535" t="str">
        <f>UHG_csv!F181</f>
        <v/>
      </c>
      <c r="G181" s="535" t="str">
        <f>UHG_csv!G181</f>
        <v/>
      </c>
      <c r="H181" s="537" t="str">
        <f>UHG_csv!H181</f>
        <v/>
      </c>
      <c r="I181" s="537" t="str">
        <f>UHG_csv!I181</f>
        <v/>
      </c>
      <c r="J181" s="535" t="str">
        <f>UHG_csv!J181</f>
        <v/>
      </c>
      <c r="K181" s="535" t="str">
        <f>UHG_csv!K181</f>
        <v/>
      </c>
      <c r="L181" s="538"/>
      <c r="M181" s="539"/>
    </row>
    <row r="182" spans="1:13" x14ac:dyDescent="0.25">
      <c r="A182" s="534" t="str">
        <f>UHG_csv!A182</f>
        <v/>
      </c>
      <c r="B182" s="535" t="str">
        <f>UHG_csv!B182</f>
        <v/>
      </c>
      <c r="C182" s="535" t="str">
        <f>UHG_csv!C182</f>
        <v/>
      </c>
      <c r="D182" s="536" t="str">
        <f>UHG_csv!D182</f>
        <v/>
      </c>
      <c r="E182" s="536" t="str">
        <f>UHG_csv!E182</f>
        <v/>
      </c>
      <c r="F182" s="535" t="str">
        <f>UHG_csv!F182</f>
        <v/>
      </c>
      <c r="G182" s="535" t="str">
        <f>UHG_csv!G182</f>
        <v/>
      </c>
      <c r="H182" s="537" t="str">
        <f>UHG_csv!H182</f>
        <v/>
      </c>
      <c r="I182" s="537" t="str">
        <f>UHG_csv!I182</f>
        <v/>
      </c>
      <c r="J182" s="535" t="str">
        <f>UHG_csv!J182</f>
        <v/>
      </c>
      <c r="K182" s="535" t="str">
        <f>UHG_csv!K182</f>
        <v/>
      </c>
      <c r="L182" s="538"/>
      <c r="M182" s="539"/>
    </row>
    <row r="183" spans="1:13" x14ac:dyDescent="0.25">
      <c r="A183" s="534" t="str">
        <f>UHG_csv!A183</f>
        <v/>
      </c>
      <c r="B183" s="535" t="str">
        <f>UHG_csv!B183</f>
        <v/>
      </c>
      <c r="C183" s="535" t="str">
        <f>UHG_csv!C183</f>
        <v/>
      </c>
      <c r="D183" s="536" t="str">
        <f>UHG_csv!D183</f>
        <v/>
      </c>
      <c r="E183" s="536" t="str">
        <f>UHG_csv!E183</f>
        <v/>
      </c>
      <c r="F183" s="535" t="str">
        <f>UHG_csv!F183</f>
        <v/>
      </c>
      <c r="G183" s="535" t="str">
        <f>UHG_csv!G183</f>
        <v/>
      </c>
      <c r="H183" s="537" t="str">
        <f>UHG_csv!H183</f>
        <v/>
      </c>
      <c r="I183" s="537" t="str">
        <f>UHG_csv!I183</f>
        <v/>
      </c>
      <c r="J183" s="535" t="str">
        <f>UHG_csv!J183</f>
        <v/>
      </c>
      <c r="K183" s="535" t="str">
        <f>UHG_csv!K183</f>
        <v/>
      </c>
      <c r="L183" s="538"/>
      <c r="M183" s="539"/>
    </row>
    <row r="184" spans="1:13" x14ac:dyDescent="0.25">
      <c r="A184" s="534" t="str">
        <f>UHG_csv!A184</f>
        <v/>
      </c>
      <c r="B184" s="535" t="str">
        <f>UHG_csv!B184</f>
        <v/>
      </c>
      <c r="C184" s="535" t="str">
        <f>UHG_csv!C184</f>
        <v/>
      </c>
      <c r="D184" s="536" t="str">
        <f>UHG_csv!D184</f>
        <v/>
      </c>
      <c r="E184" s="536" t="str">
        <f>UHG_csv!E184</f>
        <v/>
      </c>
      <c r="F184" s="535" t="str">
        <f>UHG_csv!F184</f>
        <v/>
      </c>
      <c r="G184" s="535" t="str">
        <f>UHG_csv!G184</f>
        <v/>
      </c>
      <c r="H184" s="537" t="str">
        <f>UHG_csv!H184</f>
        <v/>
      </c>
      <c r="I184" s="537" t="str">
        <f>UHG_csv!I184</f>
        <v/>
      </c>
      <c r="J184" s="535" t="str">
        <f>UHG_csv!J184</f>
        <v/>
      </c>
      <c r="K184" s="535" t="str">
        <f>UHG_csv!K184</f>
        <v/>
      </c>
      <c r="L184" s="538"/>
      <c r="M184" s="539"/>
    </row>
    <row r="185" spans="1:13" x14ac:dyDescent="0.25">
      <c r="A185" s="534" t="str">
        <f>UHG_csv!A185</f>
        <v/>
      </c>
      <c r="B185" s="535" t="str">
        <f>UHG_csv!B185</f>
        <v/>
      </c>
      <c r="C185" s="535" t="str">
        <f>UHG_csv!C185</f>
        <v/>
      </c>
      <c r="D185" s="536" t="str">
        <f>UHG_csv!D185</f>
        <v/>
      </c>
      <c r="E185" s="536" t="str">
        <f>UHG_csv!E185</f>
        <v/>
      </c>
      <c r="F185" s="535" t="str">
        <f>UHG_csv!F185</f>
        <v/>
      </c>
      <c r="G185" s="535" t="str">
        <f>UHG_csv!G185</f>
        <v/>
      </c>
      <c r="H185" s="537" t="str">
        <f>UHG_csv!H185</f>
        <v/>
      </c>
      <c r="I185" s="537" t="str">
        <f>UHG_csv!I185</f>
        <v/>
      </c>
      <c r="J185" s="535" t="str">
        <f>UHG_csv!J185</f>
        <v/>
      </c>
      <c r="K185" s="535" t="str">
        <f>UHG_csv!K185</f>
        <v/>
      </c>
      <c r="L185" s="538"/>
      <c r="M185" s="539"/>
    </row>
    <row r="186" spans="1:13" x14ac:dyDescent="0.25">
      <c r="A186" s="534" t="str">
        <f>UHG_csv!A186</f>
        <v/>
      </c>
      <c r="B186" s="535" t="str">
        <f>UHG_csv!B186</f>
        <v/>
      </c>
      <c r="C186" s="535" t="str">
        <f>UHG_csv!C186</f>
        <v/>
      </c>
      <c r="D186" s="536" t="str">
        <f>UHG_csv!D186</f>
        <v/>
      </c>
      <c r="E186" s="536" t="str">
        <f>UHG_csv!E186</f>
        <v/>
      </c>
      <c r="F186" s="535" t="str">
        <f>UHG_csv!F186</f>
        <v/>
      </c>
      <c r="G186" s="535" t="str">
        <f>UHG_csv!G186</f>
        <v/>
      </c>
      <c r="H186" s="537" t="str">
        <f>UHG_csv!H186</f>
        <v/>
      </c>
      <c r="I186" s="537" t="str">
        <f>UHG_csv!I186</f>
        <v/>
      </c>
      <c r="J186" s="535" t="str">
        <f>UHG_csv!J186</f>
        <v/>
      </c>
      <c r="K186" s="535" t="str">
        <f>UHG_csv!K186</f>
        <v/>
      </c>
      <c r="L186" s="538"/>
      <c r="M186" s="539"/>
    </row>
    <row r="187" spans="1:13" x14ac:dyDescent="0.25">
      <c r="A187" s="534" t="str">
        <f>UHG_csv!A187</f>
        <v/>
      </c>
      <c r="B187" s="535" t="str">
        <f>UHG_csv!B187</f>
        <v/>
      </c>
      <c r="C187" s="535" t="str">
        <f>UHG_csv!C187</f>
        <v/>
      </c>
      <c r="D187" s="536" t="str">
        <f>UHG_csv!D187</f>
        <v/>
      </c>
      <c r="E187" s="536" t="str">
        <f>UHG_csv!E187</f>
        <v/>
      </c>
      <c r="F187" s="535" t="str">
        <f>UHG_csv!F187</f>
        <v/>
      </c>
      <c r="G187" s="535" t="str">
        <f>UHG_csv!G187</f>
        <v/>
      </c>
      <c r="H187" s="537" t="str">
        <f>UHG_csv!H187</f>
        <v/>
      </c>
      <c r="I187" s="537" t="str">
        <f>UHG_csv!I187</f>
        <v/>
      </c>
      <c r="J187" s="535" t="str">
        <f>UHG_csv!J187</f>
        <v/>
      </c>
      <c r="K187" s="535" t="str">
        <f>UHG_csv!K187</f>
        <v/>
      </c>
      <c r="L187" s="538"/>
      <c r="M187" s="539"/>
    </row>
    <row r="188" spans="1:13" x14ac:dyDescent="0.25">
      <c r="A188" s="534" t="str">
        <f>UHG_csv!A188</f>
        <v/>
      </c>
      <c r="B188" s="535" t="str">
        <f>UHG_csv!B188</f>
        <v/>
      </c>
      <c r="C188" s="535" t="str">
        <f>UHG_csv!C188</f>
        <v/>
      </c>
      <c r="D188" s="536" t="str">
        <f>UHG_csv!D188</f>
        <v/>
      </c>
      <c r="E188" s="536" t="str">
        <f>UHG_csv!E188</f>
        <v/>
      </c>
      <c r="F188" s="535" t="str">
        <f>UHG_csv!F188</f>
        <v/>
      </c>
      <c r="G188" s="535" t="str">
        <f>UHG_csv!G188</f>
        <v/>
      </c>
      <c r="H188" s="537" t="str">
        <f>UHG_csv!H188</f>
        <v/>
      </c>
      <c r="I188" s="537" t="str">
        <f>UHG_csv!I188</f>
        <v/>
      </c>
      <c r="J188" s="535" t="str">
        <f>UHG_csv!J188</f>
        <v/>
      </c>
      <c r="K188" s="535" t="str">
        <f>UHG_csv!K188</f>
        <v/>
      </c>
      <c r="L188" s="538"/>
      <c r="M188" s="539"/>
    </row>
    <row r="189" spans="1:13" x14ac:dyDescent="0.25">
      <c r="A189" s="534" t="str">
        <f>UHG_csv!A189</f>
        <v/>
      </c>
      <c r="B189" s="535" t="str">
        <f>UHG_csv!B189</f>
        <v/>
      </c>
      <c r="C189" s="535" t="str">
        <f>UHG_csv!C189</f>
        <v/>
      </c>
      <c r="D189" s="536" t="str">
        <f>UHG_csv!D189</f>
        <v/>
      </c>
      <c r="E189" s="536" t="str">
        <f>UHG_csv!E189</f>
        <v/>
      </c>
      <c r="F189" s="535" t="str">
        <f>UHG_csv!F189</f>
        <v/>
      </c>
      <c r="G189" s="535" t="str">
        <f>UHG_csv!G189</f>
        <v/>
      </c>
      <c r="H189" s="537" t="str">
        <f>UHG_csv!H189</f>
        <v/>
      </c>
      <c r="I189" s="537" t="str">
        <f>UHG_csv!I189</f>
        <v/>
      </c>
      <c r="J189" s="535" t="str">
        <f>UHG_csv!J189</f>
        <v/>
      </c>
      <c r="K189" s="535" t="str">
        <f>UHG_csv!K189</f>
        <v/>
      </c>
      <c r="L189" s="538"/>
      <c r="M189" s="539"/>
    </row>
    <row r="190" spans="1:13" x14ac:dyDescent="0.25">
      <c r="A190" s="534" t="str">
        <f>UHG_csv!A190</f>
        <v/>
      </c>
      <c r="B190" s="535" t="str">
        <f>UHG_csv!B190</f>
        <v/>
      </c>
      <c r="C190" s="535" t="str">
        <f>UHG_csv!C190</f>
        <v/>
      </c>
      <c r="D190" s="536" t="str">
        <f>UHG_csv!D190</f>
        <v/>
      </c>
      <c r="E190" s="536" t="str">
        <f>UHG_csv!E190</f>
        <v/>
      </c>
      <c r="F190" s="535" t="str">
        <f>UHG_csv!F190</f>
        <v/>
      </c>
      <c r="G190" s="535" t="str">
        <f>UHG_csv!G190</f>
        <v/>
      </c>
      <c r="H190" s="537" t="str">
        <f>UHG_csv!H190</f>
        <v/>
      </c>
      <c r="I190" s="537" t="str">
        <f>UHG_csv!I190</f>
        <v/>
      </c>
      <c r="J190" s="535" t="str">
        <f>UHG_csv!J190</f>
        <v/>
      </c>
      <c r="K190" s="535" t="str">
        <f>UHG_csv!K190</f>
        <v/>
      </c>
      <c r="L190" s="538"/>
      <c r="M190" s="539"/>
    </row>
    <row r="191" spans="1:13" x14ac:dyDescent="0.25">
      <c r="A191" s="534" t="str">
        <f>UHG_csv!A191</f>
        <v/>
      </c>
      <c r="B191" s="535" t="str">
        <f>UHG_csv!B191</f>
        <v/>
      </c>
      <c r="C191" s="535" t="str">
        <f>UHG_csv!C191</f>
        <v/>
      </c>
      <c r="D191" s="536" t="str">
        <f>UHG_csv!D191</f>
        <v/>
      </c>
      <c r="E191" s="536" t="str">
        <f>UHG_csv!E191</f>
        <v/>
      </c>
      <c r="F191" s="535" t="str">
        <f>UHG_csv!F191</f>
        <v/>
      </c>
      <c r="G191" s="535" t="str">
        <f>UHG_csv!G191</f>
        <v/>
      </c>
      <c r="H191" s="537" t="str">
        <f>UHG_csv!H191</f>
        <v/>
      </c>
      <c r="I191" s="537" t="str">
        <f>UHG_csv!I191</f>
        <v/>
      </c>
      <c r="J191" s="535" t="str">
        <f>UHG_csv!J191</f>
        <v/>
      </c>
      <c r="K191" s="535" t="str">
        <f>UHG_csv!K191</f>
        <v/>
      </c>
      <c r="L191" s="538"/>
      <c r="M191" s="539"/>
    </row>
    <row r="192" spans="1:13" x14ac:dyDescent="0.25">
      <c r="A192" s="534" t="str">
        <f>UHG_csv!A192</f>
        <v/>
      </c>
      <c r="B192" s="535" t="str">
        <f>UHG_csv!B192</f>
        <v/>
      </c>
      <c r="C192" s="535" t="str">
        <f>UHG_csv!C192</f>
        <v/>
      </c>
      <c r="D192" s="536" t="str">
        <f>UHG_csv!D192</f>
        <v/>
      </c>
      <c r="E192" s="536" t="str">
        <f>UHG_csv!E192</f>
        <v/>
      </c>
      <c r="F192" s="535" t="str">
        <f>UHG_csv!F192</f>
        <v/>
      </c>
      <c r="G192" s="535" t="str">
        <f>UHG_csv!G192</f>
        <v/>
      </c>
      <c r="H192" s="537" t="str">
        <f>UHG_csv!H192</f>
        <v/>
      </c>
      <c r="I192" s="537" t="str">
        <f>UHG_csv!I192</f>
        <v/>
      </c>
      <c r="J192" s="535" t="str">
        <f>UHG_csv!J192</f>
        <v/>
      </c>
      <c r="K192" s="535" t="str">
        <f>UHG_csv!K192</f>
        <v/>
      </c>
      <c r="L192" s="538"/>
      <c r="M192" s="539"/>
    </row>
    <row r="193" spans="1:13" x14ac:dyDescent="0.25">
      <c r="A193" s="534" t="str">
        <f>UHG_csv!A193</f>
        <v/>
      </c>
      <c r="B193" s="535" t="str">
        <f>UHG_csv!B193</f>
        <v/>
      </c>
      <c r="C193" s="535" t="str">
        <f>UHG_csv!C193</f>
        <v/>
      </c>
      <c r="D193" s="536" t="str">
        <f>UHG_csv!D193</f>
        <v/>
      </c>
      <c r="E193" s="536" t="str">
        <f>UHG_csv!E193</f>
        <v/>
      </c>
      <c r="F193" s="535" t="str">
        <f>UHG_csv!F193</f>
        <v/>
      </c>
      <c r="G193" s="535" t="str">
        <f>UHG_csv!G193</f>
        <v/>
      </c>
      <c r="H193" s="537" t="str">
        <f>UHG_csv!H193</f>
        <v/>
      </c>
      <c r="I193" s="537" t="str">
        <f>UHG_csv!I193</f>
        <v/>
      </c>
      <c r="J193" s="535" t="str">
        <f>UHG_csv!J193</f>
        <v/>
      </c>
      <c r="K193" s="535" t="str">
        <f>UHG_csv!K193</f>
        <v/>
      </c>
      <c r="L193" s="538"/>
      <c r="M193" s="539"/>
    </row>
    <row r="194" spans="1:13" x14ac:dyDescent="0.25">
      <c r="A194" s="534" t="str">
        <f>UHG_csv!A194</f>
        <v/>
      </c>
      <c r="B194" s="535" t="str">
        <f>UHG_csv!B194</f>
        <v/>
      </c>
      <c r="C194" s="535" t="str">
        <f>UHG_csv!C194</f>
        <v/>
      </c>
      <c r="D194" s="536" t="str">
        <f>UHG_csv!D194</f>
        <v/>
      </c>
      <c r="E194" s="536" t="str">
        <f>UHG_csv!E194</f>
        <v/>
      </c>
      <c r="F194" s="535" t="str">
        <f>UHG_csv!F194</f>
        <v/>
      </c>
      <c r="G194" s="535" t="str">
        <f>UHG_csv!G194</f>
        <v/>
      </c>
      <c r="H194" s="537" t="str">
        <f>UHG_csv!H194</f>
        <v/>
      </c>
      <c r="I194" s="537" t="str">
        <f>UHG_csv!I194</f>
        <v/>
      </c>
      <c r="J194" s="535" t="str">
        <f>UHG_csv!J194</f>
        <v/>
      </c>
      <c r="K194" s="535" t="str">
        <f>UHG_csv!K194</f>
        <v/>
      </c>
      <c r="L194" s="538"/>
      <c r="M194" s="539"/>
    </row>
    <row r="195" spans="1:13" x14ac:dyDescent="0.25">
      <c r="A195" s="534" t="str">
        <f>UHG_csv!A195</f>
        <v/>
      </c>
      <c r="B195" s="535" t="str">
        <f>UHG_csv!B195</f>
        <v/>
      </c>
      <c r="C195" s="535" t="str">
        <f>UHG_csv!C195</f>
        <v/>
      </c>
      <c r="D195" s="536" t="str">
        <f>UHG_csv!D195</f>
        <v/>
      </c>
      <c r="E195" s="536" t="str">
        <f>UHG_csv!E195</f>
        <v/>
      </c>
      <c r="F195" s="535" t="str">
        <f>UHG_csv!F195</f>
        <v/>
      </c>
      <c r="G195" s="535" t="str">
        <f>UHG_csv!G195</f>
        <v/>
      </c>
      <c r="H195" s="537" t="str">
        <f>UHG_csv!H195</f>
        <v/>
      </c>
      <c r="I195" s="537" t="str">
        <f>UHG_csv!I195</f>
        <v/>
      </c>
      <c r="J195" s="535" t="str">
        <f>UHG_csv!J195</f>
        <v/>
      </c>
      <c r="K195" s="535" t="str">
        <f>UHG_csv!K195</f>
        <v/>
      </c>
      <c r="L195" s="538"/>
      <c r="M195" s="539"/>
    </row>
    <row r="196" spans="1:13" x14ac:dyDescent="0.25">
      <c r="A196" s="534" t="str">
        <f>UHG_csv!A196</f>
        <v/>
      </c>
      <c r="B196" s="535" t="str">
        <f>UHG_csv!B196</f>
        <v/>
      </c>
      <c r="C196" s="535" t="str">
        <f>UHG_csv!C196</f>
        <v/>
      </c>
      <c r="D196" s="536" t="str">
        <f>UHG_csv!D196</f>
        <v/>
      </c>
      <c r="E196" s="536" t="str">
        <f>UHG_csv!E196</f>
        <v/>
      </c>
      <c r="F196" s="535" t="str">
        <f>UHG_csv!F196</f>
        <v/>
      </c>
      <c r="G196" s="535" t="str">
        <f>UHG_csv!G196</f>
        <v/>
      </c>
      <c r="H196" s="537" t="str">
        <f>UHG_csv!H196</f>
        <v/>
      </c>
      <c r="I196" s="537" t="str">
        <f>UHG_csv!I196</f>
        <v/>
      </c>
      <c r="J196" s="535" t="str">
        <f>UHG_csv!J196</f>
        <v/>
      </c>
      <c r="K196" s="535" t="str">
        <f>UHG_csv!K196</f>
        <v/>
      </c>
      <c r="L196" s="538"/>
      <c r="M196" s="539"/>
    </row>
    <row r="197" spans="1:13" x14ac:dyDescent="0.25">
      <c r="A197" s="534" t="str">
        <f>UHG_csv!A197</f>
        <v/>
      </c>
      <c r="B197" s="535" t="str">
        <f>UHG_csv!B197</f>
        <v/>
      </c>
      <c r="C197" s="535" t="str">
        <f>UHG_csv!C197</f>
        <v/>
      </c>
      <c r="D197" s="536" t="str">
        <f>UHG_csv!D197</f>
        <v/>
      </c>
      <c r="E197" s="536" t="str">
        <f>UHG_csv!E197</f>
        <v/>
      </c>
      <c r="F197" s="535" t="str">
        <f>UHG_csv!F197</f>
        <v/>
      </c>
      <c r="G197" s="535" t="str">
        <f>UHG_csv!G197</f>
        <v/>
      </c>
      <c r="H197" s="537" t="str">
        <f>UHG_csv!H197</f>
        <v/>
      </c>
      <c r="I197" s="537" t="str">
        <f>UHG_csv!I197</f>
        <v/>
      </c>
      <c r="J197" s="535" t="str">
        <f>UHG_csv!J197</f>
        <v/>
      </c>
      <c r="K197" s="535" t="str">
        <f>UHG_csv!K197</f>
        <v/>
      </c>
      <c r="L197" s="538"/>
      <c r="M197" s="539"/>
    </row>
    <row r="198" spans="1:13" x14ac:dyDescent="0.25">
      <c r="A198" s="534" t="str">
        <f>UHG_csv!A198</f>
        <v/>
      </c>
      <c r="B198" s="535" t="str">
        <f>UHG_csv!B198</f>
        <v/>
      </c>
      <c r="C198" s="535" t="str">
        <f>UHG_csv!C198</f>
        <v/>
      </c>
      <c r="D198" s="536" t="str">
        <f>UHG_csv!D198</f>
        <v/>
      </c>
      <c r="E198" s="536" t="str">
        <f>UHG_csv!E198</f>
        <v/>
      </c>
      <c r="F198" s="535" t="str">
        <f>UHG_csv!F198</f>
        <v/>
      </c>
      <c r="G198" s="535" t="str">
        <f>UHG_csv!G198</f>
        <v/>
      </c>
      <c r="H198" s="537" t="str">
        <f>UHG_csv!H198</f>
        <v/>
      </c>
      <c r="I198" s="537" t="str">
        <f>UHG_csv!I198</f>
        <v/>
      </c>
      <c r="J198" s="535" t="str">
        <f>UHG_csv!J198</f>
        <v/>
      </c>
      <c r="K198" s="535" t="str">
        <f>UHG_csv!K198</f>
        <v/>
      </c>
      <c r="L198" s="538"/>
      <c r="M198" s="539"/>
    </row>
    <row r="199" spans="1:13" x14ac:dyDescent="0.25">
      <c r="A199" s="534" t="str">
        <f>UHG_csv!A199</f>
        <v/>
      </c>
      <c r="B199" s="535" t="str">
        <f>UHG_csv!B199</f>
        <v/>
      </c>
      <c r="C199" s="535" t="str">
        <f>UHG_csv!C199</f>
        <v/>
      </c>
      <c r="D199" s="536" t="str">
        <f>UHG_csv!D199</f>
        <v/>
      </c>
      <c r="E199" s="536" t="str">
        <f>UHG_csv!E199</f>
        <v/>
      </c>
      <c r="F199" s="535" t="str">
        <f>UHG_csv!F199</f>
        <v/>
      </c>
      <c r="G199" s="535" t="str">
        <f>UHG_csv!G199</f>
        <v/>
      </c>
      <c r="H199" s="537" t="str">
        <f>UHG_csv!H199</f>
        <v/>
      </c>
      <c r="I199" s="537" t="str">
        <f>UHG_csv!I199</f>
        <v/>
      </c>
      <c r="J199" s="535" t="str">
        <f>UHG_csv!J199</f>
        <v/>
      </c>
      <c r="K199" s="535" t="str">
        <f>UHG_csv!K199</f>
        <v/>
      </c>
      <c r="L199" s="538"/>
      <c r="M199" s="539"/>
    </row>
    <row r="200" spans="1:13" x14ac:dyDescent="0.25">
      <c r="A200" s="534" t="str">
        <f>UHG_csv!A200</f>
        <v/>
      </c>
      <c r="B200" s="535" t="str">
        <f>UHG_csv!B200</f>
        <v/>
      </c>
      <c r="C200" s="535" t="str">
        <f>UHG_csv!C200</f>
        <v/>
      </c>
      <c r="D200" s="536" t="str">
        <f>UHG_csv!D200</f>
        <v/>
      </c>
      <c r="E200" s="536" t="str">
        <f>UHG_csv!E200</f>
        <v/>
      </c>
      <c r="F200" s="535" t="str">
        <f>UHG_csv!F200</f>
        <v/>
      </c>
      <c r="G200" s="535" t="str">
        <f>UHG_csv!G200</f>
        <v/>
      </c>
      <c r="H200" s="537" t="str">
        <f>UHG_csv!H200</f>
        <v/>
      </c>
      <c r="I200" s="537" t="str">
        <f>UHG_csv!I200</f>
        <v/>
      </c>
      <c r="J200" s="535" t="str">
        <f>UHG_csv!J200</f>
        <v/>
      </c>
      <c r="K200" s="535" t="str">
        <f>UHG_csv!K200</f>
        <v/>
      </c>
      <c r="L200" s="538"/>
      <c r="M200" s="539"/>
    </row>
    <row r="201" spans="1:13" x14ac:dyDescent="0.25">
      <c r="A201" s="534" t="str">
        <f>UHG_csv!A201</f>
        <v/>
      </c>
      <c r="B201" s="535" t="str">
        <f>UHG_csv!B201</f>
        <v/>
      </c>
      <c r="C201" s="535" t="str">
        <f>UHG_csv!C201</f>
        <v/>
      </c>
      <c r="D201" s="536" t="str">
        <f>UHG_csv!D201</f>
        <v/>
      </c>
      <c r="E201" s="536" t="str">
        <f>UHG_csv!E201</f>
        <v/>
      </c>
      <c r="F201" s="535" t="str">
        <f>UHG_csv!F201</f>
        <v/>
      </c>
      <c r="G201" s="535" t="str">
        <f>UHG_csv!G201</f>
        <v/>
      </c>
      <c r="H201" s="537" t="str">
        <f>UHG_csv!H201</f>
        <v/>
      </c>
      <c r="I201" s="537" t="str">
        <f>UHG_csv!I201</f>
        <v/>
      </c>
      <c r="J201" s="535" t="str">
        <f>UHG_csv!J201</f>
        <v/>
      </c>
      <c r="K201" s="535" t="str">
        <f>UHG_csv!K201</f>
        <v/>
      </c>
      <c r="L201" s="538"/>
      <c r="M201" s="539"/>
    </row>
    <row r="202" spans="1:13" x14ac:dyDescent="0.25">
      <c r="A202" s="534" t="str">
        <f>UHG_csv!A202</f>
        <v/>
      </c>
      <c r="B202" s="535" t="str">
        <f>UHG_csv!B202</f>
        <v/>
      </c>
      <c r="C202" s="535" t="str">
        <f>UHG_csv!C202</f>
        <v/>
      </c>
      <c r="D202" s="536" t="str">
        <f>UHG_csv!D202</f>
        <v/>
      </c>
      <c r="E202" s="536" t="str">
        <f>UHG_csv!E202</f>
        <v/>
      </c>
      <c r="F202" s="535" t="str">
        <f>UHG_csv!F202</f>
        <v/>
      </c>
      <c r="G202" s="535" t="str">
        <f>UHG_csv!G202</f>
        <v/>
      </c>
      <c r="H202" s="537" t="str">
        <f>UHG_csv!H202</f>
        <v/>
      </c>
      <c r="I202" s="537" t="str">
        <f>UHG_csv!I202</f>
        <v/>
      </c>
      <c r="J202" s="535" t="str">
        <f>UHG_csv!J202</f>
        <v/>
      </c>
      <c r="K202" s="535" t="str">
        <f>UHG_csv!K202</f>
        <v/>
      </c>
      <c r="L202" s="538"/>
      <c r="M202" s="539"/>
    </row>
    <row r="203" spans="1:13" x14ac:dyDescent="0.25">
      <c r="A203" s="534" t="str">
        <f>UHG_csv!A203</f>
        <v/>
      </c>
      <c r="B203" s="535" t="str">
        <f>UHG_csv!B203</f>
        <v/>
      </c>
      <c r="C203" s="535" t="str">
        <f>UHG_csv!C203</f>
        <v/>
      </c>
      <c r="D203" s="536" t="str">
        <f>UHG_csv!D203</f>
        <v/>
      </c>
      <c r="E203" s="536" t="str">
        <f>UHG_csv!E203</f>
        <v/>
      </c>
      <c r="F203" s="535" t="str">
        <f>UHG_csv!F203</f>
        <v/>
      </c>
      <c r="G203" s="535" t="str">
        <f>UHG_csv!G203</f>
        <v/>
      </c>
      <c r="H203" s="537" t="str">
        <f>UHG_csv!H203</f>
        <v/>
      </c>
      <c r="I203" s="537" t="str">
        <f>UHG_csv!I203</f>
        <v/>
      </c>
      <c r="J203" s="535" t="str">
        <f>UHG_csv!J203</f>
        <v/>
      </c>
      <c r="K203" s="535" t="str">
        <f>UHG_csv!K203</f>
        <v/>
      </c>
      <c r="L203" s="538"/>
      <c r="M203" s="539"/>
    </row>
    <row r="204" spans="1:13" x14ac:dyDescent="0.25">
      <c r="A204" s="534" t="str">
        <f>UHG_csv!A204</f>
        <v/>
      </c>
      <c r="B204" s="535" t="str">
        <f>UHG_csv!B204</f>
        <v/>
      </c>
      <c r="C204" s="535" t="str">
        <f>UHG_csv!C204</f>
        <v/>
      </c>
      <c r="D204" s="536" t="str">
        <f>UHG_csv!D204</f>
        <v/>
      </c>
      <c r="E204" s="536" t="str">
        <f>UHG_csv!E204</f>
        <v/>
      </c>
      <c r="F204" s="535" t="str">
        <f>UHG_csv!F204</f>
        <v/>
      </c>
      <c r="G204" s="535" t="str">
        <f>UHG_csv!G204</f>
        <v/>
      </c>
      <c r="H204" s="537" t="str">
        <f>UHG_csv!H204</f>
        <v/>
      </c>
      <c r="I204" s="537" t="str">
        <f>UHG_csv!I204</f>
        <v/>
      </c>
      <c r="J204" s="535" t="str">
        <f>UHG_csv!J204</f>
        <v/>
      </c>
      <c r="K204" s="535" t="str">
        <f>UHG_csv!K204</f>
        <v/>
      </c>
      <c r="L204" s="538"/>
      <c r="M204" s="539"/>
    </row>
    <row r="205" spans="1:13" x14ac:dyDescent="0.25">
      <c r="A205" s="534" t="str">
        <f>UHG_csv!A205</f>
        <v/>
      </c>
      <c r="B205" s="535" t="str">
        <f>UHG_csv!B205</f>
        <v/>
      </c>
      <c r="C205" s="535" t="str">
        <f>UHG_csv!C205</f>
        <v/>
      </c>
      <c r="D205" s="536" t="str">
        <f>UHG_csv!D205</f>
        <v/>
      </c>
      <c r="E205" s="536" t="str">
        <f>UHG_csv!E205</f>
        <v/>
      </c>
      <c r="F205" s="535" t="str">
        <f>UHG_csv!F205</f>
        <v/>
      </c>
      <c r="G205" s="535" t="str">
        <f>UHG_csv!G205</f>
        <v/>
      </c>
      <c r="H205" s="537" t="str">
        <f>UHG_csv!H205</f>
        <v/>
      </c>
      <c r="I205" s="537" t="str">
        <f>UHG_csv!I205</f>
        <v/>
      </c>
      <c r="J205" s="535" t="str">
        <f>UHG_csv!J205</f>
        <v/>
      </c>
      <c r="K205" s="535" t="str">
        <f>UHG_csv!K205</f>
        <v/>
      </c>
      <c r="L205" s="538"/>
      <c r="M205" s="539"/>
    </row>
    <row r="206" spans="1:13" x14ac:dyDescent="0.25">
      <c r="A206" s="534" t="str">
        <f>UHG_csv!A206</f>
        <v/>
      </c>
      <c r="B206" s="535" t="str">
        <f>UHG_csv!B206</f>
        <v/>
      </c>
      <c r="C206" s="535" t="str">
        <f>UHG_csv!C206</f>
        <v/>
      </c>
      <c r="D206" s="536" t="str">
        <f>UHG_csv!D206</f>
        <v/>
      </c>
      <c r="E206" s="536" t="str">
        <f>UHG_csv!E206</f>
        <v/>
      </c>
      <c r="F206" s="535" t="str">
        <f>UHG_csv!F206</f>
        <v/>
      </c>
      <c r="G206" s="535" t="str">
        <f>UHG_csv!G206</f>
        <v/>
      </c>
      <c r="H206" s="537" t="str">
        <f>UHG_csv!H206</f>
        <v/>
      </c>
      <c r="I206" s="537" t="str">
        <f>UHG_csv!I206</f>
        <v/>
      </c>
      <c r="J206" s="535" t="str">
        <f>UHG_csv!J206</f>
        <v/>
      </c>
      <c r="K206" s="535" t="str">
        <f>UHG_csv!K206</f>
        <v/>
      </c>
      <c r="L206" s="538"/>
      <c r="M206" s="539"/>
    </row>
    <row r="207" spans="1:13" x14ac:dyDescent="0.25">
      <c r="A207" s="534" t="str">
        <f>UHG_csv!A207</f>
        <v/>
      </c>
      <c r="B207" s="535" t="str">
        <f>UHG_csv!B207</f>
        <v/>
      </c>
      <c r="C207" s="535" t="str">
        <f>UHG_csv!C207</f>
        <v/>
      </c>
      <c r="D207" s="536" t="str">
        <f>UHG_csv!D207</f>
        <v/>
      </c>
      <c r="E207" s="536" t="str">
        <f>UHG_csv!E207</f>
        <v/>
      </c>
      <c r="F207" s="535" t="str">
        <f>UHG_csv!F207</f>
        <v/>
      </c>
      <c r="G207" s="535" t="str">
        <f>UHG_csv!G207</f>
        <v/>
      </c>
      <c r="H207" s="537" t="str">
        <f>UHG_csv!H207</f>
        <v/>
      </c>
      <c r="I207" s="537" t="str">
        <f>UHG_csv!I207</f>
        <v/>
      </c>
      <c r="J207" s="535" t="str">
        <f>UHG_csv!J207</f>
        <v/>
      </c>
      <c r="K207" s="535" t="str">
        <f>UHG_csv!K207</f>
        <v/>
      </c>
      <c r="L207" s="538"/>
      <c r="M207" s="539"/>
    </row>
    <row r="208" spans="1:13" x14ac:dyDescent="0.25">
      <c r="A208" s="534" t="str">
        <f>UHG_csv!A208</f>
        <v/>
      </c>
      <c r="B208" s="535" t="str">
        <f>UHG_csv!B208</f>
        <v/>
      </c>
      <c r="C208" s="535" t="str">
        <f>UHG_csv!C208</f>
        <v/>
      </c>
      <c r="D208" s="536" t="str">
        <f>UHG_csv!D208</f>
        <v/>
      </c>
      <c r="E208" s="536" t="str">
        <f>UHG_csv!E208</f>
        <v/>
      </c>
      <c r="F208" s="535" t="str">
        <f>UHG_csv!F208</f>
        <v/>
      </c>
      <c r="G208" s="535" t="str">
        <f>UHG_csv!G208</f>
        <v/>
      </c>
      <c r="H208" s="537" t="str">
        <f>UHG_csv!H208</f>
        <v/>
      </c>
      <c r="I208" s="537" t="str">
        <f>UHG_csv!I208</f>
        <v/>
      </c>
      <c r="J208" s="535" t="str">
        <f>UHG_csv!J208</f>
        <v/>
      </c>
      <c r="K208" s="535" t="str">
        <f>UHG_csv!K208</f>
        <v/>
      </c>
      <c r="L208" s="538"/>
      <c r="M208" s="539"/>
    </row>
    <row r="209" spans="1:13" x14ac:dyDescent="0.25">
      <c r="A209" s="534" t="str">
        <f>UHG_csv!A209</f>
        <v/>
      </c>
      <c r="B209" s="535" t="str">
        <f>UHG_csv!B209</f>
        <v/>
      </c>
      <c r="C209" s="535" t="str">
        <f>UHG_csv!C209</f>
        <v/>
      </c>
      <c r="D209" s="536" t="str">
        <f>UHG_csv!D209</f>
        <v/>
      </c>
      <c r="E209" s="536" t="str">
        <f>UHG_csv!E209</f>
        <v/>
      </c>
      <c r="F209" s="535" t="str">
        <f>UHG_csv!F209</f>
        <v/>
      </c>
      <c r="G209" s="535" t="str">
        <f>UHG_csv!G209</f>
        <v/>
      </c>
      <c r="H209" s="537" t="str">
        <f>UHG_csv!H209</f>
        <v/>
      </c>
      <c r="I209" s="537" t="str">
        <f>UHG_csv!I209</f>
        <v/>
      </c>
      <c r="J209" s="535" t="str">
        <f>UHG_csv!J209</f>
        <v/>
      </c>
      <c r="K209" s="535" t="str">
        <f>UHG_csv!K209</f>
        <v/>
      </c>
      <c r="L209" s="538"/>
      <c r="M209" s="539"/>
    </row>
    <row r="210" spans="1:13" x14ac:dyDescent="0.25">
      <c r="A210" s="534" t="str">
        <f>UHG_csv!A210</f>
        <v/>
      </c>
      <c r="B210" s="535" t="str">
        <f>UHG_csv!B210</f>
        <v/>
      </c>
      <c r="C210" s="535" t="str">
        <f>UHG_csv!C210</f>
        <v/>
      </c>
      <c r="D210" s="536" t="str">
        <f>UHG_csv!D210</f>
        <v/>
      </c>
      <c r="E210" s="536" t="str">
        <f>UHG_csv!E210</f>
        <v/>
      </c>
      <c r="F210" s="535" t="str">
        <f>UHG_csv!F210</f>
        <v/>
      </c>
      <c r="G210" s="535" t="str">
        <f>UHG_csv!G210</f>
        <v/>
      </c>
      <c r="H210" s="537" t="str">
        <f>UHG_csv!H210</f>
        <v/>
      </c>
      <c r="I210" s="537" t="str">
        <f>UHG_csv!I210</f>
        <v/>
      </c>
      <c r="J210" s="535" t="str">
        <f>UHG_csv!J210</f>
        <v/>
      </c>
      <c r="K210" s="535" t="str">
        <f>UHG_csv!K210</f>
        <v/>
      </c>
      <c r="L210" s="538"/>
      <c r="M210" s="539"/>
    </row>
    <row r="211" spans="1:13" x14ac:dyDescent="0.25">
      <c r="A211" s="534" t="str">
        <f>UHG_csv!A211</f>
        <v/>
      </c>
      <c r="B211" s="535" t="str">
        <f>UHG_csv!B211</f>
        <v/>
      </c>
      <c r="C211" s="535" t="str">
        <f>UHG_csv!C211</f>
        <v/>
      </c>
      <c r="D211" s="536" t="str">
        <f>UHG_csv!D211</f>
        <v/>
      </c>
      <c r="E211" s="536" t="str">
        <f>UHG_csv!E211</f>
        <v/>
      </c>
      <c r="F211" s="535" t="str">
        <f>UHG_csv!F211</f>
        <v/>
      </c>
      <c r="G211" s="535" t="str">
        <f>UHG_csv!G211</f>
        <v/>
      </c>
      <c r="H211" s="537" t="str">
        <f>UHG_csv!H211</f>
        <v/>
      </c>
      <c r="I211" s="537" t="str">
        <f>UHG_csv!I211</f>
        <v/>
      </c>
      <c r="J211" s="535" t="str">
        <f>UHG_csv!J211</f>
        <v/>
      </c>
      <c r="K211" s="535" t="str">
        <f>UHG_csv!K211</f>
        <v/>
      </c>
      <c r="L211" s="538"/>
      <c r="M211" s="539"/>
    </row>
    <row r="212" spans="1:13" x14ac:dyDescent="0.25">
      <c r="A212" s="534" t="str">
        <f>UHG_csv!A212</f>
        <v/>
      </c>
      <c r="B212" s="535" t="str">
        <f>UHG_csv!B212</f>
        <v/>
      </c>
      <c r="C212" s="535" t="str">
        <f>UHG_csv!C212</f>
        <v/>
      </c>
      <c r="D212" s="536" t="str">
        <f>UHG_csv!D212</f>
        <v/>
      </c>
      <c r="E212" s="536" t="str">
        <f>UHG_csv!E212</f>
        <v/>
      </c>
      <c r="F212" s="535" t="str">
        <f>UHG_csv!F212</f>
        <v/>
      </c>
      <c r="G212" s="535" t="str">
        <f>UHG_csv!G212</f>
        <v/>
      </c>
      <c r="H212" s="537" t="str">
        <f>UHG_csv!H212</f>
        <v/>
      </c>
      <c r="I212" s="537" t="str">
        <f>UHG_csv!I212</f>
        <v/>
      </c>
      <c r="J212" s="535" t="str">
        <f>UHG_csv!J212</f>
        <v/>
      </c>
      <c r="K212" s="535" t="str">
        <f>UHG_csv!K212</f>
        <v/>
      </c>
      <c r="L212" s="538"/>
      <c r="M212" s="539"/>
    </row>
    <row r="213" spans="1:13" x14ac:dyDescent="0.25">
      <c r="A213" s="534" t="str">
        <f>UHG_csv!A213</f>
        <v/>
      </c>
      <c r="B213" s="535" t="str">
        <f>UHG_csv!B213</f>
        <v/>
      </c>
      <c r="C213" s="535" t="str">
        <f>UHG_csv!C213</f>
        <v/>
      </c>
      <c r="D213" s="536" t="str">
        <f>UHG_csv!D213</f>
        <v/>
      </c>
      <c r="E213" s="536" t="str">
        <f>UHG_csv!E213</f>
        <v/>
      </c>
      <c r="F213" s="535" t="str">
        <f>UHG_csv!F213</f>
        <v/>
      </c>
      <c r="G213" s="535" t="str">
        <f>UHG_csv!G213</f>
        <v/>
      </c>
      <c r="H213" s="537" t="str">
        <f>UHG_csv!H213</f>
        <v/>
      </c>
      <c r="I213" s="537" t="str">
        <f>UHG_csv!I213</f>
        <v/>
      </c>
      <c r="J213" s="535" t="str">
        <f>UHG_csv!J213</f>
        <v/>
      </c>
      <c r="K213" s="535" t="str">
        <f>UHG_csv!K213</f>
        <v/>
      </c>
      <c r="L213" s="538"/>
      <c r="M213" s="539"/>
    </row>
    <row r="214" spans="1:13" x14ac:dyDescent="0.25">
      <c r="A214" s="534" t="str">
        <f>UHG_csv!A214</f>
        <v/>
      </c>
      <c r="B214" s="535" t="str">
        <f>UHG_csv!B214</f>
        <v/>
      </c>
      <c r="C214" s="535" t="str">
        <f>UHG_csv!C214</f>
        <v/>
      </c>
      <c r="D214" s="536" t="str">
        <f>UHG_csv!D214</f>
        <v/>
      </c>
      <c r="E214" s="536" t="str">
        <f>UHG_csv!E214</f>
        <v/>
      </c>
      <c r="F214" s="535" t="str">
        <f>UHG_csv!F214</f>
        <v/>
      </c>
      <c r="G214" s="535" t="str">
        <f>UHG_csv!G214</f>
        <v/>
      </c>
      <c r="H214" s="537" t="str">
        <f>UHG_csv!H214</f>
        <v/>
      </c>
      <c r="I214" s="537" t="str">
        <f>UHG_csv!I214</f>
        <v/>
      </c>
      <c r="J214" s="535" t="str">
        <f>UHG_csv!J214</f>
        <v/>
      </c>
      <c r="K214" s="535" t="str">
        <f>UHG_csv!K214</f>
        <v/>
      </c>
      <c r="L214" s="538"/>
      <c r="M214" s="539"/>
    </row>
    <row r="215" spans="1:13" x14ac:dyDescent="0.25">
      <c r="A215" s="534" t="str">
        <f>UHG_csv!A215</f>
        <v/>
      </c>
      <c r="B215" s="535" t="str">
        <f>UHG_csv!B215</f>
        <v/>
      </c>
      <c r="C215" s="535" t="str">
        <f>UHG_csv!C215</f>
        <v/>
      </c>
      <c r="D215" s="536" t="str">
        <f>UHG_csv!D215</f>
        <v/>
      </c>
      <c r="E215" s="536" t="str">
        <f>UHG_csv!E215</f>
        <v/>
      </c>
      <c r="F215" s="535" t="str">
        <f>UHG_csv!F215</f>
        <v/>
      </c>
      <c r="G215" s="535" t="str">
        <f>UHG_csv!G215</f>
        <v/>
      </c>
      <c r="H215" s="537" t="str">
        <f>UHG_csv!H215</f>
        <v/>
      </c>
      <c r="I215" s="537" t="str">
        <f>UHG_csv!I215</f>
        <v/>
      </c>
      <c r="J215" s="535" t="str">
        <f>UHG_csv!J215</f>
        <v/>
      </c>
      <c r="K215" s="535" t="str">
        <f>UHG_csv!K215</f>
        <v/>
      </c>
      <c r="L215" s="538"/>
      <c r="M215" s="539"/>
    </row>
    <row r="216" spans="1:13" x14ac:dyDescent="0.25">
      <c r="A216" s="534" t="str">
        <f>UHG_csv!A216</f>
        <v/>
      </c>
      <c r="B216" s="535" t="str">
        <f>UHG_csv!B216</f>
        <v/>
      </c>
      <c r="C216" s="535" t="str">
        <f>UHG_csv!C216</f>
        <v/>
      </c>
      <c r="D216" s="536" t="str">
        <f>UHG_csv!D216</f>
        <v/>
      </c>
      <c r="E216" s="536" t="str">
        <f>UHG_csv!E216</f>
        <v/>
      </c>
      <c r="F216" s="535" t="str">
        <f>UHG_csv!F216</f>
        <v/>
      </c>
      <c r="G216" s="535" t="str">
        <f>UHG_csv!G216</f>
        <v/>
      </c>
      <c r="H216" s="537" t="str">
        <f>UHG_csv!H216</f>
        <v/>
      </c>
      <c r="I216" s="537" t="str">
        <f>UHG_csv!I216</f>
        <v/>
      </c>
      <c r="J216" s="535" t="str">
        <f>UHG_csv!J216</f>
        <v/>
      </c>
      <c r="K216" s="535" t="str">
        <f>UHG_csv!K216</f>
        <v/>
      </c>
      <c r="L216" s="538"/>
      <c r="M216" s="539"/>
    </row>
    <row r="217" spans="1:13" x14ac:dyDescent="0.25">
      <c r="A217" s="534" t="str">
        <f>UHG_csv!A217</f>
        <v/>
      </c>
      <c r="B217" s="535" t="str">
        <f>UHG_csv!B217</f>
        <v/>
      </c>
      <c r="C217" s="535" t="str">
        <f>UHG_csv!C217</f>
        <v/>
      </c>
      <c r="D217" s="536" t="str">
        <f>UHG_csv!D217</f>
        <v/>
      </c>
      <c r="E217" s="536" t="str">
        <f>UHG_csv!E217</f>
        <v/>
      </c>
      <c r="F217" s="535" t="str">
        <f>UHG_csv!F217</f>
        <v/>
      </c>
      <c r="G217" s="535" t="str">
        <f>UHG_csv!G217</f>
        <v/>
      </c>
      <c r="H217" s="537" t="str">
        <f>UHG_csv!H217</f>
        <v/>
      </c>
      <c r="I217" s="537" t="str">
        <f>UHG_csv!I217</f>
        <v/>
      </c>
      <c r="J217" s="535" t="str">
        <f>UHG_csv!J217</f>
        <v/>
      </c>
      <c r="K217" s="535" t="str">
        <f>UHG_csv!K217</f>
        <v/>
      </c>
      <c r="L217" s="538"/>
      <c r="M217" s="539"/>
    </row>
    <row r="218" spans="1:13" x14ac:dyDescent="0.25">
      <c r="A218" s="534" t="str">
        <f>UHG_csv!A218</f>
        <v/>
      </c>
      <c r="B218" s="535" t="str">
        <f>UHG_csv!B218</f>
        <v/>
      </c>
      <c r="C218" s="535" t="str">
        <f>UHG_csv!C218</f>
        <v/>
      </c>
      <c r="D218" s="536" t="str">
        <f>UHG_csv!D218</f>
        <v/>
      </c>
      <c r="E218" s="536" t="str">
        <f>UHG_csv!E218</f>
        <v/>
      </c>
      <c r="F218" s="535" t="str">
        <f>UHG_csv!F218</f>
        <v/>
      </c>
      <c r="G218" s="535" t="str">
        <f>UHG_csv!G218</f>
        <v/>
      </c>
      <c r="H218" s="537" t="str">
        <f>UHG_csv!H218</f>
        <v/>
      </c>
      <c r="I218" s="537" t="str">
        <f>UHG_csv!I218</f>
        <v/>
      </c>
      <c r="J218" s="535" t="str">
        <f>UHG_csv!J218</f>
        <v/>
      </c>
      <c r="K218" s="535" t="str">
        <f>UHG_csv!K218</f>
        <v/>
      </c>
      <c r="L218" s="538"/>
      <c r="M218" s="539"/>
    </row>
    <row r="219" spans="1:13" x14ac:dyDescent="0.25">
      <c r="A219" s="534" t="str">
        <f>UHG_csv!A219</f>
        <v/>
      </c>
      <c r="B219" s="535" t="str">
        <f>UHG_csv!B219</f>
        <v/>
      </c>
      <c r="C219" s="535" t="str">
        <f>UHG_csv!C219</f>
        <v/>
      </c>
      <c r="D219" s="536" t="str">
        <f>UHG_csv!D219</f>
        <v/>
      </c>
      <c r="E219" s="536" t="str">
        <f>UHG_csv!E219</f>
        <v/>
      </c>
      <c r="F219" s="535" t="str">
        <f>UHG_csv!F219</f>
        <v/>
      </c>
      <c r="G219" s="535" t="str">
        <f>UHG_csv!G219</f>
        <v/>
      </c>
      <c r="H219" s="537" t="str">
        <f>UHG_csv!H219</f>
        <v/>
      </c>
      <c r="I219" s="537" t="str">
        <f>UHG_csv!I219</f>
        <v/>
      </c>
      <c r="J219" s="535" t="str">
        <f>UHG_csv!J219</f>
        <v/>
      </c>
      <c r="K219" s="535" t="str">
        <f>UHG_csv!K219</f>
        <v/>
      </c>
      <c r="L219" s="538"/>
      <c r="M219" s="539"/>
    </row>
    <row r="220" spans="1:13" x14ac:dyDescent="0.25">
      <c r="A220" s="534" t="str">
        <f>UHG_csv!A220</f>
        <v/>
      </c>
      <c r="B220" s="535" t="str">
        <f>UHG_csv!B220</f>
        <v/>
      </c>
      <c r="C220" s="535" t="str">
        <f>UHG_csv!C220</f>
        <v/>
      </c>
      <c r="D220" s="536" t="str">
        <f>UHG_csv!D220</f>
        <v/>
      </c>
      <c r="E220" s="536" t="str">
        <f>UHG_csv!E220</f>
        <v/>
      </c>
      <c r="F220" s="535" t="str">
        <f>UHG_csv!F220</f>
        <v/>
      </c>
      <c r="G220" s="535" t="str">
        <f>UHG_csv!G220</f>
        <v/>
      </c>
      <c r="H220" s="537" t="str">
        <f>UHG_csv!H220</f>
        <v/>
      </c>
      <c r="I220" s="537" t="str">
        <f>UHG_csv!I220</f>
        <v/>
      </c>
      <c r="J220" s="535" t="str">
        <f>UHG_csv!J220</f>
        <v/>
      </c>
      <c r="K220" s="535" t="str">
        <f>UHG_csv!K220</f>
        <v/>
      </c>
      <c r="L220" s="538"/>
      <c r="M220" s="539"/>
    </row>
    <row r="221" spans="1:13" x14ac:dyDescent="0.25">
      <c r="A221" s="534" t="str">
        <f>UHG_csv!A221</f>
        <v/>
      </c>
      <c r="B221" s="535" t="str">
        <f>UHG_csv!B221</f>
        <v/>
      </c>
      <c r="C221" s="535" t="str">
        <f>UHG_csv!C221</f>
        <v/>
      </c>
      <c r="D221" s="536" t="str">
        <f>UHG_csv!D221</f>
        <v/>
      </c>
      <c r="E221" s="536" t="str">
        <f>UHG_csv!E221</f>
        <v/>
      </c>
      <c r="F221" s="535" t="str">
        <f>UHG_csv!F221</f>
        <v/>
      </c>
      <c r="G221" s="535" t="str">
        <f>UHG_csv!G221</f>
        <v/>
      </c>
      <c r="H221" s="537" t="str">
        <f>UHG_csv!H221</f>
        <v/>
      </c>
      <c r="I221" s="537" t="str">
        <f>UHG_csv!I221</f>
        <v/>
      </c>
      <c r="J221" s="535" t="str">
        <f>UHG_csv!J221</f>
        <v/>
      </c>
      <c r="K221" s="535" t="str">
        <f>UHG_csv!K221</f>
        <v/>
      </c>
      <c r="L221" s="538"/>
      <c r="M221" s="539"/>
    </row>
    <row r="222" spans="1:13" x14ac:dyDescent="0.25">
      <c r="A222" s="534" t="str">
        <f>UHG_csv!A222</f>
        <v/>
      </c>
      <c r="B222" s="535" t="str">
        <f>UHG_csv!B222</f>
        <v/>
      </c>
      <c r="C222" s="535" t="str">
        <f>UHG_csv!C222</f>
        <v/>
      </c>
      <c r="D222" s="536" t="str">
        <f>UHG_csv!D222</f>
        <v/>
      </c>
      <c r="E222" s="536" t="str">
        <f>UHG_csv!E222</f>
        <v/>
      </c>
      <c r="F222" s="535" t="str">
        <f>UHG_csv!F222</f>
        <v/>
      </c>
      <c r="G222" s="535" t="str">
        <f>UHG_csv!G222</f>
        <v/>
      </c>
      <c r="H222" s="537" t="str">
        <f>UHG_csv!H222</f>
        <v/>
      </c>
      <c r="I222" s="537" t="str">
        <f>UHG_csv!I222</f>
        <v/>
      </c>
      <c r="J222" s="535" t="str">
        <f>UHG_csv!J222</f>
        <v/>
      </c>
      <c r="K222" s="535" t="str">
        <f>UHG_csv!K222</f>
        <v/>
      </c>
      <c r="L222" s="538"/>
      <c r="M222" s="539"/>
    </row>
    <row r="223" spans="1:13" x14ac:dyDescent="0.25">
      <c r="A223" s="534" t="str">
        <f>UHG_csv!A223</f>
        <v/>
      </c>
      <c r="B223" s="535" t="str">
        <f>UHG_csv!B223</f>
        <v/>
      </c>
      <c r="C223" s="535" t="str">
        <f>UHG_csv!C223</f>
        <v/>
      </c>
      <c r="D223" s="536" t="str">
        <f>UHG_csv!D223</f>
        <v/>
      </c>
      <c r="E223" s="536" t="str">
        <f>UHG_csv!E223</f>
        <v/>
      </c>
      <c r="F223" s="535" t="str">
        <f>UHG_csv!F223</f>
        <v/>
      </c>
      <c r="G223" s="535" t="str">
        <f>UHG_csv!G223</f>
        <v/>
      </c>
      <c r="H223" s="537" t="str">
        <f>UHG_csv!H223</f>
        <v/>
      </c>
      <c r="I223" s="537" t="str">
        <f>UHG_csv!I223</f>
        <v/>
      </c>
      <c r="J223" s="535" t="str">
        <f>UHG_csv!J223</f>
        <v/>
      </c>
      <c r="K223" s="535" t="str">
        <f>UHG_csv!K223</f>
        <v/>
      </c>
      <c r="L223" s="538"/>
      <c r="M223" s="539"/>
    </row>
    <row r="224" spans="1:13" x14ac:dyDescent="0.25">
      <c r="A224" s="534" t="str">
        <f>UHG_csv!A224</f>
        <v/>
      </c>
      <c r="B224" s="535" t="str">
        <f>UHG_csv!B224</f>
        <v/>
      </c>
      <c r="C224" s="535" t="str">
        <f>UHG_csv!C224</f>
        <v/>
      </c>
      <c r="D224" s="536" t="str">
        <f>UHG_csv!D224</f>
        <v/>
      </c>
      <c r="E224" s="536" t="str">
        <f>UHG_csv!E224</f>
        <v/>
      </c>
      <c r="F224" s="535" t="str">
        <f>UHG_csv!F224</f>
        <v/>
      </c>
      <c r="G224" s="535" t="str">
        <f>UHG_csv!G224</f>
        <v/>
      </c>
      <c r="H224" s="537" t="str">
        <f>UHG_csv!H224</f>
        <v/>
      </c>
      <c r="I224" s="537" t="str">
        <f>UHG_csv!I224</f>
        <v/>
      </c>
      <c r="J224" s="535" t="str">
        <f>UHG_csv!J224</f>
        <v/>
      </c>
      <c r="K224" s="535" t="str">
        <f>UHG_csv!K224</f>
        <v/>
      </c>
      <c r="L224" s="538"/>
      <c r="M224" s="539"/>
    </row>
    <row r="225" spans="1:13" x14ac:dyDescent="0.25">
      <c r="A225" s="534" t="str">
        <f>UHG_csv!A225</f>
        <v/>
      </c>
      <c r="B225" s="535" t="str">
        <f>UHG_csv!B225</f>
        <v/>
      </c>
      <c r="C225" s="535" t="str">
        <f>UHG_csv!C225</f>
        <v/>
      </c>
      <c r="D225" s="536" t="str">
        <f>UHG_csv!D225</f>
        <v/>
      </c>
      <c r="E225" s="536" t="str">
        <f>UHG_csv!E225</f>
        <v/>
      </c>
      <c r="F225" s="535" t="str">
        <f>UHG_csv!F225</f>
        <v/>
      </c>
      <c r="G225" s="535" t="str">
        <f>UHG_csv!G225</f>
        <v/>
      </c>
      <c r="H225" s="537" t="str">
        <f>UHG_csv!H225</f>
        <v/>
      </c>
      <c r="I225" s="537" t="str">
        <f>UHG_csv!I225</f>
        <v/>
      </c>
      <c r="J225" s="535" t="str">
        <f>UHG_csv!J225</f>
        <v/>
      </c>
      <c r="K225" s="535" t="str">
        <f>UHG_csv!K225</f>
        <v/>
      </c>
      <c r="L225" s="538"/>
      <c r="M225" s="539"/>
    </row>
    <row r="226" spans="1:13" x14ac:dyDescent="0.25">
      <c r="A226" s="534" t="str">
        <f>UHG_csv!A226</f>
        <v/>
      </c>
      <c r="B226" s="535" t="str">
        <f>UHG_csv!B226</f>
        <v/>
      </c>
      <c r="C226" s="535" t="str">
        <f>UHG_csv!C226</f>
        <v/>
      </c>
      <c r="D226" s="536" t="str">
        <f>UHG_csv!D226</f>
        <v/>
      </c>
      <c r="E226" s="536" t="str">
        <f>UHG_csv!E226</f>
        <v/>
      </c>
      <c r="F226" s="535" t="str">
        <f>UHG_csv!F226</f>
        <v/>
      </c>
      <c r="G226" s="535" t="str">
        <f>UHG_csv!G226</f>
        <v/>
      </c>
      <c r="H226" s="537" t="str">
        <f>UHG_csv!H226</f>
        <v/>
      </c>
      <c r="I226" s="537" t="str">
        <f>UHG_csv!I226</f>
        <v/>
      </c>
      <c r="J226" s="535" t="str">
        <f>UHG_csv!J226</f>
        <v/>
      </c>
      <c r="K226" s="535" t="str">
        <f>UHG_csv!K226</f>
        <v/>
      </c>
      <c r="L226" s="538"/>
      <c r="M226" s="539"/>
    </row>
    <row r="227" spans="1:13" x14ac:dyDescent="0.25">
      <c r="A227" s="534" t="str">
        <f>UHG_csv!A227</f>
        <v/>
      </c>
      <c r="B227" s="535" t="str">
        <f>UHG_csv!B227</f>
        <v/>
      </c>
      <c r="C227" s="535" t="str">
        <f>UHG_csv!C227</f>
        <v/>
      </c>
      <c r="D227" s="536" t="str">
        <f>UHG_csv!D227</f>
        <v/>
      </c>
      <c r="E227" s="536" t="str">
        <f>UHG_csv!E227</f>
        <v/>
      </c>
      <c r="F227" s="535" t="str">
        <f>UHG_csv!F227</f>
        <v/>
      </c>
      <c r="G227" s="535" t="str">
        <f>UHG_csv!G227</f>
        <v/>
      </c>
      <c r="H227" s="537" t="str">
        <f>UHG_csv!H227</f>
        <v/>
      </c>
      <c r="I227" s="537" t="str">
        <f>UHG_csv!I227</f>
        <v/>
      </c>
      <c r="J227" s="535" t="str">
        <f>UHG_csv!J227</f>
        <v/>
      </c>
      <c r="K227" s="535" t="str">
        <f>UHG_csv!K227</f>
        <v/>
      </c>
      <c r="L227" s="538"/>
      <c r="M227" s="539"/>
    </row>
    <row r="228" spans="1:13" x14ac:dyDescent="0.25">
      <c r="A228" s="534" t="str">
        <f>UHG_csv!A228</f>
        <v/>
      </c>
      <c r="B228" s="535" t="str">
        <f>UHG_csv!B228</f>
        <v/>
      </c>
      <c r="C228" s="535" t="str">
        <f>UHG_csv!C228</f>
        <v/>
      </c>
      <c r="D228" s="536" t="str">
        <f>UHG_csv!D228</f>
        <v/>
      </c>
      <c r="E228" s="536" t="str">
        <f>UHG_csv!E228</f>
        <v/>
      </c>
      <c r="F228" s="535" t="str">
        <f>UHG_csv!F228</f>
        <v/>
      </c>
      <c r="G228" s="535" t="str">
        <f>UHG_csv!G228</f>
        <v/>
      </c>
      <c r="H228" s="537" t="str">
        <f>UHG_csv!H228</f>
        <v/>
      </c>
      <c r="I228" s="537" t="str">
        <f>UHG_csv!I228</f>
        <v/>
      </c>
      <c r="J228" s="535" t="str">
        <f>UHG_csv!J228</f>
        <v/>
      </c>
      <c r="K228" s="535" t="str">
        <f>UHG_csv!K228</f>
        <v/>
      </c>
      <c r="L228" s="538"/>
      <c r="M228" s="539"/>
    </row>
    <row r="229" spans="1:13" x14ac:dyDescent="0.25">
      <c r="A229" s="534" t="str">
        <f>UHG_csv!A229</f>
        <v/>
      </c>
      <c r="B229" s="535" t="str">
        <f>UHG_csv!B229</f>
        <v/>
      </c>
      <c r="C229" s="535" t="str">
        <f>UHG_csv!C229</f>
        <v/>
      </c>
      <c r="D229" s="536" t="str">
        <f>UHG_csv!D229</f>
        <v/>
      </c>
      <c r="E229" s="536" t="str">
        <f>UHG_csv!E229</f>
        <v/>
      </c>
      <c r="F229" s="535" t="str">
        <f>UHG_csv!F229</f>
        <v/>
      </c>
      <c r="G229" s="535" t="str">
        <f>UHG_csv!G229</f>
        <v/>
      </c>
      <c r="H229" s="537" t="str">
        <f>UHG_csv!H229</f>
        <v/>
      </c>
      <c r="I229" s="537" t="str">
        <f>UHG_csv!I229</f>
        <v/>
      </c>
      <c r="J229" s="535" t="str">
        <f>UHG_csv!J229</f>
        <v/>
      </c>
      <c r="K229" s="535" t="str">
        <f>UHG_csv!K229</f>
        <v/>
      </c>
      <c r="L229" s="538"/>
      <c r="M229" s="539"/>
    </row>
    <row r="230" spans="1:13" x14ac:dyDescent="0.25">
      <c r="A230" s="534" t="str">
        <f>UHG_csv!A230</f>
        <v/>
      </c>
      <c r="B230" s="535" t="str">
        <f>UHG_csv!B230</f>
        <v/>
      </c>
      <c r="C230" s="535" t="str">
        <f>UHG_csv!C230</f>
        <v/>
      </c>
      <c r="D230" s="536" t="str">
        <f>UHG_csv!D230</f>
        <v/>
      </c>
      <c r="E230" s="536" t="str">
        <f>UHG_csv!E230</f>
        <v/>
      </c>
      <c r="F230" s="535" t="str">
        <f>UHG_csv!F230</f>
        <v/>
      </c>
      <c r="G230" s="535" t="str">
        <f>UHG_csv!G230</f>
        <v/>
      </c>
      <c r="H230" s="537" t="str">
        <f>UHG_csv!H230</f>
        <v/>
      </c>
      <c r="I230" s="537" t="str">
        <f>UHG_csv!I230</f>
        <v/>
      </c>
      <c r="J230" s="535" t="str">
        <f>UHG_csv!J230</f>
        <v/>
      </c>
      <c r="K230" s="535" t="str">
        <f>UHG_csv!K230</f>
        <v/>
      </c>
      <c r="L230" s="538"/>
      <c r="M230" s="539"/>
    </row>
    <row r="231" spans="1:13" x14ac:dyDescent="0.25">
      <c r="A231" s="534" t="str">
        <f>UHG_csv!A231</f>
        <v/>
      </c>
      <c r="B231" s="535" t="str">
        <f>UHG_csv!B231</f>
        <v/>
      </c>
      <c r="C231" s="535" t="str">
        <f>UHG_csv!C231</f>
        <v/>
      </c>
      <c r="D231" s="536" t="str">
        <f>UHG_csv!D231</f>
        <v/>
      </c>
      <c r="E231" s="536" t="str">
        <f>UHG_csv!E231</f>
        <v/>
      </c>
      <c r="F231" s="535" t="str">
        <f>UHG_csv!F231</f>
        <v/>
      </c>
      <c r="G231" s="535" t="str">
        <f>UHG_csv!G231</f>
        <v/>
      </c>
      <c r="H231" s="537" t="str">
        <f>UHG_csv!H231</f>
        <v/>
      </c>
      <c r="I231" s="537" t="str">
        <f>UHG_csv!I231</f>
        <v/>
      </c>
      <c r="J231" s="535" t="str">
        <f>UHG_csv!J231</f>
        <v/>
      </c>
      <c r="K231" s="535" t="str">
        <f>UHG_csv!K231</f>
        <v/>
      </c>
      <c r="L231" s="538"/>
      <c r="M231" s="539"/>
    </row>
    <row r="232" spans="1:13" x14ac:dyDescent="0.25">
      <c r="A232" s="534" t="str">
        <f>UHG_csv!A232</f>
        <v/>
      </c>
      <c r="B232" s="535" t="str">
        <f>UHG_csv!B232</f>
        <v/>
      </c>
      <c r="C232" s="535" t="str">
        <f>UHG_csv!C232</f>
        <v/>
      </c>
      <c r="D232" s="536" t="str">
        <f>UHG_csv!D232</f>
        <v/>
      </c>
      <c r="E232" s="536" t="str">
        <f>UHG_csv!E232</f>
        <v/>
      </c>
      <c r="F232" s="535" t="str">
        <f>UHG_csv!F232</f>
        <v/>
      </c>
      <c r="G232" s="535" t="str">
        <f>UHG_csv!G232</f>
        <v/>
      </c>
      <c r="H232" s="537" t="str">
        <f>UHG_csv!H232</f>
        <v/>
      </c>
      <c r="I232" s="537" t="str">
        <f>UHG_csv!I232</f>
        <v/>
      </c>
      <c r="J232" s="535" t="str">
        <f>UHG_csv!J232</f>
        <v/>
      </c>
      <c r="K232" s="535" t="str">
        <f>UHG_csv!K232</f>
        <v/>
      </c>
      <c r="L232" s="538"/>
      <c r="M232" s="539"/>
    </row>
    <row r="233" spans="1:13" x14ac:dyDescent="0.25">
      <c r="A233" s="534" t="str">
        <f>UHG_csv!A233</f>
        <v/>
      </c>
      <c r="B233" s="535" t="str">
        <f>UHG_csv!B233</f>
        <v/>
      </c>
      <c r="C233" s="535" t="str">
        <f>UHG_csv!C233</f>
        <v/>
      </c>
      <c r="D233" s="536" t="str">
        <f>UHG_csv!D233</f>
        <v/>
      </c>
      <c r="E233" s="536" t="str">
        <f>UHG_csv!E233</f>
        <v/>
      </c>
      <c r="F233" s="535" t="str">
        <f>UHG_csv!F233</f>
        <v/>
      </c>
      <c r="G233" s="535" t="str">
        <f>UHG_csv!G233</f>
        <v/>
      </c>
      <c r="H233" s="537" t="str">
        <f>UHG_csv!H233</f>
        <v/>
      </c>
      <c r="I233" s="537" t="str">
        <f>UHG_csv!I233</f>
        <v/>
      </c>
      <c r="J233" s="535" t="str">
        <f>UHG_csv!J233</f>
        <v/>
      </c>
      <c r="K233" s="535" t="str">
        <f>UHG_csv!K233</f>
        <v/>
      </c>
      <c r="L233" s="538"/>
      <c r="M233" s="539"/>
    </row>
    <row r="234" spans="1:13" x14ac:dyDescent="0.25">
      <c r="A234" s="534" t="str">
        <f>UHG_csv!A234</f>
        <v/>
      </c>
      <c r="B234" s="535" t="str">
        <f>UHG_csv!B234</f>
        <v/>
      </c>
      <c r="C234" s="535" t="str">
        <f>UHG_csv!C234</f>
        <v/>
      </c>
      <c r="D234" s="536" t="str">
        <f>UHG_csv!D234</f>
        <v/>
      </c>
      <c r="E234" s="536" t="str">
        <f>UHG_csv!E234</f>
        <v/>
      </c>
      <c r="F234" s="535" t="str">
        <f>UHG_csv!F234</f>
        <v/>
      </c>
      <c r="G234" s="535" t="str">
        <f>UHG_csv!G234</f>
        <v/>
      </c>
      <c r="H234" s="537" t="str">
        <f>UHG_csv!H234</f>
        <v/>
      </c>
      <c r="I234" s="537" t="str">
        <f>UHG_csv!I234</f>
        <v/>
      </c>
      <c r="J234" s="535" t="str">
        <f>UHG_csv!J234</f>
        <v/>
      </c>
      <c r="K234" s="535" t="str">
        <f>UHG_csv!K234</f>
        <v/>
      </c>
      <c r="L234" s="538"/>
      <c r="M234" s="539"/>
    </row>
    <row r="235" spans="1:13" x14ac:dyDescent="0.25">
      <c r="A235" s="534" t="str">
        <f>UHG_csv!A235</f>
        <v/>
      </c>
      <c r="B235" s="535" t="str">
        <f>UHG_csv!B235</f>
        <v/>
      </c>
      <c r="C235" s="535" t="str">
        <f>UHG_csv!C235</f>
        <v/>
      </c>
      <c r="D235" s="536" t="str">
        <f>UHG_csv!D235</f>
        <v/>
      </c>
      <c r="E235" s="536" t="str">
        <f>UHG_csv!E235</f>
        <v/>
      </c>
      <c r="F235" s="535" t="str">
        <f>UHG_csv!F235</f>
        <v/>
      </c>
      <c r="G235" s="535" t="str">
        <f>UHG_csv!G235</f>
        <v/>
      </c>
      <c r="H235" s="537" t="str">
        <f>UHG_csv!H235</f>
        <v/>
      </c>
      <c r="I235" s="537" t="str">
        <f>UHG_csv!I235</f>
        <v/>
      </c>
      <c r="J235" s="535" t="str">
        <f>UHG_csv!J235</f>
        <v/>
      </c>
      <c r="K235" s="535" t="str">
        <f>UHG_csv!K235</f>
        <v/>
      </c>
      <c r="L235" s="538"/>
      <c r="M235" s="539"/>
    </row>
    <row r="236" spans="1:13" x14ac:dyDescent="0.25">
      <c r="A236" s="534" t="str">
        <f>UHG_csv!A236</f>
        <v/>
      </c>
      <c r="B236" s="535" t="str">
        <f>UHG_csv!B236</f>
        <v/>
      </c>
      <c r="C236" s="535" t="str">
        <f>UHG_csv!C236</f>
        <v/>
      </c>
      <c r="D236" s="536" t="str">
        <f>UHG_csv!D236</f>
        <v/>
      </c>
      <c r="E236" s="536" t="str">
        <f>UHG_csv!E236</f>
        <v/>
      </c>
      <c r="F236" s="535" t="str">
        <f>UHG_csv!F236</f>
        <v/>
      </c>
      <c r="G236" s="535" t="str">
        <f>UHG_csv!G236</f>
        <v/>
      </c>
      <c r="H236" s="537" t="str">
        <f>UHG_csv!H236</f>
        <v/>
      </c>
      <c r="I236" s="537" t="str">
        <f>UHG_csv!I236</f>
        <v/>
      </c>
      <c r="J236" s="535" t="str">
        <f>UHG_csv!J236</f>
        <v/>
      </c>
      <c r="K236" s="535" t="str">
        <f>UHG_csv!K236</f>
        <v/>
      </c>
      <c r="L236" s="538"/>
      <c r="M236" s="539"/>
    </row>
    <row r="237" spans="1:13" x14ac:dyDescent="0.25">
      <c r="A237" s="534" t="str">
        <f>UHG_csv!A237</f>
        <v/>
      </c>
      <c r="B237" s="535" t="str">
        <f>UHG_csv!B237</f>
        <v/>
      </c>
      <c r="C237" s="535" t="str">
        <f>UHG_csv!C237</f>
        <v/>
      </c>
      <c r="D237" s="536" t="str">
        <f>UHG_csv!D237</f>
        <v/>
      </c>
      <c r="E237" s="536" t="str">
        <f>UHG_csv!E237</f>
        <v/>
      </c>
      <c r="F237" s="535" t="str">
        <f>UHG_csv!F237</f>
        <v/>
      </c>
      <c r="G237" s="535" t="str">
        <f>UHG_csv!G237</f>
        <v/>
      </c>
      <c r="H237" s="537" t="str">
        <f>UHG_csv!H237</f>
        <v/>
      </c>
      <c r="I237" s="537" t="str">
        <f>UHG_csv!I237</f>
        <v/>
      </c>
      <c r="J237" s="535" t="str">
        <f>UHG_csv!J237</f>
        <v/>
      </c>
      <c r="K237" s="535" t="str">
        <f>UHG_csv!K237</f>
        <v/>
      </c>
      <c r="L237" s="538"/>
      <c r="M237" s="539"/>
    </row>
    <row r="238" spans="1:13" x14ac:dyDescent="0.25">
      <c r="A238" s="534" t="str">
        <f>UHG_csv!A238</f>
        <v/>
      </c>
      <c r="B238" s="535" t="str">
        <f>UHG_csv!B238</f>
        <v/>
      </c>
      <c r="C238" s="535" t="str">
        <f>UHG_csv!C238</f>
        <v/>
      </c>
      <c r="D238" s="536" t="str">
        <f>UHG_csv!D238</f>
        <v/>
      </c>
      <c r="E238" s="536" t="str">
        <f>UHG_csv!E238</f>
        <v/>
      </c>
      <c r="F238" s="535" t="str">
        <f>UHG_csv!F238</f>
        <v/>
      </c>
      <c r="G238" s="535" t="str">
        <f>UHG_csv!G238</f>
        <v/>
      </c>
      <c r="H238" s="537" t="str">
        <f>UHG_csv!H238</f>
        <v/>
      </c>
      <c r="I238" s="537" t="str">
        <f>UHG_csv!I238</f>
        <v/>
      </c>
      <c r="J238" s="535" t="str">
        <f>UHG_csv!J238</f>
        <v/>
      </c>
      <c r="K238" s="535" t="str">
        <f>UHG_csv!K238</f>
        <v/>
      </c>
      <c r="L238" s="538"/>
      <c r="M238" s="539"/>
    </row>
    <row r="239" spans="1:13" x14ac:dyDescent="0.25">
      <c r="A239" s="534" t="str">
        <f>UHG_csv!A239</f>
        <v/>
      </c>
      <c r="B239" s="535" t="str">
        <f>UHG_csv!B239</f>
        <v/>
      </c>
      <c r="C239" s="535" t="str">
        <f>UHG_csv!C239</f>
        <v/>
      </c>
      <c r="D239" s="536" t="str">
        <f>UHG_csv!D239</f>
        <v/>
      </c>
      <c r="E239" s="536" t="str">
        <f>UHG_csv!E239</f>
        <v/>
      </c>
      <c r="F239" s="535" t="str">
        <f>UHG_csv!F239</f>
        <v/>
      </c>
      <c r="G239" s="535" t="str">
        <f>UHG_csv!G239</f>
        <v/>
      </c>
      <c r="H239" s="537" t="str">
        <f>UHG_csv!H239</f>
        <v/>
      </c>
      <c r="I239" s="537" t="str">
        <f>UHG_csv!I239</f>
        <v/>
      </c>
      <c r="J239" s="535" t="str">
        <f>UHG_csv!J239</f>
        <v/>
      </c>
      <c r="K239" s="535" t="str">
        <f>UHG_csv!K239</f>
        <v/>
      </c>
      <c r="L239" s="538"/>
      <c r="M239" s="539"/>
    </row>
    <row r="240" spans="1:13" x14ac:dyDescent="0.25">
      <c r="A240" s="534" t="str">
        <f>UHG_csv!A240</f>
        <v/>
      </c>
      <c r="B240" s="535" t="str">
        <f>UHG_csv!B240</f>
        <v/>
      </c>
      <c r="C240" s="535" t="str">
        <f>UHG_csv!C240</f>
        <v/>
      </c>
      <c r="D240" s="536" t="str">
        <f>UHG_csv!D240</f>
        <v/>
      </c>
      <c r="E240" s="536" t="str">
        <f>UHG_csv!E240</f>
        <v/>
      </c>
      <c r="F240" s="535" t="str">
        <f>UHG_csv!F240</f>
        <v/>
      </c>
      <c r="G240" s="535" t="str">
        <f>UHG_csv!G240</f>
        <v/>
      </c>
      <c r="H240" s="537" t="str">
        <f>UHG_csv!H240</f>
        <v/>
      </c>
      <c r="I240" s="537" t="str">
        <f>UHG_csv!I240</f>
        <v/>
      </c>
      <c r="J240" s="535" t="str">
        <f>UHG_csv!J240</f>
        <v/>
      </c>
      <c r="K240" s="535" t="str">
        <f>UHG_csv!K240</f>
        <v/>
      </c>
      <c r="L240" s="538"/>
      <c r="M240" s="539"/>
    </row>
    <row r="241" spans="1:13" x14ac:dyDescent="0.25">
      <c r="A241" s="534" t="str">
        <f>UHG_csv!A241</f>
        <v/>
      </c>
      <c r="B241" s="535" t="str">
        <f>UHG_csv!B241</f>
        <v/>
      </c>
      <c r="C241" s="535" t="str">
        <f>UHG_csv!C241</f>
        <v/>
      </c>
      <c r="D241" s="536" t="str">
        <f>UHG_csv!D241</f>
        <v/>
      </c>
      <c r="E241" s="536" t="str">
        <f>UHG_csv!E241</f>
        <v/>
      </c>
      <c r="F241" s="535" t="str">
        <f>UHG_csv!F241</f>
        <v/>
      </c>
      <c r="G241" s="535" t="str">
        <f>UHG_csv!G241</f>
        <v/>
      </c>
      <c r="H241" s="537" t="str">
        <f>UHG_csv!H241</f>
        <v/>
      </c>
      <c r="I241" s="537" t="str">
        <f>UHG_csv!I241</f>
        <v/>
      </c>
      <c r="J241" s="535" t="str">
        <f>UHG_csv!J241</f>
        <v/>
      </c>
      <c r="K241" s="535" t="str">
        <f>UHG_csv!K241</f>
        <v/>
      </c>
      <c r="L241" s="538"/>
      <c r="M241" s="539"/>
    </row>
    <row r="242" spans="1:13" x14ac:dyDescent="0.25">
      <c r="A242" s="534" t="str">
        <f>UHG_csv!A242</f>
        <v/>
      </c>
      <c r="B242" s="535" t="str">
        <f>UHG_csv!B242</f>
        <v/>
      </c>
      <c r="C242" s="535" t="str">
        <f>UHG_csv!C242</f>
        <v/>
      </c>
      <c r="D242" s="536" t="str">
        <f>UHG_csv!D242</f>
        <v/>
      </c>
      <c r="E242" s="536" t="str">
        <f>UHG_csv!E242</f>
        <v/>
      </c>
      <c r="F242" s="535" t="str">
        <f>UHG_csv!F242</f>
        <v/>
      </c>
      <c r="G242" s="535" t="str">
        <f>UHG_csv!G242</f>
        <v/>
      </c>
      <c r="H242" s="537" t="str">
        <f>UHG_csv!H242</f>
        <v/>
      </c>
      <c r="I242" s="537" t="str">
        <f>UHG_csv!I242</f>
        <v/>
      </c>
      <c r="J242" s="535" t="str">
        <f>UHG_csv!J242</f>
        <v/>
      </c>
      <c r="K242" s="535" t="str">
        <f>UHG_csv!K242</f>
        <v/>
      </c>
      <c r="L242" s="538"/>
      <c r="M242" s="539"/>
    </row>
    <row r="243" spans="1:13" x14ac:dyDescent="0.25">
      <c r="A243" s="534" t="str">
        <f>UHG_csv!A243</f>
        <v/>
      </c>
      <c r="B243" s="535" t="str">
        <f>UHG_csv!B243</f>
        <v/>
      </c>
      <c r="C243" s="535" t="str">
        <f>UHG_csv!C243</f>
        <v/>
      </c>
      <c r="D243" s="536" t="str">
        <f>UHG_csv!D243</f>
        <v/>
      </c>
      <c r="E243" s="536" t="str">
        <f>UHG_csv!E243</f>
        <v/>
      </c>
      <c r="F243" s="535" t="str">
        <f>UHG_csv!F243</f>
        <v/>
      </c>
      <c r="G243" s="535" t="str">
        <f>UHG_csv!G243</f>
        <v/>
      </c>
      <c r="H243" s="537" t="str">
        <f>UHG_csv!H243</f>
        <v/>
      </c>
      <c r="I243" s="537" t="str">
        <f>UHG_csv!I243</f>
        <v/>
      </c>
      <c r="J243" s="535" t="str">
        <f>UHG_csv!J243</f>
        <v/>
      </c>
      <c r="K243" s="535" t="str">
        <f>UHG_csv!K243</f>
        <v/>
      </c>
      <c r="L243" s="538"/>
      <c r="M243" s="539"/>
    </row>
    <row r="244" spans="1:13" x14ac:dyDescent="0.25">
      <c r="A244" s="534" t="str">
        <f>UHG_csv!A244</f>
        <v/>
      </c>
      <c r="B244" s="535" t="str">
        <f>UHG_csv!B244</f>
        <v/>
      </c>
      <c r="C244" s="535" t="str">
        <f>UHG_csv!C244</f>
        <v/>
      </c>
      <c r="D244" s="536" t="str">
        <f>UHG_csv!D244</f>
        <v/>
      </c>
      <c r="E244" s="536" t="str">
        <f>UHG_csv!E244</f>
        <v/>
      </c>
      <c r="F244" s="535" t="str">
        <f>UHG_csv!F244</f>
        <v/>
      </c>
      <c r="G244" s="535" t="str">
        <f>UHG_csv!G244</f>
        <v/>
      </c>
      <c r="H244" s="537" t="str">
        <f>UHG_csv!H244</f>
        <v/>
      </c>
      <c r="I244" s="537" t="str">
        <f>UHG_csv!I244</f>
        <v/>
      </c>
      <c r="J244" s="535" t="str">
        <f>UHG_csv!J244</f>
        <v/>
      </c>
      <c r="K244" s="535" t="str">
        <f>UHG_csv!K244</f>
        <v/>
      </c>
      <c r="L244" s="538"/>
      <c r="M244" s="539"/>
    </row>
    <row r="245" spans="1:13" x14ac:dyDescent="0.25">
      <c r="A245" s="534" t="str">
        <f>UHG_csv!A245</f>
        <v/>
      </c>
      <c r="B245" s="535" t="str">
        <f>UHG_csv!B245</f>
        <v/>
      </c>
      <c r="C245" s="535" t="str">
        <f>UHG_csv!C245</f>
        <v/>
      </c>
      <c r="D245" s="536" t="str">
        <f>UHG_csv!D245</f>
        <v/>
      </c>
      <c r="E245" s="536" t="str">
        <f>UHG_csv!E245</f>
        <v/>
      </c>
      <c r="F245" s="535" t="str">
        <f>UHG_csv!F245</f>
        <v/>
      </c>
      <c r="G245" s="535" t="str">
        <f>UHG_csv!G245</f>
        <v/>
      </c>
      <c r="H245" s="537" t="str">
        <f>UHG_csv!H245</f>
        <v/>
      </c>
      <c r="I245" s="537" t="str">
        <f>UHG_csv!I245</f>
        <v/>
      </c>
      <c r="J245" s="535" t="str">
        <f>UHG_csv!J245</f>
        <v/>
      </c>
      <c r="K245" s="535" t="str">
        <f>UHG_csv!K245</f>
        <v/>
      </c>
      <c r="L245" s="538"/>
      <c r="M245" s="539"/>
    </row>
    <row r="246" spans="1:13" x14ac:dyDescent="0.25">
      <c r="A246" s="534" t="str">
        <f>UHG_csv!A246</f>
        <v/>
      </c>
      <c r="B246" s="535" t="str">
        <f>UHG_csv!B246</f>
        <v/>
      </c>
      <c r="C246" s="535" t="str">
        <f>UHG_csv!C246</f>
        <v/>
      </c>
      <c r="D246" s="536" t="str">
        <f>UHG_csv!D246</f>
        <v/>
      </c>
      <c r="E246" s="536" t="str">
        <f>UHG_csv!E246</f>
        <v/>
      </c>
      <c r="F246" s="535" t="str">
        <f>UHG_csv!F246</f>
        <v/>
      </c>
      <c r="G246" s="535" t="str">
        <f>UHG_csv!G246</f>
        <v/>
      </c>
      <c r="H246" s="537" t="str">
        <f>UHG_csv!H246</f>
        <v/>
      </c>
      <c r="I246" s="537" t="str">
        <f>UHG_csv!I246</f>
        <v/>
      </c>
      <c r="J246" s="535" t="str">
        <f>UHG_csv!J246</f>
        <v/>
      </c>
      <c r="K246" s="535" t="str">
        <f>UHG_csv!K246</f>
        <v/>
      </c>
      <c r="L246" s="538"/>
      <c r="M246" s="539"/>
    </row>
    <row r="247" spans="1:13" x14ac:dyDescent="0.25">
      <c r="A247" s="534" t="str">
        <f>UHG_csv!A247</f>
        <v/>
      </c>
      <c r="B247" s="535" t="str">
        <f>UHG_csv!B247</f>
        <v/>
      </c>
      <c r="C247" s="535" t="str">
        <f>UHG_csv!C247</f>
        <v/>
      </c>
      <c r="D247" s="536" t="str">
        <f>UHG_csv!D247</f>
        <v/>
      </c>
      <c r="E247" s="536" t="str">
        <f>UHG_csv!E247</f>
        <v/>
      </c>
      <c r="F247" s="535" t="str">
        <f>UHG_csv!F247</f>
        <v/>
      </c>
      <c r="G247" s="535" t="str">
        <f>UHG_csv!G247</f>
        <v/>
      </c>
      <c r="H247" s="537" t="str">
        <f>UHG_csv!H247</f>
        <v/>
      </c>
      <c r="I247" s="537" t="str">
        <f>UHG_csv!I247</f>
        <v/>
      </c>
      <c r="J247" s="535" t="str">
        <f>UHG_csv!J247</f>
        <v/>
      </c>
      <c r="K247" s="535" t="str">
        <f>UHG_csv!K247</f>
        <v/>
      </c>
      <c r="L247" s="538"/>
      <c r="M247" s="539"/>
    </row>
    <row r="248" spans="1:13" x14ac:dyDescent="0.25">
      <c r="A248" s="534" t="str">
        <f>UHG_csv!A248</f>
        <v/>
      </c>
      <c r="B248" s="535" t="str">
        <f>UHG_csv!B248</f>
        <v/>
      </c>
      <c r="C248" s="535" t="str">
        <f>UHG_csv!C248</f>
        <v/>
      </c>
      <c r="D248" s="536" t="str">
        <f>UHG_csv!D248</f>
        <v/>
      </c>
      <c r="E248" s="536" t="str">
        <f>UHG_csv!E248</f>
        <v/>
      </c>
      <c r="F248" s="535" t="str">
        <f>UHG_csv!F248</f>
        <v/>
      </c>
      <c r="G248" s="535" t="str">
        <f>UHG_csv!G248</f>
        <v/>
      </c>
      <c r="H248" s="537" t="str">
        <f>UHG_csv!H248</f>
        <v/>
      </c>
      <c r="I248" s="537" t="str">
        <f>UHG_csv!I248</f>
        <v/>
      </c>
      <c r="J248" s="535" t="str">
        <f>UHG_csv!J248</f>
        <v/>
      </c>
      <c r="K248" s="535" t="str">
        <f>UHG_csv!K248</f>
        <v/>
      </c>
      <c r="L248" s="538"/>
      <c r="M248" s="539"/>
    </row>
    <row r="249" spans="1:13" x14ac:dyDescent="0.25">
      <c r="A249" s="534" t="str">
        <f>UHG_csv!A249</f>
        <v/>
      </c>
      <c r="B249" s="535" t="str">
        <f>UHG_csv!B249</f>
        <v/>
      </c>
      <c r="C249" s="535" t="str">
        <f>UHG_csv!C249</f>
        <v/>
      </c>
      <c r="D249" s="536" t="str">
        <f>UHG_csv!D249</f>
        <v/>
      </c>
      <c r="E249" s="536" t="str">
        <f>UHG_csv!E249</f>
        <v/>
      </c>
      <c r="F249" s="535" t="str">
        <f>UHG_csv!F249</f>
        <v/>
      </c>
      <c r="G249" s="535" t="str">
        <f>UHG_csv!G249</f>
        <v/>
      </c>
      <c r="H249" s="537" t="str">
        <f>UHG_csv!H249</f>
        <v/>
      </c>
      <c r="I249" s="537" t="str">
        <f>UHG_csv!I249</f>
        <v/>
      </c>
      <c r="J249" s="535" t="str">
        <f>UHG_csv!J249</f>
        <v/>
      </c>
      <c r="K249" s="535" t="str">
        <f>UHG_csv!K249</f>
        <v/>
      </c>
      <c r="L249" s="538"/>
      <c r="M249" s="539"/>
    </row>
    <row r="250" spans="1:13" x14ac:dyDescent="0.25">
      <c r="A250" s="534" t="str">
        <f>UHG_csv!A250</f>
        <v/>
      </c>
      <c r="B250" s="535" t="str">
        <f>UHG_csv!B250</f>
        <v/>
      </c>
      <c r="C250" s="535" t="str">
        <f>UHG_csv!C250</f>
        <v/>
      </c>
      <c r="D250" s="536" t="str">
        <f>UHG_csv!D250</f>
        <v/>
      </c>
      <c r="E250" s="536" t="str">
        <f>UHG_csv!E250</f>
        <v/>
      </c>
      <c r="F250" s="535" t="str">
        <f>UHG_csv!F250</f>
        <v/>
      </c>
      <c r="G250" s="535" t="str">
        <f>UHG_csv!G250</f>
        <v/>
      </c>
      <c r="H250" s="537" t="str">
        <f>UHG_csv!H250</f>
        <v/>
      </c>
      <c r="I250" s="537" t="str">
        <f>UHG_csv!I250</f>
        <v/>
      </c>
      <c r="J250" s="535" t="str">
        <f>UHG_csv!J250</f>
        <v/>
      </c>
      <c r="K250" s="535" t="str">
        <f>UHG_csv!K250</f>
        <v/>
      </c>
      <c r="L250" s="538"/>
      <c r="M250" s="539"/>
    </row>
    <row r="251" spans="1:13" x14ac:dyDescent="0.25">
      <c r="A251" s="534" t="str">
        <f>UHG_csv!A251</f>
        <v/>
      </c>
      <c r="B251" s="535" t="str">
        <f>UHG_csv!B251</f>
        <v/>
      </c>
      <c r="C251" s="535" t="str">
        <f>UHG_csv!C251</f>
        <v/>
      </c>
      <c r="D251" s="536" t="str">
        <f>UHG_csv!D251</f>
        <v/>
      </c>
      <c r="E251" s="536" t="str">
        <f>UHG_csv!E251</f>
        <v/>
      </c>
      <c r="F251" s="535" t="str">
        <f>UHG_csv!F251</f>
        <v/>
      </c>
      <c r="G251" s="535" t="str">
        <f>UHG_csv!G251</f>
        <v/>
      </c>
      <c r="H251" s="537" t="str">
        <f>UHG_csv!H251</f>
        <v/>
      </c>
      <c r="I251" s="537" t="str">
        <f>UHG_csv!I251</f>
        <v/>
      </c>
      <c r="J251" s="535" t="str">
        <f>UHG_csv!J251</f>
        <v/>
      </c>
      <c r="K251" s="535" t="str">
        <f>UHG_csv!K251</f>
        <v/>
      </c>
      <c r="L251" s="538"/>
      <c r="M251" s="539"/>
    </row>
    <row r="252" spans="1:13" x14ac:dyDescent="0.25">
      <c r="A252" s="534" t="str">
        <f>UHG_csv!A252</f>
        <v/>
      </c>
      <c r="B252" s="535" t="str">
        <f>UHG_csv!B252</f>
        <v/>
      </c>
      <c r="C252" s="535" t="str">
        <f>UHG_csv!C252</f>
        <v/>
      </c>
      <c r="D252" s="536" t="str">
        <f>UHG_csv!D252</f>
        <v/>
      </c>
      <c r="E252" s="536" t="str">
        <f>UHG_csv!E252</f>
        <v/>
      </c>
      <c r="F252" s="535" t="str">
        <f>UHG_csv!F252</f>
        <v/>
      </c>
      <c r="G252" s="535" t="str">
        <f>UHG_csv!G252</f>
        <v/>
      </c>
      <c r="H252" s="537" t="str">
        <f>UHG_csv!H252</f>
        <v/>
      </c>
      <c r="I252" s="537" t="str">
        <f>UHG_csv!I252</f>
        <v/>
      </c>
      <c r="J252" s="535" t="str">
        <f>UHG_csv!J252</f>
        <v/>
      </c>
      <c r="K252" s="535" t="str">
        <f>UHG_csv!K252</f>
        <v/>
      </c>
      <c r="L252" s="538"/>
      <c r="M252" s="539"/>
    </row>
    <row r="253" spans="1:13" x14ac:dyDescent="0.25">
      <c r="A253" s="534" t="str">
        <f>UHG_csv!A253</f>
        <v/>
      </c>
      <c r="B253" s="535" t="str">
        <f>UHG_csv!B253</f>
        <v/>
      </c>
      <c r="C253" s="535" t="str">
        <f>UHG_csv!C253</f>
        <v/>
      </c>
      <c r="D253" s="536" t="str">
        <f>UHG_csv!D253</f>
        <v/>
      </c>
      <c r="E253" s="536" t="str">
        <f>UHG_csv!E253</f>
        <v/>
      </c>
      <c r="F253" s="535" t="str">
        <f>UHG_csv!F253</f>
        <v/>
      </c>
      <c r="G253" s="535" t="str">
        <f>UHG_csv!G253</f>
        <v/>
      </c>
      <c r="H253" s="537" t="str">
        <f>UHG_csv!H253</f>
        <v/>
      </c>
      <c r="I253" s="537" t="str">
        <f>UHG_csv!I253</f>
        <v/>
      </c>
      <c r="J253" s="535" t="str">
        <f>UHG_csv!J253</f>
        <v/>
      </c>
      <c r="K253" s="535" t="str">
        <f>UHG_csv!K253</f>
        <v/>
      </c>
      <c r="L253" s="538"/>
      <c r="M253" s="539"/>
    </row>
    <row r="254" spans="1:13" x14ac:dyDescent="0.25">
      <c r="A254" s="534" t="str">
        <f>UHG_csv!A254</f>
        <v/>
      </c>
      <c r="B254" s="535" t="str">
        <f>UHG_csv!B254</f>
        <v/>
      </c>
      <c r="C254" s="535" t="str">
        <f>UHG_csv!C254</f>
        <v/>
      </c>
      <c r="D254" s="536" t="str">
        <f>UHG_csv!D254</f>
        <v/>
      </c>
      <c r="E254" s="536" t="str">
        <f>UHG_csv!E254</f>
        <v/>
      </c>
      <c r="F254" s="535" t="str">
        <f>UHG_csv!F254</f>
        <v/>
      </c>
      <c r="G254" s="535" t="str">
        <f>UHG_csv!G254</f>
        <v/>
      </c>
      <c r="H254" s="537" t="str">
        <f>UHG_csv!H254</f>
        <v/>
      </c>
      <c r="I254" s="537" t="str">
        <f>UHG_csv!I254</f>
        <v/>
      </c>
      <c r="J254" s="535" t="str">
        <f>UHG_csv!J254</f>
        <v/>
      </c>
      <c r="K254" s="535" t="str">
        <f>UHG_csv!K254</f>
        <v/>
      </c>
      <c r="L254" s="538"/>
      <c r="M254" s="539"/>
    </row>
    <row r="255" spans="1:13" x14ac:dyDescent="0.25">
      <c r="A255" s="534" t="str">
        <f>UHG_csv!A255</f>
        <v/>
      </c>
      <c r="B255" s="535" t="str">
        <f>UHG_csv!B255</f>
        <v/>
      </c>
      <c r="C255" s="535" t="str">
        <f>UHG_csv!C255</f>
        <v/>
      </c>
      <c r="D255" s="536" t="str">
        <f>UHG_csv!D255</f>
        <v/>
      </c>
      <c r="E255" s="536" t="str">
        <f>UHG_csv!E255</f>
        <v/>
      </c>
      <c r="F255" s="535" t="str">
        <f>UHG_csv!F255</f>
        <v/>
      </c>
      <c r="G255" s="535" t="str">
        <f>UHG_csv!G255</f>
        <v/>
      </c>
      <c r="H255" s="537" t="str">
        <f>UHG_csv!H255</f>
        <v/>
      </c>
      <c r="I255" s="537" t="str">
        <f>UHG_csv!I255</f>
        <v/>
      </c>
      <c r="J255" s="535" t="str">
        <f>UHG_csv!J255</f>
        <v/>
      </c>
      <c r="K255" s="535" t="str">
        <f>UHG_csv!K255</f>
        <v/>
      </c>
      <c r="L255" s="538"/>
      <c r="M255" s="539"/>
    </row>
    <row r="256" spans="1:13" x14ac:dyDescent="0.25">
      <c r="A256" s="534" t="str">
        <f>UHG_csv!A256</f>
        <v/>
      </c>
      <c r="B256" s="535" t="str">
        <f>UHG_csv!B256</f>
        <v/>
      </c>
      <c r="C256" s="535" t="str">
        <f>UHG_csv!C256</f>
        <v/>
      </c>
      <c r="D256" s="536" t="str">
        <f>UHG_csv!D256</f>
        <v/>
      </c>
      <c r="E256" s="536" t="str">
        <f>UHG_csv!E256</f>
        <v/>
      </c>
      <c r="F256" s="535" t="str">
        <f>UHG_csv!F256</f>
        <v/>
      </c>
      <c r="G256" s="535" t="str">
        <f>UHG_csv!G256</f>
        <v/>
      </c>
      <c r="H256" s="537" t="str">
        <f>UHG_csv!H256</f>
        <v/>
      </c>
      <c r="I256" s="537" t="str">
        <f>UHG_csv!I256</f>
        <v/>
      </c>
      <c r="J256" s="535" t="str">
        <f>UHG_csv!J256</f>
        <v/>
      </c>
      <c r="K256" s="535" t="str">
        <f>UHG_csv!K256</f>
        <v/>
      </c>
      <c r="L256" s="538"/>
      <c r="M256" s="539"/>
    </row>
    <row r="257" spans="1:13" x14ac:dyDescent="0.25">
      <c r="A257" s="534" t="str">
        <f>UHG_csv!A257</f>
        <v/>
      </c>
      <c r="B257" s="535" t="str">
        <f>UHG_csv!B257</f>
        <v/>
      </c>
      <c r="C257" s="535" t="str">
        <f>UHG_csv!C257</f>
        <v/>
      </c>
      <c r="D257" s="536" t="str">
        <f>UHG_csv!D257</f>
        <v/>
      </c>
      <c r="E257" s="536" t="str">
        <f>UHG_csv!E257</f>
        <v/>
      </c>
      <c r="F257" s="535" t="str">
        <f>UHG_csv!F257</f>
        <v/>
      </c>
      <c r="G257" s="535" t="str">
        <f>UHG_csv!G257</f>
        <v/>
      </c>
      <c r="H257" s="537" t="str">
        <f>UHG_csv!H257</f>
        <v/>
      </c>
      <c r="I257" s="537" t="str">
        <f>UHG_csv!I257</f>
        <v/>
      </c>
      <c r="J257" s="535" t="str">
        <f>UHG_csv!J257</f>
        <v/>
      </c>
      <c r="K257" s="535" t="str">
        <f>UHG_csv!K257</f>
        <v/>
      </c>
      <c r="L257" s="538"/>
      <c r="M257" s="539"/>
    </row>
    <row r="258" spans="1:13" x14ac:dyDescent="0.25">
      <c r="A258" s="534" t="str">
        <f>UHG_csv!A258</f>
        <v/>
      </c>
      <c r="B258" s="535" t="str">
        <f>UHG_csv!B258</f>
        <v/>
      </c>
      <c r="C258" s="535" t="str">
        <f>UHG_csv!C258</f>
        <v/>
      </c>
      <c r="D258" s="536" t="str">
        <f>UHG_csv!D258</f>
        <v/>
      </c>
      <c r="E258" s="536" t="str">
        <f>UHG_csv!E258</f>
        <v/>
      </c>
      <c r="F258" s="535" t="str">
        <f>UHG_csv!F258</f>
        <v/>
      </c>
      <c r="G258" s="535" t="str">
        <f>UHG_csv!G258</f>
        <v/>
      </c>
      <c r="H258" s="537" t="str">
        <f>UHG_csv!H258</f>
        <v/>
      </c>
      <c r="I258" s="537" t="str">
        <f>UHG_csv!I258</f>
        <v/>
      </c>
      <c r="J258" s="535" t="str">
        <f>UHG_csv!J258</f>
        <v/>
      </c>
      <c r="K258" s="535" t="str">
        <f>UHG_csv!K258</f>
        <v/>
      </c>
      <c r="L258" s="538"/>
      <c r="M258" s="539"/>
    </row>
    <row r="259" spans="1:13" x14ac:dyDescent="0.25">
      <c r="A259" s="534" t="str">
        <f>UHG_csv!A259</f>
        <v/>
      </c>
      <c r="B259" s="535" t="str">
        <f>UHG_csv!B259</f>
        <v/>
      </c>
      <c r="C259" s="535" t="str">
        <f>UHG_csv!C259</f>
        <v/>
      </c>
      <c r="D259" s="536" t="str">
        <f>UHG_csv!D259</f>
        <v/>
      </c>
      <c r="E259" s="536" t="str">
        <f>UHG_csv!E259</f>
        <v/>
      </c>
      <c r="F259" s="535" t="str">
        <f>UHG_csv!F259</f>
        <v/>
      </c>
      <c r="G259" s="535" t="str">
        <f>UHG_csv!G259</f>
        <v/>
      </c>
      <c r="H259" s="537" t="str">
        <f>UHG_csv!H259</f>
        <v/>
      </c>
      <c r="I259" s="537" t="str">
        <f>UHG_csv!I259</f>
        <v/>
      </c>
      <c r="J259" s="535" t="str">
        <f>UHG_csv!J259</f>
        <v/>
      </c>
      <c r="K259" s="535" t="str">
        <f>UHG_csv!K259</f>
        <v/>
      </c>
      <c r="L259" s="538"/>
      <c r="M259" s="539"/>
    </row>
    <row r="260" spans="1:13" x14ac:dyDescent="0.25">
      <c r="A260" s="534" t="str">
        <f>UHG_csv!A260</f>
        <v/>
      </c>
      <c r="B260" s="535" t="str">
        <f>UHG_csv!B260</f>
        <v/>
      </c>
      <c r="C260" s="535" t="str">
        <f>UHG_csv!C260</f>
        <v/>
      </c>
      <c r="D260" s="536" t="str">
        <f>UHG_csv!D260</f>
        <v/>
      </c>
      <c r="E260" s="536" t="str">
        <f>UHG_csv!E260</f>
        <v/>
      </c>
      <c r="F260" s="535" t="str">
        <f>UHG_csv!F260</f>
        <v/>
      </c>
      <c r="G260" s="535" t="str">
        <f>UHG_csv!G260</f>
        <v/>
      </c>
      <c r="H260" s="537" t="str">
        <f>UHG_csv!H260</f>
        <v/>
      </c>
      <c r="I260" s="537" t="str">
        <f>UHG_csv!I260</f>
        <v/>
      </c>
      <c r="J260" s="535" t="str">
        <f>UHG_csv!J260</f>
        <v/>
      </c>
      <c r="K260" s="535" t="str">
        <f>UHG_csv!K260</f>
        <v/>
      </c>
      <c r="L260" s="538"/>
      <c r="M260" s="539"/>
    </row>
    <row r="261" spans="1:13" x14ac:dyDescent="0.25">
      <c r="A261" s="534" t="str">
        <f>UHG_csv!A261</f>
        <v/>
      </c>
      <c r="B261" s="535" t="str">
        <f>UHG_csv!B261</f>
        <v/>
      </c>
      <c r="C261" s="535" t="str">
        <f>UHG_csv!C261</f>
        <v/>
      </c>
      <c r="D261" s="536" t="str">
        <f>UHG_csv!D261</f>
        <v/>
      </c>
      <c r="E261" s="536" t="str">
        <f>UHG_csv!E261</f>
        <v/>
      </c>
      <c r="F261" s="535" t="str">
        <f>UHG_csv!F261</f>
        <v/>
      </c>
      <c r="G261" s="535" t="str">
        <f>UHG_csv!G261</f>
        <v/>
      </c>
      <c r="H261" s="537" t="str">
        <f>UHG_csv!H261</f>
        <v/>
      </c>
      <c r="I261" s="537" t="str">
        <f>UHG_csv!I261</f>
        <v/>
      </c>
      <c r="J261" s="535" t="str">
        <f>UHG_csv!J261</f>
        <v/>
      </c>
      <c r="K261" s="535" t="str">
        <f>UHG_csv!K261</f>
        <v/>
      </c>
      <c r="L261" s="538"/>
      <c r="M261" s="539"/>
    </row>
    <row r="262" spans="1:13" x14ac:dyDescent="0.25">
      <c r="A262" s="534" t="str">
        <f>UHG_csv!A262</f>
        <v/>
      </c>
      <c r="B262" s="535" t="str">
        <f>UHG_csv!B262</f>
        <v/>
      </c>
      <c r="C262" s="535" t="str">
        <f>UHG_csv!C262</f>
        <v/>
      </c>
      <c r="D262" s="536" t="str">
        <f>UHG_csv!D262</f>
        <v/>
      </c>
      <c r="E262" s="536" t="str">
        <f>UHG_csv!E262</f>
        <v/>
      </c>
      <c r="F262" s="535" t="str">
        <f>UHG_csv!F262</f>
        <v/>
      </c>
      <c r="G262" s="535" t="str">
        <f>UHG_csv!G262</f>
        <v/>
      </c>
      <c r="H262" s="537" t="str">
        <f>UHG_csv!H262</f>
        <v/>
      </c>
      <c r="I262" s="537" t="str">
        <f>UHG_csv!I262</f>
        <v/>
      </c>
      <c r="J262" s="535" t="str">
        <f>UHG_csv!J262</f>
        <v/>
      </c>
      <c r="K262" s="535" t="str">
        <f>UHG_csv!K262</f>
        <v/>
      </c>
      <c r="L262" s="538"/>
      <c r="M262" s="539"/>
    </row>
    <row r="263" spans="1:13" x14ac:dyDescent="0.25">
      <c r="A263" s="534" t="str">
        <f>UHG_csv!A263</f>
        <v/>
      </c>
      <c r="B263" s="535" t="str">
        <f>UHG_csv!B263</f>
        <v/>
      </c>
      <c r="C263" s="535" t="str">
        <f>UHG_csv!C263</f>
        <v/>
      </c>
      <c r="D263" s="536" t="str">
        <f>UHG_csv!D263</f>
        <v/>
      </c>
      <c r="E263" s="536" t="str">
        <f>UHG_csv!E263</f>
        <v/>
      </c>
      <c r="F263" s="535" t="str">
        <f>UHG_csv!F263</f>
        <v/>
      </c>
      <c r="G263" s="535" t="str">
        <f>UHG_csv!G263</f>
        <v/>
      </c>
      <c r="H263" s="537" t="str">
        <f>UHG_csv!H263</f>
        <v/>
      </c>
      <c r="I263" s="537" t="str">
        <f>UHG_csv!I263</f>
        <v/>
      </c>
      <c r="J263" s="535" t="str">
        <f>UHG_csv!J263</f>
        <v/>
      </c>
      <c r="K263" s="535" t="str">
        <f>UHG_csv!K263</f>
        <v/>
      </c>
      <c r="L263" s="538"/>
      <c r="M263" s="539"/>
    </row>
    <row r="264" spans="1:13" x14ac:dyDescent="0.25">
      <c r="A264" s="534" t="str">
        <f>UHG_csv!A264</f>
        <v/>
      </c>
      <c r="B264" s="535" t="str">
        <f>UHG_csv!B264</f>
        <v/>
      </c>
      <c r="C264" s="535" t="str">
        <f>UHG_csv!C264</f>
        <v/>
      </c>
      <c r="D264" s="536" t="str">
        <f>UHG_csv!D264</f>
        <v/>
      </c>
      <c r="E264" s="536" t="str">
        <f>UHG_csv!E264</f>
        <v/>
      </c>
      <c r="F264" s="535" t="str">
        <f>UHG_csv!F264</f>
        <v/>
      </c>
      <c r="G264" s="535" t="str">
        <f>UHG_csv!G264</f>
        <v/>
      </c>
      <c r="H264" s="537" t="str">
        <f>UHG_csv!H264</f>
        <v/>
      </c>
      <c r="I264" s="537" t="str">
        <f>UHG_csv!I264</f>
        <v/>
      </c>
      <c r="J264" s="535" t="str">
        <f>UHG_csv!J264</f>
        <v/>
      </c>
      <c r="K264" s="535" t="str">
        <f>UHG_csv!K264</f>
        <v/>
      </c>
      <c r="L264" s="538"/>
      <c r="M264" s="539"/>
    </row>
    <row r="265" spans="1:13" x14ac:dyDescent="0.25">
      <c r="A265" s="534" t="str">
        <f>UHG_csv!A265</f>
        <v/>
      </c>
      <c r="B265" s="535" t="str">
        <f>UHG_csv!B265</f>
        <v/>
      </c>
      <c r="C265" s="535" t="str">
        <f>UHG_csv!C265</f>
        <v/>
      </c>
      <c r="D265" s="536" t="str">
        <f>UHG_csv!D265</f>
        <v/>
      </c>
      <c r="E265" s="536" t="str">
        <f>UHG_csv!E265</f>
        <v/>
      </c>
      <c r="F265" s="535" t="str">
        <f>UHG_csv!F265</f>
        <v/>
      </c>
      <c r="G265" s="535" t="str">
        <f>UHG_csv!G265</f>
        <v/>
      </c>
      <c r="H265" s="537" t="str">
        <f>UHG_csv!H265</f>
        <v/>
      </c>
      <c r="I265" s="537" t="str">
        <f>UHG_csv!I265</f>
        <v/>
      </c>
      <c r="J265" s="535" t="str">
        <f>UHG_csv!J265</f>
        <v/>
      </c>
      <c r="K265" s="535" t="str">
        <f>UHG_csv!K265</f>
        <v/>
      </c>
      <c r="L265" s="538"/>
      <c r="M265" s="539"/>
    </row>
    <row r="266" spans="1:13" x14ac:dyDescent="0.25">
      <c r="A266" s="534" t="str">
        <f>UHG_csv!A266</f>
        <v/>
      </c>
      <c r="B266" s="535" t="str">
        <f>UHG_csv!B266</f>
        <v/>
      </c>
      <c r="C266" s="535" t="str">
        <f>UHG_csv!C266</f>
        <v/>
      </c>
      <c r="D266" s="536" t="str">
        <f>UHG_csv!D266</f>
        <v/>
      </c>
      <c r="E266" s="536" t="str">
        <f>UHG_csv!E266</f>
        <v/>
      </c>
      <c r="F266" s="535" t="str">
        <f>UHG_csv!F266</f>
        <v/>
      </c>
      <c r="G266" s="535" t="str">
        <f>UHG_csv!G266</f>
        <v/>
      </c>
      <c r="H266" s="537" t="str">
        <f>UHG_csv!H266</f>
        <v/>
      </c>
      <c r="I266" s="537" t="str">
        <f>UHG_csv!I266</f>
        <v/>
      </c>
      <c r="J266" s="535" t="str">
        <f>UHG_csv!J266</f>
        <v/>
      </c>
      <c r="K266" s="535" t="str">
        <f>UHG_csv!K266</f>
        <v/>
      </c>
      <c r="L266" s="538"/>
      <c r="M266" s="539"/>
    </row>
    <row r="267" spans="1:13" x14ac:dyDescent="0.25">
      <c r="A267" s="534" t="str">
        <f>UHG_csv!A267</f>
        <v/>
      </c>
      <c r="B267" s="535" t="str">
        <f>UHG_csv!B267</f>
        <v/>
      </c>
      <c r="C267" s="535" t="str">
        <f>UHG_csv!C267</f>
        <v/>
      </c>
      <c r="D267" s="536" t="str">
        <f>UHG_csv!D267</f>
        <v/>
      </c>
      <c r="E267" s="536" t="str">
        <f>UHG_csv!E267</f>
        <v/>
      </c>
      <c r="F267" s="535" t="str">
        <f>UHG_csv!F267</f>
        <v/>
      </c>
      <c r="G267" s="535" t="str">
        <f>UHG_csv!G267</f>
        <v/>
      </c>
      <c r="H267" s="537" t="str">
        <f>UHG_csv!H267</f>
        <v/>
      </c>
      <c r="I267" s="537" t="str">
        <f>UHG_csv!I267</f>
        <v/>
      </c>
      <c r="J267" s="535" t="str">
        <f>UHG_csv!J267</f>
        <v/>
      </c>
      <c r="K267" s="535" t="str">
        <f>UHG_csv!K267</f>
        <v/>
      </c>
      <c r="L267" s="538"/>
      <c r="M267" s="539"/>
    </row>
    <row r="268" spans="1:13" x14ac:dyDescent="0.25">
      <c r="A268" s="534" t="str">
        <f>UHG_csv!A268</f>
        <v/>
      </c>
      <c r="B268" s="535" t="str">
        <f>UHG_csv!B268</f>
        <v/>
      </c>
      <c r="C268" s="535" t="str">
        <f>UHG_csv!C268</f>
        <v/>
      </c>
      <c r="D268" s="536" t="str">
        <f>UHG_csv!D268</f>
        <v/>
      </c>
      <c r="E268" s="536" t="str">
        <f>UHG_csv!E268</f>
        <v/>
      </c>
      <c r="F268" s="535" t="str">
        <f>UHG_csv!F268</f>
        <v/>
      </c>
      <c r="G268" s="535" t="str">
        <f>UHG_csv!G268</f>
        <v/>
      </c>
      <c r="H268" s="537" t="str">
        <f>UHG_csv!H268</f>
        <v/>
      </c>
      <c r="I268" s="537" t="str">
        <f>UHG_csv!I268</f>
        <v/>
      </c>
      <c r="J268" s="535" t="str">
        <f>UHG_csv!J268</f>
        <v/>
      </c>
      <c r="K268" s="535" t="str">
        <f>UHG_csv!K268</f>
        <v/>
      </c>
      <c r="L268" s="538"/>
      <c r="M268" s="539"/>
    </row>
    <row r="269" spans="1:13" x14ac:dyDescent="0.25">
      <c r="A269" s="534" t="str">
        <f>UHG_csv!A269</f>
        <v/>
      </c>
      <c r="B269" s="535" t="str">
        <f>UHG_csv!B269</f>
        <v/>
      </c>
      <c r="C269" s="535" t="str">
        <f>UHG_csv!C269</f>
        <v/>
      </c>
      <c r="D269" s="536" t="str">
        <f>UHG_csv!D269</f>
        <v/>
      </c>
      <c r="E269" s="536" t="str">
        <f>UHG_csv!E269</f>
        <v/>
      </c>
      <c r="F269" s="535" t="str">
        <f>UHG_csv!F269</f>
        <v/>
      </c>
      <c r="G269" s="535" t="str">
        <f>UHG_csv!G269</f>
        <v/>
      </c>
      <c r="H269" s="537" t="str">
        <f>UHG_csv!H269</f>
        <v/>
      </c>
      <c r="I269" s="537" t="str">
        <f>UHG_csv!I269</f>
        <v/>
      </c>
      <c r="J269" s="535" t="str">
        <f>UHG_csv!J269</f>
        <v/>
      </c>
      <c r="K269" s="535" t="str">
        <f>UHG_csv!K269</f>
        <v/>
      </c>
      <c r="L269" s="538"/>
      <c r="M269" s="539"/>
    </row>
    <row r="270" spans="1:13" x14ac:dyDescent="0.25">
      <c r="A270" s="534" t="str">
        <f>UHG_csv!A270</f>
        <v/>
      </c>
      <c r="B270" s="535" t="str">
        <f>UHG_csv!B270</f>
        <v/>
      </c>
      <c r="C270" s="535" t="str">
        <f>UHG_csv!C270</f>
        <v/>
      </c>
      <c r="D270" s="536" t="str">
        <f>UHG_csv!D270</f>
        <v/>
      </c>
      <c r="E270" s="536" t="str">
        <f>UHG_csv!E270</f>
        <v/>
      </c>
      <c r="F270" s="535" t="str">
        <f>UHG_csv!F270</f>
        <v/>
      </c>
      <c r="G270" s="535" t="str">
        <f>UHG_csv!G270</f>
        <v/>
      </c>
      <c r="H270" s="537" t="str">
        <f>UHG_csv!H270</f>
        <v/>
      </c>
      <c r="I270" s="537" t="str">
        <f>UHG_csv!I270</f>
        <v/>
      </c>
      <c r="J270" s="535" t="str">
        <f>UHG_csv!J270</f>
        <v/>
      </c>
      <c r="K270" s="535" t="str">
        <f>UHG_csv!K270</f>
        <v/>
      </c>
      <c r="L270" s="538"/>
      <c r="M270" s="539"/>
    </row>
    <row r="271" spans="1:13" x14ac:dyDescent="0.25">
      <c r="A271" s="534" t="str">
        <f>UHG_csv!A271</f>
        <v/>
      </c>
      <c r="B271" s="535" t="str">
        <f>UHG_csv!B271</f>
        <v/>
      </c>
      <c r="C271" s="535" t="str">
        <f>UHG_csv!C271</f>
        <v/>
      </c>
      <c r="D271" s="536" t="str">
        <f>UHG_csv!D271</f>
        <v/>
      </c>
      <c r="E271" s="536" t="str">
        <f>UHG_csv!E271</f>
        <v/>
      </c>
      <c r="F271" s="535" t="str">
        <f>UHG_csv!F271</f>
        <v/>
      </c>
      <c r="G271" s="535" t="str">
        <f>UHG_csv!G271</f>
        <v/>
      </c>
      <c r="H271" s="537" t="str">
        <f>UHG_csv!H271</f>
        <v/>
      </c>
      <c r="I271" s="537" t="str">
        <f>UHG_csv!I271</f>
        <v/>
      </c>
      <c r="J271" s="535" t="str">
        <f>UHG_csv!J271</f>
        <v/>
      </c>
      <c r="K271" s="535" t="str">
        <f>UHG_csv!K271</f>
        <v/>
      </c>
      <c r="L271" s="538"/>
      <c r="M271" s="539"/>
    </row>
    <row r="272" spans="1:13" x14ac:dyDescent="0.25">
      <c r="A272" s="534" t="str">
        <f>UHG_csv!A272</f>
        <v/>
      </c>
      <c r="B272" s="535" t="str">
        <f>UHG_csv!B272</f>
        <v/>
      </c>
      <c r="C272" s="535" t="str">
        <f>UHG_csv!C272</f>
        <v/>
      </c>
      <c r="D272" s="536" t="str">
        <f>UHG_csv!D272</f>
        <v/>
      </c>
      <c r="E272" s="536" t="str">
        <f>UHG_csv!E272</f>
        <v/>
      </c>
      <c r="F272" s="535" t="str">
        <f>UHG_csv!F272</f>
        <v/>
      </c>
      <c r="G272" s="535" t="str">
        <f>UHG_csv!G272</f>
        <v/>
      </c>
      <c r="H272" s="537" t="str">
        <f>UHG_csv!H272</f>
        <v/>
      </c>
      <c r="I272" s="537" t="str">
        <f>UHG_csv!I272</f>
        <v/>
      </c>
      <c r="J272" s="535" t="str">
        <f>UHG_csv!J272</f>
        <v/>
      </c>
      <c r="K272" s="535" t="str">
        <f>UHG_csv!K272</f>
        <v/>
      </c>
      <c r="L272" s="538"/>
      <c r="M272" s="539"/>
    </row>
    <row r="273" spans="1:13" x14ac:dyDescent="0.25">
      <c r="A273" s="534" t="str">
        <f>UHG_csv!A273</f>
        <v/>
      </c>
      <c r="B273" s="535" t="str">
        <f>UHG_csv!B273</f>
        <v/>
      </c>
      <c r="C273" s="535" t="str">
        <f>UHG_csv!C273</f>
        <v/>
      </c>
      <c r="D273" s="536" t="str">
        <f>UHG_csv!D273</f>
        <v/>
      </c>
      <c r="E273" s="536" t="str">
        <f>UHG_csv!E273</f>
        <v/>
      </c>
      <c r="F273" s="535" t="str">
        <f>UHG_csv!F273</f>
        <v/>
      </c>
      <c r="G273" s="535" t="str">
        <f>UHG_csv!G273</f>
        <v/>
      </c>
      <c r="H273" s="537" t="str">
        <f>UHG_csv!H273</f>
        <v/>
      </c>
      <c r="I273" s="537" t="str">
        <f>UHG_csv!I273</f>
        <v/>
      </c>
      <c r="J273" s="535" t="str">
        <f>UHG_csv!J273</f>
        <v/>
      </c>
      <c r="K273" s="535" t="str">
        <f>UHG_csv!K273</f>
        <v/>
      </c>
      <c r="L273" s="538"/>
      <c r="M273" s="539"/>
    </row>
    <row r="274" spans="1:13" x14ac:dyDescent="0.25">
      <c r="A274" s="534" t="str">
        <f>UHG_csv!A274</f>
        <v/>
      </c>
      <c r="B274" s="535" t="str">
        <f>UHG_csv!B274</f>
        <v/>
      </c>
      <c r="C274" s="535" t="str">
        <f>UHG_csv!C274</f>
        <v/>
      </c>
      <c r="D274" s="536" t="str">
        <f>UHG_csv!D274</f>
        <v/>
      </c>
      <c r="E274" s="536" t="str">
        <f>UHG_csv!E274</f>
        <v/>
      </c>
      <c r="F274" s="535" t="str">
        <f>UHG_csv!F274</f>
        <v/>
      </c>
      <c r="G274" s="535" t="str">
        <f>UHG_csv!G274</f>
        <v/>
      </c>
      <c r="H274" s="537" t="str">
        <f>UHG_csv!H274</f>
        <v/>
      </c>
      <c r="I274" s="537" t="str">
        <f>UHG_csv!I274</f>
        <v/>
      </c>
      <c r="J274" s="535" t="str">
        <f>UHG_csv!J274</f>
        <v/>
      </c>
      <c r="K274" s="535" t="str">
        <f>UHG_csv!K274</f>
        <v/>
      </c>
      <c r="L274" s="538"/>
      <c r="M274" s="539"/>
    </row>
    <row r="275" spans="1:13" x14ac:dyDescent="0.25">
      <c r="A275" s="534" t="str">
        <f>UHG_csv!A275</f>
        <v/>
      </c>
      <c r="B275" s="535" t="str">
        <f>UHG_csv!B275</f>
        <v/>
      </c>
      <c r="C275" s="535" t="str">
        <f>UHG_csv!C275</f>
        <v/>
      </c>
      <c r="D275" s="536" t="str">
        <f>UHG_csv!D275</f>
        <v/>
      </c>
      <c r="E275" s="536" t="str">
        <f>UHG_csv!E275</f>
        <v/>
      </c>
      <c r="F275" s="535" t="str">
        <f>UHG_csv!F275</f>
        <v/>
      </c>
      <c r="G275" s="535" t="str">
        <f>UHG_csv!G275</f>
        <v/>
      </c>
      <c r="H275" s="537" t="str">
        <f>UHG_csv!H275</f>
        <v/>
      </c>
      <c r="I275" s="537" t="str">
        <f>UHG_csv!I275</f>
        <v/>
      </c>
      <c r="J275" s="535" t="str">
        <f>UHG_csv!J275</f>
        <v/>
      </c>
      <c r="K275" s="535" t="str">
        <f>UHG_csv!K275</f>
        <v/>
      </c>
      <c r="L275" s="538"/>
      <c r="M275" s="539"/>
    </row>
    <row r="276" spans="1:13" x14ac:dyDescent="0.25">
      <c r="A276" s="534" t="str">
        <f>UHG_csv!A276</f>
        <v/>
      </c>
      <c r="B276" s="535" t="str">
        <f>UHG_csv!B276</f>
        <v/>
      </c>
      <c r="C276" s="535" t="str">
        <f>UHG_csv!C276</f>
        <v/>
      </c>
      <c r="D276" s="536" t="str">
        <f>UHG_csv!D276</f>
        <v/>
      </c>
      <c r="E276" s="536" t="str">
        <f>UHG_csv!E276</f>
        <v/>
      </c>
      <c r="F276" s="535" t="str">
        <f>UHG_csv!F276</f>
        <v/>
      </c>
      <c r="G276" s="535" t="str">
        <f>UHG_csv!G276</f>
        <v/>
      </c>
      <c r="H276" s="537" t="str">
        <f>UHG_csv!H276</f>
        <v/>
      </c>
      <c r="I276" s="537" t="str">
        <f>UHG_csv!I276</f>
        <v/>
      </c>
      <c r="J276" s="535" t="str">
        <f>UHG_csv!J276</f>
        <v/>
      </c>
      <c r="K276" s="535" t="str">
        <f>UHG_csv!K276</f>
        <v/>
      </c>
      <c r="L276" s="538"/>
      <c r="M276" s="539"/>
    </row>
    <row r="277" spans="1:13" x14ac:dyDescent="0.25">
      <c r="A277" s="534" t="str">
        <f>UHG_csv!A277</f>
        <v/>
      </c>
      <c r="B277" s="535" t="str">
        <f>UHG_csv!B277</f>
        <v/>
      </c>
      <c r="C277" s="535" t="str">
        <f>UHG_csv!C277</f>
        <v/>
      </c>
      <c r="D277" s="536" t="str">
        <f>UHG_csv!D277</f>
        <v/>
      </c>
      <c r="E277" s="536" t="str">
        <f>UHG_csv!E277</f>
        <v/>
      </c>
      <c r="F277" s="535" t="str">
        <f>UHG_csv!F277</f>
        <v/>
      </c>
      <c r="G277" s="535" t="str">
        <f>UHG_csv!G277</f>
        <v/>
      </c>
      <c r="H277" s="537" t="str">
        <f>UHG_csv!H277</f>
        <v/>
      </c>
      <c r="I277" s="537" t="str">
        <f>UHG_csv!I277</f>
        <v/>
      </c>
      <c r="J277" s="535" t="str">
        <f>UHG_csv!J277</f>
        <v/>
      </c>
      <c r="K277" s="535" t="str">
        <f>UHG_csv!K277</f>
        <v/>
      </c>
      <c r="L277" s="538"/>
      <c r="M277" s="539"/>
    </row>
    <row r="278" spans="1:13" x14ac:dyDescent="0.25">
      <c r="A278" s="534" t="str">
        <f>UHG_csv!A278</f>
        <v/>
      </c>
      <c r="B278" s="535" t="str">
        <f>UHG_csv!B278</f>
        <v/>
      </c>
      <c r="C278" s="535" t="str">
        <f>UHG_csv!C278</f>
        <v/>
      </c>
      <c r="D278" s="536" t="str">
        <f>UHG_csv!D278</f>
        <v/>
      </c>
      <c r="E278" s="536" t="str">
        <f>UHG_csv!E278</f>
        <v/>
      </c>
      <c r="F278" s="535" t="str">
        <f>UHG_csv!F278</f>
        <v/>
      </c>
      <c r="G278" s="535" t="str">
        <f>UHG_csv!G278</f>
        <v/>
      </c>
      <c r="H278" s="537" t="str">
        <f>UHG_csv!H278</f>
        <v/>
      </c>
      <c r="I278" s="537" t="str">
        <f>UHG_csv!I278</f>
        <v/>
      </c>
      <c r="J278" s="535" t="str">
        <f>UHG_csv!J278</f>
        <v/>
      </c>
      <c r="K278" s="535" t="str">
        <f>UHG_csv!K278</f>
        <v/>
      </c>
      <c r="L278" s="538"/>
      <c r="M278" s="539"/>
    </row>
    <row r="279" spans="1:13" x14ac:dyDescent="0.25">
      <c r="A279" s="534" t="str">
        <f>UHG_csv!A279</f>
        <v/>
      </c>
      <c r="B279" s="535" t="str">
        <f>UHG_csv!B279</f>
        <v/>
      </c>
      <c r="C279" s="535" t="str">
        <f>UHG_csv!C279</f>
        <v/>
      </c>
      <c r="D279" s="536" t="str">
        <f>UHG_csv!D279</f>
        <v/>
      </c>
      <c r="E279" s="536" t="str">
        <f>UHG_csv!E279</f>
        <v/>
      </c>
      <c r="F279" s="535" t="str">
        <f>UHG_csv!F279</f>
        <v/>
      </c>
      <c r="G279" s="535" t="str">
        <f>UHG_csv!G279</f>
        <v/>
      </c>
      <c r="H279" s="537" t="str">
        <f>UHG_csv!H279</f>
        <v/>
      </c>
      <c r="I279" s="537" t="str">
        <f>UHG_csv!I279</f>
        <v/>
      </c>
      <c r="J279" s="535" t="str">
        <f>UHG_csv!J279</f>
        <v/>
      </c>
      <c r="K279" s="535" t="str">
        <f>UHG_csv!K279</f>
        <v/>
      </c>
      <c r="L279" s="538"/>
      <c r="M279" s="539"/>
    </row>
    <row r="280" spans="1:13" x14ac:dyDescent="0.25">
      <c r="A280" s="534" t="str">
        <f>UHG_csv!A280</f>
        <v/>
      </c>
      <c r="B280" s="535" t="str">
        <f>UHG_csv!B280</f>
        <v/>
      </c>
      <c r="C280" s="535" t="str">
        <f>UHG_csv!C280</f>
        <v/>
      </c>
      <c r="D280" s="536" t="str">
        <f>UHG_csv!D280</f>
        <v/>
      </c>
      <c r="E280" s="536" t="str">
        <f>UHG_csv!E280</f>
        <v/>
      </c>
      <c r="F280" s="535" t="str">
        <f>UHG_csv!F280</f>
        <v/>
      </c>
      <c r="G280" s="535" t="str">
        <f>UHG_csv!G280</f>
        <v/>
      </c>
      <c r="H280" s="537" t="str">
        <f>UHG_csv!H280</f>
        <v/>
      </c>
      <c r="I280" s="537" t="str">
        <f>UHG_csv!I280</f>
        <v/>
      </c>
      <c r="J280" s="535" t="str">
        <f>UHG_csv!J280</f>
        <v/>
      </c>
      <c r="K280" s="535" t="str">
        <f>UHG_csv!K280</f>
        <v/>
      </c>
      <c r="L280" s="538"/>
      <c r="M280" s="539"/>
    </row>
    <row r="281" spans="1:13" x14ac:dyDescent="0.25">
      <c r="A281" s="534" t="str">
        <f>UHG_csv!A281</f>
        <v/>
      </c>
      <c r="B281" s="535" t="str">
        <f>UHG_csv!B281</f>
        <v/>
      </c>
      <c r="C281" s="535" t="str">
        <f>UHG_csv!C281</f>
        <v/>
      </c>
      <c r="D281" s="536" t="str">
        <f>UHG_csv!D281</f>
        <v/>
      </c>
      <c r="E281" s="536" t="str">
        <f>UHG_csv!E281</f>
        <v/>
      </c>
      <c r="F281" s="535" t="str">
        <f>UHG_csv!F281</f>
        <v/>
      </c>
      <c r="G281" s="535" t="str">
        <f>UHG_csv!G281</f>
        <v/>
      </c>
      <c r="H281" s="537" t="str">
        <f>UHG_csv!H281</f>
        <v/>
      </c>
      <c r="I281" s="537" t="str">
        <f>UHG_csv!I281</f>
        <v/>
      </c>
      <c r="J281" s="535" t="str">
        <f>UHG_csv!J281</f>
        <v/>
      </c>
      <c r="K281" s="535" t="str">
        <f>UHG_csv!K281</f>
        <v/>
      </c>
      <c r="L281" s="538"/>
      <c r="M281" s="539"/>
    </row>
    <row r="282" spans="1:13" x14ac:dyDescent="0.25">
      <c r="A282" s="534" t="str">
        <f>UHG_csv!A282</f>
        <v/>
      </c>
      <c r="B282" s="535" t="str">
        <f>UHG_csv!B282</f>
        <v/>
      </c>
      <c r="C282" s="535" t="str">
        <f>UHG_csv!C282</f>
        <v/>
      </c>
      <c r="D282" s="536" t="str">
        <f>UHG_csv!D282</f>
        <v/>
      </c>
      <c r="E282" s="536" t="str">
        <f>UHG_csv!E282</f>
        <v/>
      </c>
      <c r="F282" s="535" t="str">
        <f>UHG_csv!F282</f>
        <v/>
      </c>
      <c r="G282" s="535" t="str">
        <f>UHG_csv!G282</f>
        <v/>
      </c>
      <c r="H282" s="537" t="str">
        <f>UHG_csv!H282</f>
        <v/>
      </c>
      <c r="I282" s="537" t="str">
        <f>UHG_csv!I282</f>
        <v/>
      </c>
      <c r="J282" s="535" t="str">
        <f>UHG_csv!J282</f>
        <v/>
      </c>
      <c r="K282" s="535" t="str">
        <f>UHG_csv!K282</f>
        <v/>
      </c>
      <c r="L282" s="538"/>
      <c r="M282" s="539"/>
    </row>
    <row r="283" spans="1:13" x14ac:dyDescent="0.25">
      <c r="A283" s="534" t="str">
        <f>UHG_csv!A283</f>
        <v/>
      </c>
      <c r="B283" s="535" t="str">
        <f>UHG_csv!B283</f>
        <v/>
      </c>
      <c r="C283" s="535" t="str">
        <f>UHG_csv!C283</f>
        <v/>
      </c>
      <c r="D283" s="536" t="str">
        <f>UHG_csv!D283</f>
        <v/>
      </c>
      <c r="E283" s="536" t="str">
        <f>UHG_csv!E283</f>
        <v/>
      </c>
      <c r="F283" s="535" t="str">
        <f>UHG_csv!F283</f>
        <v/>
      </c>
      <c r="G283" s="535" t="str">
        <f>UHG_csv!G283</f>
        <v/>
      </c>
      <c r="H283" s="537" t="str">
        <f>UHG_csv!H283</f>
        <v/>
      </c>
      <c r="I283" s="537" t="str">
        <f>UHG_csv!I283</f>
        <v/>
      </c>
      <c r="J283" s="535" t="str">
        <f>UHG_csv!J283</f>
        <v/>
      </c>
      <c r="K283" s="535" t="str">
        <f>UHG_csv!K283</f>
        <v/>
      </c>
      <c r="L283" s="538"/>
      <c r="M283" s="539"/>
    </row>
    <row r="284" spans="1:13" x14ac:dyDescent="0.25">
      <c r="A284" s="534" t="str">
        <f>UHG_csv!A284</f>
        <v/>
      </c>
      <c r="B284" s="535" t="str">
        <f>UHG_csv!B284</f>
        <v/>
      </c>
      <c r="C284" s="535" t="str">
        <f>UHG_csv!C284</f>
        <v/>
      </c>
      <c r="D284" s="536" t="str">
        <f>UHG_csv!D284</f>
        <v/>
      </c>
      <c r="E284" s="536" t="str">
        <f>UHG_csv!E284</f>
        <v/>
      </c>
      <c r="F284" s="535" t="str">
        <f>UHG_csv!F284</f>
        <v/>
      </c>
      <c r="G284" s="535" t="str">
        <f>UHG_csv!G284</f>
        <v/>
      </c>
      <c r="H284" s="537" t="str">
        <f>UHG_csv!H284</f>
        <v/>
      </c>
      <c r="I284" s="537" t="str">
        <f>UHG_csv!I284</f>
        <v/>
      </c>
      <c r="J284" s="535" t="str">
        <f>UHG_csv!J284</f>
        <v/>
      </c>
      <c r="K284" s="535" t="str">
        <f>UHG_csv!K284</f>
        <v/>
      </c>
      <c r="L284" s="538"/>
      <c r="M284" s="539"/>
    </row>
    <row r="285" spans="1:13" x14ac:dyDescent="0.25">
      <c r="A285" s="534" t="str">
        <f>UHG_csv!A285</f>
        <v/>
      </c>
      <c r="B285" s="535" t="str">
        <f>UHG_csv!B285</f>
        <v/>
      </c>
      <c r="C285" s="535" t="str">
        <f>UHG_csv!C285</f>
        <v/>
      </c>
      <c r="D285" s="536" t="str">
        <f>UHG_csv!D285</f>
        <v/>
      </c>
      <c r="E285" s="536" t="str">
        <f>UHG_csv!E285</f>
        <v/>
      </c>
      <c r="F285" s="535" t="str">
        <f>UHG_csv!F285</f>
        <v/>
      </c>
      <c r="G285" s="535" t="str">
        <f>UHG_csv!G285</f>
        <v/>
      </c>
      <c r="H285" s="537" t="str">
        <f>UHG_csv!H285</f>
        <v/>
      </c>
      <c r="I285" s="537" t="str">
        <f>UHG_csv!I285</f>
        <v/>
      </c>
      <c r="J285" s="535" t="str">
        <f>UHG_csv!J285</f>
        <v/>
      </c>
      <c r="K285" s="535" t="str">
        <f>UHG_csv!K285</f>
        <v/>
      </c>
      <c r="L285" s="538"/>
      <c r="M285" s="539"/>
    </row>
    <row r="286" spans="1:13" x14ac:dyDescent="0.25">
      <c r="A286" s="534" t="str">
        <f>UHG_csv!A286</f>
        <v/>
      </c>
      <c r="B286" s="535" t="str">
        <f>UHG_csv!B286</f>
        <v/>
      </c>
      <c r="C286" s="535" t="str">
        <f>UHG_csv!C286</f>
        <v/>
      </c>
      <c r="D286" s="536" t="str">
        <f>UHG_csv!D286</f>
        <v/>
      </c>
      <c r="E286" s="536" t="str">
        <f>UHG_csv!E286</f>
        <v/>
      </c>
      <c r="F286" s="535" t="str">
        <f>UHG_csv!F286</f>
        <v/>
      </c>
      <c r="G286" s="535" t="str">
        <f>UHG_csv!G286</f>
        <v/>
      </c>
      <c r="H286" s="537" t="str">
        <f>UHG_csv!H286</f>
        <v/>
      </c>
      <c r="I286" s="537" t="str">
        <f>UHG_csv!I286</f>
        <v/>
      </c>
      <c r="J286" s="535" t="str">
        <f>UHG_csv!J286</f>
        <v/>
      </c>
      <c r="K286" s="535" t="str">
        <f>UHG_csv!K286</f>
        <v/>
      </c>
      <c r="L286" s="538"/>
      <c r="M286" s="539"/>
    </row>
    <row r="287" spans="1:13" x14ac:dyDescent="0.25">
      <c r="A287" s="534" t="str">
        <f>UHG_csv!A287</f>
        <v/>
      </c>
      <c r="B287" s="535" t="str">
        <f>UHG_csv!B287</f>
        <v/>
      </c>
      <c r="C287" s="535" t="str">
        <f>UHG_csv!C287</f>
        <v/>
      </c>
      <c r="D287" s="536" t="str">
        <f>UHG_csv!D287</f>
        <v/>
      </c>
      <c r="E287" s="536" t="str">
        <f>UHG_csv!E287</f>
        <v/>
      </c>
      <c r="F287" s="535" t="str">
        <f>UHG_csv!F287</f>
        <v/>
      </c>
      <c r="G287" s="535" t="str">
        <f>UHG_csv!G287</f>
        <v/>
      </c>
      <c r="H287" s="537" t="str">
        <f>UHG_csv!H287</f>
        <v/>
      </c>
      <c r="I287" s="537" t="str">
        <f>UHG_csv!I287</f>
        <v/>
      </c>
      <c r="J287" s="535" t="str">
        <f>UHG_csv!J287</f>
        <v/>
      </c>
      <c r="K287" s="535" t="str">
        <f>UHG_csv!K287</f>
        <v/>
      </c>
      <c r="L287" s="538"/>
      <c r="M287" s="539"/>
    </row>
    <row r="288" spans="1:13" x14ac:dyDescent="0.25">
      <c r="A288" s="534" t="str">
        <f>UHG_csv!A288</f>
        <v/>
      </c>
      <c r="B288" s="535" t="str">
        <f>UHG_csv!B288</f>
        <v/>
      </c>
      <c r="C288" s="535" t="str">
        <f>UHG_csv!C288</f>
        <v/>
      </c>
      <c r="D288" s="536" t="str">
        <f>UHG_csv!D288</f>
        <v/>
      </c>
      <c r="E288" s="536" t="str">
        <f>UHG_csv!E288</f>
        <v/>
      </c>
      <c r="F288" s="535" t="str">
        <f>UHG_csv!F288</f>
        <v/>
      </c>
      <c r="G288" s="535" t="str">
        <f>UHG_csv!G288</f>
        <v/>
      </c>
      <c r="H288" s="537" t="str">
        <f>UHG_csv!H288</f>
        <v/>
      </c>
      <c r="I288" s="537" t="str">
        <f>UHG_csv!I288</f>
        <v/>
      </c>
      <c r="J288" s="535" t="str">
        <f>UHG_csv!J288</f>
        <v/>
      </c>
      <c r="K288" s="535" t="str">
        <f>UHG_csv!K288</f>
        <v/>
      </c>
      <c r="L288" s="538"/>
      <c r="M288" s="539"/>
    </row>
    <row r="289" spans="1:13" x14ac:dyDescent="0.25">
      <c r="A289" s="534" t="str">
        <f>UHG_csv!A289</f>
        <v/>
      </c>
      <c r="B289" s="535" t="str">
        <f>UHG_csv!B289</f>
        <v/>
      </c>
      <c r="C289" s="535" t="str">
        <f>UHG_csv!C289</f>
        <v/>
      </c>
      <c r="D289" s="536" t="str">
        <f>UHG_csv!D289</f>
        <v/>
      </c>
      <c r="E289" s="536" t="str">
        <f>UHG_csv!E289</f>
        <v/>
      </c>
      <c r="F289" s="535" t="str">
        <f>UHG_csv!F289</f>
        <v/>
      </c>
      <c r="G289" s="535" t="str">
        <f>UHG_csv!G289</f>
        <v/>
      </c>
      <c r="H289" s="537" t="str">
        <f>UHG_csv!H289</f>
        <v/>
      </c>
      <c r="I289" s="537" t="str">
        <f>UHG_csv!I289</f>
        <v/>
      </c>
      <c r="J289" s="535" t="str">
        <f>UHG_csv!J289</f>
        <v/>
      </c>
      <c r="K289" s="535" t="str">
        <f>UHG_csv!K289</f>
        <v/>
      </c>
      <c r="L289" s="538"/>
      <c r="M289" s="539"/>
    </row>
    <row r="290" spans="1:13" x14ac:dyDescent="0.25">
      <c r="A290" s="534" t="str">
        <f>UHG_csv!A290</f>
        <v/>
      </c>
      <c r="B290" s="535" t="str">
        <f>UHG_csv!B290</f>
        <v/>
      </c>
      <c r="C290" s="535" t="str">
        <f>UHG_csv!C290</f>
        <v/>
      </c>
      <c r="D290" s="536" t="str">
        <f>UHG_csv!D290</f>
        <v/>
      </c>
      <c r="E290" s="536" t="str">
        <f>UHG_csv!E290</f>
        <v/>
      </c>
      <c r="F290" s="535" t="str">
        <f>UHG_csv!F290</f>
        <v/>
      </c>
      <c r="G290" s="535" t="str">
        <f>UHG_csv!G290</f>
        <v/>
      </c>
      <c r="H290" s="537" t="str">
        <f>UHG_csv!H290</f>
        <v/>
      </c>
      <c r="I290" s="537" t="str">
        <f>UHG_csv!I290</f>
        <v/>
      </c>
      <c r="J290" s="535" t="str">
        <f>UHG_csv!J290</f>
        <v/>
      </c>
      <c r="K290" s="535" t="str">
        <f>UHG_csv!K290</f>
        <v/>
      </c>
      <c r="L290" s="538"/>
      <c r="M290" s="539"/>
    </row>
    <row r="291" spans="1:13" x14ac:dyDescent="0.25">
      <c r="A291" s="534" t="str">
        <f>UHG_csv!A291</f>
        <v/>
      </c>
      <c r="B291" s="535" t="str">
        <f>UHG_csv!B291</f>
        <v/>
      </c>
      <c r="C291" s="535" t="str">
        <f>UHG_csv!C291</f>
        <v/>
      </c>
      <c r="D291" s="536" t="str">
        <f>UHG_csv!D291</f>
        <v/>
      </c>
      <c r="E291" s="536" t="str">
        <f>UHG_csv!E291</f>
        <v/>
      </c>
      <c r="F291" s="535" t="str">
        <f>UHG_csv!F291</f>
        <v/>
      </c>
      <c r="G291" s="535" t="str">
        <f>UHG_csv!G291</f>
        <v/>
      </c>
      <c r="H291" s="537" t="str">
        <f>UHG_csv!H291</f>
        <v/>
      </c>
      <c r="I291" s="537" t="str">
        <f>UHG_csv!I291</f>
        <v/>
      </c>
      <c r="J291" s="535" t="str">
        <f>UHG_csv!J291</f>
        <v/>
      </c>
      <c r="K291" s="535" t="str">
        <f>UHG_csv!K291</f>
        <v/>
      </c>
      <c r="L291" s="538"/>
      <c r="M291" s="539"/>
    </row>
    <row r="292" spans="1:13" x14ac:dyDescent="0.25">
      <c r="A292" s="534" t="str">
        <f>UHG_csv!A292</f>
        <v/>
      </c>
      <c r="B292" s="535" t="str">
        <f>UHG_csv!B292</f>
        <v/>
      </c>
      <c r="C292" s="535" t="str">
        <f>UHG_csv!C292</f>
        <v/>
      </c>
      <c r="D292" s="536" t="str">
        <f>UHG_csv!D292</f>
        <v/>
      </c>
      <c r="E292" s="536" t="str">
        <f>UHG_csv!E292</f>
        <v/>
      </c>
      <c r="F292" s="535" t="str">
        <f>UHG_csv!F292</f>
        <v/>
      </c>
      <c r="G292" s="535" t="str">
        <f>UHG_csv!G292</f>
        <v/>
      </c>
      <c r="H292" s="537" t="str">
        <f>UHG_csv!H292</f>
        <v/>
      </c>
      <c r="I292" s="537" t="str">
        <f>UHG_csv!I292</f>
        <v/>
      </c>
      <c r="J292" s="535" t="str">
        <f>UHG_csv!J292</f>
        <v/>
      </c>
      <c r="K292" s="535" t="str">
        <f>UHG_csv!K292</f>
        <v/>
      </c>
      <c r="L292" s="538"/>
      <c r="M292" s="539"/>
    </row>
    <row r="293" spans="1:13" x14ac:dyDescent="0.25">
      <c r="A293" s="534" t="str">
        <f>UHG_csv!A293</f>
        <v/>
      </c>
      <c r="B293" s="535" t="str">
        <f>UHG_csv!B293</f>
        <v/>
      </c>
      <c r="C293" s="535" t="str">
        <f>UHG_csv!C293</f>
        <v/>
      </c>
      <c r="D293" s="536" t="str">
        <f>UHG_csv!D293</f>
        <v/>
      </c>
      <c r="E293" s="536" t="str">
        <f>UHG_csv!E293</f>
        <v/>
      </c>
      <c r="F293" s="535" t="str">
        <f>UHG_csv!F293</f>
        <v/>
      </c>
      <c r="G293" s="535" t="str">
        <f>UHG_csv!G293</f>
        <v/>
      </c>
      <c r="H293" s="537" t="str">
        <f>UHG_csv!H293</f>
        <v/>
      </c>
      <c r="I293" s="537" t="str">
        <f>UHG_csv!I293</f>
        <v/>
      </c>
      <c r="J293" s="535" t="str">
        <f>UHG_csv!J293</f>
        <v/>
      </c>
      <c r="K293" s="535" t="str">
        <f>UHG_csv!K293</f>
        <v/>
      </c>
      <c r="L293" s="538"/>
      <c r="M293" s="539"/>
    </row>
    <row r="294" spans="1:13" x14ac:dyDescent="0.25">
      <c r="A294" s="534" t="str">
        <f>UHG_csv!A294</f>
        <v/>
      </c>
      <c r="B294" s="535" t="str">
        <f>UHG_csv!B294</f>
        <v/>
      </c>
      <c r="C294" s="535" t="str">
        <f>UHG_csv!C294</f>
        <v/>
      </c>
      <c r="D294" s="536" t="str">
        <f>UHG_csv!D294</f>
        <v/>
      </c>
      <c r="E294" s="536" t="str">
        <f>UHG_csv!E294</f>
        <v/>
      </c>
      <c r="F294" s="535" t="str">
        <f>UHG_csv!F294</f>
        <v/>
      </c>
      <c r="G294" s="535" t="str">
        <f>UHG_csv!G294</f>
        <v/>
      </c>
      <c r="H294" s="537" t="str">
        <f>UHG_csv!H294</f>
        <v/>
      </c>
      <c r="I294" s="537" t="str">
        <f>UHG_csv!I294</f>
        <v/>
      </c>
      <c r="J294" s="535" t="str">
        <f>UHG_csv!J294</f>
        <v/>
      </c>
      <c r="K294" s="535" t="str">
        <f>UHG_csv!K294</f>
        <v/>
      </c>
      <c r="L294" s="538"/>
      <c r="M294" s="539"/>
    </row>
    <row r="295" spans="1:13" x14ac:dyDescent="0.25">
      <c r="A295" s="534" t="str">
        <f>UHG_csv!A295</f>
        <v/>
      </c>
      <c r="B295" s="535" t="str">
        <f>UHG_csv!B295</f>
        <v/>
      </c>
      <c r="C295" s="535" t="str">
        <f>UHG_csv!C295</f>
        <v/>
      </c>
      <c r="D295" s="536" t="str">
        <f>UHG_csv!D295</f>
        <v/>
      </c>
      <c r="E295" s="536" t="str">
        <f>UHG_csv!E295</f>
        <v/>
      </c>
      <c r="F295" s="535" t="str">
        <f>UHG_csv!F295</f>
        <v/>
      </c>
      <c r="G295" s="535" t="str">
        <f>UHG_csv!G295</f>
        <v/>
      </c>
      <c r="H295" s="537" t="str">
        <f>UHG_csv!H295</f>
        <v/>
      </c>
      <c r="I295" s="537" t="str">
        <f>UHG_csv!I295</f>
        <v/>
      </c>
      <c r="J295" s="535" t="str">
        <f>UHG_csv!J295</f>
        <v/>
      </c>
      <c r="K295" s="535" t="str">
        <f>UHG_csv!K295</f>
        <v/>
      </c>
      <c r="L295" s="538"/>
      <c r="M295" s="539"/>
    </row>
    <row r="296" spans="1:13" x14ac:dyDescent="0.25">
      <c r="A296" s="534" t="str">
        <f>UHG_csv!A296</f>
        <v/>
      </c>
      <c r="B296" s="535" t="str">
        <f>UHG_csv!B296</f>
        <v/>
      </c>
      <c r="C296" s="535" t="str">
        <f>UHG_csv!C296</f>
        <v/>
      </c>
      <c r="D296" s="536" t="str">
        <f>UHG_csv!D296</f>
        <v/>
      </c>
      <c r="E296" s="536" t="str">
        <f>UHG_csv!E296</f>
        <v/>
      </c>
      <c r="F296" s="535" t="str">
        <f>UHG_csv!F296</f>
        <v/>
      </c>
      <c r="G296" s="535" t="str">
        <f>UHG_csv!G296</f>
        <v/>
      </c>
      <c r="H296" s="537" t="str">
        <f>UHG_csv!H296</f>
        <v/>
      </c>
      <c r="I296" s="537" t="str">
        <f>UHG_csv!I296</f>
        <v/>
      </c>
      <c r="J296" s="535" t="str">
        <f>UHG_csv!J296</f>
        <v/>
      </c>
      <c r="K296" s="535" t="str">
        <f>UHG_csv!K296</f>
        <v/>
      </c>
      <c r="L296" s="538"/>
      <c r="M296" s="539"/>
    </row>
    <row r="297" spans="1:13" x14ac:dyDescent="0.25">
      <c r="A297" s="534" t="str">
        <f>UHG_csv!A297</f>
        <v/>
      </c>
      <c r="B297" s="535" t="str">
        <f>UHG_csv!B297</f>
        <v/>
      </c>
      <c r="C297" s="535" t="str">
        <f>UHG_csv!C297</f>
        <v/>
      </c>
      <c r="D297" s="536" t="str">
        <f>UHG_csv!D297</f>
        <v/>
      </c>
      <c r="E297" s="536" t="str">
        <f>UHG_csv!E297</f>
        <v/>
      </c>
      <c r="F297" s="535" t="str">
        <f>UHG_csv!F297</f>
        <v/>
      </c>
      <c r="G297" s="535" t="str">
        <f>UHG_csv!G297</f>
        <v/>
      </c>
      <c r="H297" s="537" t="str">
        <f>UHG_csv!H297</f>
        <v/>
      </c>
      <c r="I297" s="537" t="str">
        <f>UHG_csv!I297</f>
        <v/>
      </c>
      <c r="J297" s="535" t="str">
        <f>UHG_csv!J297</f>
        <v/>
      </c>
      <c r="K297" s="535" t="str">
        <f>UHG_csv!K297</f>
        <v/>
      </c>
      <c r="L297" s="538"/>
      <c r="M297" s="539"/>
    </row>
    <row r="298" spans="1:13" x14ac:dyDescent="0.25">
      <c r="A298" s="534" t="str">
        <f>UHG_csv!A298</f>
        <v/>
      </c>
      <c r="B298" s="535" t="str">
        <f>UHG_csv!B298</f>
        <v/>
      </c>
      <c r="C298" s="535" t="str">
        <f>UHG_csv!C298</f>
        <v/>
      </c>
      <c r="D298" s="536" t="str">
        <f>UHG_csv!D298</f>
        <v/>
      </c>
      <c r="E298" s="536" t="str">
        <f>UHG_csv!E298</f>
        <v/>
      </c>
      <c r="F298" s="535" t="str">
        <f>UHG_csv!F298</f>
        <v/>
      </c>
      <c r="G298" s="535" t="str">
        <f>UHG_csv!G298</f>
        <v/>
      </c>
      <c r="H298" s="537" t="str">
        <f>UHG_csv!H298</f>
        <v/>
      </c>
      <c r="I298" s="537" t="str">
        <f>UHG_csv!I298</f>
        <v/>
      </c>
      <c r="J298" s="535" t="str">
        <f>UHG_csv!J298</f>
        <v/>
      </c>
      <c r="K298" s="535" t="str">
        <f>UHG_csv!K298</f>
        <v/>
      </c>
      <c r="L298" s="538"/>
      <c r="M298" s="539"/>
    </row>
    <row r="299" spans="1:13" x14ac:dyDescent="0.25">
      <c r="A299" s="534" t="str">
        <f>UHG_csv!A299</f>
        <v/>
      </c>
      <c r="B299" s="535" t="str">
        <f>UHG_csv!B299</f>
        <v/>
      </c>
      <c r="C299" s="535" t="str">
        <f>UHG_csv!C299</f>
        <v/>
      </c>
      <c r="D299" s="536" t="str">
        <f>UHG_csv!D299</f>
        <v/>
      </c>
      <c r="E299" s="536" t="str">
        <f>UHG_csv!E299</f>
        <v/>
      </c>
      <c r="F299" s="535" t="str">
        <f>UHG_csv!F299</f>
        <v/>
      </c>
      <c r="G299" s="535" t="str">
        <f>UHG_csv!G299</f>
        <v/>
      </c>
      <c r="H299" s="537" t="str">
        <f>UHG_csv!H299</f>
        <v/>
      </c>
      <c r="I299" s="537" t="str">
        <f>UHG_csv!I299</f>
        <v/>
      </c>
      <c r="J299" s="535" t="str">
        <f>UHG_csv!J299</f>
        <v/>
      </c>
      <c r="K299" s="535" t="str">
        <f>UHG_csv!K299</f>
        <v/>
      </c>
      <c r="L299" s="538"/>
      <c r="M299" s="539"/>
    </row>
    <row r="300" spans="1:13" x14ac:dyDescent="0.25">
      <c r="A300" s="534" t="str">
        <f>UHG_csv!A300</f>
        <v/>
      </c>
      <c r="B300" s="535" t="str">
        <f>UHG_csv!B300</f>
        <v/>
      </c>
      <c r="C300" s="535" t="str">
        <f>UHG_csv!C300</f>
        <v/>
      </c>
      <c r="D300" s="536" t="str">
        <f>UHG_csv!D300</f>
        <v/>
      </c>
      <c r="E300" s="536" t="str">
        <f>UHG_csv!E300</f>
        <v/>
      </c>
      <c r="F300" s="535" t="str">
        <f>UHG_csv!F300</f>
        <v/>
      </c>
      <c r="G300" s="535" t="str">
        <f>UHG_csv!G300</f>
        <v/>
      </c>
      <c r="H300" s="537" t="str">
        <f>UHG_csv!H300</f>
        <v/>
      </c>
      <c r="I300" s="537" t="str">
        <f>UHG_csv!I300</f>
        <v/>
      </c>
      <c r="J300" s="535" t="str">
        <f>UHG_csv!J300</f>
        <v/>
      </c>
      <c r="K300" s="535" t="str">
        <f>UHG_csv!K300</f>
        <v/>
      </c>
      <c r="L300" s="538"/>
      <c r="M300" s="539"/>
    </row>
    <row r="301" spans="1:13" x14ac:dyDescent="0.25">
      <c r="A301" s="534" t="str">
        <f>UHG_csv!A301</f>
        <v/>
      </c>
      <c r="B301" s="535" t="str">
        <f>UHG_csv!B301</f>
        <v/>
      </c>
      <c r="C301" s="535" t="str">
        <f>UHG_csv!C301</f>
        <v/>
      </c>
      <c r="D301" s="536" t="str">
        <f>UHG_csv!D301</f>
        <v/>
      </c>
      <c r="E301" s="536" t="str">
        <f>UHG_csv!E301</f>
        <v/>
      </c>
      <c r="F301" s="535" t="str">
        <f>UHG_csv!F301</f>
        <v/>
      </c>
      <c r="G301" s="535" t="str">
        <f>UHG_csv!G301</f>
        <v/>
      </c>
      <c r="H301" s="537" t="str">
        <f>UHG_csv!H301</f>
        <v/>
      </c>
      <c r="I301" s="537" t="str">
        <f>UHG_csv!I301</f>
        <v/>
      </c>
      <c r="J301" s="535" t="str">
        <f>UHG_csv!J301</f>
        <v/>
      </c>
      <c r="K301" s="535" t="str">
        <f>UHG_csv!K301</f>
        <v/>
      </c>
      <c r="L301" s="538"/>
      <c r="M301" s="539"/>
    </row>
    <row r="302" spans="1:13" ht="39.9" customHeight="1" x14ac:dyDescent="0.25">
      <c r="A302" s="547" t="str">
        <f>IF(UHG_Refi_1_csv!I302=0,"",UHG_Refi_1_csv!A302)</f>
        <v/>
      </c>
      <c r="B302" s="548" t="str">
        <f>IF(A302="","",UHG_Refi_1_csv!B302)</f>
        <v/>
      </c>
      <c r="C302" s="548" t="str">
        <f>IF(A302="","",UHG_Refi_1_csv!C302)</f>
        <v/>
      </c>
      <c r="D302" s="549" t="str">
        <f>IF(A302="","",UHG_Refi_1_csv!D302)</f>
        <v/>
      </c>
      <c r="E302" s="549" t="str">
        <f>IF(A302="","",UHG_Refi_1_csv!E302)</f>
        <v/>
      </c>
      <c r="F302" s="548" t="str">
        <f>IF(A302="","",UHG_Refi_1_csv!F302)</f>
        <v/>
      </c>
      <c r="G302" s="548" t="str">
        <f>IF(A302="","",UHG_Refi_1_csv!G302)</f>
        <v/>
      </c>
      <c r="H302" s="582" t="str">
        <f>IF(A302="","",UHG_Refi_1_csv!H302)</f>
        <v/>
      </c>
      <c r="I302" s="582" t="str">
        <f>IF(A302="","",UHG_Refi_1_csv!I302)</f>
        <v/>
      </c>
      <c r="J302" s="548"/>
      <c r="K302" s="548" t="str">
        <f>IF(C302="","",UHG_Refi_1_csv!K302)</f>
        <v/>
      </c>
      <c r="L302" s="550"/>
      <c r="M302" s="539"/>
    </row>
    <row r="303" spans="1:13" ht="39.9" customHeight="1" x14ac:dyDescent="0.25">
      <c r="A303" s="547" t="str">
        <f>IF(UHG_Refi_1_csv!I303=0,"",UHG_Refi_1_csv!A303)</f>
        <v/>
      </c>
      <c r="B303" s="548" t="str">
        <f>IF(A303="","",UHG_Refi_1_csv!B303)</f>
        <v/>
      </c>
      <c r="C303" s="548" t="str">
        <f>IF(A303="","",UHG_Refi_1_csv!C303)</f>
        <v/>
      </c>
      <c r="D303" s="549" t="str">
        <f>IF(A303="","",UHG_Refi_1_csv!D303)</f>
        <v/>
      </c>
      <c r="E303" s="549" t="str">
        <f>IF(A303="","",UHG_Refi_1_csv!E303)</f>
        <v/>
      </c>
      <c r="F303" s="548" t="str">
        <f>IF(A303="","",UHG_Refi_1_csv!F303)</f>
        <v/>
      </c>
      <c r="G303" s="548" t="str">
        <f>IF(A303="","",UHG_Refi_1_csv!G303)</f>
        <v/>
      </c>
      <c r="H303" s="582" t="str">
        <f>IF(A303="","",UHG_Refi_1_csv!H303)</f>
        <v/>
      </c>
      <c r="I303" s="582" t="str">
        <f>IF(A303="","",UHG_Refi_1_csv!I303)</f>
        <v/>
      </c>
      <c r="J303" s="548"/>
      <c r="K303" s="548" t="str">
        <f>IF(C303="","",UHG_Refi_1_csv!K303)</f>
        <v/>
      </c>
      <c r="L303" s="550"/>
      <c r="M303" s="539"/>
    </row>
    <row r="304" spans="1:13" ht="39.9" customHeight="1" x14ac:dyDescent="0.25">
      <c r="A304" s="547" t="str">
        <f>IF(UHG_Refi_1_csv!I304=0,"",UHG_Refi_1_csv!A304)</f>
        <v/>
      </c>
      <c r="B304" s="548" t="str">
        <f>IF(A304="","",UHG_Refi_1_csv!B304)</f>
        <v/>
      </c>
      <c r="C304" s="548" t="str">
        <f>IF(A304="","",UHG_Refi_1_csv!C304)</f>
        <v/>
      </c>
      <c r="D304" s="549" t="str">
        <f>IF(A304="","",UHG_Refi_1_csv!D304)</f>
        <v/>
      </c>
      <c r="E304" s="549" t="str">
        <f>IF(A304="","",UHG_Refi_1_csv!E304)</f>
        <v/>
      </c>
      <c r="F304" s="548" t="str">
        <f>IF(A304="","",UHG_Refi_1_csv!F304)</f>
        <v/>
      </c>
      <c r="G304" s="548" t="str">
        <f>IF(A304="","",UHG_Refi_1_csv!G304)</f>
        <v/>
      </c>
      <c r="H304" s="582" t="str">
        <f>IF(A304="","",UHG_Refi_1_csv!H304)</f>
        <v/>
      </c>
      <c r="I304" s="582" t="str">
        <f>IF(A304="","",UHG_Refi_1_csv!I304)</f>
        <v/>
      </c>
      <c r="J304" s="548"/>
      <c r="K304" s="548" t="str">
        <f>IF(C304="","",UHG_Refi_1_csv!K304)</f>
        <v/>
      </c>
      <c r="L304" s="550"/>
      <c r="M304" s="539"/>
    </row>
    <row r="305" spans="1:13" ht="39.9" customHeight="1" x14ac:dyDescent="0.25">
      <c r="A305" s="547" t="str">
        <f>IF(UHG_Refi_1_csv!I305=0,"",UHG_Refi_1_csv!A305)</f>
        <v/>
      </c>
      <c r="B305" s="548" t="str">
        <f>IF(A305="","",UHG_Refi_1_csv!B305)</f>
        <v/>
      </c>
      <c r="C305" s="548" t="str">
        <f>IF(A305="","",UHG_Refi_1_csv!C305)</f>
        <v/>
      </c>
      <c r="D305" s="549" t="str">
        <f>IF(A305="","",UHG_Refi_1_csv!D305)</f>
        <v/>
      </c>
      <c r="E305" s="549" t="str">
        <f>IF(A305="","",UHG_Refi_1_csv!E305)</f>
        <v/>
      </c>
      <c r="F305" s="548" t="str">
        <f>IF(A305="","",UHG_Refi_1_csv!F305)</f>
        <v/>
      </c>
      <c r="G305" s="548" t="str">
        <f>IF(A305="","",UHG_Refi_1_csv!G305)</f>
        <v/>
      </c>
      <c r="H305" s="582" t="str">
        <f>IF(A305="","",UHG_Refi_1_csv!H305)</f>
        <v/>
      </c>
      <c r="I305" s="582" t="str">
        <f>IF(A305="","",UHG_Refi_1_csv!I305)</f>
        <v/>
      </c>
      <c r="J305" s="548"/>
      <c r="K305" s="548" t="str">
        <f>IF(C305="","",UHG_Refi_1_csv!K305)</f>
        <v/>
      </c>
      <c r="L305" s="550"/>
      <c r="M305" s="539"/>
    </row>
    <row r="306" spans="1:13" ht="39.9" customHeight="1" thickBot="1" x14ac:dyDescent="0.3">
      <c r="A306" s="588" t="str">
        <f>IF(UHG_Refi_2_csv!I304=0,"",UHG_Refi_2_csv!A304)</f>
        <v/>
      </c>
      <c r="B306" s="589" t="str">
        <f>IF(A306="","",UHG_Refi_2_csv!B304)</f>
        <v/>
      </c>
      <c r="C306" s="589" t="str">
        <f>IF(A306="","",UHG_Refi_2_csv!C304)</f>
        <v/>
      </c>
      <c r="D306" s="590" t="str">
        <f>IF(A306="","",UHG_Refi_2_csv!D304)</f>
        <v/>
      </c>
      <c r="E306" s="590" t="str">
        <f>IF(A306="","",UHG_Refi_2_csv!E304)</f>
        <v/>
      </c>
      <c r="F306" s="589" t="str">
        <f>IF(A306="","",UHG_Refi_2_csv!F304)</f>
        <v/>
      </c>
      <c r="G306" s="589" t="str">
        <f>IF(A306="","",UHG_Refi_2_csv!G304)</f>
        <v/>
      </c>
      <c r="H306" s="591" t="str">
        <f>IF(A306="","",UHG_Refi_2_csv!H304)</f>
        <v/>
      </c>
      <c r="I306" s="591" t="str">
        <f>IF(A306="","",UHG_Refi_2_csv!I304)</f>
        <v/>
      </c>
      <c r="J306" s="591"/>
      <c r="K306" s="589" t="str">
        <f>IF(C306="","",UHG_Refi_2_csv!K304)</f>
        <v/>
      </c>
      <c r="L306" s="592"/>
      <c r="M306" s="539"/>
    </row>
    <row r="307" spans="1:13" x14ac:dyDescent="0.25">
      <c r="G307" s="333"/>
      <c r="H307" s="334"/>
      <c r="I307" s="334"/>
      <c r="J307" s="333"/>
      <c r="K307" s="333"/>
      <c r="L307" s="333"/>
    </row>
    <row r="308" spans="1:13" x14ac:dyDescent="0.25">
      <c r="G308" s="333"/>
      <c r="H308" s="334"/>
      <c r="I308" s="334"/>
      <c r="J308" s="333"/>
      <c r="K308" s="333"/>
      <c r="L308" s="333"/>
    </row>
    <row r="309" spans="1:13" x14ac:dyDescent="0.25">
      <c r="G309" s="333"/>
      <c r="H309" s="334"/>
      <c r="I309" s="334"/>
      <c r="J309" s="333"/>
      <c r="K309" s="333"/>
      <c r="L309" s="333"/>
    </row>
    <row r="310" spans="1:13" x14ac:dyDescent="0.25">
      <c r="G310" s="333"/>
      <c r="H310" s="334"/>
      <c r="I310" s="334"/>
      <c r="J310" s="333"/>
      <c r="K310" s="333"/>
      <c r="L310" s="333"/>
    </row>
    <row r="311" spans="1:13" x14ac:dyDescent="0.25">
      <c r="G311" s="333"/>
      <c r="H311" s="334"/>
      <c r="I311" s="334"/>
      <c r="J311" s="333"/>
      <c r="K311" s="333"/>
      <c r="L311" s="333"/>
    </row>
    <row r="312" spans="1:13" x14ac:dyDescent="0.25">
      <c r="G312" s="333"/>
      <c r="H312" s="334"/>
      <c r="I312" s="334"/>
      <c r="J312" s="333"/>
      <c r="K312" s="333"/>
      <c r="L312" s="333"/>
    </row>
    <row r="313" spans="1:13" x14ac:dyDescent="0.25">
      <c r="G313" s="333"/>
      <c r="H313" s="334"/>
      <c r="I313" s="334"/>
      <c r="J313" s="333"/>
      <c r="K313" s="333"/>
      <c r="L313" s="333"/>
    </row>
    <row r="314" spans="1:13" x14ac:dyDescent="0.25">
      <c r="G314" s="333"/>
      <c r="H314" s="334"/>
      <c r="I314" s="334"/>
      <c r="J314" s="333"/>
      <c r="K314" s="333"/>
      <c r="L314" s="333"/>
    </row>
    <row r="315" spans="1:13" x14ac:dyDescent="0.25">
      <c r="G315" s="333"/>
      <c r="H315" s="334"/>
      <c r="I315" s="334"/>
      <c r="J315" s="333"/>
      <c r="K315" s="333"/>
      <c r="L315" s="333"/>
    </row>
    <row r="316" spans="1:13" x14ac:dyDescent="0.25">
      <c r="G316" s="333"/>
      <c r="H316" s="334"/>
      <c r="I316" s="334"/>
      <c r="J316" s="333"/>
      <c r="K316" s="333"/>
      <c r="L316" s="333"/>
    </row>
    <row r="317" spans="1:13" x14ac:dyDescent="0.25">
      <c r="G317" s="333"/>
      <c r="H317" s="334"/>
      <c r="I317" s="334"/>
      <c r="J317" s="333"/>
      <c r="K317" s="333"/>
      <c r="L317" s="333"/>
    </row>
    <row r="318" spans="1:13" x14ac:dyDescent="0.25">
      <c r="G318" s="333"/>
      <c r="H318" s="334"/>
      <c r="I318" s="334"/>
      <c r="J318" s="333"/>
      <c r="K318" s="333"/>
      <c r="L318" s="333"/>
    </row>
    <row r="319" spans="1:13" x14ac:dyDescent="0.25">
      <c r="G319" s="333"/>
      <c r="H319" s="334"/>
      <c r="I319" s="334"/>
      <c r="J319" s="333"/>
      <c r="K319" s="333"/>
      <c r="L319" s="333"/>
    </row>
    <row r="320" spans="1:13" x14ac:dyDescent="0.25">
      <c r="G320" s="333"/>
      <c r="H320" s="334"/>
      <c r="I320" s="334"/>
      <c r="J320" s="333"/>
      <c r="K320" s="333"/>
      <c r="L320" s="333"/>
    </row>
    <row r="321" spans="7:12" x14ac:dyDescent="0.25">
      <c r="G321" s="333"/>
      <c r="H321" s="334"/>
      <c r="I321" s="334"/>
      <c r="J321" s="333"/>
      <c r="K321" s="333"/>
      <c r="L321" s="333"/>
    </row>
    <row r="322" spans="7:12" x14ac:dyDescent="0.25">
      <c r="G322" s="333"/>
      <c r="H322" s="334"/>
      <c r="I322" s="334"/>
      <c r="J322" s="333"/>
      <c r="K322" s="333"/>
      <c r="L322" s="333"/>
    </row>
    <row r="323" spans="7:12" x14ac:dyDescent="0.25">
      <c r="G323" s="333"/>
      <c r="H323" s="334"/>
      <c r="I323" s="334"/>
      <c r="J323" s="333"/>
      <c r="K323" s="333"/>
      <c r="L323" s="333"/>
    </row>
    <row r="324" spans="7:12" x14ac:dyDescent="0.25">
      <c r="G324" s="333"/>
      <c r="H324" s="334"/>
      <c r="I324" s="334"/>
      <c r="J324" s="333"/>
      <c r="K324" s="333"/>
      <c r="L324" s="333"/>
    </row>
    <row r="325" spans="7:12" x14ac:dyDescent="0.25">
      <c r="G325" s="333"/>
      <c r="H325" s="334"/>
      <c r="I325" s="334"/>
      <c r="J325" s="333"/>
      <c r="K325" s="333"/>
      <c r="L325" s="333"/>
    </row>
    <row r="326" spans="7:12" x14ac:dyDescent="0.25">
      <c r="G326" s="333"/>
      <c r="H326" s="334"/>
      <c r="I326" s="334"/>
      <c r="J326" s="333"/>
      <c r="K326" s="333"/>
      <c r="L326" s="333"/>
    </row>
    <row r="327" spans="7:12" x14ac:dyDescent="0.25">
      <c r="G327" s="333"/>
      <c r="H327" s="334"/>
      <c r="I327" s="334"/>
      <c r="J327" s="333"/>
      <c r="K327" s="333"/>
      <c r="L327" s="333"/>
    </row>
    <row r="328" spans="7:12" x14ac:dyDescent="0.25">
      <c r="G328" s="333"/>
      <c r="H328" s="334"/>
      <c r="I328" s="334"/>
      <c r="J328" s="333"/>
      <c r="K328" s="333"/>
      <c r="L328" s="333"/>
    </row>
    <row r="329" spans="7:12" x14ac:dyDescent="0.25">
      <c r="G329" s="333"/>
      <c r="H329" s="334"/>
      <c r="I329" s="334"/>
      <c r="J329" s="333"/>
      <c r="K329" s="333"/>
      <c r="L329" s="333"/>
    </row>
    <row r="330" spans="7:12" x14ac:dyDescent="0.25">
      <c r="G330" s="333"/>
      <c r="H330" s="334"/>
      <c r="I330" s="334"/>
      <c r="J330" s="333"/>
      <c r="K330" s="333"/>
      <c r="L330" s="333"/>
    </row>
    <row r="331" spans="7:12" x14ac:dyDescent="0.25">
      <c r="G331" s="333"/>
      <c r="H331" s="334"/>
      <c r="I331" s="334"/>
      <c r="J331" s="333"/>
      <c r="K331" s="333"/>
      <c r="L331" s="333"/>
    </row>
    <row r="332" spans="7:12" x14ac:dyDescent="0.25">
      <c r="G332" s="333"/>
      <c r="H332" s="334"/>
      <c r="I332" s="334"/>
      <c r="J332" s="333"/>
      <c r="K332" s="333"/>
      <c r="L332" s="333"/>
    </row>
    <row r="333" spans="7:12" x14ac:dyDescent="0.25">
      <c r="G333" s="333"/>
      <c r="H333" s="334"/>
      <c r="I333" s="334"/>
      <c r="J333" s="333"/>
      <c r="K333" s="333"/>
      <c r="L333" s="333"/>
    </row>
    <row r="334" spans="7:12" x14ac:dyDescent="0.25">
      <c r="G334" s="333"/>
      <c r="H334" s="334"/>
      <c r="I334" s="334"/>
      <c r="J334" s="333"/>
      <c r="K334" s="333"/>
      <c r="L334" s="333"/>
    </row>
    <row r="335" spans="7:12" x14ac:dyDescent="0.25">
      <c r="G335" s="333"/>
      <c r="H335" s="334"/>
      <c r="I335" s="334"/>
      <c r="J335" s="333"/>
      <c r="K335" s="333"/>
      <c r="L335" s="333"/>
    </row>
    <row r="336" spans="7:12" x14ac:dyDescent="0.25">
      <c r="G336" s="333"/>
      <c r="H336" s="334"/>
      <c r="I336" s="334"/>
      <c r="J336" s="333"/>
      <c r="K336" s="333"/>
      <c r="L336" s="333"/>
    </row>
    <row r="337" spans="7:12" x14ac:dyDescent="0.25">
      <c r="G337" s="333"/>
      <c r="H337" s="334"/>
      <c r="I337" s="334"/>
      <c r="J337" s="333"/>
      <c r="K337" s="333"/>
      <c r="L337" s="333"/>
    </row>
    <row r="338" spans="7:12" x14ac:dyDescent="0.25">
      <c r="G338" s="333"/>
      <c r="H338" s="334"/>
      <c r="I338" s="334"/>
      <c r="J338" s="333"/>
      <c r="K338" s="333"/>
      <c r="L338" s="333"/>
    </row>
    <row r="339" spans="7:12" x14ac:dyDescent="0.25">
      <c r="G339" s="333"/>
      <c r="H339" s="334"/>
      <c r="I339" s="334"/>
      <c r="J339" s="333"/>
      <c r="K339" s="333"/>
      <c r="L339" s="333"/>
    </row>
    <row r="340" spans="7:12" x14ac:dyDescent="0.25">
      <c r="G340" s="333"/>
      <c r="H340" s="334"/>
      <c r="I340" s="334"/>
      <c r="J340" s="333"/>
      <c r="K340" s="333"/>
      <c r="L340" s="333"/>
    </row>
    <row r="341" spans="7:12" x14ac:dyDescent="0.25">
      <c r="G341" s="333"/>
      <c r="H341" s="334"/>
      <c r="I341" s="334"/>
      <c r="J341" s="333"/>
      <c r="K341" s="333"/>
      <c r="L341" s="333"/>
    </row>
    <row r="342" spans="7:12" x14ac:dyDescent="0.25">
      <c r="G342" s="333"/>
      <c r="H342" s="334"/>
      <c r="I342" s="334"/>
      <c r="J342" s="333"/>
      <c r="K342" s="333"/>
      <c r="L342" s="333"/>
    </row>
    <row r="343" spans="7:12" x14ac:dyDescent="0.25">
      <c r="G343" s="333"/>
      <c r="H343" s="334"/>
      <c r="I343" s="334"/>
      <c r="J343" s="333"/>
      <c r="K343" s="333"/>
      <c r="L343" s="333"/>
    </row>
    <row r="344" spans="7:12" x14ac:dyDescent="0.25">
      <c r="G344" s="333"/>
      <c r="H344" s="334"/>
      <c r="I344" s="334"/>
      <c r="J344" s="333"/>
      <c r="K344" s="333"/>
      <c r="L344" s="333"/>
    </row>
    <row r="345" spans="7:12" x14ac:dyDescent="0.25">
      <c r="G345" s="333"/>
      <c r="H345" s="334"/>
      <c r="I345" s="334"/>
      <c r="J345" s="333"/>
      <c r="K345" s="333"/>
      <c r="L345" s="333"/>
    </row>
    <row r="346" spans="7:12" x14ac:dyDescent="0.25">
      <c r="G346" s="333"/>
      <c r="H346" s="334"/>
      <c r="I346" s="334"/>
      <c r="J346" s="333"/>
      <c r="K346" s="333"/>
      <c r="L346" s="333"/>
    </row>
    <row r="347" spans="7:12" x14ac:dyDescent="0.25">
      <c r="G347" s="333"/>
      <c r="H347" s="334"/>
      <c r="I347" s="334"/>
      <c r="J347" s="333"/>
      <c r="K347" s="333"/>
      <c r="L347" s="333"/>
    </row>
    <row r="348" spans="7:12" x14ac:dyDescent="0.25">
      <c r="G348" s="333"/>
      <c r="H348" s="334"/>
      <c r="I348" s="334"/>
      <c r="J348" s="333"/>
      <c r="K348" s="333"/>
      <c r="L348" s="333"/>
    </row>
    <row r="349" spans="7:12" x14ac:dyDescent="0.25">
      <c r="G349" s="333"/>
      <c r="H349" s="334"/>
      <c r="I349" s="334"/>
      <c r="J349" s="333"/>
      <c r="K349" s="333"/>
      <c r="L349" s="333"/>
    </row>
    <row r="350" spans="7:12" x14ac:dyDescent="0.25">
      <c r="G350" s="333"/>
      <c r="H350" s="334"/>
      <c r="I350" s="334"/>
      <c r="J350" s="333"/>
      <c r="K350" s="333"/>
      <c r="L350" s="333"/>
    </row>
    <row r="351" spans="7:12" x14ac:dyDescent="0.25">
      <c r="G351" s="333"/>
      <c r="H351" s="334"/>
      <c r="I351" s="334"/>
      <c r="J351" s="333"/>
      <c r="K351" s="333"/>
      <c r="L351" s="333"/>
    </row>
    <row r="352" spans="7:12" x14ac:dyDescent="0.25">
      <c r="G352" s="333"/>
      <c r="H352" s="334"/>
      <c r="I352" s="334"/>
      <c r="J352" s="333"/>
      <c r="K352" s="333"/>
      <c r="L352" s="333"/>
    </row>
    <row r="353" spans="7:12" x14ac:dyDescent="0.25">
      <c r="G353" s="333"/>
      <c r="H353" s="334"/>
      <c r="I353" s="334"/>
      <c r="J353" s="333"/>
      <c r="K353" s="333"/>
      <c r="L353" s="333"/>
    </row>
    <row r="354" spans="7:12" x14ac:dyDescent="0.25">
      <c r="G354" s="333"/>
      <c r="H354" s="334"/>
      <c r="I354" s="334"/>
      <c r="J354" s="333"/>
      <c r="K354" s="333"/>
      <c r="L354" s="333"/>
    </row>
    <row r="355" spans="7:12" x14ac:dyDescent="0.25">
      <c r="G355" s="333"/>
      <c r="H355" s="334"/>
      <c r="I355" s="334"/>
      <c r="J355" s="333"/>
      <c r="K355" s="333"/>
      <c r="L355" s="333"/>
    </row>
    <row r="356" spans="7:12" x14ac:dyDescent="0.25">
      <c r="G356" s="333"/>
      <c r="H356" s="334"/>
      <c r="I356" s="334"/>
      <c r="J356" s="333"/>
      <c r="K356" s="333"/>
      <c r="L356" s="333"/>
    </row>
    <row r="357" spans="7:12" x14ac:dyDescent="0.25">
      <c r="G357" s="333"/>
      <c r="H357" s="334"/>
      <c r="I357" s="334"/>
      <c r="J357" s="333"/>
      <c r="K357" s="333"/>
      <c r="L357" s="333"/>
    </row>
    <row r="358" spans="7:12" x14ac:dyDescent="0.25">
      <c r="G358" s="333"/>
      <c r="H358" s="334"/>
      <c r="I358" s="334"/>
      <c r="J358" s="333"/>
      <c r="K358" s="333"/>
      <c r="L358" s="333"/>
    </row>
    <row r="359" spans="7:12" x14ac:dyDescent="0.25">
      <c r="G359" s="333"/>
      <c r="H359" s="334"/>
      <c r="I359" s="334"/>
      <c r="J359" s="333"/>
      <c r="K359" s="333"/>
      <c r="L359" s="333"/>
    </row>
    <row r="360" spans="7:12" x14ac:dyDescent="0.25">
      <c r="G360" s="333"/>
      <c r="H360" s="334"/>
      <c r="I360" s="334"/>
      <c r="J360" s="333"/>
      <c r="K360" s="333"/>
      <c r="L360" s="333"/>
    </row>
    <row r="361" spans="7:12" x14ac:dyDescent="0.25">
      <c r="G361" s="333"/>
      <c r="H361" s="334"/>
      <c r="I361" s="334"/>
      <c r="J361" s="333"/>
      <c r="K361" s="333"/>
      <c r="L361" s="333"/>
    </row>
    <row r="362" spans="7:12" x14ac:dyDescent="0.25">
      <c r="G362" s="333"/>
      <c r="H362" s="334"/>
      <c r="I362" s="334"/>
      <c r="J362" s="333"/>
      <c r="K362" s="333"/>
      <c r="L362" s="333"/>
    </row>
    <row r="363" spans="7:12" x14ac:dyDescent="0.25">
      <c r="G363" s="333"/>
      <c r="H363" s="334"/>
      <c r="I363" s="334"/>
      <c r="J363" s="333"/>
      <c r="K363" s="333"/>
      <c r="L363" s="333"/>
    </row>
    <row r="364" spans="7:12" x14ac:dyDescent="0.25">
      <c r="G364" s="333"/>
      <c r="H364" s="334"/>
      <c r="I364" s="334"/>
      <c r="J364" s="333"/>
      <c r="K364" s="333"/>
      <c r="L364" s="333"/>
    </row>
    <row r="365" spans="7:12" x14ac:dyDescent="0.25">
      <c r="G365" s="333"/>
      <c r="H365" s="334"/>
      <c r="I365" s="334"/>
      <c r="J365" s="333"/>
      <c r="K365" s="333"/>
      <c r="L365" s="333"/>
    </row>
    <row r="366" spans="7:12" x14ac:dyDescent="0.25">
      <c r="G366" s="333"/>
      <c r="H366" s="334"/>
      <c r="I366" s="334"/>
      <c r="J366" s="333"/>
      <c r="K366" s="333"/>
      <c r="L366" s="333"/>
    </row>
    <row r="367" spans="7:12" x14ac:dyDescent="0.25">
      <c r="G367" s="333"/>
      <c r="H367" s="334"/>
      <c r="I367" s="334"/>
      <c r="J367" s="333"/>
      <c r="K367" s="333"/>
      <c r="L367" s="333"/>
    </row>
    <row r="368" spans="7:12" x14ac:dyDescent="0.25">
      <c r="G368" s="333"/>
      <c r="H368" s="334"/>
      <c r="I368" s="334"/>
      <c r="J368" s="333"/>
      <c r="K368" s="333"/>
      <c r="L368" s="333"/>
    </row>
    <row r="369" spans="7:12" x14ac:dyDescent="0.25">
      <c r="G369" s="333"/>
      <c r="H369" s="334"/>
      <c r="I369" s="334"/>
      <c r="J369" s="333"/>
      <c r="K369" s="333"/>
      <c r="L369" s="333"/>
    </row>
    <row r="370" spans="7:12" x14ac:dyDescent="0.25">
      <c r="G370" s="333"/>
      <c r="H370" s="334"/>
      <c r="I370" s="334"/>
      <c r="J370" s="333"/>
      <c r="K370" s="333"/>
      <c r="L370" s="333"/>
    </row>
    <row r="371" spans="7:12" x14ac:dyDescent="0.25">
      <c r="G371" s="333"/>
      <c r="H371" s="334"/>
      <c r="I371" s="334"/>
      <c r="J371" s="333"/>
      <c r="K371" s="333"/>
      <c r="L371" s="333"/>
    </row>
    <row r="372" spans="7:12" x14ac:dyDescent="0.25">
      <c r="G372" s="333"/>
      <c r="H372" s="334"/>
      <c r="I372" s="334"/>
      <c r="J372" s="333"/>
      <c r="K372" s="333"/>
      <c r="L372" s="333"/>
    </row>
    <row r="373" spans="7:12" x14ac:dyDescent="0.25">
      <c r="G373" s="333"/>
      <c r="H373" s="334"/>
      <c r="I373" s="334"/>
      <c r="J373" s="333"/>
      <c r="K373" s="333"/>
      <c r="L373" s="333"/>
    </row>
    <row r="374" spans="7:12" x14ac:dyDescent="0.25">
      <c r="G374" s="333"/>
      <c r="H374" s="334"/>
      <c r="I374" s="334"/>
      <c r="J374" s="333"/>
      <c r="K374" s="333"/>
      <c r="L374" s="333"/>
    </row>
    <row r="375" spans="7:12" x14ac:dyDescent="0.25">
      <c r="G375" s="333"/>
      <c r="H375" s="334"/>
      <c r="I375" s="334"/>
      <c r="J375" s="333"/>
      <c r="K375" s="333"/>
      <c r="L375" s="333"/>
    </row>
    <row r="376" spans="7:12" x14ac:dyDescent="0.25">
      <c r="G376" s="333"/>
      <c r="H376" s="334"/>
      <c r="I376" s="334"/>
      <c r="J376" s="333"/>
      <c r="K376" s="333"/>
      <c r="L376" s="333"/>
    </row>
    <row r="377" spans="7:12" x14ac:dyDescent="0.25">
      <c r="G377" s="333"/>
      <c r="H377" s="334"/>
      <c r="I377" s="334"/>
      <c r="J377" s="333"/>
      <c r="K377" s="333"/>
      <c r="L377" s="333"/>
    </row>
    <row r="378" spans="7:12" x14ac:dyDescent="0.25">
      <c r="G378" s="333"/>
      <c r="H378" s="334"/>
      <c r="I378" s="334"/>
      <c r="J378" s="333"/>
      <c r="K378" s="333"/>
      <c r="L378" s="333"/>
    </row>
    <row r="379" spans="7:12" x14ac:dyDescent="0.25">
      <c r="G379" s="333"/>
      <c r="H379" s="334"/>
      <c r="I379" s="334"/>
      <c r="J379" s="333"/>
      <c r="K379" s="333"/>
      <c r="L379" s="333"/>
    </row>
    <row r="380" spans="7:12" x14ac:dyDescent="0.25">
      <c r="G380" s="333"/>
      <c r="H380" s="334"/>
      <c r="I380" s="334"/>
      <c r="J380" s="333"/>
      <c r="K380" s="333"/>
      <c r="L380" s="333"/>
    </row>
    <row r="381" spans="7:12" x14ac:dyDescent="0.25">
      <c r="G381" s="333"/>
      <c r="H381" s="334"/>
      <c r="I381" s="334"/>
      <c r="J381" s="333"/>
      <c r="K381" s="333"/>
      <c r="L381" s="333"/>
    </row>
    <row r="382" spans="7:12" x14ac:dyDescent="0.25">
      <c r="G382" s="333"/>
      <c r="H382" s="334"/>
      <c r="I382" s="334"/>
      <c r="J382" s="333"/>
      <c r="K382" s="333"/>
      <c r="L382" s="333"/>
    </row>
    <row r="383" spans="7:12" x14ac:dyDescent="0.25">
      <c r="G383" s="333"/>
      <c r="H383" s="334"/>
      <c r="I383" s="334"/>
      <c r="J383" s="333"/>
      <c r="K383" s="333"/>
      <c r="L383" s="333"/>
    </row>
    <row r="384" spans="7:12" x14ac:dyDescent="0.25">
      <c r="G384" s="333"/>
      <c r="H384" s="334"/>
      <c r="I384" s="334"/>
      <c r="J384" s="333"/>
      <c r="K384" s="333"/>
      <c r="L384" s="333"/>
    </row>
    <row r="385" spans="7:12" x14ac:dyDescent="0.25">
      <c r="G385" s="333"/>
      <c r="H385" s="334"/>
      <c r="I385" s="334"/>
      <c r="J385" s="333"/>
      <c r="K385" s="333"/>
      <c r="L385" s="333"/>
    </row>
    <row r="386" spans="7:12" x14ac:dyDescent="0.25">
      <c r="G386" s="333"/>
      <c r="H386" s="334"/>
      <c r="I386" s="334"/>
      <c r="J386" s="333"/>
      <c r="K386" s="333"/>
      <c r="L386" s="333"/>
    </row>
    <row r="387" spans="7:12" x14ac:dyDescent="0.25">
      <c r="G387" s="333"/>
      <c r="H387" s="334"/>
      <c r="I387" s="334"/>
      <c r="J387" s="333"/>
      <c r="K387" s="333"/>
      <c r="L387" s="333"/>
    </row>
    <row r="388" spans="7:12" x14ac:dyDescent="0.25">
      <c r="G388" s="333"/>
      <c r="H388" s="334"/>
      <c r="I388" s="334"/>
      <c r="J388" s="333"/>
      <c r="K388" s="333"/>
      <c r="L388" s="333"/>
    </row>
    <row r="389" spans="7:12" x14ac:dyDescent="0.25">
      <c r="G389" s="333"/>
      <c r="H389" s="334"/>
      <c r="I389" s="334"/>
      <c r="J389" s="333"/>
      <c r="K389" s="333"/>
      <c r="L389" s="333"/>
    </row>
    <row r="390" spans="7:12" x14ac:dyDescent="0.25">
      <c r="G390" s="333"/>
      <c r="H390" s="334"/>
      <c r="I390" s="334"/>
      <c r="J390" s="333"/>
      <c r="K390" s="333"/>
      <c r="L390" s="333"/>
    </row>
    <row r="391" spans="7:12" x14ac:dyDescent="0.25">
      <c r="G391" s="333"/>
      <c r="H391" s="334"/>
      <c r="I391" s="334"/>
      <c r="J391" s="333"/>
      <c r="K391" s="333"/>
      <c r="L391" s="333"/>
    </row>
    <row r="392" spans="7:12" x14ac:dyDescent="0.25">
      <c r="G392" s="333"/>
      <c r="H392" s="334"/>
      <c r="I392" s="334"/>
      <c r="J392" s="333"/>
      <c r="K392" s="333"/>
      <c r="L392" s="333"/>
    </row>
    <row r="393" spans="7:12" x14ac:dyDescent="0.25">
      <c r="G393" s="333"/>
      <c r="H393" s="334"/>
      <c r="I393" s="334"/>
      <c r="J393" s="333"/>
      <c r="K393" s="333"/>
      <c r="L393" s="333"/>
    </row>
    <row r="394" spans="7:12" x14ac:dyDescent="0.25">
      <c r="G394" s="333"/>
      <c r="H394" s="334"/>
      <c r="I394" s="334"/>
      <c r="J394" s="333"/>
      <c r="K394" s="333"/>
      <c r="L394" s="333"/>
    </row>
    <row r="395" spans="7:12" x14ac:dyDescent="0.25">
      <c r="G395" s="333"/>
      <c r="H395" s="334"/>
      <c r="I395" s="334"/>
      <c r="J395" s="333"/>
      <c r="K395" s="333"/>
      <c r="L395" s="333"/>
    </row>
    <row r="396" spans="7:12" x14ac:dyDescent="0.25">
      <c r="G396" s="333"/>
      <c r="H396" s="334"/>
      <c r="I396" s="334"/>
      <c r="J396" s="333"/>
      <c r="K396" s="333"/>
      <c r="L396" s="333"/>
    </row>
    <row r="397" spans="7:12" x14ac:dyDescent="0.25">
      <c r="G397" s="333"/>
      <c r="H397" s="334"/>
      <c r="I397" s="334"/>
      <c r="J397" s="333"/>
      <c r="K397" s="333"/>
      <c r="L397" s="333"/>
    </row>
    <row r="398" spans="7:12" x14ac:dyDescent="0.25">
      <c r="G398" s="333"/>
      <c r="H398" s="334"/>
      <c r="I398" s="334"/>
      <c r="J398" s="333"/>
      <c r="K398" s="333"/>
      <c r="L398" s="333"/>
    </row>
    <row r="399" spans="7:12" x14ac:dyDescent="0.25">
      <c r="G399" s="333"/>
      <c r="H399" s="334"/>
      <c r="I399" s="334"/>
      <c r="J399" s="333"/>
      <c r="K399" s="333"/>
      <c r="L399" s="333"/>
    </row>
    <row r="400" spans="7:12" x14ac:dyDescent="0.25">
      <c r="G400" s="333"/>
      <c r="H400" s="334"/>
      <c r="I400" s="334"/>
      <c r="J400" s="333"/>
      <c r="K400" s="333"/>
      <c r="L400" s="333"/>
    </row>
    <row r="401" spans="7:12" x14ac:dyDescent="0.25">
      <c r="G401" s="333"/>
      <c r="H401" s="334"/>
      <c r="I401" s="334"/>
      <c r="J401" s="333"/>
      <c r="K401" s="333"/>
      <c r="L401" s="333"/>
    </row>
    <row r="402" spans="7:12" x14ac:dyDescent="0.25">
      <c r="G402" s="333"/>
      <c r="H402" s="334"/>
      <c r="I402" s="334"/>
      <c r="J402" s="333"/>
      <c r="K402" s="333"/>
      <c r="L402" s="333"/>
    </row>
    <row r="403" spans="7:12" x14ac:dyDescent="0.25">
      <c r="G403" s="333"/>
      <c r="H403" s="334"/>
      <c r="I403" s="334"/>
      <c r="J403" s="333"/>
      <c r="K403" s="333"/>
      <c r="L403" s="333"/>
    </row>
    <row r="404" spans="7:12" x14ac:dyDescent="0.25">
      <c r="G404" s="333"/>
      <c r="H404" s="334"/>
      <c r="I404" s="334"/>
      <c r="J404" s="333"/>
      <c r="K404" s="333"/>
      <c r="L404" s="333"/>
    </row>
    <row r="405" spans="7:12" x14ac:dyDescent="0.25">
      <c r="G405" s="333"/>
      <c r="H405" s="334"/>
      <c r="I405" s="334"/>
      <c r="J405" s="333"/>
      <c r="K405" s="333"/>
      <c r="L405" s="333"/>
    </row>
    <row r="406" spans="7:12" x14ac:dyDescent="0.25">
      <c r="G406" s="333"/>
      <c r="H406" s="334"/>
      <c r="I406" s="334"/>
      <c r="J406" s="333"/>
      <c r="K406" s="333"/>
      <c r="L406" s="333"/>
    </row>
    <row r="407" spans="7:12" x14ac:dyDescent="0.25">
      <c r="G407" s="333"/>
      <c r="H407" s="334"/>
      <c r="I407" s="334"/>
      <c r="J407" s="333"/>
      <c r="K407" s="333"/>
      <c r="L407" s="333"/>
    </row>
    <row r="408" spans="7:12" x14ac:dyDescent="0.25">
      <c r="G408" s="333"/>
      <c r="H408" s="334"/>
      <c r="I408" s="334"/>
      <c r="J408" s="333"/>
      <c r="K408" s="333"/>
      <c r="L408" s="333"/>
    </row>
    <row r="409" spans="7:12" x14ac:dyDescent="0.25">
      <c r="G409" s="333"/>
      <c r="H409" s="334"/>
      <c r="I409" s="334"/>
      <c r="J409" s="333"/>
      <c r="K409" s="333"/>
      <c r="L409" s="333"/>
    </row>
    <row r="410" spans="7:12" x14ac:dyDescent="0.25">
      <c r="G410" s="333"/>
      <c r="H410" s="334"/>
      <c r="I410" s="334"/>
      <c r="J410" s="333"/>
      <c r="K410" s="333"/>
      <c r="L410" s="333"/>
    </row>
    <row r="411" spans="7:12" x14ac:dyDescent="0.25">
      <c r="G411" s="333"/>
      <c r="H411" s="334"/>
      <c r="I411" s="334"/>
      <c r="J411" s="333"/>
      <c r="K411" s="333"/>
      <c r="L411" s="333"/>
    </row>
    <row r="412" spans="7:12" x14ac:dyDescent="0.25">
      <c r="G412" s="333"/>
      <c r="H412" s="334"/>
      <c r="I412" s="334"/>
      <c r="J412" s="333"/>
      <c r="K412" s="333"/>
      <c r="L412" s="333"/>
    </row>
    <row r="413" spans="7:12" x14ac:dyDescent="0.25">
      <c r="G413" s="333"/>
      <c r="H413" s="334"/>
      <c r="I413" s="334"/>
      <c r="J413" s="333"/>
      <c r="K413" s="333"/>
      <c r="L413" s="333"/>
    </row>
    <row r="414" spans="7:12" x14ac:dyDescent="0.25">
      <c r="G414" s="333"/>
      <c r="H414" s="334"/>
      <c r="I414" s="334"/>
      <c r="J414" s="333"/>
      <c r="K414" s="333"/>
      <c r="L414" s="333"/>
    </row>
    <row r="415" spans="7:12" x14ac:dyDescent="0.25">
      <c r="G415" s="333"/>
      <c r="H415" s="334"/>
      <c r="I415" s="334"/>
      <c r="J415" s="333"/>
      <c r="K415" s="333"/>
      <c r="L415" s="333"/>
    </row>
    <row r="416" spans="7:12" x14ac:dyDescent="0.25">
      <c r="G416" s="333"/>
      <c r="H416" s="334"/>
      <c r="I416" s="334"/>
      <c r="J416" s="333"/>
      <c r="K416" s="333"/>
      <c r="L416" s="333"/>
    </row>
    <row r="417" spans="7:12" x14ac:dyDescent="0.25">
      <c r="G417" s="333"/>
      <c r="H417" s="334"/>
      <c r="I417" s="334"/>
      <c r="J417" s="333"/>
      <c r="K417" s="333"/>
      <c r="L417" s="333"/>
    </row>
    <row r="418" spans="7:12" x14ac:dyDescent="0.25">
      <c r="G418" s="333"/>
      <c r="H418" s="334"/>
      <c r="I418" s="334"/>
      <c r="J418" s="333"/>
      <c r="K418" s="333"/>
      <c r="L418" s="333"/>
    </row>
    <row r="419" spans="7:12" x14ac:dyDescent="0.25">
      <c r="G419" s="333"/>
      <c r="H419" s="334"/>
      <c r="I419" s="334"/>
      <c r="J419" s="333"/>
      <c r="K419" s="333"/>
      <c r="L419" s="333"/>
    </row>
    <row r="420" spans="7:12" x14ac:dyDescent="0.25">
      <c r="G420" s="333"/>
      <c r="H420" s="334"/>
      <c r="I420" s="334"/>
      <c r="J420" s="333"/>
      <c r="K420" s="333"/>
      <c r="L420" s="333"/>
    </row>
    <row r="421" spans="7:12" x14ac:dyDescent="0.25">
      <c r="G421" s="333"/>
      <c r="H421" s="334"/>
      <c r="I421" s="334"/>
      <c r="J421" s="333"/>
      <c r="K421" s="333"/>
      <c r="L421" s="333"/>
    </row>
    <row r="422" spans="7:12" x14ac:dyDescent="0.25">
      <c r="G422" s="333"/>
      <c r="H422" s="334"/>
      <c r="I422" s="334"/>
      <c r="J422" s="333"/>
      <c r="K422" s="333"/>
      <c r="L422" s="333"/>
    </row>
    <row r="423" spans="7:12" x14ac:dyDescent="0.25">
      <c r="G423" s="333"/>
      <c r="H423" s="334"/>
      <c r="I423" s="334"/>
      <c r="J423" s="333"/>
      <c r="K423" s="333"/>
      <c r="L423" s="333"/>
    </row>
    <row r="424" spans="7:12" x14ac:dyDescent="0.25">
      <c r="G424" s="333"/>
      <c r="H424" s="334"/>
      <c r="I424" s="334"/>
      <c r="J424" s="333"/>
      <c r="K424" s="333"/>
      <c r="L424" s="333"/>
    </row>
    <row r="425" spans="7:12" x14ac:dyDescent="0.25">
      <c r="G425" s="333"/>
      <c r="H425" s="334"/>
      <c r="I425" s="334"/>
      <c r="J425" s="333"/>
      <c r="K425" s="333"/>
      <c r="L425" s="333"/>
    </row>
    <row r="426" spans="7:12" x14ac:dyDescent="0.25">
      <c r="G426" s="333"/>
      <c r="H426" s="334"/>
      <c r="I426" s="334"/>
      <c r="J426" s="333"/>
      <c r="K426" s="333"/>
      <c r="L426" s="333"/>
    </row>
    <row r="427" spans="7:12" x14ac:dyDescent="0.25">
      <c r="G427" s="333"/>
      <c r="H427" s="334"/>
      <c r="I427" s="334"/>
      <c r="J427" s="333"/>
      <c r="K427" s="333"/>
      <c r="L427" s="333"/>
    </row>
    <row r="428" spans="7:12" x14ac:dyDescent="0.25">
      <c r="G428" s="333"/>
      <c r="H428" s="334"/>
      <c r="I428" s="334"/>
      <c r="J428" s="333"/>
      <c r="K428" s="333"/>
      <c r="L428" s="333"/>
    </row>
    <row r="429" spans="7:12" x14ac:dyDescent="0.25">
      <c r="G429" s="333"/>
      <c r="H429" s="334"/>
      <c r="I429" s="334"/>
      <c r="J429" s="333"/>
      <c r="K429" s="333"/>
      <c r="L429" s="333"/>
    </row>
    <row r="430" spans="7:12" x14ac:dyDescent="0.25">
      <c r="G430" s="333"/>
      <c r="H430" s="334"/>
      <c r="I430" s="334"/>
      <c r="J430" s="333"/>
      <c r="K430" s="333"/>
      <c r="L430" s="333"/>
    </row>
    <row r="431" spans="7:12" x14ac:dyDescent="0.25">
      <c r="G431" s="333"/>
      <c r="H431" s="334"/>
      <c r="I431" s="334"/>
      <c r="J431" s="333"/>
      <c r="K431" s="333"/>
      <c r="L431" s="333"/>
    </row>
    <row r="432" spans="7:12" x14ac:dyDescent="0.25">
      <c r="G432" s="333"/>
      <c r="H432" s="334"/>
      <c r="I432" s="334"/>
      <c r="J432" s="333"/>
      <c r="K432" s="333"/>
      <c r="L432" s="333"/>
    </row>
    <row r="433" spans="7:12" x14ac:dyDescent="0.25">
      <c r="G433" s="333"/>
      <c r="H433" s="334"/>
      <c r="I433" s="334"/>
      <c r="J433" s="333"/>
      <c r="K433" s="333"/>
      <c r="L433" s="333"/>
    </row>
    <row r="434" spans="7:12" x14ac:dyDescent="0.25">
      <c r="G434" s="333"/>
      <c r="H434" s="334"/>
      <c r="I434" s="334"/>
      <c r="J434" s="333"/>
      <c r="K434" s="333"/>
      <c r="L434" s="333"/>
    </row>
    <row r="435" spans="7:12" x14ac:dyDescent="0.25">
      <c r="G435" s="333"/>
      <c r="H435" s="334"/>
      <c r="I435" s="334"/>
      <c r="J435" s="333"/>
      <c r="K435" s="333"/>
      <c r="L435" s="333"/>
    </row>
    <row r="436" spans="7:12" x14ac:dyDescent="0.25">
      <c r="G436" s="333"/>
      <c r="H436" s="334"/>
      <c r="I436" s="334"/>
      <c r="J436" s="333"/>
      <c r="K436" s="333"/>
      <c r="L436" s="333"/>
    </row>
    <row r="437" spans="7:12" x14ac:dyDescent="0.25">
      <c r="G437" s="333"/>
      <c r="H437" s="334"/>
      <c r="I437" s="334"/>
      <c r="J437" s="333"/>
      <c r="K437" s="333"/>
      <c r="L437" s="333"/>
    </row>
    <row r="438" spans="7:12" x14ac:dyDescent="0.25">
      <c r="G438" s="333"/>
      <c r="H438" s="334"/>
      <c r="I438" s="334"/>
      <c r="J438" s="333"/>
      <c r="K438" s="333"/>
      <c r="L438" s="333"/>
    </row>
    <row r="439" spans="7:12" x14ac:dyDescent="0.25">
      <c r="G439" s="333"/>
      <c r="H439" s="334"/>
      <c r="I439" s="334"/>
      <c r="J439" s="333"/>
      <c r="K439" s="333"/>
      <c r="L439" s="333"/>
    </row>
    <row r="440" spans="7:12" x14ac:dyDescent="0.25">
      <c r="G440" s="333"/>
      <c r="H440" s="334"/>
      <c r="I440" s="334"/>
      <c r="J440" s="333"/>
      <c r="K440" s="333"/>
      <c r="L440" s="333"/>
    </row>
    <row r="441" spans="7:12" x14ac:dyDescent="0.25">
      <c r="G441" s="333"/>
      <c r="H441" s="334"/>
      <c r="I441" s="334"/>
      <c r="J441" s="333"/>
      <c r="K441" s="333"/>
      <c r="L441" s="333"/>
    </row>
    <row r="442" spans="7:12" x14ac:dyDescent="0.25">
      <c r="G442" s="333"/>
      <c r="H442" s="334"/>
      <c r="I442" s="334"/>
      <c r="J442" s="333"/>
      <c r="K442" s="333"/>
      <c r="L442" s="333"/>
    </row>
    <row r="443" spans="7:12" x14ac:dyDescent="0.25">
      <c r="G443" s="333"/>
      <c r="H443" s="334"/>
      <c r="I443" s="334"/>
      <c r="J443" s="333"/>
      <c r="K443" s="333"/>
      <c r="L443" s="333"/>
    </row>
    <row r="444" spans="7:12" x14ac:dyDescent="0.25">
      <c r="G444" s="333"/>
      <c r="H444" s="334"/>
      <c r="I444" s="334"/>
      <c r="J444" s="333"/>
      <c r="K444" s="333"/>
      <c r="L444" s="333"/>
    </row>
    <row r="445" spans="7:12" x14ac:dyDescent="0.25">
      <c r="G445" s="333"/>
      <c r="H445" s="334"/>
      <c r="I445" s="334"/>
      <c r="J445" s="333"/>
      <c r="K445" s="333"/>
      <c r="L445" s="333"/>
    </row>
    <row r="446" spans="7:12" x14ac:dyDescent="0.25">
      <c r="G446" s="333"/>
      <c r="H446" s="334"/>
      <c r="I446" s="334"/>
      <c r="J446" s="333"/>
      <c r="K446" s="333"/>
      <c r="L446" s="333"/>
    </row>
    <row r="447" spans="7:12" x14ac:dyDescent="0.25">
      <c r="G447" s="333"/>
      <c r="H447" s="334"/>
      <c r="I447" s="334"/>
      <c r="J447" s="333"/>
      <c r="K447" s="333"/>
      <c r="L447" s="333"/>
    </row>
    <row r="448" spans="7:12" x14ac:dyDescent="0.25">
      <c r="G448" s="333"/>
      <c r="H448" s="334"/>
      <c r="I448" s="334"/>
      <c r="J448" s="333"/>
      <c r="K448" s="333"/>
      <c r="L448" s="333"/>
    </row>
    <row r="449" spans="7:12" x14ac:dyDescent="0.25">
      <c r="G449" s="333"/>
      <c r="H449" s="334"/>
      <c r="I449" s="334"/>
      <c r="J449" s="333"/>
      <c r="K449" s="333"/>
      <c r="L449" s="333"/>
    </row>
  </sheetData>
  <sheetProtection sheet="1" formatRows="0" autoFilter="0"/>
  <pageMargins left="0.70866141732283472" right="0.70866141732283472" top="0.74803149606299213" bottom="0.74803149606299213" header="0.31496062992125984" footer="0.31496062992125984"/>
  <pageSetup paperSize="9" scale="42" fitToHeight="0" orientation="landscape" r:id="rId1"/>
  <headerFooter alignWithMargins="0">
    <oddHeader>&amp;L&amp;G&amp;R&amp;G</oddHeader>
    <oddFooter>&amp;L&amp;8Dateiname:
&amp;F
&amp;A&amp;C&amp;8ESF_Monats_VN_TN_UHG_V3_3_230101&amp;R
     Seite &amp;P von &amp;N</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753"/>
  <sheetViews>
    <sheetView topLeftCell="A715" zoomScaleNormal="100" workbookViewId="0">
      <selection activeCell="E753" sqref="E753"/>
    </sheetView>
  </sheetViews>
  <sheetFormatPr baseColWidth="10" defaultColWidth="11.44140625" defaultRowHeight="13.2" x14ac:dyDescent="0.25"/>
  <cols>
    <col min="1" max="1" width="14.109375" style="152" customWidth="1"/>
    <col min="2" max="4" width="11.44140625" style="152"/>
    <col min="5" max="5" width="13.33203125" style="152" customWidth="1"/>
    <col min="6" max="7" width="11.44140625" style="152"/>
    <col min="8" max="8" width="21.44140625" style="152" customWidth="1"/>
    <col min="9" max="9" width="14.88671875" style="152" customWidth="1"/>
    <col min="10" max="10" width="11.44140625" style="152"/>
    <col min="11" max="11" width="11.44140625" style="185"/>
    <col min="12" max="16" width="11.44140625" style="152"/>
    <col min="17" max="17" width="53.109375" style="152" bestFit="1" customWidth="1"/>
    <col min="18" max="16384" width="11.44140625" style="152"/>
  </cols>
  <sheetData>
    <row r="1" spans="1:6" x14ac:dyDescent="0.25">
      <c r="A1" s="151" t="s">
        <v>40</v>
      </c>
      <c r="B1" s="151" t="s">
        <v>41</v>
      </c>
      <c r="C1" s="151"/>
    </row>
    <row r="3" spans="1:6" x14ac:dyDescent="0.25">
      <c r="A3" s="151" t="s">
        <v>42</v>
      </c>
      <c r="B3" s="151" t="s">
        <v>43</v>
      </c>
      <c r="C3" s="151"/>
    </row>
    <row r="5" spans="1:6" x14ac:dyDescent="0.25">
      <c r="B5" s="153" t="s">
        <v>56</v>
      </c>
      <c r="E5" s="153" t="s">
        <v>58</v>
      </c>
      <c r="F5" s="153" t="s">
        <v>59</v>
      </c>
    </row>
    <row r="6" spans="1:6" x14ac:dyDescent="0.25">
      <c r="B6" s="153" t="s">
        <v>57</v>
      </c>
      <c r="E6" s="153" t="s">
        <v>60</v>
      </c>
      <c r="F6" s="153" t="s">
        <v>61</v>
      </c>
    </row>
    <row r="8" spans="1:6" x14ac:dyDescent="0.25">
      <c r="B8" s="153" t="s">
        <v>62</v>
      </c>
    </row>
    <row r="9" spans="1:6" x14ac:dyDescent="0.25">
      <c r="B9" s="153" t="s">
        <v>63</v>
      </c>
    </row>
    <row r="11" spans="1:6" x14ac:dyDescent="0.25">
      <c r="B11" s="153" t="s">
        <v>64</v>
      </c>
      <c r="E11" s="153" t="s">
        <v>60</v>
      </c>
      <c r="F11" s="153" t="s">
        <v>65</v>
      </c>
    </row>
    <row r="13" spans="1:6" x14ac:dyDescent="0.25">
      <c r="B13" s="153" t="s">
        <v>66</v>
      </c>
    </row>
    <row r="15" spans="1:6" x14ac:dyDescent="0.25">
      <c r="B15" s="153" t="s">
        <v>67</v>
      </c>
    </row>
    <row r="17" spans="2:7" x14ac:dyDescent="0.25">
      <c r="B17" s="153" t="s">
        <v>68</v>
      </c>
      <c r="E17" s="153" t="s">
        <v>58</v>
      </c>
      <c r="F17" s="153" t="s">
        <v>69</v>
      </c>
      <c r="G17" s="153"/>
    </row>
    <row r="19" spans="2:7" x14ac:dyDescent="0.25">
      <c r="B19" s="153" t="s">
        <v>70</v>
      </c>
      <c r="C19" s="153" t="s">
        <v>71</v>
      </c>
      <c r="E19" s="153" t="s">
        <v>72</v>
      </c>
    </row>
    <row r="20" spans="2:7" x14ac:dyDescent="0.25">
      <c r="B20" s="152" t="s">
        <v>73</v>
      </c>
    </row>
    <row r="22" spans="2:7" x14ac:dyDescent="0.25">
      <c r="B22" s="153" t="s">
        <v>74</v>
      </c>
    </row>
    <row r="23" spans="2:7" x14ac:dyDescent="0.25">
      <c r="B23" s="152" t="s">
        <v>75</v>
      </c>
    </row>
    <row r="25" spans="2:7" x14ac:dyDescent="0.25">
      <c r="B25" s="153" t="s">
        <v>76</v>
      </c>
    </row>
    <row r="26" spans="2:7" x14ac:dyDescent="0.25">
      <c r="B26" s="153" t="s">
        <v>77</v>
      </c>
    </row>
    <row r="28" spans="2:7" x14ac:dyDescent="0.25">
      <c r="B28" s="153" t="s">
        <v>78</v>
      </c>
    </row>
    <row r="29" spans="2:7" x14ac:dyDescent="0.25">
      <c r="B29" s="153" t="s">
        <v>79</v>
      </c>
    </row>
    <row r="31" spans="2:7" x14ac:dyDescent="0.25">
      <c r="B31" s="153" t="s">
        <v>84</v>
      </c>
    </row>
    <row r="32" spans="2:7" x14ac:dyDescent="0.25">
      <c r="B32" s="153" t="s">
        <v>85</v>
      </c>
    </row>
    <row r="34" spans="1:2" x14ac:dyDescent="0.25">
      <c r="B34" s="153" t="s">
        <v>86</v>
      </c>
    </row>
    <row r="36" spans="1:2" x14ac:dyDescent="0.25">
      <c r="B36" s="153" t="s">
        <v>87</v>
      </c>
    </row>
    <row r="38" spans="1:2" x14ac:dyDescent="0.25">
      <c r="A38" s="152" t="s">
        <v>88</v>
      </c>
      <c r="B38" s="152" t="s">
        <v>89</v>
      </c>
    </row>
    <row r="40" spans="1:2" x14ac:dyDescent="0.25">
      <c r="B40" s="152" t="s">
        <v>90</v>
      </c>
    </row>
    <row r="41" spans="1:2" x14ac:dyDescent="0.25">
      <c r="B41" s="152" t="s">
        <v>91</v>
      </c>
    </row>
    <row r="43" spans="1:2" x14ac:dyDescent="0.25">
      <c r="A43" s="154" t="s">
        <v>159</v>
      </c>
      <c r="B43" s="152" t="s">
        <v>93</v>
      </c>
    </row>
    <row r="45" spans="1:2" x14ac:dyDescent="0.25">
      <c r="B45" s="152" t="s">
        <v>92</v>
      </c>
    </row>
    <row r="47" spans="1:2" x14ac:dyDescent="0.25">
      <c r="B47" s="151" t="s">
        <v>115</v>
      </c>
    </row>
    <row r="48" spans="1:2" x14ac:dyDescent="0.25">
      <c r="B48" s="154" t="s">
        <v>96</v>
      </c>
    </row>
    <row r="49" spans="2:4" x14ac:dyDescent="0.25">
      <c r="B49" s="154"/>
    </row>
    <row r="50" spans="2:4" x14ac:dyDescent="0.25">
      <c r="B50" s="151" t="s">
        <v>116</v>
      </c>
      <c r="C50" s="151"/>
      <c r="D50" s="151"/>
    </row>
    <row r="51" spans="2:4" x14ac:dyDescent="0.25">
      <c r="B51" s="154" t="s">
        <v>117</v>
      </c>
    </row>
    <row r="52" spans="2:4" x14ac:dyDescent="0.25">
      <c r="B52" s="154"/>
    </row>
    <row r="53" spans="2:4" x14ac:dyDescent="0.25">
      <c r="B53" s="154" t="s">
        <v>163</v>
      </c>
    </row>
    <row r="54" spans="2:4" x14ac:dyDescent="0.25">
      <c r="B54" s="152" t="s">
        <v>118</v>
      </c>
    </row>
    <row r="55" spans="2:4" x14ac:dyDescent="0.25">
      <c r="B55" s="152" t="s">
        <v>119</v>
      </c>
      <c r="D55" s="152" t="s">
        <v>120</v>
      </c>
    </row>
    <row r="57" spans="2:4" x14ac:dyDescent="0.25">
      <c r="B57" s="152" t="s">
        <v>121</v>
      </c>
    </row>
    <row r="59" spans="2:4" x14ac:dyDescent="0.25">
      <c r="B59" s="151" t="s">
        <v>122</v>
      </c>
    </row>
    <row r="60" spans="2:4" x14ac:dyDescent="0.25">
      <c r="B60" s="154" t="s">
        <v>123</v>
      </c>
    </row>
    <row r="61" spans="2:4" x14ac:dyDescent="0.25">
      <c r="B61" s="154" t="s">
        <v>126</v>
      </c>
    </row>
    <row r="62" spans="2:4" x14ac:dyDescent="0.25">
      <c r="B62" s="154" t="s">
        <v>124</v>
      </c>
    </row>
    <row r="63" spans="2:4" x14ac:dyDescent="0.25">
      <c r="B63" s="154" t="s">
        <v>125</v>
      </c>
    </row>
    <row r="64" spans="2:4" x14ac:dyDescent="0.25">
      <c r="B64" s="154" t="s">
        <v>127</v>
      </c>
    </row>
    <row r="65" spans="2:19" x14ac:dyDescent="0.25">
      <c r="B65" s="154" t="s">
        <v>128</v>
      </c>
    </row>
    <row r="66" spans="2:19" x14ac:dyDescent="0.25">
      <c r="B66" s="154" t="s">
        <v>129</v>
      </c>
    </row>
    <row r="67" spans="2:19" x14ac:dyDescent="0.25">
      <c r="B67" s="154" t="s">
        <v>130</v>
      </c>
    </row>
    <row r="69" spans="2:19" x14ac:dyDescent="0.25">
      <c r="B69" s="151" t="s">
        <v>132</v>
      </c>
    </row>
    <row r="70" spans="2:19" x14ac:dyDescent="0.25">
      <c r="B70" s="155" t="s">
        <v>131</v>
      </c>
    </row>
    <row r="71" spans="2:19" x14ac:dyDescent="0.25">
      <c r="B71" s="156" t="s">
        <v>102</v>
      </c>
      <c r="D71" s="154" t="s">
        <v>133</v>
      </c>
      <c r="N71" s="154"/>
      <c r="Q71" s="154" t="s">
        <v>152</v>
      </c>
      <c r="R71" s="154" t="s">
        <v>153</v>
      </c>
      <c r="S71" s="154" t="s">
        <v>151</v>
      </c>
    </row>
    <row r="72" spans="2:19" x14ac:dyDescent="0.25">
      <c r="B72" s="156" t="s">
        <v>103</v>
      </c>
      <c r="D72" s="154" t="s">
        <v>134</v>
      </c>
      <c r="N72" s="154"/>
      <c r="Q72" s="154" t="s">
        <v>152</v>
      </c>
      <c r="R72" s="154" t="s">
        <v>153</v>
      </c>
      <c r="S72" s="154" t="s">
        <v>151</v>
      </c>
    </row>
    <row r="73" spans="2:19" x14ac:dyDescent="0.25">
      <c r="B73" s="157" t="s">
        <v>106</v>
      </c>
      <c r="D73" s="154" t="s">
        <v>136</v>
      </c>
      <c r="Q73" s="154"/>
      <c r="R73" s="154"/>
      <c r="S73" s="154"/>
    </row>
    <row r="74" spans="2:19" x14ac:dyDescent="0.25">
      <c r="B74" s="157" t="s">
        <v>113</v>
      </c>
      <c r="D74" s="154" t="s">
        <v>135</v>
      </c>
      <c r="N74" s="154"/>
      <c r="Q74" s="154" t="s">
        <v>152</v>
      </c>
      <c r="R74" s="154" t="s">
        <v>153</v>
      </c>
      <c r="S74" s="154" t="s">
        <v>151</v>
      </c>
    </row>
    <row r="75" spans="2:19" x14ac:dyDescent="0.25">
      <c r="B75" s="157" t="s">
        <v>114</v>
      </c>
      <c r="D75" s="154" t="s">
        <v>137</v>
      </c>
      <c r="N75" s="154"/>
      <c r="Q75" s="154" t="s">
        <v>152</v>
      </c>
      <c r="R75" s="154" t="s">
        <v>153</v>
      </c>
      <c r="S75" s="154" t="s">
        <v>151</v>
      </c>
    </row>
    <row r="76" spans="2:19" x14ac:dyDescent="0.25">
      <c r="B76" s="156" t="s">
        <v>100</v>
      </c>
      <c r="D76" s="154" t="s">
        <v>138</v>
      </c>
      <c r="H76" s="154" t="s">
        <v>142</v>
      </c>
      <c r="J76" s="154" t="s">
        <v>144</v>
      </c>
      <c r="K76" s="154"/>
      <c r="Q76" s="154" t="s">
        <v>152</v>
      </c>
      <c r="R76" s="154" t="s">
        <v>153</v>
      </c>
      <c r="S76" s="154" t="s">
        <v>151</v>
      </c>
    </row>
    <row r="77" spans="2:19" x14ac:dyDescent="0.25">
      <c r="B77" s="156" t="s">
        <v>98</v>
      </c>
      <c r="D77" s="152" t="s">
        <v>139</v>
      </c>
      <c r="H77" s="154" t="s">
        <v>142</v>
      </c>
      <c r="J77" s="154" t="s">
        <v>144</v>
      </c>
      <c r="K77" s="154"/>
      <c r="Q77" s="154" t="s">
        <v>152</v>
      </c>
      <c r="R77" s="154" t="s">
        <v>153</v>
      </c>
      <c r="S77" s="154" t="s">
        <v>151</v>
      </c>
    </row>
    <row r="78" spans="2:19" x14ac:dyDescent="0.25">
      <c r="B78" s="156" t="s">
        <v>99</v>
      </c>
      <c r="D78" s="152" t="s">
        <v>140</v>
      </c>
      <c r="H78" s="154" t="s">
        <v>142</v>
      </c>
      <c r="J78" s="154" t="s">
        <v>144</v>
      </c>
      <c r="K78" s="154"/>
      <c r="Q78" s="154" t="s">
        <v>152</v>
      </c>
      <c r="R78" s="154" t="s">
        <v>153</v>
      </c>
      <c r="S78" s="154" t="s">
        <v>151</v>
      </c>
    </row>
    <row r="79" spans="2:19" x14ac:dyDescent="0.25">
      <c r="B79" s="156" t="s">
        <v>108</v>
      </c>
      <c r="D79" s="152" t="s">
        <v>141</v>
      </c>
      <c r="H79" s="154" t="s">
        <v>142</v>
      </c>
      <c r="J79" s="154" t="s">
        <v>143</v>
      </c>
      <c r="K79" s="154"/>
      <c r="L79" s="154" t="s">
        <v>145</v>
      </c>
      <c r="Q79" s="154" t="s">
        <v>152</v>
      </c>
      <c r="R79" s="154" t="s">
        <v>153</v>
      </c>
      <c r="S79" s="154" t="s">
        <v>151</v>
      </c>
    </row>
    <row r="81" spans="1:12" x14ac:dyDescent="0.25">
      <c r="A81" s="154" t="s">
        <v>146</v>
      </c>
      <c r="B81" s="156" t="s">
        <v>100</v>
      </c>
      <c r="D81" s="155" t="s">
        <v>147</v>
      </c>
      <c r="E81" s="155" t="s">
        <v>148</v>
      </c>
    </row>
    <row r="82" spans="1:12" x14ac:dyDescent="0.25">
      <c r="A82" s="154" t="s">
        <v>146</v>
      </c>
      <c r="B82" s="156" t="s">
        <v>98</v>
      </c>
      <c r="D82" s="154" t="s">
        <v>147</v>
      </c>
      <c r="E82" s="155" t="s">
        <v>148</v>
      </c>
    </row>
    <row r="83" spans="1:12" x14ac:dyDescent="0.25">
      <c r="A83" s="154" t="s">
        <v>146</v>
      </c>
      <c r="B83" s="156" t="s">
        <v>99</v>
      </c>
      <c r="D83" s="155" t="s">
        <v>147</v>
      </c>
      <c r="E83" s="155" t="s">
        <v>148</v>
      </c>
    </row>
    <row r="84" spans="1:12" x14ac:dyDescent="0.25">
      <c r="A84" s="154" t="s">
        <v>146</v>
      </c>
      <c r="B84" s="156" t="s">
        <v>108</v>
      </c>
      <c r="D84" s="154" t="s">
        <v>147</v>
      </c>
      <c r="E84" s="155" t="s">
        <v>148</v>
      </c>
    </row>
    <row r="87" spans="1:12" x14ac:dyDescent="0.25">
      <c r="B87" s="158" t="s">
        <v>149</v>
      </c>
    </row>
    <row r="88" spans="1:12" x14ac:dyDescent="0.25">
      <c r="B88" s="152" t="s">
        <v>109</v>
      </c>
      <c r="D88" s="154" t="s">
        <v>150</v>
      </c>
      <c r="L88" s="154" t="s">
        <v>158</v>
      </c>
    </row>
    <row r="89" spans="1:12" x14ac:dyDescent="0.25">
      <c r="B89" s="152" t="s">
        <v>112</v>
      </c>
      <c r="D89" s="154" t="s">
        <v>155</v>
      </c>
      <c r="L89" s="154" t="s">
        <v>158</v>
      </c>
    </row>
    <row r="90" spans="1:12" x14ac:dyDescent="0.25">
      <c r="B90" s="152" t="s">
        <v>81</v>
      </c>
      <c r="D90" s="154" t="s">
        <v>156</v>
      </c>
      <c r="L90" s="154" t="s">
        <v>158</v>
      </c>
    </row>
    <row r="91" spans="1:12" x14ac:dyDescent="0.25">
      <c r="B91" s="152" t="s">
        <v>110</v>
      </c>
      <c r="D91" s="152" t="s">
        <v>154</v>
      </c>
      <c r="L91" s="154" t="s">
        <v>158</v>
      </c>
    </row>
    <row r="92" spans="1:12" x14ac:dyDescent="0.25">
      <c r="B92" s="152" t="s">
        <v>111</v>
      </c>
      <c r="D92" s="154" t="s">
        <v>157</v>
      </c>
      <c r="L92" s="154" t="s">
        <v>158</v>
      </c>
    </row>
    <row r="94" spans="1:12" x14ac:dyDescent="0.25">
      <c r="B94" s="151" t="s">
        <v>160</v>
      </c>
    </row>
    <row r="95" spans="1:12" x14ac:dyDescent="0.25">
      <c r="B95" s="155" t="s">
        <v>161</v>
      </c>
    </row>
    <row r="96" spans="1:12" x14ac:dyDescent="0.25">
      <c r="B96" s="155" t="s">
        <v>162</v>
      </c>
    </row>
    <row r="97" spans="1:2" x14ac:dyDescent="0.25">
      <c r="B97" s="154"/>
    </row>
    <row r="98" spans="1:2" x14ac:dyDescent="0.25">
      <c r="A98" s="154" t="s">
        <v>164</v>
      </c>
      <c r="B98" s="154" t="s">
        <v>165</v>
      </c>
    </row>
    <row r="99" spans="1:2" x14ac:dyDescent="0.25">
      <c r="B99" s="154" t="s">
        <v>168</v>
      </c>
    </row>
    <row r="100" spans="1:2" x14ac:dyDescent="0.25">
      <c r="B100" s="154" t="s">
        <v>166</v>
      </c>
    </row>
    <row r="101" spans="1:2" x14ac:dyDescent="0.25">
      <c r="B101" s="154" t="s">
        <v>167</v>
      </c>
    </row>
    <row r="103" spans="1:2" x14ac:dyDescent="0.25">
      <c r="A103" s="152" t="s">
        <v>169</v>
      </c>
      <c r="B103" s="152" t="s">
        <v>170</v>
      </c>
    </row>
    <row r="104" spans="1:2" x14ac:dyDescent="0.25">
      <c r="B104" s="152" t="s">
        <v>171</v>
      </c>
    </row>
    <row r="105" spans="1:2" x14ac:dyDescent="0.25">
      <c r="B105" s="152" t="s">
        <v>172</v>
      </c>
    </row>
    <row r="107" spans="1:2" x14ac:dyDescent="0.25">
      <c r="A107" s="152" t="s">
        <v>173</v>
      </c>
      <c r="B107" s="152" t="s">
        <v>175</v>
      </c>
    </row>
    <row r="108" spans="1:2" x14ac:dyDescent="0.25">
      <c r="A108" s="152" t="s">
        <v>174</v>
      </c>
      <c r="B108" s="152" t="s">
        <v>176</v>
      </c>
    </row>
    <row r="109" spans="1:2" x14ac:dyDescent="0.25">
      <c r="A109" s="169">
        <v>42270</v>
      </c>
    </row>
    <row r="111" spans="1:2" x14ac:dyDescent="0.25">
      <c r="A111" s="154" t="s">
        <v>182</v>
      </c>
      <c r="B111" s="154" t="s">
        <v>183</v>
      </c>
    </row>
    <row r="112" spans="1:2" x14ac:dyDescent="0.25">
      <c r="B112" s="154" t="s">
        <v>184</v>
      </c>
    </row>
    <row r="113" spans="1:2" x14ac:dyDescent="0.25">
      <c r="B113" s="154" t="s">
        <v>185</v>
      </c>
    </row>
    <row r="114" spans="1:2" x14ac:dyDescent="0.25">
      <c r="B114" s="154" t="s">
        <v>186</v>
      </c>
    </row>
    <row r="115" spans="1:2" x14ac:dyDescent="0.25">
      <c r="B115" s="154" t="s">
        <v>190</v>
      </c>
    </row>
    <row r="116" spans="1:2" x14ac:dyDescent="0.25">
      <c r="B116" s="154" t="s">
        <v>189</v>
      </c>
    </row>
    <row r="117" spans="1:2" x14ac:dyDescent="0.25">
      <c r="B117" s="154" t="s">
        <v>191</v>
      </c>
    </row>
    <row r="118" spans="1:2" x14ac:dyDescent="0.25">
      <c r="B118" s="154" t="s">
        <v>198</v>
      </c>
    </row>
    <row r="121" spans="1:2" x14ac:dyDescent="0.25">
      <c r="B121" s="154" t="s">
        <v>192</v>
      </c>
    </row>
    <row r="123" spans="1:2" x14ac:dyDescent="0.25">
      <c r="A123" s="152" t="s">
        <v>199</v>
      </c>
      <c r="B123" s="152" t="s">
        <v>200</v>
      </c>
    </row>
    <row r="124" spans="1:2" x14ac:dyDescent="0.25">
      <c r="B124" s="152" t="s">
        <v>201</v>
      </c>
    </row>
    <row r="125" spans="1:2" x14ac:dyDescent="0.25">
      <c r="B125" s="154" t="s">
        <v>202</v>
      </c>
    </row>
    <row r="126" spans="1:2" x14ac:dyDescent="0.25">
      <c r="B126" s="154" t="s">
        <v>203</v>
      </c>
    </row>
    <row r="128" spans="1:2" x14ac:dyDescent="0.25">
      <c r="A128" s="152" t="s">
        <v>204</v>
      </c>
      <c r="B128" s="185" t="s">
        <v>205</v>
      </c>
    </row>
    <row r="129" spans="1:2" x14ac:dyDescent="0.25">
      <c r="B129" s="185" t="s">
        <v>206</v>
      </c>
    </row>
    <row r="130" spans="1:2" x14ac:dyDescent="0.25">
      <c r="B130" s="185" t="s">
        <v>207</v>
      </c>
    </row>
    <row r="131" spans="1:2" x14ac:dyDescent="0.25">
      <c r="B131" s="185" t="s">
        <v>208</v>
      </c>
    </row>
    <row r="132" spans="1:2" x14ac:dyDescent="0.25">
      <c r="B132" s="185" t="s">
        <v>209</v>
      </c>
    </row>
    <row r="133" spans="1:2" x14ac:dyDescent="0.25">
      <c r="B133" s="185" t="s">
        <v>210</v>
      </c>
    </row>
    <row r="135" spans="1:2" x14ac:dyDescent="0.25">
      <c r="B135" s="185" t="s">
        <v>211</v>
      </c>
    </row>
    <row r="137" spans="1:2" s="185" customFormat="1" x14ac:dyDescent="0.25">
      <c r="A137" s="154" t="s">
        <v>212</v>
      </c>
      <c r="B137" s="155" t="s">
        <v>248</v>
      </c>
    </row>
    <row r="138" spans="1:2" s="185" customFormat="1" x14ac:dyDescent="0.25">
      <c r="A138" s="154"/>
      <c r="B138" s="155"/>
    </row>
    <row r="139" spans="1:2" x14ac:dyDescent="0.25">
      <c r="A139" s="154" t="s">
        <v>247</v>
      </c>
      <c r="B139" s="151" t="s">
        <v>215</v>
      </c>
    </row>
    <row r="140" spans="1:2" s="185" customFormat="1" x14ac:dyDescent="0.25">
      <c r="A140" s="154"/>
      <c r="B140" s="154" t="s">
        <v>249</v>
      </c>
    </row>
    <row r="141" spans="1:2" s="185" customFormat="1" x14ac:dyDescent="0.25">
      <c r="A141" s="154"/>
      <c r="B141" s="154" t="s">
        <v>216</v>
      </c>
    </row>
    <row r="142" spans="1:2" x14ac:dyDescent="0.25">
      <c r="B142" s="154" t="s">
        <v>213</v>
      </c>
    </row>
    <row r="143" spans="1:2" x14ac:dyDescent="0.25">
      <c r="B143" s="154" t="s">
        <v>214</v>
      </c>
    </row>
    <row r="145" spans="2:12" s="185" customFormat="1" x14ac:dyDescent="0.25">
      <c r="B145" s="185" t="s">
        <v>229</v>
      </c>
      <c r="H145" s="189"/>
      <c r="I145" s="189"/>
      <c r="J145" s="189"/>
      <c r="K145" s="189"/>
      <c r="L145" s="189"/>
    </row>
    <row r="146" spans="2:12" s="185" customFormat="1" x14ac:dyDescent="0.25">
      <c r="H146" s="189"/>
      <c r="I146" s="189"/>
      <c r="J146" s="189"/>
      <c r="K146" s="189"/>
      <c r="L146" s="189"/>
    </row>
    <row r="147" spans="2:12" s="185" customFormat="1" x14ac:dyDescent="0.25">
      <c r="B147" s="151" t="s">
        <v>231</v>
      </c>
      <c r="H147" s="189"/>
      <c r="I147" s="189"/>
      <c r="J147" s="189"/>
      <c r="K147" s="189"/>
      <c r="L147" s="189"/>
    </row>
    <row r="148" spans="2:12" s="185" customFormat="1" x14ac:dyDescent="0.25">
      <c r="B148" s="154" t="s">
        <v>232</v>
      </c>
      <c r="H148" s="189"/>
      <c r="I148" s="189"/>
      <c r="J148" s="189"/>
      <c r="K148" s="189"/>
      <c r="L148" s="189"/>
    </row>
    <row r="149" spans="2:12" s="185" customFormat="1" x14ac:dyDescent="0.25">
      <c r="B149" s="190" t="s">
        <v>233</v>
      </c>
      <c r="H149" s="189"/>
      <c r="I149" s="189"/>
      <c r="J149" s="189"/>
      <c r="K149" s="189"/>
      <c r="L149" s="189"/>
    </row>
    <row r="150" spans="2:12" s="185" customFormat="1" x14ac:dyDescent="0.25">
      <c r="B150" s="190" t="s">
        <v>262</v>
      </c>
      <c r="H150" s="189"/>
      <c r="I150" s="189"/>
      <c r="J150" s="189"/>
      <c r="K150" s="189"/>
      <c r="L150" s="189"/>
    </row>
    <row r="151" spans="2:12" s="185" customFormat="1" x14ac:dyDescent="0.25">
      <c r="B151" s="154"/>
      <c r="H151" s="189"/>
      <c r="I151" s="189"/>
      <c r="J151" s="189"/>
      <c r="K151" s="189"/>
      <c r="L151" s="189"/>
    </row>
    <row r="152" spans="2:12" x14ac:dyDescent="0.25">
      <c r="B152" s="151" t="s">
        <v>219</v>
      </c>
    </row>
    <row r="153" spans="2:12" x14ac:dyDescent="0.25">
      <c r="B153" s="185" t="s">
        <v>220</v>
      </c>
      <c r="D153" s="152" t="s">
        <v>105</v>
      </c>
      <c r="E153" s="152" t="s">
        <v>97</v>
      </c>
      <c r="F153" s="152" t="s">
        <v>230</v>
      </c>
    </row>
    <row r="154" spans="2:12" s="185" customFormat="1" x14ac:dyDescent="0.25">
      <c r="B154" s="190" t="s">
        <v>234</v>
      </c>
    </row>
    <row r="155" spans="2:12" s="185" customFormat="1" x14ac:dyDescent="0.25">
      <c r="B155" s="154" t="s">
        <v>235</v>
      </c>
    </row>
    <row r="156" spans="2:12" s="185" customFormat="1" x14ac:dyDescent="0.25">
      <c r="B156" s="154" t="s">
        <v>236</v>
      </c>
    </row>
    <row r="157" spans="2:12" x14ac:dyDescent="0.25">
      <c r="B157" s="154" t="s">
        <v>237</v>
      </c>
      <c r="F157" s="190" t="s">
        <v>242</v>
      </c>
    </row>
    <row r="158" spans="2:12" x14ac:dyDescent="0.25">
      <c r="F158" s="190" t="s">
        <v>243</v>
      </c>
    </row>
    <row r="159" spans="2:12" s="185" customFormat="1" x14ac:dyDescent="0.25">
      <c r="F159" s="190" t="s">
        <v>244</v>
      </c>
    </row>
    <row r="160" spans="2:12" s="185" customFormat="1" x14ac:dyDescent="0.25">
      <c r="F160" s="190" t="s">
        <v>245</v>
      </c>
    </row>
    <row r="162" spans="2:12" x14ac:dyDescent="0.25">
      <c r="B162" s="154" t="s">
        <v>246</v>
      </c>
    </row>
    <row r="163" spans="2:12" s="185" customFormat="1" x14ac:dyDescent="0.25"/>
    <row r="164" spans="2:12" ht="70.2" x14ac:dyDescent="0.25">
      <c r="B164" s="185"/>
      <c r="D164" s="144" t="s">
        <v>179</v>
      </c>
      <c r="E164" s="144" t="s">
        <v>217</v>
      </c>
      <c r="F164" s="144" t="s">
        <v>181</v>
      </c>
      <c r="G164" s="144" t="s">
        <v>230</v>
      </c>
      <c r="H164" s="144" t="s">
        <v>218</v>
      </c>
      <c r="K164" s="152"/>
      <c r="L164" s="185"/>
    </row>
    <row r="165" spans="2:12" x14ac:dyDescent="0.25">
      <c r="B165" s="185"/>
      <c r="C165" s="185" t="s">
        <v>221</v>
      </c>
      <c r="D165" s="147">
        <f>COUNTIF(Monatsverwendungsnachweis!Z249:BD249,"A")</f>
        <v>0</v>
      </c>
      <c r="E165" s="147">
        <v>0</v>
      </c>
      <c r="F165" s="147">
        <v>0</v>
      </c>
      <c r="G165" s="147">
        <v>1</v>
      </c>
      <c r="H165" s="147">
        <f>IF(E165*G165+F165&gt;=1,1,0)</f>
        <v>0</v>
      </c>
      <c r="K165" s="152"/>
      <c r="L165" s="185"/>
    </row>
    <row r="166" spans="2:12" x14ac:dyDescent="0.25">
      <c r="B166" s="185"/>
      <c r="C166" s="185" t="s">
        <v>222</v>
      </c>
      <c r="D166" s="147">
        <v>22</v>
      </c>
      <c r="E166" s="147">
        <v>0</v>
      </c>
      <c r="F166" s="147">
        <v>1</v>
      </c>
      <c r="G166" s="147">
        <v>1</v>
      </c>
      <c r="H166" s="147">
        <f t="shared" ref="H166:H172" si="0">IF(E166*G166+F166&gt;=1,1,0)</f>
        <v>1</v>
      </c>
      <c r="K166" s="152"/>
      <c r="L166" s="185"/>
    </row>
    <row r="167" spans="2:12" x14ac:dyDescent="0.25">
      <c r="B167" s="185"/>
      <c r="C167" s="185" t="s">
        <v>223</v>
      </c>
      <c r="D167" s="147">
        <f>COUNTIF(Monatsverwendungsnachweis!Z251:BD251,"A")</f>
        <v>0</v>
      </c>
      <c r="E167" s="147">
        <v>1</v>
      </c>
      <c r="F167" s="147">
        <v>0</v>
      </c>
      <c r="G167" s="147">
        <v>1</v>
      </c>
      <c r="H167" s="147">
        <f t="shared" si="0"/>
        <v>1</v>
      </c>
      <c r="K167" s="152"/>
      <c r="L167" s="185"/>
    </row>
    <row r="168" spans="2:12" x14ac:dyDescent="0.25">
      <c r="B168" s="185"/>
      <c r="C168" s="185" t="s">
        <v>224</v>
      </c>
      <c r="D168" s="147">
        <v>22</v>
      </c>
      <c r="E168" s="147">
        <v>1</v>
      </c>
      <c r="F168" s="147">
        <v>1</v>
      </c>
      <c r="G168" s="147">
        <v>1</v>
      </c>
      <c r="H168" s="147">
        <f t="shared" si="0"/>
        <v>1</v>
      </c>
      <c r="K168" s="152"/>
      <c r="L168" s="185"/>
    </row>
    <row r="169" spans="2:12" s="185" customFormat="1" x14ac:dyDescent="0.25">
      <c r="C169" s="185" t="s">
        <v>238</v>
      </c>
      <c r="D169" s="147">
        <f>COUNTIF(Monatsverwendungsnachweis!Z253:BD253,"A")</f>
        <v>0</v>
      </c>
      <c r="E169" s="147">
        <v>0</v>
      </c>
      <c r="F169" s="147">
        <v>0</v>
      </c>
      <c r="G169" s="147">
        <v>0</v>
      </c>
      <c r="H169" s="147">
        <f t="shared" si="0"/>
        <v>0</v>
      </c>
    </row>
    <row r="170" spans="2:12" s="185" customFormat="1" x14ac:dyDescent="0.25">
      <c r="C170" s="185" t="s">
        <v>239</v>
      </c>
      <c r="D170" s="147">
        <v>22</v>
      </c>
      <c r="E170" s="147">
        <v>0</v>
      </c>
      <c r="F170" s="147">
        <v>1</v>
      </c>
      <c r="G170" s="147">
        <v>0</v>
      </c>
      <c r="H170" s="147">
        <f t="shared" si="0"/>
        <v>1</v>
      </c>
    </row>
    <row r="171" spans="2:12" s="185" customFormat="1" x14ac:dyDescent="0.25">
      <c r="C171" s="185" t="s">
        <v>240</v>
      </c>
      <c r="D171" s="147">
        <f>COUNTIF(Monatsverwendungsnachweis!Z255:BD255,"A")</f>
        <v>0</v>
      </c>
      <c r="E171" s="147">
        <v>1</v>
      </c>
      <c r="F171" s="147">
        <v>0</v>
      </c>
      <c r="G171" s="147">
        <v>0</v>
      </c>
      <c r="H171" s="147">
        <f t="shared" si="0"/>
        <v>0</v>
      </c>
    </row>
    <row r="172" spans="2:12" s="185" customFormat="1" x14ac:dyDescent="0.25">
      <c r="C172" s="185" t="s">
        <v>241</v>
      </c>
      <c r="D172" s="147">
        <v>22</v>
      </c>
      <c r="E172" s="147">
        <v>1</v>
      </c>
      <c r="F172" s="147">
        <v>1</v>
      </c>
      <c r="G172" s="147">
        <v>0</v>
      </c>
      <c r="H172" s="147">
        <f t="shared" si="0"/>
        <v>1</v>
      </c>
    </row>
    <row r="174" spans="2:12" s="185" customFormat="1" x14ac:dyDescent="0.25"/>
    <row r="175" spans="2:12" x14ac:dyDescent="0.25">
      <c r="B175" s="151" t="s">
        <v>227</v>
      </c>
    </row>
    <row r="176" spans="2:12" x14ac:dyDescent="0.25">
      <c r="B176" s="154" t="s">
        <v>228</v>
      </c>
    </row>
    <row r="177" spans="2:6" x14ac:dyDescent="0.25">
      <c r="B177" s="188" t="s">
        <v>225</v>
      </c>
      <c r="C177" s="188"/>
      <c r="D177" s="188"/>
      <c r="F177" s="190" t="s">
        <v>252</v>
      </c>
    </row>
    <row r="178" spans="2:6" x14ac:dyDescent="0.25">
      <c r="B178" s="188" t="s">
        <v>226</v>
      </c>
      <c r="C178" s="188"/>
      <c r="D178" s="188"/>
      <c r="E178" s="192"/>
      <c r="F178" s="190" t="s">
        <v>254</v>
      </c>
    </row>
    <row r="179" spans="2:6" x14ac:dyDescent="0.25">
      <c r="B179" s="152" t="s">
        <v>146</v>
      </c>
      <c r="F179" s="190" t="s">
        <v>253</v>
      </c>
    </row>
    <row r="180" spans="2:6" s="185" customFormat="1" x14ac:dyDescent="0.25">
      <c r="B180" s="154" t="s">
        <v>259</v>
      </c>
      <c r="F180" s="190"/>
    </row>
    <row r="181" spans="2:6" s="185" customFormat="1" x14ac:dyDescent="0.25">
      <c r="B181" s="190" t="s">
        <v>260</v>
      </c>
      <c r="F181" s="190"/>
    </row>
    <row r="183" spans="2:6" x14ac:dyDescent="0.25">
      <c r="B183" s="151" t="s">
        <v>250</v>
      </c>
    </row>
    <row r="184" spans="2:6" x14ac:dyDescent="0.25">
      <c r="B184" s="154" t="s">
        <v>251</v>
      </c>
    </row>
    <row r="186" spans="2:6" x14ac:dyDescent="0.25">
      <c r="B186" s="151" t="s">
        <v>255</v>
      </c>
    </row>
    <row r="187" spans="2:6" x14ac:dyDescent="0.25">
      <c r="B187" s="154" t="s">
        <v>256</v>
      </c>
    </row>
    <row r="188" spans="2:6" x14ac:dyDescent="0.25">
      <c r="B188" s="190" t="s">
        <v>257</v>
      </c>
    </row>
    <row r="189" spans="2:6" x14ac:dyDescent="0.25">
      <c r="B189" s="154" t="s">
        <v>261</v>
      </c>
    </row>
    <row r="194" spans="1:6" x14ac:dyDescent="0.25">
      <c r="A194" s="151" t="s">
        <v>268</v>
      </c>
      <c r="B194" s="152" t="s">
        <v>269</v>
      </c>
    </row>
    <row r="196" spans="1:6" x14ac:dyDescent="0.25">
      <c r="A196" s="151" t="s">
        <v>270</v>
      </c>
      <c r="B196" s="151" t="s">
        <v>215</v>
      </c>
    </row>
    <row r="197" spans="1:6" x14ac:dyDescent="0.25">
      <c r="B197" s="154" t="s">
        <v>271</v>
      </c>
      <c r="D197" s="152" t="s">
        <v>20</v>
      </c>
      <c r="E197" s="154" t="s">
        <v>272</v>
      </c>
    </row>
    <row r="202" spans="1:6" x14ac:dyDescent="0.25">
      <c r="B202" s="151" t="s">
        <v>231</v>
      </c>
    </row>
    <row r="203" spans="1:6" x14ac:dyDescent="0.25">
      <c r="B203" s="214" t="s">
        <v>267</v>
      </c>
      <c r="C203" s="154" t="s">
        <v>273</v>
      </c>
      <c r="F203" s="154" t="s">
        <v>274</v>
      </c>
    </row>
    <row r="204" spans="1:6" x14ac:dyDescent="0.25">
      <c r="B204" s="214" t="s">
        <v>275</v>
      </c>
      <c r="C204" s="154" t="s">
        <v>276</v>
      </c>
      <c r="F204" s="154" t="s">
        <v>274</v>
      </c>
    </row>
    <row r="206" spans="1:6" x14ac:dyDescent="0.25">
      <c r="B206" s="154" t="s">
        <v>277</v>
      </c>
    </row>
    <row r="208" spans="1:6" x14ac:dyDescent="0.25">
      <c r="B208" s="151" t="s">
        <v>278</v>
      </c>
    </row>
    <row r="209" spans="1:5" x14ac:dyDescent="0.25">
      <c r="B209" s="155" t="s">
        <v>283</v>
      </c>
    </row>
    <row r="210" spans="1:5" s="185" customFormat="1" x14ac:dyDescent="0.25">
      <c r="B210" s="155" t="s">
        <v>285</v>
      </c>
      <c r="E210" s="185" t="s">
        <v>279</v>
      </c>
    </row>
    <row r="211" spans="1:5" s="185" customFormat="1" x14ac:dyDescent="0.25">
      <c r="B211" s="155" t="s">
        <v>285</v>
      </c>
      <c r="E211" s="185" t="s">
        <v>280</v>
      </c>
    </row>
    <row r="212" spans="1:5" x14ac:dyDescent="0.25">
      <c r="B212" s="155" t="s">
        <v>296</v>
      </c>
      <c r="E212" s="152" t="s">
        <v>297</v>
      </c>
    </row>
    <row r="213" spans="1:5" s="185" customFormat="1" x14ac:dyDescent="0.25">
      <c r="B213" s="155"/>
    </row>
    <row r="214" spans="1:5" x14ac:dyDescent="0.25">
      <c r="B214" s="151" t="s">
        <v>255</v>
      </c>
    </row>
    <row r="215" spans="1:5" x14ac:dyDescent="0.25">
      <c r="B215" s="155" t="s">
        <v>284</v>
      </c>
    </row>
    <row r="217" spans="1:5" x14ac:dyDescent="0.25">
      <c r="A217" s="151" t="s">
        <v>298</v>
      </c>
      <c r="B217" s="151" t="s">
        <v>278</v>
      </c>
    </row>
    <row r="219" spans="1:5" x14ac:dyDescent="0.25">
      <c r="B219" s="155" t="s">
        <v>299</v>
      </c>
    </row>
    <row r="221" spans="1:5" s="185" customFormat="1" x14ac:dyDescent="0.25">
      <c r="A221" s="151" t="s">
        <v>300</v>
      </c>
      <c r="B221" s="151" t="s">
        <v>301</v>
      </c>
    </row>
    <row r="223" spans="1:5" x14ac:dyDescent="0.25">
      <c r="B223" s="151" t="s">
        <v>215</v>
      </c>
    </row>
    <row r="224" spans="1:5" x14ac:dyDescent="0.25">
      <c r="B224" s="154" t="s">
        <v>302</v>
      </c>
    </row>
    <row r="225" spans="1:2" x14ac:dyDescent="0.25">
      <c r="B225" s="154" t="s">
        <v>303</v>
      </c>
    </row>
    <row r="227" spans="1:2" x14ac:dyDescent="0.25">
      <c r="A227" s="151" t="s">
        <v>309</v>
      </c>
      <c r="B227" s="151" t="s">
        <v>215</v>
      </c>
    </row>
    <row r="228" spans="1:2" x14ac:dyDescent="0.25">
      <c r="B228" s="155" t="s">
        <v>310</v>
      </c>
    </row>
    <row r="229" spans="1:2" x14ac:dyDescent="0.25">
      <c r="B229" s="214" t="s">
        <v>267</v>
      </c>
    </row>
    <row r="230" spans="1:2" x14ac:dyDescent="0.25">
      <c r="B230" s="214" t="s">
        <v>275</v>
      </c>
    </row>
    <row r="231" spans="1:2" x14ac:dyDescent="0.25">
      <c r="B231" s="214" t="s">
        <v>304</v>
      </c>
    </row>
    <row r="232" spans="1:2" x14ac:dyDescent="0.25">
      <c r="B232" s="250" t="s">
        <v>311</v>
      </c>
    </row>
    <row r="233" spans="1:2" x14ac:dyDescent="0.25">
      <c r="B233" s="250" t="s">
        <v>312</v>
      </c>
    </row>
    <row r="235" spans="1:2" x14ac:dyDescent="0.25">
      <c r="B235" s="151" t="s">
        <v>219</v>
      </c>
    </row>
    <row r="236" spans="1:2" x14ac:dyDescent="0.25">
      <c r="B236" s="154" t="s">
        <v>313</v>
      </c>
    </row>
    <row r="237" spans="1:2" x14ac:dyDescent="0.25">
      <c r="B237" s="154" t="s">
        <v>314</v>
      </c>
    </row>
    <row r="239" spans="1:2" x14ac:dyDescent="0.25">
      <c r="B239" s="151" t="s">
        <v>315</v>
      </c>
    </row>
    <row r="240" spans="1:2" s="185" customFormat="1" x14ac:dyDescent="0.25">
      <c r="B240" s="154" t="s">
        <v>321</v>
      </c>
    </row>
    <row r="241" spans="1:11" x14ac:dyDescent="0.25">
      <c r="B241" s="152" t="s">
        <v>308</v>
      </c>
      <c r="E241" s="251">
        <v>95</v>
      </c>
      <c r="H241" s="185"/>
      <c r="K241" s="152"/>
    </row>
    <row r="242" spans="1:11" x14ac:dyDescent="0.25">
      <c r="B242" s="152" t="s">
        <v>23</v>
      </c>
      <c r="E242" s="152">
        <v>300</v>
      </c>
      <c r="H242" s="185"/>
      <c r="K242" s="152"/>
    </row>
    <row r="243" spans="1:11" x14ac:dyDescent="0.25">
      <c r="B243" s="152" t="s">
        <v>9</v>
      </c>
      <c r="E243" s="152">
        <v>28500</v>
      </c>
      <c r="H243" s="185"/>
      <c r="K243" s="152"/>
    </row>
    <row r="245" spans="1:11" x14ac:dyDescent="0.25">
      <c r="B245" s="155" t="s">
        <v>316</v>
      </c>
    </row>
    <row r="246" spans="1:11" x14ac:dyDescent="0.25">
      <c r="B246" s="154" t="s">
        <v>317</v>
      </c>
    </row>
    <row r="248" spans="1:11" x14ac:dyDescent="0.25">
      <c r="B248" s="151" t="s">
        <v>278</v>
      </c>
    </row>
    <row r="249" spans="1:11" x14ac:dyDescent="0.25">
      <c r="B249" s="154" t="s">
        <v>318</v>
      </c>
    </row>
    <row r="250" spans="1:11" x14ac:dyDescent="0.25">
      <c r="B250" s="154" t="s">
        <v>319</v>
      </c>
    </row>
    <row r="252" spans="1:11" x14ac:dyDescent="0.25">
      <c r="B252" s="151" t="s">
        <v>231</v>
      </c>
    </row>
    <row r="253" spans="1:11" x14ac:dyDescent="0.25">
      <c r="B253" s="154" t="s">
        <v>320</v>
      </c>
    </row>
    <row r="255" spans="1:11" x14ac:dyDescent="0.25">
      <c r="A255" s="151" t="s">
        <v>338</v>
      </c>
      <c r="B255" s="155" t="s">
        <v>269</v>
      </c>
    </row>
    <row r="257" spans="1:2" x14ac:dyDescent="0.25">
      <c r="A257" s="151" t="s">
        <v>339</v>
      </c>
      <c r="B257" s="151" t="s">
        <v>215</v>
      </c>
    </row>
    <row r="259" spans="1:2" x14ac:dyDescent="0.25">
      <c r="B259" s="154" t="s">
        <v>340</v>
      </c>
    </row>
    <row r="260" spans="1:2" x14ac:dyDescent="0.25">
      <c r="B260" s="154" t="s">
        <v>341</v>
      </c>
    </row>
    <row r="262" spans="1:2" x14ac:dyDescent="0.25">
      <c r="B262" s="155" t="s">
        <v>342</v>
      </c>
    </row>
    <row r="264" spans="1:2" x14ac:dyDescent="0.25">
      <c r="B264" s="151" t="s">
        <v>343</v>
      </c>
    </row>
    <row r="266" spans="1:2" x14ac:dyDescent="0.25">
      <c r="B266" s="154" t="s">
        <v>344</v>
      </c>
    </row>
    <row r="269" spans="1:2" x14ac:dyDescent="0.25">
      <c r="A269" s="151" t="s">
        <v>345</v>
      </c>
      <c r="B269" s="151" t="s">
        <v>346</v>
      </c>
    </row>
    <row r="271" spans="1:2" x14ac:dyDescent="0.25">
      <c r="A271" s="151" t="s">
        <v>347</v>
      </c>
      <c r="B271" s="151" t="s">
        <v>348</v>
      </c>
    </row>
    <row r="273" spans="1:2" x14ac:dyDescent="0.25">
      <c r="B273" s="154" t="s">
        <v>349</v>
      </c>
    </row>
    <row r="274" spans="1:2" x14ac:dyDescent="0.25">
      <c r="B274" s="154" t="s">
        <v>350</v>
      </c>
    </row>
    <row r="276" spans="1:2" x14ac:dyDescent="0.25">
      <c r="A276" s="151" t="s">
        <v>355</v>
      </c>
      <c r="B276" s="151" t="s">
        <v>227</v>
      </c>
    </row>
    <row r="277" spans="1:2" x14ac:dyDescent="0.25">
      <c r="B277" s="155" t="s">
        <v>356</v>
      </c>
    </row>
    <row r="278" spans="1:2" s="185" customFormat="1" x14ac:dyDescent="0.25">
      <c r="B278" s="155" t="s">
        <v>360</v>
      </c>
    </row>
    <row r="279" spans="1:2" s="185" customFormat="1" x14ac:dyDescent="0.25">
      <c r="B279" s="155" t="s">
        <v>358</v>
      </c>
    </row>
    <row r="280" spans="1:2" s="185" customFormat="1" x14ac:dyDescent="0.25">
      <c r="B280" s="155" t="s">
        <v>359</v>
      </c>
    </row>
    <row r="281" spans="1:2" s="185" customFormat="1" x14ac:dyDescent="0.25">
      <c r="B281" s="155"/>
    </row>
    <row r="282" spans="1:2" s="185" customFormat="1" x14ac:dyDescent="0.25">
      <c r="B282" s="155"/>
    </row>
    <row r="283" spans="1:2" s="185" customFormat="1" x14ac:dyDescent="0.25">
      <c r="B283" s="151" t="s">
        <v>231</v>
      </c>
    </row>
    <row r="284" spans="1:2" x14ac:dyDescent="0.25">
      <c r="B284" s="155" t="s">
        <v>357</v>
      </c>
    </row>
    <row r="285" spans="1:2" s="185" customFormat="1" x14ac:dyDescent="0.25">
      <c r="B285" s="155" t="s">
        <v>365</v>
      </c>
    </row>
    <row r="287" spans="1:2" x14ac:dyDescent="0.25">
      <c r="B287" s="151" t="s">
        <v>215</v>
      </c>
    </row>
    <row r="288" spans="1:2" x14ac:dyDescent="0.25">
      <c r="B288" s="155" t="s">
        <v>361</v>
      </c>
    </row>
    <row r="290" spans="1:2" x14ac:dyDescent="0.25">
      <c r="B290" s="152" t="s">
        <v>362</v>
      </c>
    </row>
    <row r="291" spans="1:2" x14ac:dyDescent="0.25">
      <c r="B291" s="154" t="s">
        <v>364</v>
      </c>
    </row>
    <row r="292" spans="1:2" x14ac:dyDescent="0.25">
      <c r="B292" s="152" t="s">
        <v>363</v>
      </c>
    </row>
    <row r="294" spans="1:2" x14ac:dyDescent="0.25">
      <c r="A294" s="151" t="s">
        <v>366</v>
      </c>
      <c r="B294" s="151" t="s">
        <v>250</v>
      </c>
    </row>
    <row r="295" spans="1:2" x14ac:dyDescent="0.25">
      <c r="B295" s="155" t="s">
        <v>367</v>
      </c>
    </row>
    <row r="296" spans="1:2" x14ac:dyDescent="0.25">
      <c r="B296" s="155" t="s">
        <v>368</v>
      </c>
    </row>
    <row r="298" spans="1:2" x14ac:dyDescent="0.25">
      <c r="B298" s="151" t="s">
        <v>255</v>
      </c>
    </row>
    <row r="299" spans="1:2" x14ac:dyDescent="0.25">
      <c r="B299" s="155" t="s">
        <v>369</v>
      </c>
    </row>
    <row r="301" spans="1:2" x14ac:dyDescent="0.25">
      <c r="A301" s="151" t="s">
        <v>370</v>
      </c>
      <c r="B301" s="151" t="s">
        <v>215</v>
      </c>
    </row>
    <row r="302" spans="1:2" s="185" customFormat="1" x14ac:dyDescent="0.25">
      <c r="A302" s="151"/>
      <c r="B302" s="151"/>
    </row>
    <row r="303" spans="1:2" x14ac:dyDescent="0.25">
      <c r="B303" s="151" t="s">
        <v>374</v>
      </c>
    </row>
    <row r="304" spans="1:2" x14ac:dyDescent="0.25">
      <c r="B304" s="185" t="s">
        <v>371</v>
      </c>
    </row>
    <row r="305" spans="1:10" x14ac:dyDescent="0.25">
      <c r="B305" s="154" t="s">
        <v>372</v>
      </c>
    </row>
    <row r="306" spans="1:10" x14ac:dyDescent="0.25">
      <c r="B306" s="185" t="s">
        <v>373</v>
      </c>
    </row>
    <row r="307" spans="1:10" s="185" customFormat="1" x14ac:dyDescent="0.25"/>
    <row r="308" spans="1:10" s="185" customFormat="1" x14ac:dyDescent="0.25">
      <c r="A308" s="151" t="s">
        <v>375</v>
      </c>
      <c r="B308" s="151" t="s">
        <v>215</v>
      </c>
      <c r="E308" s="476">
        <v>43159</v>
      </c>
    </row>
    <row r="309" spans="1:10" s="185" customFormat="1" x14ac:dyDescent="0.25"/>
    <row r="310" spans="1:10" s="185" customFormat="1" x14ac:dyDescent="0.25">
      <c r="B310" s="154" t="s">
        <v>472</v>
      </c>
    </row>
    <row r="311" spans="1:10" s="185" customFormat="1" x14ac:dyDescent="0.25">
      <c r="B311" s="154" t="s">
        <v>479</v>
      </c>
    </row>
    <row r="312" spans="1:10" s="185" customFormat="1" x14ac:dyDescent="0.25">
      <c r="B312" s="154" t="s">
        <v>474</v>
      </c>
    </row>
    <row r="313" spans="1:10" s="185" customFormat="1" x14ac:dyDescent="0.25">
      <c r="B313" s="154" t="s">
        <v>476</v>
      </c>
    </row>
    <row r="314" spans="1:10" s="185" customFormat="1" x14ac:dyDescent="0.25">
      <c r="B314" s="154" t="s">
        <v>477</v>
      </c>
    </row>
    <row r="315" spans="1:10" s="185" customFormat="1" x14ac:dyDescent="0.25">
      <c r="B315" s="154" t="s">
        <v>481</v>
      </c>
    </row>
    <row r="316" spans="1:10" s="185" customFormat="1" x14ac:dyDescent="0.25">
      <c r="B316" s="154" t="s">
        <v>482</v>
      </c>
    </row>
    <row r="317" spans="1:10" s="185" customFormat="1" x14ac:dyDescent="0.25">
      <c r="B317" s="154" t="s">
        <v>478</v>
      </c>
    </row>
    <row r="318" spans="1:10" x14ac:dyDescent="0.25">
      <c r="A318" s="185"/>
      <c r="B318" s="154" t="s">
        <v>395</v>
      </c>
      <c r="C318" s="185"/>
      <c r="D318" s="185"/>
      <c r="E318" s="185"/>
      <c r="F318" s="185"/>
      <c r="G318" s="185"/>
    </row>
    <row r="319" spans="1:10" x14ac:dyDescent="0.25">
      <c r="B319" s="190" t="s">
        <v>396</v>
      </c>
      <c r="C319" s="185"/>
      <c r="D319" s="185"/>
      <c r="E319" s="185"/>
      <c r="F319" s="185"/>
      <c r="G319" s="185"/>
    </row>
    <row r="320" spans="1:10" x14ac:dyDescent="0.25">
      <c r="B320" s="190" t="s">
        <v>397</v>
      </c>
      <c r="C320" s="185"/>
      <c r="D320" s="185"/>
      <c r="E320" s="185"/>
      <c r="F320" s="185"/>
      <c r="G320" s="185"/>
      <c r="H320" s="185"/>
      <c r="I320" s="185"/>
      <c r="J320" s="185"/>
    </row>
    <row r="321" spans="1:11" s="185" customFormat="1" x14ac:dyDescent="0.25"/>
    <row r="322" spans="1:11" s="185" customFormat="1" x14ac:dyDescent="0.25">
      <c r="B322" s="151" t="s">
        <v>278</v>
      </c>
    </row>
    <row r="323" spans="1:11" s="185" customFormat="1" x14ac:dyDescent="0.25">
      <c r="B323" s="151"/>
    </row>
    <row r="324" spans="1:11" s="185" customFormat="1" x14ac:dyDescent="0.25">
      <c r="B324" s="154" t="s">
        <v>473</v>
      </c>
    </row>
    <row r="326" spans="1:11" x14ac:dyDescent="0.25">
      <c r="B326" s="155" t="s">
        <v>376</v>
      </c>
    </row>
    <row r="328" spans="1:11" x14ac:dyDescent="0.25">
      <c r="B328" s="154" t="s">
        <v>485</v>
      </c>
    </row>
    <row r="329" spans="1:11" x14ac:dyDescent="0.25">
      <c r="A329" s="185"/>
      <c r="E329" s="185"/>
      <c r="F329" s="185"/>
      <c r="G329" s="185"/>
      <c r="K329" s="152"/>
    </row>
    <row r="330" spans="1:11" x14ac:dyDescent="0.25">
      <c r="A330" s="185"/>
      <c r="B330" s="154" t="s">
        <v>392</v>
      </c>
      <c r="C330" s="185"/>
      <c r="D330" s="185"/>
      <c r="E330" s="185"/>
      <c r="F330" s="185"/>
      <c r="G330" s="185"/>
    </row>
    <row r="331" spans="1:11" x14ac:dyDescent="0.25">
      <c r="A331" s="185"/>
      <c r="B331" s="154"/>
      <c r="C331" s="185"/>
      <c r="D331" s="185"/>
      <c r="E331" s="185"/>
      <c r="F331" s="185"/>
      <c r="G331" s="185"/>
      <c r="K331" s="152"/>
    </row>
    <row r="332" spans="1:11" x14ac:dyDescent="0.25">
      <c r="A332" s="185"/>
      <c r="B332" s="297" t="s">
        <v>390</v>
      </c>
      <c r="C332" s="297" t="s">
        <v>98</v>
      </c>
      <c r="D332" s="297" t="s">
        <v>99</v>
      </c>
      <c r="E332" s="297" t="s">
        <v>391</v>
      </c>
      <c r="F332" s="185"/>
      <c r="G332" s="301" t="s">
        <v>393</v>
      </c>
      <c r="H332" s="302"/>
      <c r="I332" s="302"/>
      <c r="J332" s="303"/>
      <c r="K332" s="152"/>
    </row>
    <row r="333" spans="1:11" x14ac:dyDescent="0.25">
      <c r="A333" s="185"/>
      <c r="B333" s="299" t="s">
        <v>82</v>
      </c>
      <c r="C333" s="298" t="s">
        <v>82</v>
      </c>
      <c r="D333" s="298" t="s">
        <v>82</v>
      </c>
      <c r="E333" s="299" t="s">
        <v>82</v>
      </c>
      <c r="F333" s="185"/>
      <c r="G333" s="302"/>
      <c r="H333" s="302"/>
      <c r="I333" s="302"/>
      <c r="J333" s="303"/>
    </row>
    <row r="334" spans="1:11" s="185" customFormat="1" x14ac:dyDescent="0.25">
      <c r="B334" s="371" t="s">
        <v>435</v>
      </c>
      <c r="C334" s="371" t="s">
        <v>443</v>
      </c>
      <c r="D334" s="371" t="s">
        <v>437</v>
      </c>
      <c r="E334" s="371" t="s">
        <v>435</v>
      </c>
      <c r="G334" s="250" t="s">
        <v>394</v>
      </c>
      <c r="H334" s="302"/>
      <c r="I334" s="302"/>
      <c r="J334" s="303"/>
    </row>
    <row r="335" spans="1:11" s="185" customFormat="1" ht="13.8" thickBot="1" x14ac:dyDescent="0.3">
      <c r="A335" s="152"/>
      <c r="B335" s="372" t="s">
        <v>436</v>
      </c>
      <c r="C335" s="374"/>
      <c r="D335" s="374"/>
      <c r="E335" s="372" t="s">
        <v>436</v>
      </c>
      <c r="G335" s="303"/>
      <c r="H335" s="303"/>
      <c r="I335" s="303"/>
      <c r="J335" s="303"/>
    </row>
    <row r="336" spans="1:11" s="185" customFormat="1" x14ac:dyDescent="0.25">
      <c r="A336" s="152"/>
      <c r="B336" s="154"/>
      <c r="C336" s="152"/>
      <c r="D336" s="152"/>
      <c r="E336" s="152"/>
      <c r="F336" s="152"/>
      <c r="G336" s="152"/>
    </row>
    <row r="338" spans="1:12" ht="13.8" thickBot="1" x14ac:dyDescent="0.3">
      <c r="B338"/>
      <c r="C338"/>
      <c r="D338" s="136" t="s">
        <v>433</v>
      </c>
      <c r="E338" s="350" t="s">
        <v>438</v>
      </c>
      <c r="F338" s="350" t="s">
        <v>440</v>
      </c>
      <c r="G338" s="420" t="s">
        <v>439</v>
      </c>
      <c r="H338" s="421" t="s">
        <v>441</v>
      </c>
    </row>
    <row r="339" spans="1:12" ht="45.6" x14ac:dyDescent="0.25">
      <c r="B339" s="467" t="s">
        <v>405</v>
      </c>
      <c r="C339" s="396"/>
      <c r="D339" s="463" t="s">
        <v>464</v>
      </c>
      <c r="E339" s="464">
        <v>1</v>
      </c>
      <c r="F339" s="465">
        <v>1</v>
      </c>
      <c r="G339" s="465">
        <v>1</v>
      </c>
      <c r="H339" s="466">
        <v>1</v>
      </c>
      <c r="I339" s="152" t="s">
        <v>471</v>
      </c>
    </row>
    <row r="340" spans="1:12" ht="22.8" x14ac:dyDescent="0.25">
      <c r="B340" s="456" t="s">
        <v>465</v>
      </c>
      <c r="C340" s="396"/>
      <c r="D340" s="452" t="s">
        <v>20</v>
      </c>
      <c r="E340" s="398">
        <v>1</v>
      </c>
      <c r="F340" s="193">
        <v>1</v>
      </c>
      <c r="G340" s="194">
        <v>1</v>
      </c>
      <c r="H340" s="424">
        <v>1</v>
      </c>
    </row>
    <row r="341" spans="1:12" x14ac:dyDescent="0.25">
      <c r="B341" s="456" t="s">
        <v>21</v>
      </c>
      <c r="C341" s="396"/>
      <c r="D341" s="399" t="s">
        <v>6</v>
      </c>
      <c r="E341" s="398">
        <v>0</v>
      </c>
      <c r="F341" s="193">
        <v>0</v>
      </c>
      <c r="G341" s="193">
        <v>1</v>
      </c>
      <c r="H341" s="425">
        <v>0</v>
      </c>
    </row>
    <row r="342" spans="1:12" ht="34.799999999999997" x14ac:dyDescent="0.25">
      <c r="B342" s="456" t="s">
        <v>17</v>
      </c>
      <c r="C342" s="396"/>
      <c r="D342" s="399" t="s">
        <v>5</v>
      </c>
      <c r="E342" s="398">
        <v>0</v>
      </c>
      <c r="F342" s="193">
        <v>0</v>
      </c>
      <c r="G342" s="193">
        <v>1</v>
      </c>
      <c r="H342" s="425">
        <v>0</v>
      </c>
    </row>
    <row r="343" spans="1:12" ht="22.8" x14ac:dyDescent="0.25">
      <c r="B343" s="456" t="s">
        <v>258</v>
      </c>
      <c r="C343" s="396"/>
      <c r="D343" s="399" t="s">
        <v>7</v>
      </c>
      <c r="E343" s="398">
        <v>0</v>
      </c>
      <c r="F343" s="193">
        <v>0</v>
      </c>
      <c r="G343" s="193">
        <v>1</v>
      </c>
      <c r="H343" s="425">
        <v>0</v>
      </c>
    </row>
    <row r="344" spans="1:12" ht="27" thickBot="1" x14ac:dyDescent="0.3">
      <c r="B344" s="457" t="s">
        <v>16</v>
      </c>
      <c r="C344" s="397"/>
      <c r="D344" s="400" t="s">
        <v>15</v>
      </c>
      <c r="E344" s="426">
        <v>0</v>
      </c>
      <c r="F344" s="427">
        <v>0</v>
      </c>
      <c r="G344" s="427">
        <v>1</v>
      </c>
      <c r="H344" s="428">
        <v>0</v>
      </c>
    </row>
    <row r="345" spans="1:12" x14ac:dyDescent="0.25">
      <c r="B345" s="154"/>
      <c r="C345" s="185"/>
      <c r="D345" s="185"/>
      <c r="E345" s="185"/>
      <c r="F345" s="185"/>
      <c r="G345" s="185"/>
      <c r="H345" s="185"/>
    </row>
    <row r="346" spans="1:12" s="185" customFormat="1" x14ac:dyDescent="0.25">
      <c r="B346" s="154" t="s">
        <v>498</v>
      </c>
      <c r="C346" s="152"/>
      <c r="D346" s="152"/>
      <c r="E346" s="152"/>
      <c r="F346" s="152"/>
      <c r="G346" s="152"/>
      <c r="H346" s="152"/>
    </row>
    <row r="347" spans="1:12" s="185" customFormat="1" x14ac:dyDescent="0.25">
      <c r="B347" s="154"/>
    </row>
    <row r="348" spans="1:12" s="185" customFormat="1" x14ac:dyDescent="0.25">
      <c r="B348" s="301" t="s">
        <v>499</v>
      </c>
    </row>
    <row r="349" spans="1:12" s="185" customFormat="1" x14ac:dyDescent="0.25">
      <c r="B349" s="301"/>
    </row>
    <row r="350" spans="1:12" s="185" customFormat="1" x14ac:dyDescent="0.25">
      <c r="A350"/>
      <c r="B350" s="346">
        <v>1</v>
      </c>
      <c r="C350" s="347">
        <v>2</v>
      </c>
      <c r="D350" s="346">
        <v>3</v>
      </c>
      <c r="E350" s="347">
        <v>4</v>
      </c>
      <c r="F350" s="346">
        <v>5</v>
      </c>
      <c r="G350" s="347">
        <v>6</v>
      </c>
      <c r="H350" s="346">
        <v>7</v>
      </c>
      <c r="I350" s="346">
        <v>8</v>
      </c>
      <c r="J350" s="347">
        <v>9</v>
      </c>
      <c r="K350" s="346">
        <v>10</v>
      </c>
      <c r="L350" s="347">
        <v>11</v>
      </c>
    </row>
    <row r="351" spans="1:12" s="185" customFormat="1" ht="13.8" thickBot="1" x14ac:dyDescent="0.3">
      <c r="A351" s="298" t="s">
        <v>377</v>
      </c>
      <c r="B351" s="350" t="s">
        <v>380</v>
      </c>
      <c r="C351" s="350" t="s">
        <v>423</v>
      </c>
      <c r="D351" s="350" t="s">
        <v>424</v>
      </c>
      <c r="E351" s="350" t="s">
        <v>427</v>
      </c>
      <c r="F351" s="351" t="s">
        <v>428</v>
      </c>
      <c r="G351" s="351" t="s">
        <v>419</v>
      </c>
      <c r="H351" s="351" t="s">
        <v>420</v>
      </c>
      <c r="I351" s="351" t="s">
        <v>431</v>
      </c>
      <c r="J351" s="351" t="s">
        <v>421</v>
      </c>
      <c r="K351" s="351" t="s">
        <v>422</v>
      </c>
      <c r="L351" s="351" t="s">
        <v>432</v>
      </c>
    </row>
    <row r="352" spans="1:12" s="185" customFormat="1" x14ac:dyDescent="0.25">
      <c r="A352" s="348">
        <v>1</v>
      </c>
      <c r="B352" s="352" t="s">
        <v>435</v>
      </c>
      <c r="C352" s="353" t="s">
        <v>448</v>
      </c>
      <c r="D352" s="353" t="s">
        <v>458</v>
      </c>
      <c r="E352" s="353" t="s">
        <v>449</v>
      </c>
      <c r="F352" s="354" t="s">
        <v>429</v>
      </c>
      <c r="G352" s="353" t="s">
        <v>453</v>
      </c>
      <c r="H352" s="354" t="s">
        <v>416</v>
      </c>
      <c r="I352" s="354">
        <v>1</v>
      </c>
      <c r="J352" s="354"/>
      <c r="K352" s="354"/>
      <c r="L352" s="355">
        <v>0</v>
      </c>
    </row>
    <row r="353" spans="1:12" s="185" customFormat="1" x14ac:dyDescent="0.25">
      <c r="A353" s="349">
        <v>2</v>
      </c>
      <c r="B353" s="356" t="s">
        <v>436</v>
      </c>
      <c r="C353" s="297" t="s">
        <v>448</v>
      </c>
      <c r="D353" s="297" t="s">
        <v>458</v>
      </c>
      <c r="E353" s="297" t="s">
        <v>450</v>
      </c>
      <c r="F353" s="300" t="s">
        <v>429</v>
      </c>
      <c r="G353" s="297" t="s">
        <v>454</v>
      </c>
      <c r="H353" s="300" t="s">
        <v>417</v>
      </c>
      <c r="I353" s="300">
        <v>1</v>
      </c>
      <c r="J353" s="300"/>
      <c r="K353" s="300"/>
      <c r="L353" s="357">
        <v>0</v>
      </c>
    </row>
    <row r="354" spans="1:12" s="185" customFormat="1" x14ac:dyDescent="0.25">
      <c r="A354" s="349">
        <v>3</v>
      </c>
      <c r="B354" s="356" t="s">
        <v>443</v>
      </c>
      <c r="C354" s="297" t="s">
        <v>448</v>
      </c>
      <c r="D354" s="297" t="s">
        <v>458</v>
      </c>
      <c r="E354" s="297" t="s">
        <v>451</v>
      </c>
      <c r="F354" s="300" t="s">
        <v>429</v>
      </c>
      <c r="G354" s="297" t="s">
        <v>453</v>
      </c>
      <c r="H354" s="300" t="s">
        <v>416</v>
      </c>
      <c r="I354" s="300">
        <v>0.7</v>
      </c>
      <c r="J354" s="297" t="s">
        <v>456</v>
      </c>
      <c r="K354" s="300" t="s">
        <v>458</v>
      </c>
      <c r="L354" s="357">
        <v>0.3</v>
      </c>
    </row>
    <row r="355" spans="1:12" s="185" customFormat="1" ht="13.8" thickBot="1" x14ac:dyDescent="0.3">
      <c r="A355" s="349">
        <v>4</v>
      </c>
      <c r="B355" s="358" t="s">
        <v>437</v>
      </c>
      <c r="C355" s="359" t="s">
        <v>448</v>
      </c>
      <c r="D355" s="359" t="s">
        <v>458</v>
      </c>
      <c r="E355" s="359" t="s">
        <v>452</v>
      </c>
      <c r="F355" s="360" t="s">
        <v>429</v>
      </c>
      <c r="G355" s="359" t="s">
        <v>455</v>
      </c>
      <c r="H355" s="360" t="s">
        <v>418</v>
      </c>
      <c r="I355" s="360">
        <v>1</v>
      </c>
      <c r="J355" s="360"/>
      <c r="K355" s="360"/>
      <c r="L355" s="361">
        <v>0</v>
      </c>
    </row>
    <row r="356" spans="1:12" s="185" customFormat="1" x14ac:dyDescent="0.25">
      <c r="B356" s="154"/>
    </row>
    <row r="358" spans="1:12" x14ac:dyDescent="0.25">
      <c r="B358" s="151" t="s">
        <v>227</v>
      </c>
    </row>
    <row r="360" spans="1:12" x14ac:dyDescent="0.25">
      <c r="B360" s="154" t="s">
        <v>386</v>
      </c>
    </row>
    <row r="361" spans="1:12" x14ac:dyDescent="0.25">
      <c r="B361" s="154" t="s">
        <v>387</v>
      </c>
    </row>
    <row r="363" spans="1:12" s="185" customFormat="1" x14ac:dyDescent="0.25">
      <c r="B363" s="149" t="s">
        <v>399</v>
      </c>
      <c r="C363" s="148"/>
      <c r="D363" s="58"/>
      <c r="E363" s="149"/>
      <c r="F363" s="472" t="s">
        <v>500</v>
      </c>
      <c r="G363" s="472"/>
      <c r="H363" s="473" t="s">
        <v>502</v>
      </c>
      <c r="I363" s="154"/>
    </row>
    <row r="364" spans="1:12" s="185" customFormat="1" x14ac:dyDescent="0.25">
      <c r="B364" s="415" t="s">
        <v>444</v>
      </c>
      <c r="C364" s="416"/>
      <c r="D364" s="416"/>
      <c r="E364" s="415"/>
      <c r="F364" s="472" t="s">
        <v>501</v>
      </c>
      <c r="G364" s="472"/>
      <c r="H364" s="473" t="s">
        <v>502</v>
      </c>
    </row>
    <row r="365" spans="1:12" s="185" customFormat="1" x14ac:dyDescent="0.25">
      <c r="B365" s="415"/>
      <c r="C365" s="416"/>
      <c r="D365" s="416"/>
      <c r="E365" s="416"/>
      <c r="F365" s="414"/>
      <c r="G365" s="414"/>
      <c r="H365" s="414"/>
    </row>
    <row r="366" spans="1:12" ht="11.25" customHeight="1" x14ac:dyDescent="0.25">
      <c r="A366" s="185"/>
      <c r="B366" s="151" t="s">
        <v>255</v>
      </c>
    </row>
    <row r="367" spans="1:12" hidden="1" x14ac:dyDescent="0.25">
      <c r="B367" s="155" t="s">
        <v>376</v>
      </c>
    </row>
    <row r="368" spans="1:12" x14ac:dyDescent="0.25">
      <c r="A368" s="151"/>
      <c r="B368" s="461"/>
      <c r="C368" s="462"/>
      <c r="D368" s="462"/>
      <c r="E368" s="462"/>
      <c r="F368" s="462"/>
      <c r="G368" s="462"/>
      <c r="H368" s="462"/>
    </row>
    <row r="369" spans="1:8" s="185" customFormat="1" x14ac:dyDescent="0.25">
      <c r="A369" s="151"/>
      <c r="B369" s="471" t="s">
        <v>483</v>
      </c>
      <c r="C369" s="462"/>
      <c r="D369" s="462"/>
      <c r="E369" s="462"/>
      <c r="F369" s="462"/>
      <c r="G369" s="462"/>
      <c r="H369" s="462"/>
    </row>
    <row r="370" spans="1:8" s="185" customFormat="1" x14ac:dyDescent="0.25">
      <c r="B370" s="152"/>
      <c r="C370" s="152"/>
      <c r="D370" s="152"/>
      <c r="E370" s="152"/>
      <c r="F370" s="152"/>
      <c r="G370" s="152"/>
      <c r="H370" s="152"/>
    </row>
    <row r="371" spans="1:8" x14ac:dyDescent="0.25">
      <c r="B371" s="151" t="s">
        <v>250</v>
      </c>
    </row>
    <row r="373" spans="1:8" x14ac:dyDescent="0.25">
      <c r="B373" s="154" t="s">
        <v>401</v>
      </c>
    </row>
    <row r="374" spans="1:8" x14ac:dyDescent="0.25">
      <c r="B374" s="154" t="s">
        <v>403</v>
      </c>
    </row>
    <row r="375" spans="1:8" x14ac:dyDescent="0.25">
      <c r="B375" s="154" t="s">
        <v>402</v>
      </c>
    </row>
    <row r="376" spans="1:8" x14ac:dyDescent="0.25">
      <c r="B376" s="154" t="s">
        <v>404</v>
      </c>
    </row>
    <row r="378" spans="1:8" x14ac:dyDescent="0.25">
      <c r="B378" s="151" t="s">
        <v>219</v>
      </c>
    </row>
    <row r="380" spans="1:8" x14ac:dyDescent="0.25">
      <c r="B380" s="155" t="s">
        <v>484</v>
      </c>
    </row>
    <row r="381" spans="1:8" x14ac:dyDescent="0.25">
      <c r="B381" s="155" t="s">
        <v>486</v>
      </c>
    </row>
    <row r="383" spans="1:8" s="185" customFormat="1" x14ac:dyDescent="0.25">
      <c r="B383" s="151" t="s">
        <v>491</v>
      </c>
    </row>
    <row r="384" spans="1:8" s="185" customFormat="1" x14ac:dyDescent="0.25"/>
    <row r="385" spans="2:10" s="185" customFormat="1" x14ac:dyDescent="0.25">
      <c r="B385" s="155" t="s">
        <v>492</v>
      </c>
    </row>
    <row r="386" spans="2:10" s="185" customFormat="1" ht="34.5" customHeight="1" x14ac:dyDescent="0.25">
      <c r="B386" s="937" t="s">
        <v>497</v>
      </c>
      <c r="C386" s="937"/>
      <c r="D386" s="937"/>
      <c r="E386" s="937"/>
      <c r="F386" s="937"/>
      <c r="G386" s="937"/>
      <c r="H386" s="937"/>
      <c r="I386" s="937"/>
      <c r="J386" s="937"/>
    </row>
    <row r="387" spans="2:10" s="185" customFormat="1" x14ac:dyDescent="0.25"/>
    <row r="388" spans="2:10" s="185" customFormat="1" x14ac:dyDescent="0.25">
      <c r="B388" s="151" t="s">
        <v>489</v>
      </c>
    </row>
    <row r="389" spans="2:10" s="185" customFormat="1" x14ac:dyDescent="0.25"/>
    <row r="390" spans="2:10" s="185" customFormat="1" x14ac:dyDescent="0.25">
      <c r="B390" s="154" t="s">
        <v>493</v>
      </c>
    </row>
    <row r="391" spans="2:10" s="185" customFormat="1" x14ac:dyDescent="0.25"/>
    <row r="392" spans="2:10" s="185" customFormat="1" x14ac:dyDescent="0.25">
      <c r="B392" s="151" t="s">
        <v>490</v>
      </c>
    </row>
    <row r="393" spans="2:10" s="185" customFormat="1" x14ac:dyDescent="0.25">
      <c r="B393" s="151"/>
    </row>
    <row r="394" spans="2:10" s="185" customFormat="1" x14ac:dyDescent="0.25">
      <c r="B394" s="154" t="s">
        <v>494</v>
      </c>
    </row>
    <row r="395" spans="2:10" s="185" customFormat="1" x14ac:dyDescent="0.25"/>
    <row r="396" spans="2:10" x14ac:dyDescent="0.25">
      <c r="B396" s="151" t="s">
        <v>487</v>
      </c>
    </row>
    <row r="398" spans="2:10" s="185" customFormat="1" x14ac:dyDescent="0.25">
      <c r="B398" s="154" t="s">
        <v>495</v>
      </c>
    </row>
    <row r="399" spans="2:10" s="185" customFormat="1" x14ac:dyDescent="0.25">
      <c r="B399" s="154" t="s">
        <v>503</v>
      </c>
    </row>
    <row r="400" spans="2:10" s="185" customFormat="1" x14ac:dyDescent="0.25">
      <c r="B400" s="154" t="s">
        <v>504</v>
      </c>
    </row>
    <row r="401" spans="1:4" s="185" customFormat="1" x14ac:dyDescent="0.25"/>
    <row r="402" spans="1:4" x14ac:dyDescent="0.25">
      <c r="B402" s="151" t="s">
        <v>488</v>
      </c>
    </row>
    <row r="404" spans="1:4" x14ac:dyDescent="0.25">
      <c r="B404" s="154" t="s">
        <v>496</v>
      </c>
    </row>
    <row r="405" spans="1:4" s="185" customFormat="1" x14ac:dyDescent="0.25">
      <c r="B405" s="154" t="s">
        <v>505</v>
      </c>
    </row>
    <row r="406" spans="1:4" s="185" customFormat="1" x14ac:dyDescent="0.25">
      <c r="B406" s="154" t="s">
        <v>504</v>
      </c>
    </row>
    <row r="409" spans="1:4" x14ac:dyDescent="0.25">
      <c r="A409" s="151" t="s">
        <v>375</v>
      </c>
      <c r="B409" s="476">
        <v>43160</v>
      </c>
      <c r="C409" s="185"/>
      <c r="D409" s="154" t="s">
        <v>521</v>
      </c>
    </row>
    <row r="411" spans="1:4" x14ac:dyDescent="0.25">
      <c r="B411" s="154" t="s">
        <v>509</v>
      </c>
    </row>
    <row r="412" spans="1:4" x14ac:dyDescent="0.25">
      <c r="B412" s="154" t="s">
        <v>510</v>
      </c>
    </row>
    <row r="413" spans="1:4" s="185" customFormat="1" x14ac:dyDescent="0.25">
      <c r="B413" s="154"/>
    </row>
    <row r="414" spans="1:4" s="185" customFormat="1" x14ac:dyDescent="0.25">
      <c r="B414" s="151" t="s">
        <v>215</v>
      </c>
    </row>
    <row r="415" spans="1:4" s="185" customFormat="1" x14ac:dyDescent="0.25">
      <c r="B415" s="151"/>
    </row>
    <row r="416" spans="1:4" s="185" customFormat="1" x14ac:dyDescent="0.25">
      <c r="B416" s="154" t="s">
        <v>522</v>
      </c>
    </row>
    <row r="417" spans="2:13" s="185" customFormat="1" x14ac:dyDescent="0.25">
      <c r="B417" s="154"/>
    </row>
    <row r="418" spans="2:13" s="185" customFormat="1" x14ac:dyDescent="0.25">
      <c r="B418" s="154" t="s">
        <v>523</v>
      </c>
    </row>
    <row r="419" spans="2:13" s="185" customFormat="1" x14ac:dyDescent="0.25">
      <c r="B419" s="154"/>
    </row>
    <row r="420" spans="2:13" s="185" customFormat="1" x14ac:dyDescent="0.25">
      <c r="B420" s="154" t="s">
        <v>524</v>
      </c>
    </row>
    <row r="421" spans="2:13" s="185" customFormat="1" ht="15" customHeight="1" x14ac:dyDescent="0.25">
      <c r="B421" s="154" t="s">
        <v>525</v>
      </c>
    </row>
    <row r="422" spans="2:13" s="185" customFormat="1" x14ac:dyDescent="0.25">
      <c r="B422" s="154" t="s">
        <v>526</v>
      </c>
    </row>
    <row r="423" spans="2:13" s="185" customFormat="1" x14ac:dyDescent="0.25">
      <c r="B423" s="154" t="s">
        <v>527</v>
      </c>
    </row>
    <row r="424" spans="2:13" s="185" customFormat="1" x14ac:dyDescent="0.25">
      <c r="B424" s="154" t="s">
        <v>528</v>
      </c>
    </row>
    <row r="425" spans="2:13" s="185" customFormat="1" x14ac:dyDescent="0.25">
      <c r="B425" s="154"/>
    </row>
    <row r="426" spans="2:13" s="185" customFormat="1" x14ac:dyDescent="0.25">
      <c r="B426" s="151" t="s">
        <v>511</v>
      </c>
    </row>
    <row r="427" spans="2:13" x14ac:dyDescent="0.25">
      <c r="B427" s="185"/>
    </row>
    <row r="428" spans="2:13" x14ac:dyDescent="0.25">
      <c r="B428"/>
      <c r="C428" s="346">
        <v>1</v>
      </c>
      <c r="D428" s="347">
        <v>2</v>
      </c>
      <c r="E428" s="346">
        <v>3</v>
      </c>
      <c r="F428" s="347">
        <v>4</v>
      </c>
      <c r="G428" s="346">
        <v>5</v>
      </c>
      <c r="H428" s="347">
        <v>6</v>
      </c>
      <c r="I428" s="346">
        <v>7</v>
      </c>
      <c r="J428" s="346">
        <v>8</v>
      </c>
      <c r="K428" s="347">
        <v>9</v>
      </c>
      <c r="L428" s="346">
        <v>10</v>
      </c>
      <c r="M428" s="347">
        <v>11</v>
      </c>
    </row>
    <row r="429" spans="2:13" ht="13.8" thickBot="1" x14ac:dyDescent="0.3">
      <c r="B429" s="123" t="s">
        <v>377</v>
      </c>
      <c r="C429" s="477" t="s">
        <v>380</v>
      </c>
      <c r="D429" s="477" t="s">
        <v>423</v>
      </c>
      <c r="E429" s="477" t="s">
        <v>424</v>
      </c>
      <c r="F429" s="477" t="s">
        <v>427</v>
      </c>
      <c r="G429" s="478" t="s">
        <v>428</v>
      </c>
      <c r="H429" s="478" t="s">
        <v>419</v>
      </c>
      <c r="I429" s="478" t="s">
        <v>420</v>
      </c>
      <c r="J429" s="478" t="s">
        <v>431</v>
      </c>
      <c r="K429" s="478" t="s">
        <v>421</v>
      </c>
      <c r="L429" s="478" t="s">
        <v>422</v>
      </c>
      <c r="M429" s="478" t="s">
        <v>432</v>
      </c>
    </row>
    <row r="430" spans="2:13" x14ac:dyDescent="0.25">
      <c r="B430" s="479">
        <v>1</v>
      </c>
      <c r="C430" s="480" t="s">
        <v>435</v>
      </c>
      <c r="D430" s="481" t="s">
        <v>448</v>
      </c>
      <c r="E430" s="481">
        <f>Traeger</f>
        <v>0</v>
      </c>
      <c r="F430" s="481" t="s">
        <v>449</v>
      </c>
      <c r="G430" s="482" t="s">
        <v>429</v>
      </c>
      <c r="H430" s="481" t="s">
        <v>453</v>
      </c>
      <c r="I430" s="482" t="s">
        <v>416</v>
      </c>
      <c r="J430" s="482">
        <v>1</v>
      </c>
      <c r="K430" s="482"/>
      <c r="L430" s="482"/>
      <c r="M430" s="483">
        <v>0</v>
      </c>
    </row>
    <row r="431" spans="2:13" x14ac:dyDescent="0.25">
      <c r="B431" s="484">
        <v>2</v>
      </c>
      <c r="C431" s="364" t="s">
        <v>436</v>
      </c>
      <c r="D431" s="485" t="s">
        <v>448</v>
      </c>
      <c r="E431" s="485">
        <f>Traeger</f>
        <v>0</v>
      </c>
      <c r="F431" s="485" t="s">
        <v>450</v>
      </c>
      <c r="G431" s="486" t="s">
        <v>429</v>
      </c>
      <c r="H431" s="485" t="s">
        <v>454</v>
      </c>
      <c r="I431" s="486" t="s">
        <v>417</v>
      </c>
      <c r="J431" s="486">
        <v>1</v>
      </c>
      <c r="K431" s="486"/>
      <c r="L431" s="486"/>
      <c r="M431" s="487">
        <v>0</v>
      </c>
    </row>
    <row r="432" spans="2:13" x14ac:dyDescent="0.25">
      <c r="B432" s="492">
        <v>3</v>
      </c>
      <c r="C432" s="493" t="str">
        <f>String_o_Kofi</f>
        <v>o_Kofi</v>
      </c>
      <c r="D432" s="494" t="s">
        <v>448</v>
      </c>
      <c r="E432" s="494">
        <f>Traeger</f>
        <v>0</v>
      </c>
      <c r="F432" s="494"/>
      <c r="G432" s="495"/>
      <c r="H432" s="494"/>
      <c r="I432" s="495"/>
      <c r="J432" s="495"/>
      <c r="K432" s="495"/>
      <c r="L432" s="495"/>
      <c r="M432" s="496"/>
    </row>
    <row r="433" spans="2:13" x14ac:dyDescent="0.25">
      <c r="B433" s="484">
        <v>4</v>
      </c>
      <c r="C433" s="364" t="s">
        <v>443</v>
      </c>
      <c r="D433" s="485" t="s">
        <v>448</v>
      </c>
      <c r="E433" s="485">
        <f>Traeger</f>
        <v>0</v>
      </c>
      <c r="F433" s="485" t="s">
        <v>451</v>
      </c>
      <c r="G433" s="486" t="s">
        <v>429</v>
      </c>
      <c r="H433" s="485" t="s">
        <v>453</v>
      </c>
      <c r="I433" s="486" t="s">
        <v>416</v>
      </c>
      <c r="J433" s="486">
        <v>0.7</v>
      </c>
      <c r="K433" s="485" t="s">
        <v>456</v>
      </c>
      <c r="L433" s="486">
        <f>Monatsverwendungsnachweis!F538</f>
        <v>0</v>
      </c>
      <c r="M433" s="487">
        <v>0.3</v>
      </c>
    </row>
    <row r="434" spans="2:13" ht="13.8" thickBot="1" x14ac:dyDescent="0.3">
      <c r="B434" s="479">
        <v>5</v>
      </c>
      <c r="C434" s="488" t="s">
        <v>437</v>
      </c>
      <c r="D434" s="489" t="s">
        <v>448</v>
      </c>
      <c r="E434" s="489">
        <f>Traeger</f>
        <v>0</v>
      </c>
      <c r="F434" s="489" t="s">
        <v>452</v>
      </c>
      <c r="G434" s="490" t="s">
        <v>429</v>
      </c>
      <c r="H434" s="489" t="s">
        <v>455</v>
      </c>
      <c r="I434" s="490" t="s">
        <v>418</v>
      </c>
      <c r="J434" s="490">
        <v>1</v>
      </c>
      <c r="K434" s="490"/>
      <c r="L434" s="490"/>
      <c r="M434" s="491">
        <v>0</v>
      </c>
    </row>
    <row r="436" spans="2:13" ht="13.8" thickBot="1" x14ac:dyDescent="0.3"/>
    <row r="437" spans="2:13" ht="13.8" thickBot="1" x14ac:dyDescent="0.3">
      <c r="B437" s="382" t="s">
        <v>438</v>
      </c>
      <c r="C437" s="383" t="s">
        <v>439</v>
      </c>
      <c r="D437" s="383" t="s">
        <v>441</v>
      </c>
      <c r="E437" s="384" t="s">
        <v>440</v>
      </c>
    </row>
    <row r="438" spans="2:13" x14ac:dyDescent="0.25">
      <c r="B438" s="475" t="s">
        <v>506</v>
      </c>
      <c r="C438" s="373" t="s">
        <v>506</v>
      </c>
      <c r="D438" s="373" t="s">
        <v>506</v>
      </c>
      <c r="E438" s="370" t="s">
        <v>506</v>
      </c>
      <c r="G438" s="250" t="s">
        <v>513</v>
      </c>
    </row>
    <row r="439" spans="2:13" x14ac:dyDescent="0.25">
      <c r="B439" s="474" t="s">
        <v>435</v>
      </c>
      <c r="C439" s="474" t="s">
        <v>443</v>
      </c>
      <c r="D439" s="474" t="s">
        <v>437</v>
      </c>
      <c r="E439" s="474" t="s">
        <v>435</v>
      </c>
      <c r="G439" s="497" t="s">
        <v>512</v>
      </c>
    </row>
    <row r="440" spans="2:13" x14ac:dyDescent="0.25">
      <c r="B440" s="371" t="s">
        <v>436</v>
      </c>
      <c r="C440" s="371"/>
      <c r="D440" s="371"/>
      <c r="E440" s="371"/>
      <c r="G440" s="154" t="s">
        <v>520</v>
      </c>
    </row>
    <row r="442" spans="2:13" x14ac:dyDescent="0.25">
      <c r="B442" s="499" t="s">
        <v>250</v>
      </c>
    </row>
    <row r="443" spans="2:13" s="185" customFormat="1" x14ac:dyDescent="0.25">
      <c r="B443" s="498"/>
    </row>
    <row r="444" spans="2:13" s="185" customFormat="1" x14ac:dyDescent="0.25">
      <c r="B444" s="250" t="s">
        <v>515</v>
      </c>
    </row>
    <row r="446" spans="2:13" x14ac:dyDescent="0.25">
      <c r="B446" s="154" t="s">
        <v>516</v>
      </c>
    </row>
    <row r="447" spans="2:13" s="185" customFormat="1" x14ac:dyDescent="0.25">
      <c r="B447" s="154"/>
    </row>
    <row r="448" spans="2:13" s="185" customFormat="1" x14ac:dyDescent="0.25">
      <c r="B448" s="154" t="s">
        <v>529</v>
      </c>
    </row>
    <row r="450" spans="1:13" s="185" customFormat="1" x14ac:dyDescent="0.25">
      <c r="B450" s="151" t="s">
        <v>489</v>
      </c>
    </row>
    <row r="452" spans="1:13" x14ac:dyDescent="0.25">
      <c r="B452" s="185" t="s">
        <v>517</v>
      </c>
    </row>
    <row r="454" spans="1:13" x14ac:dyDescent="0.25">
      <c r="B454" s="154" t="s">
        <v>518</v>
      </c>
    </row>
    <row r="455" spans="1:13" x14ac:dyDescent="0.25">
      <c r="B455" s="154" t="s">
        <v>519</v>
      </c>
    </row>
    <row r="457" spans="1:13" x14ac:dyDescent="0.25">
      <c r="B457" s="151" t="s">
        <v>491</v>
      </c>
    </row>
    <row r="459" spans="1:13" x14ac:dyDescent="0.25">
      <c r="B459" s="154" t="s">
        <v>531</v>
      </c>
    </row>
    <row r="460" spans="1:13" x14ac:dyDescent="0.25">
      <c r="B460" s="154" t="s">
        <v>532</v>
      </c>
    </row>
    <row r="461" spans="1:13" x14ac:dyDescent="0.25">
      <c r="B461" s="154" t="s">
        <v>533</v>
      </c>
    </row>
    <row r="462" spans="1:13" s="185" customFormat="1" x14ac:dyDescent="0.25">
      <c r="B462" s="154"/>
    </row>
    <row r="463" spans="1:13" s="327" customFormat="1" ht="13.8" x14ac:dyDescent="0.25">
      <c r="A463" s="547" t="s">
        <v>548</v>
      </c>
      <c r="B463" s="548" t="s">
        <v>548</v>
      </c>
      <c r="C463" s="548" t="s">
        <v>548</v>
      </c>
      <c r="D463" s="549" t="s">
        <v>548</v>
      </c>
      <c r="E463" s="549" t="s">
        <v>548</v>
      </c>
      <c r="F463" s="548" t="s">
        <v>548</v>
      </c>
      <c r="G463" s="548" t="s">
        <v>548</v>
      </c>
      <c r="H463" s="582" t="s">
        <v>548</v>
      </c>
      <c r="I463" s="582" t="s">
        <v>548</v>
      </c>
      <c r="J463" s="548"/>
      <c r="K463" s="548">
        <v>0</v>
      </c>
      <c r="L463" s="550"/>
      <c r="M463" s="539" t="s">
        <v>487</v>
      </c>
    </row>
    <row r="464" spans="1:13" s="327" customFormat="1" ht="13.8" x14ac:dyDescent="0.25">
      <c r="A464" s="547" t="s">
        <v>548</v>
      </c>
      <c r="B464" s="548" t="s">
        <v>548</v>
      </c>
      <c r="C464" s="548" t="s">
        <v>548</v>
      </c>
      <c r="D464" s="549" t="s">
        <v>548</v>
      </c>
      <c r="E464" s="549" t="s">
        <v>548</v>
      </c>
      <c r="F464" s="548" t="s">
        <v>548</v>
      </c>
      <c r="G464" s="548" t="s">
        <v>548</v>
      </c>
      <c r="H464" s="582" t="s">
        <v>548</v>
      </c>
      <c r="I464" s="582" t="s">
        <v>548</v>
      </c>
      <c r="J464" s="548"/>
      <c r="K464" s="548">
        <v>0</v>
      </c>
      <c r="L464" s="550"/>
      <c r="M464" s="539" t="s">
        <v>487</v>
      </c>
    </row>
    <row r="465" spans="1:13" s="327" customFormat="1" ht="13.8" x14ac:dyDescent="0.25">
      <c r="A465" s="547" t="s">
        <v>548</v>
      </c>
      <c r="B465" s="548" t="s">
        <v>548</v>
      </c>
      <c r="C465" s="548" t="s">
        <v>548</v>
      </c>
      <c r="D465" s="549" t="s">
        <v>548</v>
      </c>
      <c r="E465" s="549" t="s">
        <v>548</v>
      </c>
      <c r="F465" s="548" t="s">
        <v>548</v>
      </c>
      <c r="G465" s="548" t="s">
        <v>548</v>
      </c>
      <c r="H465" s="582" t="s">
        <v>548</v>
      </c>
      <c r="I465" s="582" t="s">
        <v>548</v>
      </c>
      <c r="J465" s="548"/>
      <c r="K465" s="548">
        <v>0</v>
      </c>
      <c r="L465" s="550"/>
      <c r="M465" s="539" t="s">
        <v>487</v>
      </c>
    </row>
    <row r="466" spans="1:13" s="327" customFormat="1" ht="55.2" x14ac:dyDescent="0.25">
      <c r="A466" s="547" t="s">
        <v>455</v>
      </c>
      <c r="B466" s="548" t="s">
        <v>530</v>
      </c>
      <c r="C466" s="548" t="s">
        <v>539</v>
      </c>
      <c r="D466" s="549">
        <v>43131</v>
      </c>
      <c r="E466" s="549">
        <v>43131</v>
      </c>
      <c r="F466" s="548" t="s">
        <v>418</v>
      </c>
      <c r="G466" s="548" t="s">
        <v>540</v>
      </c>
      <c r="H466" s="582">
        <v>10833</v>
      </c>
      <c r="I466" s="582">
        <v>10833</v>
      </c>
      <c r="J466" s="548"/>
      <c r="K466" s="548">
        <v>0</v>
      </c>
      <c r="L466" s="550"/>
      <c r="M466" s="539" t="s">
        <v>487</v>
      </c>
    </row>
    <row r="467" spans="1:13" s="327" customFormat="1" ht="13.8" x14ac:dyDescent="0.25">
      <c r="A467" s="551" t="s">
        <v>548</v>
      </c>
      <c r="B467" s="552" t="s">
        <v>548</v>
      </c>
      <c r="C467" s="552" t="s">
        <v>548</v>
      </c>
      <c r="D467" s="553" t="s">
        <v>548</v>
      </c>
      <c r="E467" s="553" t="s">
        <v>548</v>
      </c>
      <c r="F467" s="552" t="s">
        <v>548</v>
      </c>
      <c r="G467" s="552" t="s">
        <v>548</v>
      </c>
      <c r="H467" s="583" t="s">
        <v>548</v>
      </c>
      <c r="I467" s="583" t="s">
        <v>548</v>
      </c>
      <c r="J467" s="552"/>
      <c r="K467" s="552">
        <v>0</v>
      </c>
      <c r="L467" s="554"/>
      <c r="M467" s="539" t="s">
        <v>488</v>
      </c>
    </row>
    <row r="470" spans="1:13" s="185" customFormat="1" x14ac:dyDescent="0.25">
      <c r="B470" s="151" t="s">
        <v>487</v>
      </c>
    </row>
    <row r="471" spans="1:13" s="185" customFormat="1" ht="13.8" thickBot="1" x14ac:dyDescent="0.3"/>
    <row r="472" spans="1:13" s="327" customFormat="1" ht="13.8" x14ac:dyDescent="0.25">
      <c r="A472" s="504" t="s">
        <v>453</v>
      </c>
      <c r="B472" s="505" t="s">
        <v>530</v>
      </c>
      <c r="C472" s="506" t="s">
        <v>534</v>
      </c>
      <c r="D472" s="507">
        <v>43131</v>
      </c>
      <c r="E472" s="507">
        <v>43131</v>
      </c>
      <c r="F472" s="506" t="s">
        <v>416</v>
      </c>
      <c r="G472" s="506" t="s">
        <v>535</v>
      </c>
      <c r="H472" s="508">
        <v>0</v>
      </c>
      <c r="I472" s="509">
        <v>0</v>
      </c>
      <c r="J472" s="510"/>
      <c r="K472" s="517">
        <v>0</v>
      </c>
      <c r="L472" s="518" t="s">
        <v>435</v>
      </c>
    </row>
    <row r="473" spans="1:13" s="327" customFormat="1" ht="13.8" x14ac:dyDescent="0.25">
      <c r="A473" s="519" t="s">
        <v>454</v>
      </c>
      <c r="B473" s="520" t="s">
        <v>530</v>
      </c>
      <c r="C473" s="521" t="s">
        <v>536</v>
      </c>
      <c r="D473" s="522">
        <v>43131</v>
      </c>
      <c r="E473" s="522">
        <v>43131</v>
      </c>
      <c r="F473" s="521" t="s">
        <v>417</v>
      </c>
      <c r="G473" s="521" t="s">
        <v>535</v>
      </c>
      <c r="H473" s="511">
        <v>0</v>
      </c>
      <c r="I473" s="512">
        <v>0</v>
      </c>
      <c r="J473" s="513"/>
      <c r="K473" s="523">
        <v>0</v>
      </c>
      <c r="L473" s="524" t="s">
        <v>436</v>
      </c>
    </row>
    <row r="474" spans="1:13" s="327" customFormat="1" ht="13.8" x14ac:dyDescent="0.25">
      <c r="A474" s="519" t="s">
        <v>453</v>
      </c>
      <c r="B474" s="520" t="s">
        <v>530</v>
      </c>
      <c r="C474" s="521" t="s">
        <v>537</v>
      </c>
      <c r="D474" s="522">
        <v>43131</v>
      </c>
      <c r="E474" s="522">
        <v>43131</v>
      </c>
      <c r="F474" s="521" t="s">
        <v>416</v>
      </c>
      <c r="G474" s="521" t="s">
        <v>538</v>
      </c>
      <c r="H474" s="511">
        <v>0</v>
      </c>
      <c r="I474" s="512">
        <v>0</v>
      </c>
      <c r="J474" s="513"/>
      <c r="K474" s="523">
        <v>0</v>
      </c>
      <c r="L474" s="524" t="s">
        <v>443</v>
      </c>
    </row>
    <row r="475" spans="1:13" s="327" customFormat="1" ht="14.4" thickBot="1" x14ac:dyDescent="0.3">
      <c r="A475" s="525" t="s">
        <v>455</v>
      </c>
      <c r="B475" s="526" t="s">
        <v>530</v>
      </c>
      <c r="C475" s="527" t="s">
        <v>539</v>
      </c>
      <c r="D475" s="528">
        <v>43131</v>
      </c>
      <c r="E475" s="528">
        <v>43131</v>
      </c>
      <c r="F475" s="527" t="s">
        <v>418</v>
      </c>
      <c r="G475" s="527" t="s">
        <v>540</v>
      </c>
      <c r="H475" s="514">
        <v>10833</v>
      </c>
      <c r="I475" s="515">
        <v>10833</v>
      </c>
      <c r="J475" s="516"/>
      <c r="K475" s="529">
        <v>0</v>
      </c>
      <c r="L475" s="530" t="s">
        <v>437</v>
      </c>
    </row>
    <row r="476" spans="1:13" s="185" customFormat="1" x14ac:dyDescent="0.25">
      <c r="B476" s="154"/>
    </row>
    <row r="477" spans="1:13" s="185" customFormat="1" x14ac:dyDescent="0.25"/>
    <row r="478" spans="1:13" s="185" customFormat="1" x14ac:dyDescent="0.25">
      <c r="B478" s="151" t="s">
        <v>488</v>
      </c>
    </row>
    <row r="479" spans="1:13" s="185" customFormat="1" ht="13.8" thickBot="1" x14ac:dyDescent="0.3"/>
    <row r="480" spans="1:13" s="327" customFormat="1" ht="13.8" x14ac:dyDescent="0.25">
      <c r="A480" s="555" t="s">
        <v>453</v>
      </c>
      <c r="B480" s="556" t="s">
        <v>530</v>
      </c>
      <c r="C480" s="557" t="s">
        <v>541</v>
      </c>
      <c r="D480" s="558">
        <v>43131</v>
      </c>
      <c r="E480" s="558">
        <v>43131</v>
      </c>
      <c r="F480" s="557">
        <v>0</v>
      </c>
      <c r="G480" s="557" t="s">
        <v>542</v>
      </c>
      <c r="H480" s="559">
        <v>0</v>
      </c>
      <c r="I480" s="560">
        <v>0</v>
      </c>
      <c r="J480" s="561"/>
      <c r="K480" s="562">
        <v>0</v>
      </c>
      <c r="L480" s="563" t="s">
        <v>435</v>
      </c>
    </row>
    <row r="481" spans="1:12" s="327" customFormat="1" ht="13.8" x14ac:dyDescent="0.25">
      <c r="A481" s="564" t="s">
        <v>454</v>
      </c>
      <c r="B481" s="565" t="s">
        <v>530</v>
      </c>
      <c r="C481" s="566" t="s">
        <v>543</v>
      </c>
      <c r="D481" s="567">
        <v>43131</v>
      </c>
      <c r="E481" s="567">
        <v>43131</v>
      </c>
      <c r="F481" s="566">
        <v>0</v>
      </c>
      <c r="G481" s="566" t="s">
        <v>542</v>
      </c>
      <c r="H481" s="568">
        <v>0</v>
      </c>
      <c r="I481" s="569">
        <v>0</v>
      </c>
      <c r="J481" s="570"/>
      <c r="K481" s="571">
        <v>0</v>
      </c>
      <c r="L481" s="572" t="s">
        <v>436</v>
      </c>
    </row>
    <row r="482" spans="1:12" s="327" customFormat="1" ht="13.8" x14ac:dyDescent="0.25">
      <c r="A482" s="542" t="s">
        <v>453</v>
      </c>
      <c r="B482" s="543" t="s">
        <v>530</v>
      </c>
      <c r="C482" s="500" t="s">
        <v>544</v>
      </c>
      <c r="D482" s="501">
        <v>43131</v>
      </c>
      <c r="E482" s="501">
        <v>43131</v>
      </c>
      <c r="F482" s="500" t="s">
        <v>458</v>
      </c>
      <c r="G482" s="500" t="s">
        <v>545</v>
      </c>
      <c r="H482" s="503">
        <v>0</v>
      </c>
      <c r="I482" s="544">
        <v>0</v>
      </c>
      <c r="J482" s="545"/>
      <c r="K482" s="502">
        <v>0</v>
      </c>
      <c r="L482" s="546" t="s">
        <v>443</v>
      </c>
    </row>
    <row r="483" spans="1:12" s="327" customFormat="1" ht="14.4" thickBot="1" x14ac:dyDescent="0.3">
      <c r="A483" s="573" t="s">
        <v>455</v>
      </c>
      <c r="B483" s="574" t="s">
        <v>530</v>
      </c>
      <c r="C483" s="575" t="s">
        <v>546</v>
      </c>
      <c r="D483" s="576">
        <v>43131</v>
      </c>
      <c r="E483" s="576">
        <v>43131</v>
      </c>
      <c r="F483" s="575">
        <v>0</v>
      </c>
      <c r="G483" s="575" t="s">
        <v>547</v>
      </c>
      <c r="H483" s="577">
        <v>0</v>
      </c>
      <c r="I483" s="578">
        <v>0</v>
      </c>
      <c r="J483" s="579"/>
      <c r="K483" s="580">
        <v>0</v>
      </c>
      <c r="L483" s="581" t="s">
        <v>437</v>
      </c>
    </row>
    <row r="486" spans="1:12" x14ac:dyDescent="0.25">
      <c r="A486" s="151" t="s">
        <v>375</v>
      </c>
      <c r="B486" s="476">
        <v>43101</v>
      </c>
      <c r="C486" s="185"/>
      <c r="D486" s="154" t="s">
        <v>549</v>
      </c>
      <c r="E486" s="185"/>
    </row>
    <row r="488" spans="1:12" x14ac:dyDescent="0.25">
      <c r="A488" s="152" t="s">
        <v>550</v>
      </c>
    </row>
    <row r="489" spans="1:12" x14ac:dyDescent="0.25">
      <c r="A489" s="152" t="s">
        <v>551</v>
      </c>
    </row>
    <row r="491" spans="1:12" x14ac:dyDescent="0.25">
      <c r="B491" s="151" t="s">
        <v>552</v>
      </c>
    </row>
    <row r="493" spans="1:12" x14ac:dyDescent="0.25">
      <c r="B493" s="154" t="s">
        <v>553</v>
      </c>
    </row>
    <row r="494" spans="1:12" s="185" customFormat="1" x14ac:dyDescent="0.25">
      <c r="B494" s="154" t="s">
        <v>554</v>
      </c>
    </row>
    <row r="513" spans="1:9" x14ac:dyDescent="0.25">
      <c r="A513" s="151" t="s">
        <v>375</v>
      </c>
      <c r="B513" s="476">
        <v>43101</v>
      </c>
      <c r="C513" s="185"/>
      <c r="D513" s="154" t="s">
        <v>556</v>
      </c>
      <c r="E513" s="185"/>
    </row>
    <row r="515" spans="1:9" x14ac:dyDescent="0.25">
      <c r="A515" s="152" t="s">
        <v>557</v>
      </c>
    </row>
    <row r="516" spans="1:9" s="185" customFormat="1" x14ac:dyDescent="0.25"/>
    <row r="517" spans="1:9" s="185" customFormat="1" x14ac:dyDescent="0.25">
      <c r="B517" s="151" t="s">
        <v>231</v>
      </c>
      <c r="D517" s="154" t="s">
        <v>558</v>
      </c>
    </row>
    <row r="519" spans="1:9" ht="13.8" thickBot="1" x14ac:dyDescent="0.3">
      <c r="B519" s="362" t="s">
        <v>105</v>
      </c>
      <c r="C519" s="362" t="s">
        <v>430</v>
      </c>
      <c r="D519" s="362" t="s">
        <v>463</v>
      </c>
      <c r="E519" s="362" t="s">
        <v>180</v>
      </c>
      <c r="F519" s="212" t="s">
        <v>267</v>
      </c>
      <c r="G519" s="212" t="s">
        <v>275</v>
      </c>
      <c r="H519" s="385" t="s">
        <v>304</v>
      </c>
      <c r="I519" s="468" t="s">
        <v>425</v>
      </c>
    </row>
    <row r="520" spans="1:9" x14ac:dyDescent="0.25">
      <c r="B520" s="379" t="s">
        <v>398</v>
      </c>
      <c r="C520" s="386" t="s">
        <v>82</v>
      </c>
      <c r="D520" s="387" t="s">
        <v>82</v>
      </c>
      <c r="E520" s="388" t="s">
        <v>82</v>
      </c>
      <c r="F520" s="389" t="s">
        <v>330</v>
      </c>
      <c r="G520" s="389" t="s">
        <v>330</v>
      </c>
      <c r="H520" s="389" t="s">
        <v>330</v>
      </c>
      <c r="I520" s="469" t="s">
        <v>82</v>
      </c>
    </row>
    <row r="521" spans="1:9" x14ac:dyDescent="0.25">
      <c r="B521" s="380" t="s">
        <v>388</v>
      </c>
      <c r="C521" s="377" t="s">
        <v>438</v>
      </c>
      <c r="D521" s="123">
        <v>1</v>
      </c>
      <c r="E521" s="197">
        <v>180</v>
      </c>
      <c r="F521" s="242" t="s">
        <v>330</v>
      </c>
      <c r="G521" s="242">
        <v>40</v>
      </c>
      <c r="H521" s="213">
        <v>40</v>
      </c>
      <c r="I521" s="470" t="s">
        <v>460</v>
      </c>
    </row>
    <row r="522" spans="1:9" x14ac:dyDescent="0.25">
      <c r="B522" s="380" t="s">
        <v>177</v>
      </c>
      <c r="C522" s="377" t="s">
        <v>438</v>
      </c>
      <c r="D522" s="123">
        <v>0</v>
      </c>
      <c r="E522" s="197">
        <v>300</v>
      </c>
      <c r="F522" s="242" t="s">
        <v>330</v>
      </c>
      <c r="G522" s="242" t="s">
        <v>330</v>
      </c>
      <c r="H522" s="213">
        <v>8</v>
      </c>
      <c r="I522" s="594" t="s">
        <v>555</v>
      </c>
    </row>
    <row r="523" spans="1:9" x14ac:dyDescent="0.25">
      <c r="B523" s="380" t="s">
        <v>352</v>
      </c>
      <c r="C523" s="378" t="s">
        <v>439</v>
      </c>
      <c r="D523" s="123">
        <v>0</v>
      </c>
      <c r="E523" s="197">
        <v>180</v>
      </c>
      <c r="F523" s="242" t="s">
        <v>330</v>
      </c>
      <c r="G523" s="242">
        <v>40</v>
      </c>
      <c r="H523" s="213">
        <v>40</v>
      </c>
      <c r="I523" s="470" t="s">
        <v>460</v>
      </c>
    </row>
    <row r="524" spans="1:9" x14ac:dyDescent="0.25">
      <c r="B524" s="380" t="s">
        <v>353</v>
      </c>
      <c r="C524" s="378" t="s">
        <v>439</v>
      </c>
      <c r="D524" s="123">
        <v>0</v>
      </c>
      <c r="E524" s="197">
        <v>320</v>
      </c>
      <c r="F524" s="242" t="s">
        <v>330</v>
      </c>
      <c r="G524" s="242" t="s">
        <v>330</v>
      </c>
      <c r="H524" s="213">
        <v>22</v>
      </c>
      <c r="I524" s="470" t="s">
        <v>461</v>
      </c>
    </row>
    <row r="525" spans="1:9" x14ac:dyDescent="0.25">
      <c r="B525" s="380" t="s">
        <v>351</v>
      </c>
      <c r="C525" s="378" t="s">
        <v>438</v>
      </c>
      <c r="D525" s="123">
        <v>0</v>
      </c>
      <c r="E525" s="197">
        <v>320</v>
      </c>
      <c r="F525" s="242" t="s">
        <v>330</v>
      </c>
      <c r="G525" s="242" t="s">
        <v>330</v>
      </c>
      <c r="H525" s="213">
        <v>22</v>
      </c>
      <c r="I525" s="470" t="s">
        <v>461</v>
      </c>
    </row>
    <row r="526" spans="1:9" x14ac:dyDescent="0.25">
      <c r="B526" s="380" t="s">
        <v>354</v>
      </c>
      <c r="C526" s="378" t="s">
        <v>441</v>
      </c>
      <c r="D526" s="123">
        <v>0</v>
      </c>
      <c r="E526" s="197">
        <v>320</v>
      </c>
      <c r="F526" s="242" t="s">
        <v>330</v>
      </c>
      <c r="G526" s="242" t="s">
        <v>330</v>
      </c>
      <c r="H526" s="213">
        <v>22</v>
      </c>
      <c r="I526" s="470" t="s">
        <v>461</v>
      </c>
    </row>
    <row r="527" spans="1:9" x14ac:dyDescent="0.25">
      <c r="B527" s="380" t="s">
        <v>178</v>
      </c>
      <c r="C527" s="377" t="s">
        <v>440</v>
      </c>
      <c r="D527" s="123">
        <v>0</v>
      </c>
      <c r="E527" s="197">
        <v>300</v>
      </c>
      <c r="F527" s="213" t="s">
        <v>330</v>
      </c>
      <c r="G527" s="213" t="s">
        <v>330</v>
      </c>
      <c r="H527" s="213">
        <v>8</v>
      </c>
      <c r="I527" s="594" t="s">
        <v>555</v>
      </c>
    </row>
    <row r="530" spans="1:5" x14ac:dyDescent="0.25">
      <c r="B530" s="595" t="s">
        <v>227</v>
      </c>
    </row>
    <row r="532" spans="1:5" x14ac:dyDescent="0.25">
      <c r="B532" s="154" t="s">
        <v>559</v>
      </c>
    </row>
    <row r="539" spans="1:5" x14ac:dyDescent="0.25">
      <c r="B539" s="151" t="s">
        <v>491</v>
      </c>
    </row>
    <row r="541" spans="1:5" x14ac:dyDescent="0.25">
      <c r="B541" s="154" t="s">
        <v>560</v>
      </c>
    </row>
    <row r="543" spans="1:5" x14ac:dyDescent="0.25">
      <c r="A543" s="151" t="s">
        <v>561</v>
      </c>
      <c r="B543" s="476">
        <v>43101</v>
      </c>
      <c r="C543" s="185"/>
      <c r="D543" s="154" t="s">
        <v>562</v>
      </c>
      <c r="E543" s="185"/>
    </row>
    <row r="545" spans="2:9" x14ac:dyDescent="0.25">
      <c r="B545" s="185" t="s">
        <v>563</v>
      </c>
    </row>
    <row r="546" spans="2:9" x14ac:dyDescent="0.25">
      <c r="B546" s="185" t="s">
        <v>564</v>
      </c>
    </row>
    <row r="547" spans="2:9" x14ac:dyDescent="0.25">
      <c r="B547" s="185" t="s">
        <v>565</v>
      </c>
    </row>
    <row r="549" spans="2:9" x14ac:dyDescent="0.25">
      <c r="B549" s="185" t="s">
        <v>566</v>
      </c>
    </row>
    <row r="551" spans="2:9" x14ac:dyDescent="0.25">
      <c r="B551" s="151" t="s">
        <v>567</v>
      </c>
    </row>
    <row r="553" spans="2:9" s="185" customFormat="1" x14ac:dyDescent="0.25">
      <c r="B553" s="154" t="s">
        <v>589</v>
      </c>
    </row>
    <row r="554" spans="2:9" x14ac:dyDescent="0.25">
      <c r="B554" s="154" t="s">
        <v>590</v>
      </c>
    </row>
    <row r="555" spans="2:9" x14ac:dyDescent="0.25">
      <c r="B555" s="154" t="s">
        <v>571</v>
      </c>
      <c r="F555" s="154"/>
      <c r="I555" s="154" t="s">
        <v>574</v>
      </c>
    </row>
    <row r="556" spans="2:9" x14ac:dyDescent="0.25">
      <c r="B556" s="154" t="s">
        <v>572</v>
      </c>
      <c r="I556" s="154" t="s">
        <v>573</v>
      </c>
    </row>
    <row r="557" spans="2:9" x14ac:dyDescent="0.25">
      <c r="B557" s="154" t="s">
        <v>578</v>
      </c>
    </row>
    <row r="559" spans="2:9" s="185" customFormat="1" x14ac:dyDescent="0.25">
      <c r="B559" s="155" t="s">
        <v>591</v>
      </c>
    </row>
    <row r="560" spans="2:9" s="185" customFormat="1" x14ac:dyDescent="0.25">
      <c r="B560" s="154" t="s">
        <v>588</v>
      </c>
    </row>
    <row r="561" spans="2:11" s="185" customFormat="1" x14ac:dyDescent="0.25">
      <c r="B561" s="154" t="s">
        <v>570</v>
      </c>
    </row>
    <row r="562" spans="2:11" s="185" customFormat="1" x14ac:dyDescent="0.25">
      <c r="B562" s="154"/>
    </row>
    <row r="563" spans="2:11" s="185" customFormat="1" x14ac:dyDescent="0.25">
      <c r="B563" s="154"/>
    </row>
    <row r="564" spans="2:11" x14ac:dyDescent="0.25">
      <c r="B564" s="151" t="s">
        <v>219</v>
      </c>
    </row>
    <row r="566" spans="2:11" s="185" customFormat="1" x14ac:dyDescent="0.25">
      <c r="B566" s="155" t="s">
        <v>587</v>
      </c>
    </row>
    <row r="567" spans="2:11" x14ac:dyDescent="0.25">
      <c r="B567" s="155" t="s">
        <v>581</v>
      </c>
    </row>
    <row r="569" spans="2:11" ht="59.4" x14ac:dyDescent="0.25">
      <c r="B569" s="144" t="s">
        <v>579</v>
      </c>
      <c r="K569" s="152"/>
    </row>
    <row r="570" spans="2:11" s="185" customFormat="1" x14ac:dyDescent="0.25">
      <c r="B570" s="608"/>
    </row>
    <row r="571" spans="2:11" s="185" customFormat="1" x14ac:dyDescent="0.25">
      <c r="B571" s="156" t="s">
        <v>582</v>
      </c>
      <c r="H571" s="154" t="s">
        <v>584</v>
      </c>
    </row>
    <row r="572" spans="2:11" s="185" customFormat="1" x14ac:dyDescent="0.25">
      <c r="D572" s="608"/>
      <c r="E572" s="608"/>
    </row>
    <row r="573" spans="2:11" s="185" customFormat="1" x14ac:dyDescent="0.25">
      <c r="B573" s="154"/>
      <c r="D573" s="608"/>
      <c r="E573" s="608"/>
    </row>
    <row r="574" spans="2:11" s="185" customFormat="1" ht="54.6" x14ac:dyDescent="0.25">
      <c r="B574" s="144" t="s">
        <v>580</v>
      </c>
      <c r="D574" s="608"/>
      <c r="E574" s="608"/>
    </row>
    <row r="575" spans="2:11" s="185" customFormat="1" x14ac:dyDescent="0.25">
      <c r="D575" s="608"/>
      <c r="E575" s="608"/>
    </row>
    <row r="576" spans="2:11" s="185" customFormat="1" x14ac:dyDescent="0.25">
      <c r="B576" s="154" t="s">
        <v>583</v>
      </c>
      <c r="D576" s="608"/>
      <c r="E576" s="608"/>
      <c r="H576" s="154" t="s">
        <v>585</v>
      </c>
    </row>
    <row r="577" spans="2:11" s="185" customFormat="1" x14ac:dyDescent="0.25">
      <c r="D577" s="608"/>
      <c r="E577" s="608"/>
    </row>
    <row r="578" spans="2:11" s="185" customFormat="1" x14ac:dyDescent="0.25">
      <c r="B578" s="154" t="s">
        <v>586</v>
      </c>
      <c r="D578" s="608"/>
      <c r="E578" s="608"/>
    </row>
    <row r="579" spans="2:11" s="185" customFormat="1" x14ac:dyDescent="0.25">
      <c r="B579" s="154"/>
      <c r="D579" s="608"/>
      <c r="E579" s="608"/>
    </row>
    <row r="580" spans="2:11" x14ac:dyDescent="0.25">
      <c r="B580" s="151" t="s">
        <v>231</v>
      </c>
      <c r="K580" s="152"/>
    </row>
    <row r="581" spans="2:11" s="185" customFormat="1" x14ac:dyDescent="0.25">
      <c r="B581" s="154"/>
    </row>
    <row r="582" spans="2:11" s="185" customFormat="1" x14ac:dyDescent="0.25">
      <c r="B582" s="154" t="s">
        <v>576</v>
      </c>
    </row>
    <row r="584" spans="2:11" ht="13.8" thickBot="1" x14ac:dyDescent="0.3">
      <c r="B584" s="362" t="s">
        <v>105</v>
      </c>
      <c r="C584" s="362" t="s">
        <v>430</v>
      </c>
      <c r="D584" s="362" t="s">
        <v>463</v>
      </c>
      <c r="E584" s="362" t="s">
        <v>180</v>
      </c>
      <c r="F584" s="212" t="s">
        <v>267</v>
      </c>
      <c r="G584" s="212" t="s">
        <v>275</v>
      </c>
      <c r="H584" s="385" t="s">
        <v>304</v>
      </c>
      <c r="I584" s="468" t="s">
        <v>425</v>
      </c>
      <c r="J584" s="339" t="s">
        <v>575</v>
      </c>
      <c r="K584" s="152"/>
    </row>
    <row r="585" spans="2:11" x14ac:dyDescent="0.25">
      <c r="B585" s="379" t="s">
        <v>398</v>
      </c>
      <c r="C585" s="386" t="s">
        <v>82</v>
      </c>
      <c r="D585" s="387" t="s">
        <v>82</v>
      </c>
      <c r="E585" s="388" t="s">
        <v>82</v>
      </c>
      <c r="F585" s="389" t="s">
        <v>330</v>
      </c>
      <c r="G585" s="389" t="s">
        <v>330</v>
      </c>
      <c r="H585" s="389" t="s">
        <v>330</v>
      </c>
      <c r="I585" s="387" t="s">
        <v>82</v>
      </c>
      <c r="J585" s="604" t="s">
        <v>82</v>
      </c>
      <c r="K585" s="152"/>
    </row>
    <row r="586" spans="2:11" x14ac:dyDescent="0.25">
      <c r="B586" s="380" t="s">
        <v>388</v>
      </c>
      <c r="C586" s="377" t="s">
        <v>438</v>
      </c>
      <c r="D586" s="123">
        <v>1</v>
      </c>
      <c r="E586" s="197">
        <v>180</v>
      </c>
      <c r="F586" s="242" t="s">
        <v>330</v>
      </c>
      <c r="G586" s="242">
        <v>40</v>
      </c>
      <c r="H586" s="213">
        <v>40</v>
      </c>
      <c r="I586" s="123" t="s">
        <v>460</v>
      </c>
      <c r="J586" s="605">
        <v>0</v>
      </c>
      <c r="K586" s="152"/>
    </row>
    <row r="587" spans="2:11" x14ac:dyDescent="0.25">
      <c r="B587" s="380" t="s">
        <v>177</v>
      </c>
      <c r="C587" s="377" t="s">
        <v>438</v>
      </c>
      <c r="D587" s="123">
        <v>0</v>
      </c>
      <c r="E587" s="197">
        <v>300</v>
      </c>
      <c r="F587" s="242" t="s">
        <v>330</v>
      </c>
      <c r="G587" s="242" t="s">
        <v>330</v>
      </c>
      <c r="H587" s="213">
        <v>8</v>
      </c>
      <c r="I587" s="123" t="s">
        <v>555</v>
      </c>
      <c r="J587" s="605">
        <v>0</v>
      </c>
      <c r="K587" s="152"/>
    </row>
    <row r="588" spans="2:11" x14ac:dyDescent="0.25">
      <c r="B588" s="380" t="s">
        <v>352</v>
      </c>
      <c r="C588" s="378" t="s">
        <v>439</v>
      </c>
      <c r="D588" s="123">
        <v>0</v>
      </c>
      <c r="E588" s="197">
        <v>180</v>
      </c>
      <c r="F588" s="242" t="s">
        <v>330</v>
      </c>
      <c r="G588" s="242">
        <v>40</v>
      </c>
      <c r="H588" s="213">
        <v>40</v>
      </c>
      <c r="I588" s="123" t="s">
        <v>460</v>
      </c>
      <c r="J588" s="605">
        <v>1</v>
      </c>
      <c r="K588" s="152"/>
    </row>
    <row r="589" spans="2:11" x14ac:dyDescent="0.25">
      <c r="B589" s="380" t="s">
        <v>353</v>
      </c>
      <c r="C589" s="378" t="s">
        <v>439</v>
      </c>
      <c r="D589" s="123">
        <v>0</v>
      </c>
      <c r="E589" s="197">
        <v>320</v>
      </c>
      <c r="F589" s="242" t="s">
        <v>330</v>
      </c>
      <c r="G589" s="242" t="s">
        <v>330</v>
      </c>
      <c r="H589" s="213">
        <v>22</v>
      </c>
      <c r="I589" s="123" t="s">
        <v>461</v>
      </c>
      <c r="J589" s="605">
        <v>1</v>
      </c>
      <c r="K589" s="152"/>
    </row>
    <row r="590" spans="2:11" x14ac:dyDescent="0.25">
      <c r="B590" s="380" t="s">
        <v>351</v>
      </c>
      <c r="C590" s="378" t="s">
        <v>438</v>
      </c>
      <c r="D590" s="123">
        <v>0</v>
      </c>
      <c r="E590" s="197">
        <v>320</v>
      </c>
      <c r="F590" s="242" t="s">
        <v>330</v>
      </c>
      <c r="G590" s="242" t="s">
        <v>330</v>
      </c>
      <c r="H590" s="213">
        <v>22</v>
      </c>
      <c r="I590" s="123" t="s">
        <v>461</v>
      </c>
      <c r="J590" s="605">
        <v>1</v>
      </c>
      <c r="K590" s="152"/>
    </row>
    <row r="591" spans="2:11" x14ac:dyDescent="0.25">
      <c r="B591" s="380" t="s">
        <v>354</v>
      </c>
      <c r="C591" s="378" t="s">
        <v>441</v>
      </c>
      <c r="D591" s="123">
        <v>0</v>
      </c>
      <c r="E591" s="197">
        <v>320</v>
      </c>
      <c r="F591" s="242" t="s">
        <v>330</v>
      </c>
      <c r="G591" s="242" t="s">
        <v>330</v>
      </c>
      <c r="H591" s="213">
        <v>22</v>
      </c>
      <c r="I591" s="123" t="s">
        <v>461</v>
      </c>
      <c r="J591" s="605">
        <v>1</v>
      </c>
      <c r="K591" s="152"/>
    </row>
    <row r="592" spans="2:11" x14ac:dyDescent="0.25">
      <c r="B592" s="380" t="s">
        <v>178</v>
      </c>
      <c r="C592" s="377" t="s">
        <v>440</v>
      </c>
      <c r="D592" s="123">
        <v>0</v>
      </c>
      <c r="E592" s="197">
        <v>300</v>
      </c>
      <c r="F592" s="213" t="s">
        <v>330</v>
      </c>
      <c r="G592" s="213" t="s">
        <v>330</v>
      </c>
      <c r="H592" s="213">
        <v>8</v>
      </c>
      <c r="I592" s="123" t="s">
        <v>555</v>
      </c>
      <c r="J592" s="605">
        <v>0</v>
      </c>
      <c r="K592" s="152"/>
    </row>
    <row r="593" spans="1:11" x14ac:dyDescent="0.25">
      <c r="B593" s="380"/>
      <c r="C593" s="378"/>
      <c r="D593" s="123"/>
      <c r="E593" s="197"/>
      <c r="F593" s="213"/>
      <c r="G593" s="213"/>
      <c r="H593" s="213"/>
      <c r="I593" s="123"/>
      <c r="J593" s="605"/>
      <c r="K593" s="152"/>
    </row>
    <row r="594" spans="1:11" ht="13.8" thickBot="1" x14ac:dyDescent="0.3">
      <c r="B594" s="381"/>
      <c r="C594" s="390"/>
      <c r="D594" s="409"/>
      <c r="E594" s="391"/>
      <c r="F594" s="392"/>
      <c r="G594" s="392"/>
      <c r="H594" s="392"/>
      <c r="I594" s="409"/>
      <c r="J594" s="606"/>
      <c r="K594" s="152"/>
    </row>
    <row r="597" spans="1:11" x14ac:dyDescent="0.25">
      <c r="B597" s="152" t="s">
        <v>592</v>
      </c>
    </row>
    <row r="600" spans="1:11" x14ac:dyDescent="0.25">
      <c r="A600" s="151" t="s">
        <v>593</v>
      </c>
      <c r="B600" s="476">
        <v>43101</v>
      </c>
      <c r="C600" s="185"/>
      <c r="D600" s="154" t="s">
        <v>594</v>
      </c>
      <c r="E600" s="185"/>
    </row>
    <row r="602" spans="1:11" x14ac:dyDescent="0.25">
      <c r="B602" s="609" t="s">
        <v>215</v>
      </c>
    </row>
    <row r="603" spans="1:11" x14ac:dyDescent="0.25">
      <c r="B603" s="152" t="s">
        <v>596</v>
      </c>
    </row>
    <row r="604" spans="1:11" x14ac:dyDescent="0.25">
      <c r="B604" s="152" t="s">
        <v>595</v>
      </c>
    </row>
    <row r="607" spans="1:11" x14ac:dyDescent="0.25">
      <c r="A607" s="151" t="s">
        <v>599</v>
      </c>
      <c r="B607" s="476">
        <v>43451</v>
      </c>
      <c r="C607" s="151"/>
      <c r="D607" s="151" t="s">
        <v>600</v>
      </c>
      <c r="E607" s="151"/>
    </row>
    <row r="608" spans="1:11" s="185" customFormat="1" x14ac:dyDescent="0.25">
      <c r="A608" s="151"/>
      <c r="B608" s="476"/>
      <c r="C608" s="151"/>
      <c r="D608" s="151"/>
      <c r="E608" s="151"/>
    </row>
    <row r="609" spans="1:5" s="185" customFormat="1" x14ac:dyDescent="0.25">
      <c r="A609" s="151"/>
      <c r="B609" s="645" t="s">
        <v>608</v>
      </c>
      <c r="C609" s="151"/>
      <c r="D609" s="151"/>
      <c r="E609" s="151"/>
    </row>
    <row r="610" spans="1:5" s="185" customFormat="1" x14ac:dyDescent="0.25">
      <c r="A610" s="151"/>
      <c r="B610" s="645" t="s">
        <v>609</v>
      </c>
      <c r="C610" s="151"/>
      <c r="D610" s="151"/>
      <c r="E610" s="151"/>
    </row>
    <row r="611" spans="1:5" s="185" customFormat="1" x14ac:dyDescent="0.25">
      <c r="A611" s="151"/>
      <c r="B611" s="645" t="s">
        <v>610</v>
      </c>
      <c r="C611" s="151"/>
      <c r="D611" s="151"/>
      <c r="E611" s="151"/>
    </row>
    <row r="612" spans="1:5" s="185" customFormat="1" x14ac:dyDescent="0.25">
      <c r="A612" s="151"/>
      <c r="B612" s="645" t="s">
        <v>611</v>
      </c>
      <c r="C612" s="151"/>
      <c r="D612" s="151"/>
      <c r="E612" s="151"/>
    </row>
    <row r="613" spans="1:5" x14ac:dyDescent="0.25">
      <c r="A613" s="185"/>
    </row>
    <row r="614" spans="1:5" x14ac:dyDescent="0.25">
      <c r="B614" s="609" t="s">
        <v>215</v>
      </c>
    </row>
    <row r="615" spans="1:5" x14ac:dyDescent="0.25">
      <c r="B615" s="154" t="s">
        <v>601</v>
      </c>
    </row>
    <row r="617" spans="1:5" x14ac:dyDescent="0.25">
      <c r="B617" s="609" t="s">
        <v>250</v>
      </c>
    </row>
    <row r="618" spans="1:5" x14ac:dyDescent="0.25">
      <c r="B618" s="154" t="s">
        <v>602</v>
      </c>
    </row>
    <row r="620" spans="1:5" x14ac:dyDescent="0.25">
      <c r="B620" s="609" t="s">
        <v>255</v>
      </c>
    </row>
    <row r="621" spans="1:5" x14ac:dyDescent="0.25">
      <c r="B621" s="154" t="s">
        <v>602</v>
      </c>
    </row>
    <row r="623" spans="1:5" x14ac:dyDescent="0.25">
      <c r="B623" s="609" t="s">
        <v>231</v>
      </c>
    </row>
    <row r="624" spans="1:5" x14ac:dyDescent="0.25">
      <c r="B624" s="155" t="s">
        <v>603</v>
      </c>
    </row>
    <row r="626" spans="2:11" x14ac:dyDescent="0.25">
      <c r="B626" s="152" t="s">
        <v>105</v>
      </c>
      <c r="C626" s="152" t="s">
        <v>430</v>
      </c>
      <c r="D626" s="152" t="s">
        <v>463</v>
      </c>
      <c r="E626" s="152" t="s">
        <v>180</v>
      </c>
    </row>
    <row r="627" spans="2:11" x14ac:dyDescent="0.25">
      <c r="B627" s="152" t="s">
        <v>398</v>
      </c>
      <c r="C627" s="152" t="s">
        <v>82</v>
      </c>
      <c r="D627" s="152" t="s">
        <v>82</v>
      </c>
      <c r="E627" s="152" t="s">
        <v>82</v>
      </c>
      <c r="G627" s="155" t="s">
        <v>605</v>
      </c>
    </row>
    <row r="628" spans="2:11" x14ac:dyDescent="0.25">
      <c r="B628" s="152" t="s">
        <v>388</v>
      </c>
      <c r="C628" s="152" t="s">
        <v>438</v>
      </c>
      <c r="D628" s="152">
        <v>1</v>
      </c>
      <c r="E628" s="152">
        <v>180</v>
      </c>
      <c r="G628" s="154" t="s">
        <v>604</v>
      </c>
    </row>
    <row r="629" spans="2:11" x14ac:dyDescent="0.25">
      <c r="B629" s="152" t="s">
        <v>177</v>
      </c>
      <c r="C629" s="152" t="s">
        <v>438</v>
      </c>
      <c r="D629" s="152">
        <v>0</v>
      </c>
      <c r="E629" s="152">
        <v>300</v>
      </c>
    </row>
    <row r="630" spans="2:11" x14ac:dyDescent="0.25">
      <c r="B630" s="152" t="s">
        <v>352</v>
      </c>
      <c r="C630" s="152" t="s">
        <v>439</v>
      </c>
      <c r="D630" s="152">
        <v>0</v>
      </c>
      <c r="E630" s="152">
        <v>180</v>
      </c>
      <c r="G630" s="154" t="s">
        <v>606</v>
      </c>
    </row>
    <row r="631" spans="2:11" x14ac:dyDescent="0.25">
      <c r="B631" s="152" t="s">
        <v>353</v>
      </c>
      <c r="C631" s="152" t="s">
        <v>439</v>
      </c>
      <c r="D631" s="152">
        <v>0</v>
      </c>
      <c r="E631" s="152">
        <v>320</v>
      </c>
    </row>
    <row r="632" spans="2:11" x14ac:dyDescent="0.25">
      <c r="B632" s="152" t="s">
        <v>597</v>
      </c>
      <c r="C632" s="152" t="s">
        <v>438</v>
      </c>
      <c r="D632" s="152">
        <v>0</v>
      </c>
      <c r="E632" s="152">
        <v>320</v>
      </c>
      <c r="G632" s="365">
        <v>1</v>
      </c>
      <c r="H632" s="407">
        <v>2</v>
      </c>
      <c r="I632" s="365">
        <v>3</v>
      </c>
      <c r="J632" s="365">
        <v>4</v>
      </c>
      <c r="K632" s="365">
        <v>5</v>
      </c>
    </row>
    <row r="633" spans="2:11" ht="13.8" thickBot="1" x14ac:dyDescent="0.3">
      <c r="B633" s="152" t="s">
        <v>598</v>
      </c>
      <c r="C633" s="152" t="s">
        <v>438</v>
      </c>
      <c r="D633" s="152">
        <v>0</v>
      </c>
      <c r="E633" s="152">
        <v>320</v>
      </c>
      <c r="G633" s="362" t="s">
        <v>430</v>
      </c>
      <c r="H633" s="385" t="s">
        <v>101</v>
      </c>
      <c r="I633" s="363">
        <v>2018</v>
      </c>
      <c r="J633" s="363">
        <v>2019</v>
      </c>
      <c r="K633" s="363">
        <v>2020</v>
      </c>
    </row>
    <row r="634" spans="2:11" x14ac:dyDescent="0.25">
      <c r="B634" s="152" t="s">
        <v>351</v>
      </c>
      <c r="C634" s="152" t="s">
        <v>438</v>
      </c>
      <c r="D634" s="152">
        <v>0</v>
      </c>
      <c r="E634" s="152">
        <v>320</v>
      </c>
      <c r="G634" s="352" t="s">
        <v>438</v>
      </c>
      <c r="H634" s="408">
        <v>2</v>
      </c>
      <c r="I634" s="616">
        <v>17.5</v>
      </c>
      <c r="J634" s="616">
        <v>17.5</v>
      </c>
      <c r="K634" s="616">
        <v>0</v>
      </c>
    </row>
    <row r="635" spans="2:11" x14ac:dyDescent="0.25">
      <c r="B635" s="152" t="s">
        <v>354</v>
      </c>
      <c r="C635" s="152" t="s">
        <v>441</v>
      </c>
      <c r="D635" s="152">
        <v>0</v>
      </c>
      <c r="E635" s="152">
        <v>320</v>
      </c>
      <c r="G635" s="364" t="s">
        <v>439</v>
      </c>
      <c r="H635" s="123">
        <v>4</v>
      </c>
      <c r="I635" s="617">
        <v>51.74</v>
      </c>
      <c r="J635" s="617">
        <v>51.74</v>
      </c>
      <c r="K635" s="617">
        <v>0</v>
      </c>
    </row>
    <row r="636" spans="2:11" x14ac:dyDescent="0.25">
      <c r="B636" s="152" t="s">
        <v>178</v>
      </c>
      <c r="C636" s="152" t="s">
        <v>440</v>
      </c>
      <c r="D636" s="152">
        <v>0</v>
      </c>
      <c r="E636" s="152">
        <v>300</v>
      </c>
      <c r="G636" s="364" t="s">
        <v>441</v>
      </c>
      <c r="H636" s="123">
        <v>5</v>
      </c>
      <c r="I636" s="617">
        <v>23</v>
      </c>
      <c r="J636" s="619">
        <v>35</v>
      </c>
      <c r="K636" s="617">
        <v>0</v>
      </c>
    </row>
    <row r="637" spans="2:11" ht="13.8" thickBot="1" x14ac:dyDescent="0.3">
      <c r="G637" s="358" t="s">
        <v>440</v>
      </c>
      <c r="H637" s="409">
        <v>3</v>
      </c>
      <c r="I637" s="618">
        <v>14.8</v>
      </c>
      <c r="J637" s="618">
        <v>14.8</v>
      </c>
      <c r="K637" s="618">
        <v>0</v>
      </c>
    </row>
    <row r="639" spans="2:11" x14ac:dyDescent="0.25">
      <c r="B639" s="155" t="s">
        <v>607</v>
      </c>
    </row>
    <row r="641" spans="1:8" x14ac:dyDescent="0.25">
      <c r="B641"/>
      <c r="C641" s="612">
        <v>2</v>
      </c>
      <c r="D641" s="612">
        <v>3</v>
      </c>
      <c r="E641" s="612">
        <v>4</v>
      </c>
      <c r="F641" s="612">
        <v>5</v>
      </c>
      <c r="G641" s="612">
        <v>6</v>
      </c>
      <c r="H641" s="612">
        <v>7</v>
      </c>
    </row>
    <row r="642" spans="1:8" ht="13.8" thickBot="1" x14ac:dyDescent="0.3">
      <c r="B642" s="627"/>
      <c r="C642" s="628" t="s">
        <v>82</v>
      </c>
      <c r="D642" s="628">
        <v>2018</v>
      </c>
      <c r="E642" s="628">
        <v>2019</v>
      </c>
      <c r="F642" s="629">
        <v>2020</v>
      </c>
      <c r="G642" s="628">
        <v>2021</v>
      </c>
      <c r="H642" s="629">
        <v>2022</v>
      </c>
    </row>
    <row r="643" spans="1:8" x14ac:dyDescent="0.25">
      <c r="B643" s="630" t="s">
        <v>555</v>
      </c>
      <c r="C643" s="631" t="s">
        <v>82</v>
      </c>
      <c r="D643" s="631">
        <v>300</v>
      </c>
      <c r="E643" s="631">
        <v>300</v>
      </c>
      <c r="F643" s="632">
        <v>0</v>
      </c>
      <c r="G643" s="632">
        <v>0</v>
      </c>
      <c r="H643" s="633">
        <v>0</v>
      </c>
    </row>
    <row r="644" spans="1:8" x14ac:dyDescent="0.25">
      <c r="B644" s="634" t="s">
        <v>460</v>
      </c>
      <c r="C644" s="614" t="s">
        <v>82</v>
      </c>
      <c r="D644" s="610">
        <v>180</v>
      </c>
      <c r="E644" s="611">
        <v>185</v>
      </c>
      <c r="F644" s="626">
        <v>0</v>
      </c>
      <c r="G644" s="626">
        <v>0</v>
      </c>
      <c r="H644" s="635">
        <v>0</v>
      </c>
    </row>
    <row r="645" spans="1:8" x14ac:dyDescent="0.25">
      <c r="B645" s="634" t="s">
        <v>461</v>
      </c>
      <c r="C645" s="614" t="s">
        <v>82</v>
      </c>
      <c r="D645" s="610">
        <v>320</v>
      </c>
      <c r="E645" s="611">
        <v>330</v>
      </c>
      <c r="F645" s="626">
        <v>0</v>
      </c>
      <c r="G645" s="626">
        <v>0</v>
      </c>
      <c r="H645" s="635">
        <v>0</v>
      </c>
    </row>
    <row r="646" spans="1:8" x14ac:dyDescent="0.25">
      <c r="B646" s="636"/>
      <c r="C646" s="614"/>
      <c r="D646" s="613"/>
      <c r="E646" s="613"/>
      <c r="F646" s="615"/>
      <c r="G646" s="615"/>
      <c r="H646" s="637"/>
    </row>
    <row r="647" spans="1:8" x14ac:dyDescent="0.25">
      <c r="B647" s="636"/>
      <c r="C647" s="614"/>
      <c r="D647" s="613"/>
      <c r="E647" s="613"/>
      <c r="F647" s="615"/>
      <c r="G647" s="615"/>
      <c r="H647" s="637"/>
    </row>
    <row r="648" spans="1:8" x14ac:dyDescent="0.25">
      <c r="B648" s="638"/>
      <c r="C648" s="614"/>
      <c r="D648" s="613"/>
      <c r="E648" s="621"/>
      <c r="F648" s="620"/>
      <c r="G648" s="620"/>
      <c r="H648" s="639"/>
    </row>
    <row r="649" spans="1:8" ht="13.8" thickBot="1" x14ac:dyDescent="0.3">
      <c r="B649" s="640"/>
      <c r="C649" s="641"/>
      <c r="D649" s="642"/>
      <c r="E649" s="642"/>
      <c r="F649" s="643"/>
      <c r="G649" s="643"/>
      <c r="H649" s="644"/>
    </row>
    <row r="652" spans="1:8" s="151" customFormat="1" x14ac:dyDescent="0.25">
      <c r="A652" s="151" t="s">
        <v>612</v>
      </c>
      <c r="B652" s="476">
        <v>43703</v>
      </c>
    </row>
    <row r="654" spans="1:8" x14ac:dyDescent="0.25">
      <c r="B654" s="151" t="s">
        <v>613</v>
      </c>
    </row>
    <row r="656" spans="1:8" x14ac:dyDescent="0.25">
      <c r="B656" s="154" t="s">
        <v>614</v>
      </c>
    </row>
    <row r="658" spans="1:6" x14ac:dyDescent="0.25">
      <c r="B658" s="151" t="s">
        <v>491</v>
      </c>
    </row>
    <row r="660" spans="1:6" x14ac:dyDescent="0.25">
      <c r="B660" s="154" t="s">
        <v>615</v>
      </c>
    </row>
    <row r="663" spans="1:6" x14ac:dyDescent="0.25">
      <c r="A663" s="151" t="s">
        <v>616</v>
      </c>
    </row>
    <row r="664" spans="1:6" s="185" customFormat="1" x14ac:dyDescent="0.25">
      <c r="A664" s="151"/>
      <c r="B664" s="154" t="s">
        <v>629</v>
      </c>
    </row>
    <row r="665" spans="1:6" s="185" customFormat="1" x14ac:dyDescent="0.25">
      <c r="A665" s="151"/>
      <c r="B665" s="154" t="s">
        <v>622</v>
      </c>
    </row>
    <row r="666" spans="1:6" s="185" customFormat="1" x14ac:dyDescent="0.25">
      <c r="A666" s="151"/>
    </row>
    <row r="667" spans="1:6" s="185" customFormat="1" x14ac:dyDescent="0.25">
      <c r="A667" s="151"/>
      <c r="B667" s="151" t="s">
        <v>215</v>
      </c>
    </row>
    <row r="668" spans="1:6" s="185" customFormat="1" x14ac:dyDescent="0.25">
      <c r="A668" s="154" t="s">
        <v>389</v>
      </c>
      <c r="B668" s="185" t="s">
        <v>634</v>
      </c>
      <c r="F668" s="154" t="s">
        <v>635</v>
      </c>
    </row>
    <row r="669" spans="1:6" s="185" customFormat="1" x14ac:dyDescent="0.25">
      <c r="A669" s="154" t="s">
        <v>389</v>
      </c>
      <c r="B669" s="301" t="s">
        <v>636</v>
      </c>
    </row>
    <row r="670" spans="1:6" s="185" customFormat="1" x14ac:dyDescent="0.25">
      <c r="A670" s="154" t="s">
        <v>389</v>
      </c>
      <c r="B670" s="154" t="s">
        <v>637</v>
      </c>
    </row>
    <row r="671" spans="1:6" s="185" customFormat="1" x14ac:dyDescent="0.25">
      <c r="A671" s="154"/>
      <c r="B671" s="154" t="s">
        <v>628</v>
      </c>
    </row>
    <row r="673" spans="1:2" x14ac:dyDescent="0.25">
      <c r="B673" s="151" t="s">
        <v>490</v>
      </c>
    </row>
    <row r="674" spans="1:2" x14ac:dyDescent="0.25">
      <c r="B674" s="152" t="s">
        <v>617</v>
      </c>
    </row>
    <row r="675" spans="1:2" x14ac:dyDescent="0.25">
      <c r="A675" s="152" t="s">
        <v>619</v>
      </c>
      <c r="B675" s="185" t="s">
        <v>618</v>
      </c>
    </row>
    <row r="676" spans="1:2" x14ac:dyDescent="0.25">
      <c r="A676" s="152" t="s">
        <v>389</v>
      </c>
      <c r="B676" s="154" t="s">
        <v>630</v>
      </c>
    </row>
    <row r="677" spans="1:2" x14ac:dyDescent="0.25">
      <c r="B677" s="185" t="s">
        <v>621</v>
      </c>
    </row>
    <row r="679" spans="1:2" x14ac:dyDescent="0.25">
      <c r="B679" s="151" t="s">
        <v>487</v>
      </c>
    </row>
    <row r="680" spans="1:2" x14ac:dyDescent="0.25">
      <c r="A680" s="152" t="s">
        <v>619</v>
      </c>
      <c r="B680" s="185" t="s">
        <v>620</v>
      </c>
    </row>
    <row r="681" spans="1:2" x14ac:dyDescent="0.25">
      <c r="A681" s="152" t="s">
        <v>389</v>
      </c>
      <c r="B681" s="154" t="s">
        <v>631</v>
      </c>
    </row>
    <row r="682" spans="1:2" x14ac:dyDescent="0.25">
      <c r="B682" s="185" t="s">
        <v>621</v>
      </c>
    </row>
    <row r="684" spans="1:2" s="185" customFormat="1" x14ac:dyDescent="0.25">
      <c r="B684" s="151" t="s">
        <v>488</v>
      </c>
    </row>
    <row r="685" spans="1:2" s="185" customFormat="1" x14ac:dyDescent="0.25">
      <c r="A685" s="185" t="s">
        <v>619</v>
      </c>
      <c r="B685" s="185" t="s">
        <v>620</v>
      </c>
    </row>
    <row r="686" spans="1:2" s="185" customFormat="1" x14ac:dyDescent="0.25">
      <c r="A686" s="185" t="s">
        <v>389</v>
      </c>
      <c r="B686" s="154" t="s">
        <v>631</v>
      </c>
    </row>
    <row r="687" spans="1:2" s="185" customFormat="1" x14ac:dyDescent="0.25">
      <c r="B687" s="185" t="s">
        <v>621</v>
      </c>
    </row>
    <row r="689" spans="1:6" x14ac:dyDescent="0.25">
      <c r="B689" s="151" t="s">
        <v>227</v>
      </c>
    </row>
    <row r="690" spans="1:6" s="185" customFormat="1" x14ac:dyDescent="0.25">
      <c r="B690" s="154" t="s">
        <v>638</v>
      </c>
    </row>
    <row r="691" spans="1:6" s="185" customFormat="1" x14ac:dyDescent="0.25">
      <c r="B691" s="658" t="s">
        <v>639</v>
      </c>
      <c r="C691" s="659"/>
      <c r="D691" s="659"/>
      <c r="E691" s="659"/>
      <c r="F691" s="659"/>
    </row>
    <row r="693" spans="1:6" x14ac:dyDescent="0.25">
      <c r="B693" s="151" t="s">
        <v>231</v>
      </c>
    </row>
    <row r="694" spans="1:6" s="185" customFormat="1" x14ac:dyDescent="0.25">
      <c r="B694" s="151"/>
    </row>
    <row r="695" spans="1:6" s="185" customFormat="1" x14ac:dyDescent="0.25">
      <c r="B695" s="154" t="s">
        <v>632</v>
      </c>
    </row>
    <row r="696" spans="1:6" s="185" customFormat="1" x14ac:dyDescent="0.25">
      <c r="A696" s="154" t="s">
        <v>619</v>
      </c>
      <c r="B696" s="154" t="s">
        <v>604</v>
      </c>
    </row>
    <row r="697" spans="1:6" s="185" customFormat="1" x14ac:dyDescent="0.25">
      <c r="A697" s="154" t="s">
        <v>389</v>
      </c>
      <c r="B697" s="154" t="s">
        <v>648</v>
      </c>
    </row>
    <row r="698" spans="1:6" s="185" customFormat="1" x14ac:dyDescent="0.25">
      <c r="A698" s="154"/>
      <c r="B698" s="154" t="s">
        <v>633</v>
      </c>
    </row>
    <row r="700" spans="1:6" x14ac:dyDescent="0.25">
      <c r="B700" s="154" t="s">
        <v>624</v>
      </c>
    </row>
    <row r="701" spans="1:6" x14ac:dyDescent="0.25">
      <c r="B701" s="154" t="s">
        <v>625</v>
      </c>
    </row>
    <row r="702" spans="1:6" x14ac:dyDescent="0.25">
      <c r="B702" s="154" t="s">
        <v>627</v>
      </c>
    </row>
    <row r="704" spans="1:6" x14ac:dyDescent="0.25">
      <c r="A704" s="151" t="s">
        <v>651</v>
      </c>
    </row>
    <row r="706" spans="1:17" x14ac:dyDescent="0.25">
      <c r="B706" s="152" t="s">
        <v>652</v>
      </c>
    </row>
    <row r="708" spans="1:17" x14ac:dyDescent="0.25">
      <c r="A708" s="152" t="s">
        <v>653</v>
      </c>
      <c r="B708" s="154" t="s">
        <v>656</v>
      </c>
      <c r="C708" s="154" t="s">
        <v>654</v>
      </c>
      <c r="Q708" s="154" t="s">
        <v>655</v>
      </c>
    </row>
    <row r="709" spans="1:17" x14ac:dyDescent="0.25">
      <c r="A709" s="154" t="s">
        <v>389</v>
      </c>
      <c r="B709" s="154" t="s">
        <v>656</v>
      </c>
      <c r="C709" s="154" t="s">
        <v>657</v>
      </c>
    </row>
    <row r="712" spans="1:17" x14ac:dyDescent="0.25">
      <c r="A712" s="151" t="s">
        <v>781</v>
      </c>
    </row>
    <row r="714" spans="1:17" x14ac:dyDescent="0.25">
      <c r="B714" s="154" t="s">
        <v>782</v>
      </c>
    </row>
    <row r="721" spans="1:2" x14ac:dyDescent="0.25">
      <c r="A721" s="151" t="s">
        <v>784</v>
      </c>
    </row>
    <row r="722" spans="1:2" x14ac:dyDescent="0.25">
      <c r="B722" s="154" t="s">
        <v>786</v>
      </c>
    </row>
    <row r="723" spans="1:2" x14ac:dyDescent="0.25">
      <c r="B723" s="154" t="s">
        <v>787</v>
      </c>
    </row>
    <row r="724" spans="1:2" x14ac:dyDescent="0.25">
      <c r="B724" s="154" t="s">
        <v>788</v>
      </c>
    </row>
    <row r="726" spans="1:2" x14ac:dyDescent="0.25">
      <c r="B726" s="154" t="s">
        <v>552</v>
      </c>
    </row>
    <row r="728" spans="1:2" x14ac:dyDescent="0.25">
      <c r="B728" s="154" t="s">
        <v>793</v>
      </c>
    </row>
    <row r="729" spans="1:2" x14ac:dyDescent="0.25">
      <c r="B729" s="155" t="s">
        <v>789</v>
      </c>
    </row>
    <row r="730" spans="1:2" x14ac:dyDescent="0.25">
      <c r="B730" s="155" t="s">
        <v>790</v>
      </c>
    </row>
    <row r="732" spans="1:2" x14ac:dyDescent="0.25">
      <c r="B732" s="155" t="s">
        <v>791</v>
      </c>
    </row>
    <row r="733" spans="1:2" x14ac:dyDescent="0.25">
      <c r="B733" s="185" t="s">
        <v>792</v>
      </c>
    </row>
    <row r="734" spans="1:2" x14ac:dyDescent="0.25">
      <c r="B734" s="155" t="s">
        <v>794</v>
      </c>
    </row>
    <row r="735" spans="1:2" x14ac:dyDescent="0.25">
      <c r="B735" s="155" t="s">
        <v>795</v>
      </c>
    </row>
    <row r="737" spans="1:3" x14ac:dyDescent="0.25">
      <c r="B737" s="155" t="s">
        <v>215</v>
      </c>
    </row>
    <row r="739" spans="1:3" x14ac:dyDescent="0.25">
      <c r="B739" s="154" t="s">
        <v>796</v>
      </c>
    </row>
    <row r="740" spans="1:3" x14ac:dyDescent="0.25">
      <c r="B740" s="185" t="s">
        <v>785</v>
      </c>
    </row>
    <row r="741" spans="1:3" x14ac:dyDescent="0.25">
      <c r="B741" s="154" t="s">
        <v>797</v>
      </c>
    </row>
    <row r="743" spans="1:3" x14ac:dyDescent="0.25">
      <c r="B743" s="155" t="s">
        <v>798</v>
      </c>
    </row>
    <row r="744" spans="1:3" x14ac:dyDescent="0.25">
      <c r="B744" s="155" t="s">
        <v>799</v>
      </c>
    </row>
    <row r="746" spans="1:3" x14ac:dyDescent="0.25">
      <c r="A746" s="151" t="s">
        <v>800</v>
      </c>
    </row>
    <row r="747" spans="1:3" x14ac:dyDescent="0.25">
      <c r="B747" s="154" t="s">
        <v>801</v>
      </c>
    </row>
    <row r="749" spans="1:3" x14ac:dyDescent="0.25">
      <c r="B749" s="152" t="s">
        <v>82</v>
      </c>
      <c r="C749" s="152" t="s">
        <v>82</v>
      </c>
    </row>
    <row r="750" spans="1:3" x14ac:dyDescent="0.25">
      <c r="B750" s="152">
        <v>2020</v>
      </c>
      <c r="C750" s="152">
        <v>5</v>
      </c>
    </row>
    <row r="751" spans="1:3" x14ac:dyDescent="0.25">
      <c r="B751" s="152">
        <v>2021</v>
      </c>
      <c r="C751" s="152">
        <v>5</v>
      </c>
    </row>
    <row r="752" spans="1:3" x14ac:dyDescent="0.25">
      <c r="B752" s="152">
        <v>2022</v>
      </c>
      <c r="C752" s="152">
        <v>5</v>
      </c>
    </row>
    <row r="753" spans="2:5" x14ac:dyDescent="0.25">
      <c r="B753" s="152">
        <v>2023</v>
      </c>
      <c r="C753" s="152">
        <v>5</v>
      </c>
      <c r="E753" s="154" t="s">
        <v>802</v>
      </c>
    </row>
  </sheetData>
  <mergeCells count="1">
    <mergeCell ref="B386:J386"/>
  </mergeCells>
  <conditionalFormatting sqref="E165:H172">
    <cfRule type="dataBar" priority="1">
      <dataBar>
        <cfvo type="min"/>
        <cfvo type="max"/>
        <color rgb="FF63C384"/>
      </dataBar>
      <extLst>
        <ext xmlns:x14="http://schemas.microsoft.com/office/spreadsheetml/2009/9/main" uri="{B025F937-C7B1-47D3-B67F-A62EFF666E3E}">
          <x14:id>{5C3025E8-D982-488A-BE7E-4838A2C40A2B}</x14:id>
        </ext>
      </extLst>
    </cfRule>
  </conditionalFormatting>
  <pageMargins left="0.70866141732283472" right="0.70866141732283472" top="0.74803149606299213" bottom="0.74803149606299213" header="0.31496062992125984" footer="0.31496062992125984"/>
  <pageSetup paperSize="9" scale="80" orientation="landscape" r:id="rId1"/>
  <headerFooter alignWithMargins="0">
    <oddHeader>&amp;L&amp;G&amp;R&amp;G</oddHeader>
    <oddFooter>&amp;L&amp;8Dateiname:
&amp;F
&amp;A&amp;C&amp;8ESF_Monats_VN_TN_UHG _V3_2_200501&amp;R
        Seite &amp;P von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5C3025E8-D982-488A-BE7E-4838A2C40A2B}">
            <x14:dataBar minLength="0" maxLength="100" border="1" negativeBarBorderColorSameAsPositive="0">
              <x14:cfvo type="autoMin"/>
              <x14:cfvo type="autoMax"/>
              <x14:borderColor rgb="FF63C384"/>
              <x14:negativeFillColor rgb="FFFF0000"/>
              <x14:negativeBorderColor rgb="FFFF0000"/>
              <x14:axisColor rgb="FF000000"/>
            </x14:dataBar>
          </x14:cfRule>
          <xm:sqref>E165:H172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72"/>
  <sheetViews>
    <sheetView zoomScaleNormal="100" workbookViewId="0">
      <selection activeCell="M6" sqref="M6"/>
    </sheetView>
  </sheetViews>
  <sheetFormatPr baseColWidth="10" defaultColWidth="11.44140625" defaultRowHeight="13.2" x14ac:dyDescent="0.25"/>
  <cols>
    <col min="1" max="1" width="4.44140625" style="120" bestFit="1" customWidth="1"/>
    <col min="2" max="2" width="11.33203125" style="120" bestFit="1" customWidth="1"/>
    <col min="3" max="3" width="8.88671875" style="120" bestFit="1" customWidth="1"/>
    <col min="4" max="4" width="10.109375" style="120" bestFit="1" customWidth="1"/>
    <col min="5" max="5" width="10.109375" style="120" customWidth="1"/>
    <col min="6" max="6" width="4.44140625" style="120" bestFit="1" customWidth="1"/>
    <col min="7" max="7" width="11.44140625" style="120"/>
    <col min="8" max="13" width="8.6640625" style="120" customWidth="1"/>
    <col min="14" max="14" width="5.6640625" style="120" customWidth="1"/>
    <col min="15" max="15" width="10.88671875" style="140" bestFit="1" customWidth="1"/>
    <col min="16" max="18" width="11.44140625" style="120"/>
    <col min="19" max="19" width="16.6640625" style="120" customWidth="1"/>
    <col min="20" max="16384" width="11.44140625" style="120"/>
  </cols>
  <sheetData>
    <row r="1" spans="1:20" s="139" customFormat="1" ht="66" customHeight="1" x14ac:dyDescent="0.25">
      <c r="A1" s="141" t="s">
        <v>2</v>
      </c>
      <c r="B1" s="141" t="s">
        <v>507</v>
      </c>
      <c r="C1" s="142" t="s">
        <v>3</v>
      </c>
      <c r="D1" s="141" t="s">
        <v>10</v>
      </c>
      <c r="E1" s="141" t="s">
        <v>11</v>
      </c>
      <c r="F1" s="143" t="s">
        <v>94</v>
      </c>
      <c r="G1" s="141" t="s">
        <v>11</v>
      </c>
      <c r="H1" s="795" t="s">
        <v>741</v>
      </c>
      <c r="I1" s="796" t="s">
        <v>579</v>
      </c>
      <c r="J1" s="778" t="s">
        <v>691</v>
      </c>
      <c r="K1" s="778" t="s">
        <v>726</v>
      </c>
      <c r="L1" s="778" t="s">
        <v>727</v>
      </c>
      <c r="M1" s="797" t="s">
        <v>580</v>
      </c>
      <c r="N1" s="144" t="s">
        <v>218</v>
      </c>
      <c r="O1" s="170" t="s">
        <v>180</v>
      </c>
    </row>
    <row r="2" spans="1:20" x14ac:dyDescent="0.25">
      <c r="A2" s="121">
        <f>Monatsverwendungsnachweis!A13</f>
        <v>1</v>
      </c>
      <c r="B2" s="145">
        <f>Monatsverwendungsnachweis!B13</f>
        <v>0</v>
      </c>
      <c r="C2" s="145">
        <f>Monatsverwendungsnachweis!D13</f>
        <v>0</v>
      </c>
      <c r="D2" s="146" t="str">
        <f>IF(Monatsverwendungsnachweis!F13="","",Monatsverwendungsnachweis!F13)</f>
        <v/>
      </c>
      <c r="E2" s="146" t="str">
        <f>IF(Monatsverwendungsnachweis!H13="","",Monatsverwendungsnachweis!H13)</f>
        <v/>
      </c>
      <c r="F2" s="121">
        <f>Monatsverwendungsnachweis!G13</f>
        <v>0</v>
      </c>
      <c r="G2" s="146">
        <f>Monatsverwendungsnachweis!H13</f>
        <v>0</v>
      </c>
      <c r="H2" s="460">
        <f>VLOOKUP(Monatsverwendungsnachweis!$K$5,Matrix,3,FALSE)</f>
        <v>0</v>
      </c>
      <c r="I2" s="460">
        <f>VLOOKUP(Monatsverwendungsnachweis!$K$5,Matrix,9,FALSE)</f>
        <v>0</v>
      </c>
      <c r="J2" s="460">
        <f>IF(Monatsverwendungsnachweis!I13="ja",1,0)</f>
        <v>0</v>
      </c>
      <c r="K2" s="460">
        <f>IF(Monatsverwendungsnachweis!Q13+Monatsverwendungsnachweis!R13&gt;0,1,0)</f>
        <v>0</v>
      </c>
      <c r="L2" s="777">
        <f>IF((J2+K2)&gt;0,1,0)</f>
        <v>0</v>
      </c>
      <c r="M2" s="460">
        <v>1</v>
      </c>
      <c r="N2" s="460">
        <f>IF(H2=1,Ermittlung_Pauschale!K2,L2*M2)</f>
        <v>0</v>
      </c>
      <c r="O2" s="186">
        <v>0</v>
      </c>
      <c r="R2" s="92" t="s">
        <v>733</v>
      </c>
    </row>
    <row r="3" spans="1:20" x14ac:dyDescent="0.25">
      <c r="A3" s="121" t="str">
        <f>Monatsverwendungsnachweis!A14</f>
        <v/>
      </c>
      <c r="B3" s="184">
        <f>Monatsverwendungsnachweis!B14</f>
        <v>0</v>
      </c>
      <c r="C3" s="184">
        <f>Monatsverwendungsnachweis!D14</f>
        <v>0</v>
      </c>
      <c r="D3" s="146" t="str">
        <f>IF(Monatsverwendungsnachweis!F14="","",Monatsverwendungsnachweis!F14)</f>
        <v/>
      </c>
      <c r="E3" s="146" t="str">
        <f>IF(Monatsverwendungsnachweis!H14="","",Monatsverwendungsnachweis!H14)</f>
        <v/>
      </c>
      <c r="F3" s="121">
        <f>Monatsverwendungsnachweis!G14</f>
        <v>0</v>
      </c>
      <c r="G3" s="146">
        <f>Monatsverwendungsnachweis!H14</f>
        <v>0</v>
      </c>
      <c r="H3" s="460">
        <f>VLOOKUP(Monatsverwendungsnachweis!$K$5,Matrix,3,FALSE)</f>
        <v>0</v>
      </c>
      <c r="I3" s="460">
        <f>VLOOKUP(Monatsverwendungsnachweis!$K$5,Matrix,9,FALSE)</f>
        <v>0</v>
      </c>
      <c r="J3" s="460">
        <f>IF(Monatsverwendungsnachweis!I14="ja",1,0)</f>
        <v>0</v>
      </c>
      <c r="K3" s="460">
        <f>IF(Monatsverwendungsnachweis!Q14+Monatsverwendungsnachweis!R14&gt;0,1,0)</f>
        <v>0</v>
      </c>
      <c r="L3" s="777">
        <f t="shared" ref="L3:L66" si="0">IF((J3+K3)&gt;0,1,0)</f>
        <v>0</v>
      </c>
      <c r="M3" s="460">
        <v>1</v>
      </c>
      <c r="N3" s="460">
        <f>IF(H3=1,Ermittlung_Pauschale!K3,L3*M3)</f>
        <v>0</v>
      </c>
      <c r="O3" s="186">
        <v>0</v>
      </c>
    </row>
    <row r="4" spans="1:20" x14ac:dyDescent="0.25">
      <c r="A4" s="121" t="str">
        <f>Monatsverwendungsnachweis!A15</f>
        <v/>
      </c>
      <c r="B4" s="184">
        <f>Monatsverwendungsnachweis!B15</f>
        <v>0</v>
      </c>
      <c r="C4" s="184">
        <f>Monatsverwendungsnachweis!D15</f>
        <v>0</v>
      </c>
      <c r="D4" s="146" t="str">
        <f>IF(Monatsverwendungsnachweis!F15="","",Monatsverwendungsnachweis!F15)</f>
        <v/>
      </c>
      <c r="E4" s="146" t="str">
        <f>IF(Monatsverwendungsnachweis!H15="","",Monatsverwendungsnachweis!H15)</f>
        <v/>
      </c>
      <c r="F4" s="121">
        <f>Monatsverwendungsnachweis!G15</f>
        <v>0</v>
      </c>
      <c r="G4" s="146">
        <f>Monatsverwendungsnachweis!H15</f>
        <v>0</v>
      </c>
      <c r="H4" s="460">
        <f>VLOOKUP(Monatsverwendungsnachweis!$K$5,Matrix,3,FALSE)</f>
        <v>0</v>
      </c>
      <c r="I4" s="460">
        <f>VLOOKUP(Monatsverwendungsnachweis!$K$5,Matrix,9,FALSE)</f>
        <v>0</v>
      </c>
      <c r="J4" s="460">
        <f>IF(Monatsverwendungsnachweis!I15="ja",1,0)</f>
        <v>0</v>
      </c>
      <c r="K4" s="460">
        <f>IF(Monatsverwendungsnachweis!Q15+Monatsverwendungsnachweis!R15&gt;0,1,0)</f>
        <v>0</v>
      </c>
      <c r="L4" s="777">
        <f t="shared" si="0"/>
        <v>0</v>
      </c>
      <c r="M4" s="460">
        <v>1</v>
      </c>
      <c r="N4" s="460">
        <f>IF(H4=1,Ermittlung_Pauschale!K4,L4*M4)</f>
        <v>0</v>
      </c>
      <c r="O4" s="186">
        <v>0</v>
      </c>
      <c r="R4" s="92" t="s">
        <v>741</v>
      </c>
      <c r="T4" s="120" t="s">
        <v>708</v>
      </c>
    </row>
    <row r="5" spans="1:20" x14ac:dyDescent="0.25">
      <c r="A5" s="121" t="str">
        <f>Monatsverwendungsnachweis!A16</f>
        <v/>
      </c>
      <c r="B5" s="184">
        <f>Monatsverwendungsnachweis!B16</f>
        <v>0</v>
      </c>
      <c r="C5" s="184">
        <f>Monatsverwendungsnachweis!D16</f>
        <v>0</v>
      </c>
      <c r="D5" s="146" t="str">
        <f>IF(Monatsverwendungsnachweis!F16="","",Monatsverwendungsnachweis!F16)</f>
        <v/>
      </c>
      <c r="E5" s="146" t="str">
        <f>IF(Monatsverwendungsnachweis!H16="","",Monatsverwendungsnachweis!H16)</f>
        <v/>
      </c>
      <c r="F5" s="121">
        <f>Monatsverwendungsnachweis!G16</f>
        <v>0</v>
      </c>
      <c r="G5" s="146">
        <f>Monatsverwendungsnachweis!H16</f>
        <v>0</v>
      </c>
      <c r="H5" s="460">
        <f>VLOOKUP(Monatsverwendungsnachweis!$K$5,Matrix,3,FALSE)</f>
        <v>0</v>
      </c>
      <c r="I5" s="460">
        <f>VLOOKUP(Monatsverwendungsnachweis!$K$5,Matrix,9,FALSE)</f>
        <v>0</v>
      </c>
      <c r="J5" s="460">
        <f>IF(Monatsverwendungsnachweis!I16="ja",1,0)</f>
        <v>0</v>
      </c>
      <c r="K5" s="460">
        <f>IF(Monatsverwendungsnachweis!Q16+Monatsverwendungsnachweis!R16&gt;0,1,0)</f>
        <v>0</v>
      </c>
      <c r="L5" s="777">
        <f t="shared" si="0"/>
        <v>0</v>
      </c>
      <c r="M5" s="460">
        <v>1</v>
      </c>
      <c r="N5" s="460">
        <f>IF(H5=1,Ermittlung_Pauschale!K5,L5*M5)</f>
        <v>0</v>
      </c>
      <c r="O5" s="186">
        <v>0</v>
      </c>
      <c r="R5" s="92"/>
      <c r="T5" s="609" t="s">
        <v>724</v>
      </c>
    </row>
    <row r="6" spans="1:20" x14ac:dyDescent="0.25">
      <c r="A6" s="121" t="str">
        <f>Monatsverwendungsnachweis!A17</f>
        <v/>
      </c>
      <c r="B6" s="184">
        <f>Monatsverwendungsnachweis!B17</f>
        <v>0</v>
      </c>
      <c r="C6" s="184">
        <f>Monatsverwendungsnachweis!D17</f>
        <v>0</v>
      </c>
      <c r="D6" s="146" t="str">
        <f>IF(Monatsverwendungsnachweis!F17="","",Monatsverwendungsnachweis!F17)</f>
        <v/>
      </c>
      <c r="E6" s="146" t="str">
        <f>IF(Monatsverwendungsnachweis!H17="","",Monatsverwendungsnachweis!H17)</f>
        <v/>
      </c>
      <c r="F6" s="121">
        <f>Monatsverwendungsnachweis!G17</f>
        <v>0</v>
      </c>
      <c r="G6" s="146">
        <f>Monatsverwendungsnachweis!H17</f>
        <v>0</v>
      </c>
      <c r="H6" s="460">
        <f>VLOOKUP(Monatsverwendungsnachweis!$K$5,Matrix,3,FALSE)</f>
        <v>0</v>
      </c>
      <c r="I6" s="460">
        <f>VLOOKUP(Monatsverwendungsnachweis!$K$5,Matrix,9,FALSE)</f>
        <v>0</v>
      </c>
      <c r="J6" s="460">
        <f>IF(Monatsverwendungsnachweis!I17="ja",1,0)</f>
        <v>0</v>
      </c>
      <c r="K6" s="460">
        <f>IF(Monatsverwendungsnachweis!Q17+Monatsverwendungsnachweis!R17&gt;0,1,0)</f>
        <v>0</v>
      </c>
      <c r="L6" s="777">
        <f t="shared" si="0"/>
        <v>0</v>
      </c>
      <c r="M6" s="460">
        <v>1</v>
      </c>
      <c r="N6" s="460">
        <f>IF(H6=1,Ermittlung_Pauschale!K6,L6*M6)</f>
        <v>0</v>
      </c>
      <c r="O6" s="186">
        <v>0</v>
      </c>
      <c r="R6" s="92"/>
      <c r="T6" s="775" t="s">
        <v>725</v>
      </c>
    </row>
    <row r="7" spans="1:20" x14ac:dyDescent="0.25">
      <c r="A7" s="121" t="str">
        <f>Monatsverwendungsnachweis!A18</f>
        <v/>
      </c>
      <c r="B7" s="184">
        <f>Monatsverwendungsnachweis!B18</f>
        <v>0</v>
      </c>
      <c r="C7" s="184">
        <f>Monatsverwendungsnachweis!D18</f>
        <v>0</v>
      </c>
      <c r="D7" s="146" t="str">
        <f>IF(Monatsverwendungsnachweis!F18="","",Monatsverwendungsnachweis!F18)</f>
        <v/>
      </c>
      <c r="E7" s="146" t="str">
        <f>IF(Monatsverwendungsnachweis!H18="","",Monatsverwendungsnachweis!H18)</f>
        <v/>
      </c>
      <c r="F7" s="121">
        <f>Monatsverwendungsnachweis!G18</f>
        <v>0</v>
      </c>
      <c r="G7" s="146">
        <f>Monatsverwendungsnachweis!H18</f>
        <v>0</v>
      </c>
      <c r="H7" s="460">
        <f>VLOOKUP(Monatsverwendungsnachweis!$K$5,Matrix,3,FALSE)</f>
        <v>0</v>
      </c>
      <c r="I7" s="460">
        <f>VLOOKUP(Monatsverwendungsnachweis!$K$5,Matrix,9,FALSE)</f>
        <v>0</v>
      </c>
      <c r="J7" s="460">
        <f>IF(Monatsverwendungsnachweis!I18="ja",1,0)</f>
        <v>0</v>
      </c>
      <c r="K7" s="460">
        <f>IF(Monatsverwendungsnachweis!Q18+Monatsverwendungsnachweis!R18&gt;0,1,0)</f>
        <v>0</v>
      </c>
      <c r="L7" s="777">
        <f t="shared" si="0"/>
        <v>0</v>
      </c>
      <c r="M7" s="460">
        <v>1</v>
      </c>
      <c r="N7" s="460">
        <f>IF(H7=1,Ermittlung_Pauschale!K7,L7*M7)</f>
        <v>0</v>
      </c>
      <c r="O7" s="186">
        <v>0</v>
      </c>
      <c r="R7" s="92"/>
    </row>
    <row r="8" spans="1:20" x14ac:dyDescent="0.25">
      <c r="A8" s="121" t="str">
        <f>Monatsverwendungsnachweis!A19</f>
        <v/>
      </c>
      <c r="B8" s="184">
        <f>Monatsverwendungsnachweis!B19</f>
        <v>0</v>
      </c>
      <c r="C8" s="184">
        <f>Monatsverwendungsnachweis!D19</f>
        <v>0</v>
      </c>
      <c r="D8" s="146" t="str">
        <f>IF(Monatsverwendungsnachweis!F19="","",Monatsverwendungsnachweis!F19)</f>
        <v/>
      </c>
      <c r="E8" s="146" t="str">
        <f>IF(Monatsverwendungsnachweis!H19="","",Monatsverwendungsnachweis!H19)</f>
        <v/>
      </c>
      <c r="F8" s="121">
        <f>Monatsverwendungsnachweis!G19</f>
        <v>0</v>
      </c>
      <c r="G8" s="146">
        <f>Monatsverwendungsnachweis!H19</f>
        <v>0</v>
      </c>
      <c r="H8" s="460">
        <f>VLOOKUP(Monatsverwendungsnachweis!$K$5,Matrix,3,FALSE)</f>
        <v>0</v>
      </c>
      <c r="I8" s="460">
        <f>VLOOKUP(Monatsverwendungsnachweis!$K$5,Matrix,9,FALSE)</f>
        <v>0</v>
      </c>
      <c r="J8" s="460">
        <f>IF(Monatsverwendungsnachweis!I19="ja",1,0)</f>
        <v>0</v>
      </c>
      <c r="K8" s="460">
        <f>IF(Monatsverwendungsnachweis!Q19+Monatsverwendungsnachweis!R19&gt;0,1,0)</f>
        <v>0</v>
      </c>
      <c r="L8" s="777">
        <f t="shared" si="0"/>
        <v>0</v>
      </c>
      <c r="M8" s="460">
        <v>1</v>
      </c>
      <c r="N8" s="460">
        <f>IF(H8=1,Ermittlung_Pauschale!K8,L8*M8)</f>
        <v>0</v>
      </c>
      <c r="O8" s="186">
        <v>0</v>
      </c>
      <c r="R8" s="92" t="s">
        <v>579</v>
      </c>
      <c r="T8" s="120" t="s">
        <v>709</v>
      </c>
    </row>
    <row r="9" spans="1:20" x14ac:dyDescent="0.25">
      <c r="A9" s="121" t="str">
        <f>Monatsverwendungsnachweis!A20</f>
        <v/>
      </c>
      <c r="B9" s="184">
        <f>Monatsverwendungsnachweis!B20</f>
        <v>0</v>
      </c>
      <c r="C9" s="184">
        <f>Monatsverwendungsnachweis!D20</f>
        <v>0</v>
      </c>
      <c r="D9" s="146" t="str">
        <f>IF(Monatsverwendungsnachweis!F20="","",Monatsverwendungsnachweis!F20)</f>
        <v/>
      </c>
      <c r="E9" s="146" t="str">
        <f>IF(Monatsverwendungsnachweis!H20="","",Monatsverwendungsnachweis!H20)</f>
        <v/>
      </c>
      <c r="F9" s="121">
        <f>Monatsverwendungsnachweis!G20</f>
        <v>0</v>
      </c>
      <c r="G9" s="146">
        <f>Monatsverwendungsnachweis!H20</f>
        <v>0</v>
      </c>
      <c r="H9" s="460">
        <f>VLOOKUP(Monatsverwendungsnachweis!$K$5,Matrix,3,FALSE)</f>
        <v>0</v>
      </c>
      <c r="I9" s="460">
        <f>VLOOKUP(Monatsverwendungsnachweis!$K$5,Matrix,9,FALSE)</f>
        <v>0</v>
      </c>
      <c r="J9" s="460">
        <f>IF(Monatsverwendungsnachweis!I20="ja",1,0)</f>
        <v>0</v>
      </c>
      <c r="K9" s="460">
        <f>IF(Monatsverwendungsnachweis!Q20+Monatsverwendungsnachweis!R20&gt;0,1,0)</f>
        <v>0</v>
      </c>
      <c r="L9" s="777">
        <f t="shared" si="0"/>
        <v>0</v>
      </c>
      <c r="M9" s="460">
        <v>1</v>
      </c>
      <c r="N9" s="460">
        <f>IF(H9=1,Ermittlung_Pauschale!K9,L9*M9)</f>
        <v>0</v>
      </c>
      <c r="O9" s="186">
        <v>0</v>
      </c>
      <c r="R9" s="92"/>
      <c r="T9" s="775" t="s">
        <v>563</v>
      </c>
    </row>
    <row r="10" spans="1:20" x14ac:dyDescent="0.25">
      <c r="A10" s="121" t="str">
        <f>Monatsverwendungsnachweis!A21</f>
        <v/>
      </c>
      <c r="B10" s="184">
        <f>Monatsverwendungsnachweis!B21</f>
        <v>0</v>
      </c>
      <c r="C10" s="184">
        <f>Monatsverwendungsnachweis!D21</f>
        <v>0</v>
      </c>
      <c r="D10" s="146" t="str">
        <f>IF(Monatsverwendungsnachweis!F21="","",Monatsverwendungsnachweis!F21)</f>
        <v/>
      </c>
      <c r="E10" s="146" t="str">
        <f>IF(Monatsverwendungsnachweis!H21="","",Monatsverwendungsnachweis!H21)</f>
        <v/>
      </c>
      <c r="F10" s="121">
        <f>Monatsverwendungsnachweis!G21</f>
        <v>0</v>
      </c>
      <c r="G10" s="146">
        <f>Monatsverwendungsnachweis!H21</f>
        <v>0</v>
      </c>
      <c r="H10" s="460">
        <f>VLOOKUP(Monatsverwendungsnachweis!$K$5,Matrix,3,FALSE)</f>
        <v>0</v>
      </c>
      <c r="I10" s="460">
        <f>VLOOKUP(Monatsverwendungsnachweis!$K$5,Matrix,9,FALSE)</f>
        <v>0</v>
      </c>
      <c r="J10" s="460">
        <f>IF(Monatsverwendungsnachweis!I21="ja",1,0)</f>
        <v>0</v>
      </c>
      <c r="K10" s="460">
        <f>IF(Monatsverwendungsnachweis!Q21+Monatsverwendungsnachweis!R21&gt;0,1,0)</f>
        <v>0</v>
      </c>
      <c r="L10" s="777">
        <f t="shared" si="0"/>
        <v>0</v>
      </c>
      <c r="M10" s="460">
        <v>1</v>
      </c>
      <c r="N10" s="460">
        <f>IF(H10=1,Ermittlung_Pauschale!K10,L10*M10)</f>
        <v>0</v>
      </c>
      <c r="O10" s="186">
        <v>0</v>
      </c>
      <c r="R10" s="92"/>
      <c r="T10" s="775" t="s">
        <v>710</v>
      </c>
    </row>
    <row r="11" spans="1:20" x14ac:dyDescent="0.25">
      <c r="A11" s="121" t="str">
        <f>Monatsverwendungsnachweis!A22</f>
        <v/>
      </c>
      <c r="B11" s="184">
        <f>Monatsverwendungsnachweis!B22</f>
        <v>0</v>
      </c>
      <c r="C11" s="184">
        <f>Monatsverwendungsnachweis!D22</f>
        <v>0</v>
      </c>
      <c r="D11" s="146" t="str">
        <f>IF(Monatsverwendungsnachweis!F22="","",Monatsverwendungsnachweis!F22)</f>
        <v/>
      </c>
      <c r="E11" s="146" t="str">
        <f>IF(Monatsverwendungsnachweis!H22="","",Monatsverwendungsnachweis!H22)</f>
        <v/>
      </c>
      <c r="F11" s="121">
        <f>Monatsverwendungsnachweis!G22</f>
        <v>0</v>
      </c>
      <c r="G11" s="146">
        <f>Monatsverwendungsnachweis!H22</f>
        <v>0</v>
      </c>
      <c r="H11" s="460">
        <f>VLOOKUP(Monatsverwendungsnachweis!$K$5,Matrix,3,FALSE)</f>
        <v>0</v>
      </c>
      <c r="I11" s="460">
        <f>VLOOKUP(Monatsverwendungsnachweis!$K$5,Matrix,9,FALSE)</f>
        <v>0</v>
      </c>
      <c r="J11" s="460">
        <f>IF(Monatsverwendungsnachweis!I22="ja",1,0)</f>
        <v>0</v>
      </c>
      <c r="K11" s="460">
        <f>IF(Monatsverwendungsnachweis!Q22+Monatsverwendungsnachweis!R22&gt;0,1,0)</f>
        <v>0</v>
      </c>
      <c r="L11" s="777">
        <f t="shared" si="0"/>
        <v>0</v>
      </c>
      <c r="M11" s="460">
        <v>1</v>
      </c>
      <c r="N11" s="460">
        <f>IF(H11=1,Ermittlung_Pauschale!K11,L11*M11)</f>
        <v>0</v>
      </c>
      <c r="O11" s="186">
        <v>0</v>
      </c>
      <c r="R11" s="92"/>
      <c r="T11" s="775" t="s">
        <v>565</v>
      </c>
    </row>
    <row r="12" spans="1:20" x14ac:dyDescent="0.25">
      <c r="A12" s="121" t="str">
        <f>Monatsverwendungsnachweis!A23</f>
        <v/>
      </c>
      <c r="B12" s="184">
        <f>Monatsverwendungsnachweis!B23</f>
        <v>0</v>
      </c>
      <c r="C12" s="184">
        <f>Monatsverwendungsnachweis!D23</f>
        <v>0</v>
      </c>
      <c r="D12" s="146" t="str">
        <f>IF(Monatsverwendungsnachweis!F23="","",Monatsverwendungsnachweis!F23)</f>
        <v/>
      </c>
      <c r="E12" s="146" t="str">
        <f>IF(Monatsverwendungsnachweis!H23="","",Monatsverwendungsnachweis!H23)</f>
        <v/>
      </c>
      <c r="F12" s="121">
        <f>Monatsverwendungsnachweis!G23</f>
        <v>0</v>
      </c>
      <c r="G12" s="146">
        <f>Monatsverwendungsnachweis!H23</f>
        <v>0</v>
      </c>
      <c r="H12" s="460">
        <f>VLOOKUP(Monatsverwendungsnachweis!$K$5,Matrix,3,FALSE)</f>
        <v>0</v>
      </c>
      <c r="I12" s="460">
        <f>VLOOKUP(Monatsverwendungsnachweis!$K$5,Matrix,9,FALSE)</f>
        <v>0</v>
      </c>
      <c r="J12" s="460">
        <f>IF(Monatsverwendungsnachweis!I23="ja",1,0)</f>
        <v>0</v>
      </c>
      <c r="K12" s="460">
        <f>IF(Monatsverwendungsnachweis!Q23+Monatsverwendungsnachweis!R23&gt;0,1,0)</f>
        <v>0</v>
      </c>
      <c r="L12" s="777">
        <f t="shared" si="0"/>
        <v>0</v>
      </c>
      <c r="M12" s="460">
        <v>1</v>
      </c>
      <c r="N12" s="460">
        <f>IF(H12=1,Ermittlung_Pauschale!K12,L12*M12)</f>
        <v>0</v>
      </c>
      <c r="O12" s="186">
        <v>0</v>
      </c>
      <c r="R12" s="92"/>
    </row>
    <row r="13" spans="1:20" x14ac:dyDescent="0.25">
      <c r="A13" s="121" t="str">
        <f>Monatsverwendungsnachweis!A24</f>
        <v/>
      </c>
      <c r="B13" s="184">
        <f>Monatsverwendungsnachweis!B24</f>
        <v>0</v>
      </c>
      <c r="C13" s="184">
        <f>Monatsverwendungsnachweis!D24</f>
        <v>0</v>
      </c>
      <c r="D13" s="146" t="str">
        <f>IF(Monatsverwendungsnachweis!F24="","",Monatsverwendungsnachweis!F24)</f>
        <v/>
      </c>
      <c r="E13" s="146" t="str">
        <f>IF(Monatsverwendungsnachweis!H24="","",Monatsverwendungsnachweis!H24)</f>
        <v/>
      </c>
      <c r="F13" s="121">
        <f>Monatsverwendungsnachweis!G24</f>
        <v>0</v>
      </c>
      <c r="G13" s="146">
        <f>Monatsverwendungsnachweis!H24</f>
        <v>0</v>
      </c>
      <c r="H13" s="460">
        <f>VLOOKUP(Monatsverwendungsnachweis!$K$5,Matrix,3,FALSE)</f>
        <v>0</v>
      </c>
      <c r="I13" s="460">
        <f>VLOOKUP(Monatsverwendungsnachweis!$K$5,Matrix,9,FALSE)</f>
        <v>0</v>
      </c>
      <c r="J13" s="460">
        <f>IF(Monatsverwendungsnachweis!I24="ja",1,0)</f>
        <v>0</v>
      </c>
      <c r="K13" s="460">
        <f>IF(Monatsverwendungsnachweis!Q24+Monatsverwendungsnachweis!R24&gt;0,1,0)</f>
        <v>0</v>
      </c>
      <c r="L13" s="777">
        <f t="shared" si="0"/>
        <v>0</v>
      </c>
      <c r="M13" s="460">
        <v>1</v>
      </c>
      <c r="N13" s="460">
        <f>IF(H13=1,Ermittlung_Pauschale!K13,L13*M13)</f>
        <v>0</v>
      </c>
      <c r="O13" s="186">
        <v>0</v>
      </c>
      <c r="R13" s="92"/>
    </row>
    <row r="14" spans="1:20" x14ac:dyDescent="0.25">
      <c r="A14" s="121" t="str">
        <f>Monatsverwendungsnachweis!A25</f>
        <v/>
      </c>
      <c r="B14" s="184">
        <f>Monatsverwendungsnachweis!B25</f>
        <v>0</v>
      </c>
      <c r="C14" s="184">
        <f>Monatsverwendungsnachweis!D25</f>
        <v>0</v>
      </c>
      <c r="D14" s="146" t="str">
        <f>IF(Monatsverwendungsnachweis!F25="","",Monatsverwendungsnachweis!F25)</f>
        <v/>
      </c>
      <c r="E14" s="146" t="str">
        <f>IF(Monatsverwendungsnachweis!H25="","",Monatsverwendungsnachweis!H25)</f>
        <v/>
      </c>
      <c r="F14" s="121">
        <f>Monatsverwendungsnachweis!G25</f>
        <v>0</v>
      </c>
      <c r="G14" s="146">
        <f>Monatsverwendungsnachweis!H25</f>
        <v>0</v>
      </c>
      <c r="H14" s="460">
        <f>VLOOKUP(Monatsverwendungsnachweis!$K$5,Matrix,3,FALSE)</f>
        <v>0</v>
      </c>
      <c r="I14" s="460">
        <f>VLOOKUP(Monatsverwendungsnachweis!$K$5,Matrix,9,FALSE)</f>
        <v>0</v>
      </c>
      <c r="J14" s="460">
        <f>IF(Monatsverwendungsnachweis!I25="ja",1,0)</f>
        <v>0</v>
      </c>
      <c r="K14" s="460">
        <f>IF(Monatsverwendungsnachweis!Q25+Monatsverwendungsnachweis!R25&gt;0,1,0)</f>
        <v>0</v>
      </c>
      <c r="L14" s="777">
        <f t="shared" si="0"/>
        <v>0</v>
      </c>
      <c r="M14" s="460">
        <v>1</v>
      </c>
      <c r="N14" s="460">
        <f>IF(H14=1,Ermittlung_Pauschale!K14,L14*M14)</f>
        <v>0</v>
      </c>
      <c r="O14" s="186">
        <v>0</v>
      </c>
      <c r="R14" s="92" t="s">
        <v>717</v>
      </c>
      <c r="T14" s="120" t="s">
        <v>722</v>
      </c>
    </row>
    <row r="15" spans="1:20" x14ac:dyDescent="0.25">
      <c r="A15" s="121" t="str">
        <f>Monatsverwendungsnachweis!A26</f>
        <v/>
      </c>
      <c r="B15" s="184">
        <f>Monatsverwendungsnachweis!B26</f>
        <v>0</v>
      </c>
      <c r="C15" s="184">
        <f>Monatsverwendungsnachweis!D26</f>
        <v>0</v>
      </c>
      <c r="D15" s="146" t="str">
        <f>IF(Monatsverwendungsnachweis!F26="","",Monatsverwendungsnachweis!F26)</f>
        <v/>
      </c>
      <c r="E15" s="146" t="str">
        <f>IF(Monatsverwendungsnachweis!H26="","",Monatsverwendungsnachweis!H26)</f>
        <v/>
      </c>
      <c r="F15" s="121">
        <f>Monatsverwendungsnachweis!G26</f>
        <v>0</v>
      </c>
      <c r="G15" s="146">
        <f>Monatsverwendungsnachweis!H26</f>
        <v>0</v>
      </c>
      <c r="H15" s="460">
        <f>VLOOKUP(Monatsverwendungsnachweis!$K$5,Matrix,3,FALSE)</f>
        <v>0</v>
      </c>
      <c r="I15" s="460">
        <f>VLOOKUP(Monatsverwendungsnachweis!$K$5,Matrix,9,FALSE)</f>
        <v>0</v>
      </c>
      <c r="J15" s="460">
        <f>IF(Monatsverwendungsnachweis!I26="ja",1,0)</f>
        <v>0</v>
      </c>
      <c r="K15" s="460">
        <f>IF(Monatsverwendungsnachweis!Q26+Monatsverwendungsnachweis!R26&gt;0,1,0)</f>
        <v>0</v>
      </c>
      <c r="L15" s="777">
        <f t="shared" si="0"/>
        <v>0</v>
      </c>
      <c r="M15" s="460">
        <v>1</v>
      </c>
      <c r="N15" s="460">
        <f>IF(H15=1,Ermittlung_Pauschale!K15,L15*M15)</f>
        <v>0</v>
      </c>
      <c r="O15" s="186">
        <v>0</v>
      </c>
      <c r="T15" s="120" t="s">
        <v>723</v>
      </c>
    </row>
    <row r="16" spans="1:20" x14ac:dyDescent="0.25">
      <c r="A16" s="121" t="str">
        <f>Monatsverwendungsnachweis!A27</f>
        <v/>
      </c>
      <c r="B16" s="184">
        <f>Monatsverwendungsnachweis!B27</f>
        <v>0</v>
      </c>
      <c r="C16" s="184">
        <f>Monatsverwendungsnachweis!D27</f>
        <v>0</v>
      </c>
      <c r="D16" s="146" t="str">
        <f>IF(Monatsverwendungsnachweis!F27="","",Monatsverwendungsnachweis!F27)</f>
        <v/>
      </c>
      <c r="E16" s="146" t="str">
        <f>IF(Monatsverwendungsnachweis!H27="","",Monatsverwendungsnachweis!H27)</f>
        <v/>
      </c>
      <c r="F16" s="121">
        <f>Monatsverwendungsnachweis!G27</f>
        <v>0</v>
      </c>
      <c r="G16" s="146">
        <f>Monatsverwendungsnachweis!H27</f>
        <v>0</v>
      </c>
      <c r="H16" s="460">
        <f>VLOOKUP(Monatsverwendungsnachweis!$K$5,Matrix,3,FALSE)</f>
        <v>0</v>
      </c>
      <c r="I16" s="460">
        <f>VLOOKUP(Monatsverwendungsnachweis!$K$5,Matrix,9,FALSE)</f>
        <v>0</v>
      </c>
      <c r="J16" s="460">
        <f>IF(Monatsverwendungsnachweis!I27="ja",1,0)</f>
        <v>0</v>
      </c>
      <c r="K16" s="460">
        <f>IF(Monatsverwendungsnachweis!Q27+Monatsverwendungsnachweis!R27&gt;0,1,0)</f>
        <v>0</v>
      </c>
      <c r="L16" s="777">
        <f t="shared" si="0"/>
        <v>0</v>
      </c>
      <c r="M16" s="460">
        <v>1</v>
      </c>
      <c r="N16" s="460">
        <f>IF(H16=1,Ermittlung_Pauschale!K16,L16*M16)</f>
        <v>0</v>
      </c>
      <c r="O16" s="186">
        <v>0</v>
      </c>
      <c r="T16" s="120" t="s">
        <v>728</v>
      </c>
    </row>
    <row r="17" spans="1:20" x14ac:dyDescent="0.25">
      <c r="A17" s="121" t="str">
        <f>Monatsverwendungsnachweis!A28</f>
        <v/>
      </c>
      <c r="B17" s="184">
        <f>Monatsverwendungsnachweis!B28</f>
        <v>0</v>
      </c>
      <c r="C17" s="184">
        <f>Monatsverwendungsnachweis!D28</f>
        <v>0</v>
      </c>
      <c r="D17" s="146" t="str">
        <f>IF(Monatsverwendungsnachweis!F28="","",Monatsverwendungsnachweis!F28)</f>
        <v/>
      </c>
      <c r="E17" s="146" t="str">
        <f>IF(Monatsverwendungsnachweis!H28="","",Monatsverwendungsnachweis!H28)</f>
        <v/>
      </c>
      <c r="F17" s="121">
        <f>Monatsverwendungsnachweis!G28</f>
        <v>0</v>
      </c>
      <c r="G17" s="146">
        <f>Monatsverwendungsnachweis!H28</f>
        <v>0</v>
      </c>
      <c r="H17" s="460">
        <f>VLOOKUP(Monatsverwendungsnachweis!$K$5,Matrix,3,FALSE)</f>
        <v>0</v>
      </c>
      <c r="I17" s="460">
        <f>VLOOKUP(Monatsverwendungsnachweis!$K$5,Matrix,9,FALSE)</f>
        <v>0</v>
      </c>
      <c r="J17" s="460">
        <f>IF(Monatsverwendungsnachweis!I28="ja",1,0)</f>
        <v>0</v>
      </c>
      <c r="K17" s="460">
        <f>IF(Monatsverwendungsnachweis!Q28+Monatsverwendungsnachweis!R28&gt;0,1,0)</f>
        <v>0</v>
      </c>
      <c r="L17" s="777">
        <f t="shared" si="0"/>
        <v>0</v>
      </c>
      <c r="M17" s="460">
        <v>1</v>
      </c>
      <c r="N17" s="460">
        <f>IF(H17=1,Ermittlung_Pauschale!K17,L17*M17)</f>
        <v>0</v>
      </c>
      <c r="O17" s="186">
        <v>0</v>
      </c>
    </row>
    <row r="18" spans="1:20" x14ac:dyDescent="0.25">
      <c r="A18" s="121" t="str">
        <f>Monatsverwendungsnachweis!A29</f>
        <v/>
      </c>
      <c r="B18" s="184">
        <f>Monatsverwendungsnachweis!B29</f>
        <v>0</v>
      </c>
      <c r="C18" s="184">
        <f>Monatsverwendungsnachweis!D29</f>
        <v>0</v>
      </c>
      <c r="D18" s="146" t="str">
        <f>IF(Monatsverwendungsnachweis!F29="","",Monatsverwendungsnachweis!F29)</f>
        <v/>
      </c>
      <c r="E18" s="146" t="str">
        <f>IF(Monatsverwendungsnachweis!H29="","",Monatsverwendungsnachweis!H29)</f>
        <v/>
      </c>
      <c r="F18" s="121">
        <f>Monatsverwendungsnachweis!G29</f>
        <v>0</v>
      </c>
      <c r="G18" s="146">
        <f>Monatsverwendungsnachweis!H29</f>
        <v>0</v>
      </c>
      <c r="H18" s="460">
        <f>VLOOKUP(Monatsverwendungsnachweis!$K$5,Matrix,3,FALSE)</f>
        <v>0</v>
      </c>
      <c r="I18" s="460">
        <f>VLOOKUP(Monatsverwendungsnachweis!$K$5,Matrix,9,FALSE)</f>
        <v>0</v>
      </c>
      <c r="J18" s="460">
        <f>IF(Monatsverwendungsnachweis!I29="ja",1,0)</f>
        <v>0</v>
      </c>
      <c r="K18" s="460">
        <f>IF(Monatsverwendungsnachweis!Q29+Monatsverwendungsnachweis!R29&gt;0,1,0)</f>
        <v>0</v>
      </c>
      <c r="L18" s="777">
        <f t="shared" si="0"/>
        <v>0</v>
      </c>
      <c r="M18" s="460">
        <v>1</v>
      </c>
      <c r="N18" s="460">
        <f>IF(H18=1,Ermittlung_Pauschale!K18,L18*M18)</f>
        <v>0</v>
      </c>
      <c r="O18" s="186">
        <v>0</v>
      </c>
      <c r="T18" s="775" t="s">
        <v>721</v>
      </c>
    </row>
    <row r="19" spans="1:20" x14ac:dyDescent="0.25">
      <c r="A19" s="121" t="str">
        <f>Monatsverwendungsnachweis!A30</f>
        <v/>
      </c>
      <c r="B19" s="184">
        <f>Monatsverwendungsnachweis!B30</f>
        <v>0</v>
      </c>
      <c r="C19" s="184">
        <f>Monatsverwendungsnachweis!D30</f>
        <v>0</v>
      </c>
      <c r="D19" s="146" t="str">
        <f>IF(Monatsverwendungsnachweis!F30="","",Monatsverwendungsnachweis!F30)</f>
        <v/>
      </c>
      <c r="E19" s="146" t="str">
        <f>IF(Monatsverwendungsnachweis!H30="","",Monatsverwendungsnachweis!H30)</f>
        <v/>
      </c>
      <c r="F19" s="121">
        <f>Monatsverwendungsnachweis!G30</f>
        <v>0</v>
      </c>
      <c r="G19" s="146">
        <f>Monatsverwendungsnachweis!H30</f>
        <v>0</v>
      </c>
      <c r="H19" s="460">
        <f>VLOOKUP(Monatsverwendungsnachweis!$K$5,Matrix,3,FALSE)</f>
        <v>0</v>
      </c>
      <c r="I19" s="460">
        <f>VLOOKUP(Monatsverwendungsnachweis!$K$5,Matrix,9,FALSE)</f>
        <v>0</v>
      </c>
      <c r="J19" s="460">
        <f>IF(Monatsverwendungsnachweis!I30="ja",1,0)</f>
        <v>0</v>
      </c>
      <c r="K19" s="460">
        <f>IF(Monatsverwendungsnachweis!Q30+Monatsverwendungsnachweis!R30&gt;0,1,0)</f>
        <v>0</v>
      </c>
      <c r="L19" s="777">
        <f t="shared" si="0"/>
        <v>0</v>
      </c>
      <c r="M19" s="460">
        <v>1</v>
      </c>
      <c r="N19" s="460">
        <f>IF(H19=1,Ermittlung_Pauschale!K19,L19*M19)</f>
        <v>0</v>
      </c>
      <c r="O19" s="186">
        <v>0</v>
      </c>
      <c r="T19" s="775" t="s">
        <v>718</v>
      </c>
    </row>
    <row r="20" spans="1:20" x14ac:dyDescent="0.25">
      <c r="A20" s="121" t="str">
        <f>Monatsverwendungsnachweis!A31</f>
        <v/>
      </c>
      <c r="B20" s="184">
        <f>Monatsverwendungsnachweis!B31</f>
        <v>0</v>
      </c>
      <c r="C20" s="184">
        <f>Monatsverwendungsnachweis!D31</f>
        <v>0</v>
      </c>
      <c r="D20" s="146" t="str">
        <f>IF(Monatsverwendungsnachweis!F31="","",Monatsverwendungsnachweis!F31)</f>
        <v/>
      </c>
      <c r="E20" s="146" t="str">
        <f>IF(Monatsverwendungsnachweis!H31="","",Monatsverwendungsnachweis!H31)</f>
        <v/>
      </c>
      <c r="F20" s="121">
        <f>Monatsverwendungsnachweis!G31</f>
        <v>0</v>
      </c>
      <c r="G20" s="146">
        <f>Monatsverwendungsnachweis!H31</f>
        <v>0</v>
      </c>
      <c r="H20" s="460">
        <f>VLOOKUP(Monatsverwendungsnachweis!$K$5,Matrix,3,FALSE)</f>
        <v>0</v>
      </c>
      <c r="I20" s="460">
        <f>VLOOKUP(Monatsverwendungsnachweis!$K$5,Matrix,9,FALSE)</f>
        <v>0</v>
      </c>
      <c r="J20" s="460">
        <f>IF(Monatsverwendungsnachweis!I31="ja",1,0)</f>
        <v>0</v>
      </c>
      <c r="K20" s="460">
        <f>IF(Monatsverwendungsnachweis!Q31+Monatsverwendungsnachweis!R31&gt;0,1,0)</f>
        <v>0</v>
      </c>
      <c r="L20" s="777">
        <f t="shared" si="0"/>
        <v>0</v>
      </c>
      <c r="M20" s="460">
        <v>1</v>
      </c>
      <c r="N20" s="460">
        <f>IF(H20=1,Ermittlung_Pauschale!K20,L20*M20)</f>
        <v>0</v>
      </c>
      <c r="O20" s="186">
        <v>0</v>
      </c>
      <c r="T20" s="775" t="s">
        <v>720</v>
      </c>
    </row>
    <row r="21" spans="1:20" x14ac:dyDescent="0.25">
      <c r="A21" s="121" t="str">
        <f>Monatsverwendungsnachweis!A32</f>
        <v/>
      </c>
      <c r="B21" s="184">
        <f>Monatsverwendungsnachweis!B32</f>
        <v>0</v>
      </c>
      <c r="C21" s="184">
        <f>Monatsverwendungsnachweis!D32</f>
        <v>0</v>
      </c>
      <c r="D21" s="146" t="str">
        <f>IF(Monatsverwendungsnachweis!F32="","",Monatsverwendungsnachweis!F32)</f>
        <v/>
      </c>
      <c r="E21" s="146" t="str">
        <f>IF(Monatsverwendungsnachweis!H32="","",Monatsverwendungsnachweis!H32)</f>
        <v/>
      </c>
      <c r="F21" s="121">
        <f>Monatsverwendungsnachweis!G32</f>
        <v>0</v>
      </c>
      <c r="G21" s="146">
        <f>Monatsverwendungsnachweis!H32</f>
        <v>0</v>
      </c>
      <c r="H21" s="460">
        <f>VLOOKUP(Monatsverwendungsnachweis!$K$5,Matrix,3,FALSE)</f>
        <v>0</v>
      </c>
      <c r="I21" s="460">
        <f>VLOOKUP(Monatsverwendungsnachweis!$K$5,Matrix,9,FALSE)</f>
        <v>0</v>
      </c>
      <c r="J21" s="460">
        <f>IF(Monatsverwendungsnachweis!I32="ja",1,0)</f>
        <v>0</v>
      </c>
      <c r="K21" s="460">
        <f>IF(Monatsverwendungsnachweis!Q32+Monatsverwendungsnachweis!R32&gt;0,1,0)</f>
        <v>0</v>
      </c>
      <c r="L21" s="777">
        <f t="shared" si="0"/>
        <v>0</v>
      </c>
      <c r="M21" s="460">
        <v>1</v>
      </c>
      <c r="N21" s="460">
        <f>IF(H21=1,Ermittlung_Pauschale!K21,L21*M21)</f>
        <v>0</v>
      </c>
      <c r="O21" s="186">
        <v>0</v>
      </c>
      <c r="T21" s="775" t="s">
        <v>719</v>
      </c>
    </row>
    <row r="22" spans="1:20" x14ac:dyDescent="0.25">
      <c r="A22" s="121" t="str">
        <f>Monatsverwendungsnachweis!A33</f>
        <v/>
      </c>
      <c r="B22" s="184">
        <f>Monatsverwendungsnachweis!B33</f>
        <v>0</v>
      </c>
      <c r="C22" s="184">
        <f>Monatsverwendungsnachweis!D33</f>
        <v>0</v>
      </c>
      <c r="D22" s="146" t="str">
        <f>IF(Monatsverwendungsnachweis!F33="","",Monatsverwendungsnachweis!F33)</f>
        <v/>
      </c>
      <c r="E22" s="146" t="str">
        <f>IF(Monatsverwendungsnachweis!H33="","",Monatsverwendungsnachweis!H33)</f>
        <v/>
      </c>
      <c r="F22" s="121">
        <f>Monatsverwendungsnachweis!G33</f>
        <v>0</v>
      </c>
      <c r="G22" s="146">
        <f>Monatsverwendungsnachweis!H33</f>
        <v>0</v>
      </c>
      <c r="H22" s="460">
        <f>VLOOKUP(Monatsverwendungsnachweis!$K$5,Matrix,3,FALSE)</f>
        <v>0</v>
      </c>
      <c r="I22" s="460">
        <f>VLOOKUP(Monatsverwendungsnachweis!$K$5,Matrix,9,FALSE)</f>
        <v>0</v>
      </c>
      <c r="J22" s="460">
        <f>IF(Monatsverwendungsnachweis!I33="ja",1,0)</f>
        <v>0</v>
      </c>
      <c r="K22" s="460">
        <f>IF(Monatsverwendungsnachweis!Q33+Monatsverwendungsnachweis!R33&gt;0,1,0)</f>
        <v>0</v>
      </c>
      <c r="L22" s="777">
        <f t="shared" si="0"/>
        <v>0</v>
      </c>
      <c r="M22" s="460">
        <v>1</v>
      </c>
      <c r="N22" s="460">
        <f>IF(H22=1,Ermittlung_Pauschale!K22,L22*M22)</f>
        <v>0</v>
      </c>
      <c r="O22" s="186">
        <v>0</v>
      </c>
    </row>
    <row r="23" spans="1:20" x14ac:dyDescent="0.25">
      <c r="A23" s="121" t="str">
        <f>Monatsverwendungsnachweis!A34</f>
        <v/>
      </c>
      <c r="B23" s="184">
        <f>Monatsverwendungsnachweis!B34</f>
        <v>0</v>
      </c>
      <c r="C23" s="184">
        <f>Monatsverwendungsnachweis!D34</f>
        <v>0</v>
      </c>
      <c r="D23" s="146" t="str">
        <f>IF(Monatsverwendungsnachweis!F34="","",Monatsverwendungsnachweis!F34)</f>
        <v/>
      </c>
      <c r="E23" s="146" t="str">
        <f>IF(Monatsverwendungsnachweis!H34="","",Monatsverwendungsnachweis!H34)</f>
        <v/>
      </c>
      <c r="F23" s="121">
        <f>Monatsverwendungsnachweis!G34</f>
        <v>0</v>
      </c>
      <c r="G23" s="146">
        <f>Monatsverwendungsnachweis!H34</f>
        <v>0</v>
      </c>
      <c r="H23" s="460">
        <f>VLOOKUP(Monatsverwendungsnachweis!$K$5,Matrix,3,FALSE)</f>
        <v>0</v>
      </c>
      <c r="I23" s="460">
        <f>VLOOKUP(Monatsverwendungsnachweis!$K$5,Matrix,9,FALSE)</f>
        <v>0</v>
      </c>
      <c r="J23" s="460">
        <f>IF(Monatsverwendungsnachweis!I34="ja",1,0)</f>
        <v>0</v>
      </c>
      <c r="K23" s="460">
        <f>IF(Monatsverwendungsnachweis!Q34+Monatsverwendungsnachweis!R34&gt;0,1,0)</f>
        <v>0</v>
      </c>
      <c r="L23" s="777">
        <f t="shared" si="0"/>
        <v>0</v>
      </c>
      <c r="M23" s="460">
        <v>1</v>
      </c>
      <c r="N23" s="460">
        <f>IF(H23=1,Ermittlung_Pauschale!K23,L23*M23)</f>
        <v>0</v>
      </c>
      <c r="O23" s="186">
        <v>0</v>
      </c>
      <c r="R23" s="92" t="s">
        <v>729</v>
      </c>
      <c r="T23" s="120" t="s">
        <v>731</v>
      </c>
    </row>
    <row r="24" spans="1:20" x14ac:dyDescent="0.25">
      <c r="A24" s="121" t="str">
        <f>Monatsverwendungsnachweis!A35</f>
        <v/>
      </c>
      <c r="B24" s="184">
        <f>Monatsverwendungsnachweis!B35</f>
        <v>0</v>
      </c>
      <c r="C24" s="184">
        <f>Monatsverwendungsnachweis!D35</f>
        <v>0</v>
      </c>
      <c r="D24" s="146" t="str">
        <f>IF(Monatsverwendungsnachweis!F35="","",Monatsverwendungsnachweis!F35)</f>
        <v/>
      </c>
      <c r="E24" s="146" t="str">
        <f>IF(Monatsverwendungsnachweis!H35="","",Monatsverwendungsnachweis!H35)</f>
        <v/>
      </c>
      <c r="F24" s="121">
        <f>Monatsverwendungsnachweis!G35</f>
        <v>0</v>
      </c>
      <c r="G24" s="146">
        <f>Monatsverwendungsnachweis!H35</f>
        <v>0</v>
      </c>
      <c r="H24" s="460">
        <f>VLOOKUP(Monatsverwendungsnachweis!$K$5,Matrix,3,FALSE)</f>
        <v>0</v>
      </c>
      <c r="I24" s="460">
        <f>VLOOKUP(Monatsverwendungsnachweis!$K$5,Matrix,9,FALSE)</f>
        <v>0</v>
      </c>
      <c r="J24" s="460">
        <f>IF(Monatsverwendungsnachweis!I35="ja",1,0)</f>
        <v>0</v>
      </c>
      <c r="K24" s="460">
        <f>IF(Monatsverwendungsnachweis!Q35+Monatsverwendungsnachweis!R35&gt;0,1,0)</f>
        <v>0</v>
      </c>
      <c r="L24" s="777">
        <f t="shared" si="0"/>
        <v>0</v>
      </c>
      <c r="M24" s="460">
        <v>1</v>
      </c>
      <c r="N24" s="460">
        <f>IF(H24=1,Ermittlung_Pauschale!K24,L24*M24)</f>
        <v>0</v>
      </c>
      <c r="O24" s="186">
        <v>0</v>
      </c>
      <c r="T24" s="120" t="s">
        <v>730</v>
      </c>
    </row>
    <row r="25" spans="1:20" x14ac:dyDescent="0.25">
      <c r="A25" s="121" t="str">
        <f>Monatsverwendungsnachweis!A36</f>
        <v/>
      </c>
      <c r="B25" s="184">
        <f>Monatsverwendungsnachweis!B36</f>
        <v>0</v>
      </c>
      <c r="C25" s="184">
        <f>Monatsverwendungsnachweis!D36</f>
        <v>0</v>
      </c>
      <c r="D25" s="146" t="str">
        <f>IF(Monatsverwendungsnachweis!F36="","",Monatsverwendungsnachweis!F36)</f>
        <v/>
      </c>
      <c r="E25" s="146" t="str">
        <f>IF(Monatsverwendungsnachweis!H36="","",Monatsverwendungsnachweis!H36)</f>
        <v/>
      </c>
      <c r="F25" s="121">
        <f>Monatsverwendungsnachweis!G36</f>
        <v>0</v>
      </c>
      <c r="G25" s="146">
        <f>Monatsverwendungsnachweis!H36</f>
        <v>0</v>
      </c>
      <c r="H25" s="460">
        <f>VLOOKUP(Monatsverwendungsnachweis!$K$5,Matrix,3,FALSE)</f>
        <v>0</v>
      </c>
      <c r="I25" s="460">
        <f>VLOOKUP(Monatsverwendungsnachweis!$K$5,Matrix,9,FALSE)</f>
        <v>0</v>
      </c>
      <c r="J25" s="460">
        <f>IF(Monatsverwendungsnachweis!I36="ja",1,0)</f>
        <v>0</v>
      </c>
      <c r="K25" s="460">
        <f>IF(Monatsverwendungsnachweis!Q36+Monatsverwendungsnachweis!R36&gt;0,1,0)</f>
        <v>0</v>
      </c>
      <c r="L25" s="777">
        <f t="shared" si="0"/>
        <v>0</v>
      </c>
      <c r="M25" s="460">
        <v>1</v>
      </c>
      <c r="N25" s="460">
        <f>IF(H25=1,Ermittlung_Pauschale!K25,L25*M25)</f>
        <v>0</v>
      </c>
      <c r="O25" s="186">
        <v>0</v>
      </c>
      <c r="T25" s="120" t="s">
        <v>742</v>
      </c>
    </row>
    <row r="26" spans="1:20" x14ac:dyDescent="0.25">
      <c r="A26" s="121" t="str">
        <f>Monatsverwendungsnachweis!A37</f>
        <v/>
      </c>
      <c r="B26" s="184">
        <f>Monatsverwendungsnachweis!B37</f>
        <v>0</v>
      </c>
      <c r="C26" s="184">
        <f>Monatsverwendungsnachweis!D37</f>
        <v>0</v>
      </c>
      <c r="D26" s="146" t="str">
        <f>IF(Monatsverwendungsnachweis!F37="","",Monatsverwendungsnachweis!F37)</f>
        <v/>
      </c>
      <c r="E26" s="146" t="str">
        <f>IF(Monatsverwendungsnachweis!H37="","",Monatsverwendungsnachweis!H37)</f>
        <v/>
      </c>
      <c r="F26" s="121">
        <f>Monatsverwendungsnachweis!G37</f>
        <v>0</v>
      </c>
      <c r="G26" s="146">
        <f>Monatsverwendungsnachweis!H37</f>
        <v>0</v>
      </c>
      <c r="H26" s="460">
        <f>VLOOKUP(Monatsverwendungsnachweis!$K$5,Matrix,3,FALSE)</f>
        <v>0</v>
      </c>
      <c r="I26" s="460">
        <f>VLOOKUP(Monatsverwendungsnachweis!$K$5,Matrix,9,FALSE)</f>
        <v>0</v>
      </c>
      <c r="J26" s="460">
        <f>IF(Monatsverwendungsnachweis!I37="ja",1,0)</f>
        <v>0</v>
      </c>
      <c r="K26" s="460">
        <f>IF(Monatsverwendungsnachweis!Q37+Monatsverwendungsnachweis!R37&gt;0,1,0)</f>
        <v>0</v>
      </c>
      <c r="L26" s="777">
        <f t="shared" si="0"/>
        <v>0</v>
      </c>
      <c r="M26" s="460">
        <v>1</v>
      </c>
      <c r="N26" s="460">
        <f>IF(H26=1,Ermittlung_Pauschale!K26,L26*M26)</f>
        <v>0</v>
      </c>
      <c r="O26" s="186">
        <v>0</v>
      </c>
    </row>
    <row r="27" spans="1:20" x14ac:dyDescent="0.25">
      <c r="A27" s="121" t="str">
        <f>Monatsverwendungsnachweis!A38</f>
        <v/>
      </c>
      <c r="B27" s="184">
        <f>Monatsverwendungsnachweis!B38</f>
        <v>0</v>
      </c>
      <c r="C27" s="184">
        <f>Monatsverwendungsnachweis!D38</f>
        <v>0</v>
      </c>
      <c r="D27" s="146" t="str">
        <f>IF(Monatsverwendungsnachweis!F38="","",Monatsverwendungsnachweis!F38)</f>
        <v/>
      </c>
      <c r="E27" s="146" t="str">
        <f>IF(Monatsverwendungsnachweis!H38="","",Monatsverwendungsnachweis!H38)</f>
        <v/>
      </c>
      <c r="F27" s="121">
        <f>Monatsverwendungsnachweis!G38</f>
        <v>0</v>
      </c>
      <c r="G27" s="146">
        <f>Monatsverwendungsnachweis!H38</f>
        <v>0</v>
      </c>
      <c r="H27" s="460">
        <f>VLOOKUP(Monatsverwendungsnachweis!$K$5,Matrix,3,FALSE)</f>
        <v>0</v>
      </c>
      <c r="I27" s="460">
        <f>VLOOKUP(Monatsverwendungsnachweis!$K$5,Matrix,9,FALSE)</f>
        <v>0</v>
      </c>
      <c r="J27" s="460">
        <f>IF(Monatsverwendungsnachweis!I38="ja",1,0)</f>
        <v>0</v>
      </c>
      <c r="K27" s="460">
        <f>IF(Monatsverwendungsnachweis!Q38+Monatsverwendungsnachweis!R38&gt;0,1,0)</f>
        <v>0</v>
      </c>
      <c r="L27" s="777">
        <f t="shared" si="0"/>
        <v>0</v>
      </c>
      <c r="M27" s="460">
        <v>1</v>
      </c>
      <c r="N27" s="460">
        <f>IF(H27=1,Ermittlung_Pauschale!K27,L27*M27)</f>
        <v>0</v>
      </c>
      <c r="O27" s="186">
        <v>0</v>
      </c>
      <c r="R27" s="92" t="s">
        <v>727</v>
      </c>
      <c r="T27" s="120" t="s">
        <v>732</v>
      </c>
    </row>
    <row r="28" spans="1:20" x14ac:dyDescent="0.25">
      <c r="A28" s="121" t="str">
        <f>Monatsverwendungsnachweis!A39</f>
        <v/>
      </c>
      <c r="B28" s="184">
        <f>Monatsverwendungsnachweis!B39</f>
        <v>0</v>
      </c>
      <c r="C28" s="184">
        <f>Monatsverwendungsnachweis!D39</f>
        <v>0</v>
      </c>
      <c r="D28" s="146" t="str">
        <f>IF(Monatsverwendungsnachweis!F39="","",Monatsverwendungsnachweis!F39)</f>
        <v/>
      </c>
      <c r="E28" s="146" t="str">
        <f>IF(Monatsverwendungsnachweis!H39="","",Monatsverwendungsnachweis!H39)</f>
        <v/>
      </c>
      <c r="F28" s="121">
        <f>Monatsverwendungsnachweis!G39</f>
        <v>0</v>
      </c>
      <c r="G28" s="146">
        <f>Monatsverwendungsnachweis!H39</f>
        <v>0</v>
      </c>
      <c r="H28" s="460">
        <f>VLOOKUP(Monatsverwendungsnachweis!$K$5,Matrix,3,FALSE)</f>
        <v>0</v>
      </c>
      <c r="I28" s="460">
        <f>VLOOKUP(Monatsverwendungsnachweis!$K$5,Matrix,9,FALSE)</f>
        <v>0</v>
      </c>
      <c r="J28" s="460">
        <f>IF(Monatsverwendungsnachweis!I39="ja",1,0)</f>
        <v>0</v>
      </c>
      <c r="K28" s="460">
        <f>IF(Monatsverwendungsnachweis!Q39+Monatsverwendungsnachweis!R39&gt;0,1,0)</f>
        <v>0</v>
      </c>
      <c r="L28" s="777">
        <f t="shared" si="0"/>
        <v>0</v>
      </c>
      <c r="M28" s="460">
        <v>1</v>
      </c>
      <c r="N28" s="460">
        <f>IF(H28=1,Ermittlung_Pauschale!K28,L28*M28)</f>
        <v>0</v>
      </c>
      <c r="O28" s="186">
        <v>0</v>
      </c>
    </row>
    <row r="29" spans="1:20" x14ac:dyDescent="0.25">
      <c r="A29" s="121" t="str">
        <f>Monatsverwendungsnachweis!A40</f>
        <v/>
      </c>
      <c r="B29" s="184">
        <f>Monatsverwendungsnachweis!B40</f>
        <v>0</v>
      </c>
      <c r="C29" s="184">
        <f>Monatsverwendungsnachweis!D40</f>
        <v>0</v>
      </c>
      <c r="D29" s="146" t="str">
        <f>IF(Monatsverwendungsnachweis!F40="","",Monatsverwendungsnachweis!F40)</f>
        <v/>
      </c>
      <c r="E29" s="146" t="str">
        <f>IF(Monatsverwendungsnachweis!H40="","",Monatsverwendungsnachweis!H40)</f>
        <v/>
      </c>
      <c r="F29" s="121">
        <f>Monatsverwendungsnachweis!G40</f>
        <v>0</v>
      </c>
      <c r="G29" s="146">
        <f>Monatsverwendungsnachweis!H40</f>
        <v>0</v>
      </c>
      <c r="H29" s="460">
        <f>VLOOKUP(Monatsverwendungsnachweis!$K$5,Matrix,3,FALSE)</f>
        <v>0</v>
      </c>
      <c r="I29" s="460">
        <f>VLOOKUP(Monatsverwendungsnachweis!$K$5,Matrix,9,FALSE)</f>
        <v>0</v>
      </c>
      <c r="J29" s="460">
        <f>IF(Monatsverwendungsnachweis!I40="ja",1,0)</f>
        <v>0</v>
      </c>
      <c r="K29" s="460">
        <f>IF(Monatsverwendungsnachweis!Q40+Monatsverwendungsnachweis!R40&gt;0,1,0)</f>
        <v>0</v>
      </c>
      <c r="L29" s="777">
        <f t="shared" si="0"/>
        <v>0</v>
      </c>
      <c r="M29" s="460">
        <v>1</v>
      </c>
      <c r="N29" s="460">
        <f>IF(H29=1,Ermittlung_Pauschale!K29,L29*M29)</f>
        <v>0</v>
      </c>
      <c r="O29" s="186">
        <v>0</v>
      </c>
      <c r="R29" s="92"/>
    </row>
    <row r="30" spans="1:20" x14ac:dyDescent="0.25">
      <c r="A30" s="121" t="str">
        <f>Monatsverwendungsnachweis!A41</f>
        <v/>
      </c>
      <c r="B30" s="184">
        <f>Monatsverwendungsnachweis!B41</f>
        <v>0</v>
      </c>
      <c r="C30" s="184">
        <f>Monatsverwendungsnachweis!D41</f>
        <v>0</v>
      </c>
      <c r="D30" s="146" t="str">
        <f>IF(Monatsverwendungsnachweis!F41="","",Monatsverwendungsnachweis!F41)</f>
        <v/>
      </c>
      <c r="E30" s="146" t="str">
        <f>IF(Monatsverwendungsnachweis!H41="","",Monatsverwendungsnachweis!H41)</f>
        <v/>
      </c>
      <c r="F30" s="121">
        <f>Monatsverwendungsnachweis!G41</f>
        <v>0</v>
      </c>
      <c r="G30" s="146">
        <f>Monatsverwendungsnachweis!H41</f>
        <v>0</v>
      </c>
      <c r="H30" s="460">
        <f>VLOOKUP(Monatsverwendungsnachweis!$K$5,Matrix,3,FALSE)</f>
        <v>0</v>
      </c>
      <c r="I30" s="460">
        <f>VLOOKUP(Monatsverwendungsnachweis!$K$5,Matrix,9,FALSE)</f>
        <v>0</v>
      </c>
      <c r="J30" s="460">
        <f>IF(Monatsverwendungsnachweis!I41="ja",1,0)</f>
        <v>0</v>
      </c>
      <c r="K30" s="460">
        <f>IF(Monatsverwendungsnachweis!Q41+Monatsverwendungsnachweis!R41&gt;0,1,0)</f>
        <v>0</v>
      </c>
      <c r="L30" s="777">
        <f t="shared" si="0"/>
        <v>0</v>
      </c>
      <c r="M30" s="460">
        <v>1</v>
      </c>
      <c r="N30" s="460">
        <f>IF(H30=1,Ermittlung_Pauschale!K30,L30*M30)</f>
        <v>0</v>
      </c>
      <c r="O30" s="186">
        <v>0</v>
      </c>
      <c r="R30" s="92" t="s">
        <v>580</v>
      </c>
      <c r="T30" s="120" t="s">
        <v>711</v>
      </c>
    </row>
    <row r="31" spans="1:20" x14ac:dyDescent="0.25">
      <c r="A31" s="121" t="str">
        <f>Monatsverwendungsnachweis!A42</f>
        <v/>
      </c>
      <c r="B31" s="184">
        <f>Monatsverwendungsnachweis!B42</f>
        <v>0</v>
      </c>
      <c r="C31" s="184">
        <f>Monatsverwendungsnachweis!D42</f>
        <v>0</v>
      </c>
      <c r="D31" s="146" t="str">
        <f>IF(Monatsverwendungsnachweis!F42="","",Monatsverwendungsnachweis!F42)</f>
        <v/>
      </c>
      <c r="E31" s="146" t="str">
        <f>IF(Monatsverwendungsnachweis!H42="","",Monatsverwendungsnachweis!H42)</f>
        <v/>
      </c>
      <c r="F31" s="121">
        <f>Monatsverwendungsnachweis!G42</f>
        <v>0</v>
      </c>
      <c r="G31" s="146">
        <f>Monatsverwendungsnachweis!H42</f>
        <v>0</v>
      </c>
      <c r="H31" s="460">
        <f>VLOOKUP(Monatsverwendungsnachweis!$K$5,Matrix,3,FALSE)</f>
        <v>0</v>
      </c>
      <c r="I31" s="460">
        <f>VLOOKUP(Monatsverwendungsnachweis!$K$5,Matrix,9,FALSE)</f>
        <v>0</v>
      </c>
      <c r="J31" s="460">
        <f>IF(Monatsverwendungsnachweis!I42="ja",1,0)</f>
        <v>0</v>
      </c>
      <c r="K31" s="460">
        <f>IF(Monatsverwendungsnachweis!Q42+Monatsverwendungsnachweis!R42&gt;0,1,0)</f>
        <v>0</v>
      </c>
      <c r="L31" s="777">
        <f t="shared" si="0"/>
        <v>0</v>
      </c>
      <c r="M31" s="460">
        <v>1</v>
      </c>
      <c r="N31" s="460">
        <f>IF(H31=1,Ermittlung_Pauschale!K31,L31*M31)</f>
        <v>0</v>
      </c>
      <c r="O31" s="186">
        <v>0</v>
      </c>
      <c r="T31" s="120" t="s">
        <v>780</v>
      </c>
    </row>
    <row r="32" spans="1:20" x14ac:dyDescent="0.25">
      <c r="A32" s="121" t="str">
        <f>Monatsverwendungsnachweis!A43</f>
        <v/>
      </c>
      <c r="B32" s="184">
        <f>Monatsverwendungsnachweis!B43</f>
        <v>0</v>
      </c>
      <c r="C32" s="184">
        <f>Monatsverwendungsnachweis!D43</f>
        <v>0</v>
      </c>
      <c r="D32" s="146" t="str">
        <f>IF(Monatsverwendungsnachweis!F43="","",Monatsverwendungsnachweis!F43)</f>
        <v/>
      </c>
      <c r="E32" s="146" t="str">
        <f>IF(Monatsverwendungsnachweis!H43="","",Monatsverwendungsnachweis!H43)</f>
        <v/>
      </c>
      <c r="F32" s="121">
        <f>Monatsverwendungsnachweis!G43</f>
        <v>0</v>
      </c>
      <c r="G32" s="146">
        <f>Monatsverwendungsnachweis!H43</f>
        <v>0</v>
      </c>
      <c r="H32" s="460">
        <f>VLOOKUP(Monatsverwendungsnachweis!$K$5,Matrix,3,FALSE)</f>
        <v>0</v>
      </c>
      <c r="I32" s="460">
        <f>VLOOKUP(Monatsverwendungsnachweis!$K$5,Matrix,9,FALSE)</f>
        <v>0</v>
      </c>
      <c r="J32" s="460">
        <f>IF(Monatsverwendungsnachweis!I43="ja",1,0)</f>
        <v>0</v>
      </c>
      <c r="K32" s="460">
        <f>IF(Monatsverwendungsnachweis!Q43+Monatsverwendungsnachweis!R43&gt;0,1,0)</f>
        <v>0</v>
      </c>
      <c r="L32" s="777">
        <f t="shared" si="0"/>
        <v>0</v>
      </c>
      <c r="M32" s="460">
        <v>1</v>
      </c>
      <c r="N32" s="460">
        <f>IF(H32=1,Ermittlung_Pauschale!K32,L32*M32)</f>
        <v>0</v>
      </c>
      <c r="O32" s="186">
        <v>0</v>
      </c>
      <c r="R32" s="92" t="s">
        <v>218</v>
      </c>
      <c r="T32" s="120" t="s">
        <v>712</v>
      </c>
    </row>
    <row r="33" spans="1:20" x14ac:dyDescent="0.25">
      <c r="A33" s="121" t="str">
        <f>Monatsverwendungsnachweis!A44</f>
        <v/>
      </c>
      <c r="B33" s="184">
        <f>Monatsverwendungsnachweis!B44</f>
        <v>0</v>
      </c>
      <c r="C33" s="184">
        <f>Monatsverwendungsnachweis!D44</f>
        <v>0</v>
      </c>
      <c r="D33" s="146" t="str">
        <f>IF(Monatsverwendungsnachweis!F44="","",Monatsverwendungsnachweis!F44)</f>
        <v/>
      </c>
      <c r="E33" s="146" t="str">
        <f>IF(Monatsverwendungsnachweis!H44="","",Monatsverwendungsnachweis!H44)</f>
        <v/>
      </c>
      <c r="F33" s="121">
        <f>Monatsverwendungsnachweis!G44</f>
        <v>0</v>
      </c>
      <c r="G33" s="146">
        <f>Monatsverwendungsnachweis!H44</f>
        <v>0</v>
      </c>
      <c r="H33" s="460">
        <f>VLOOKUP(Monatsverwendungsnachweis!$K$5,Matrix,3,FALSE)</f>
        <v>0</v>
      </c>
      <c r="I33" s="460">
        <f>VLOOKUP(Monatsverwendungsnachweis!$K$5,Matrix,9,FALSE)</f>
        <v>0</v>
      </c>
      <c r="J33" s="460">
        <f>IF(Monatsverwendungsnachweis!I44="ja",1,0)</f>
        <v>0</v>
      </c>
      <c r="K33" s="460">
        <f>IF(Monatsverwendungsnachweis!Q44+Monatsverwendungsnachweis!R44&gt;0,1,0)</f>
        <v>0</v>
      </c>
      <c r="L33" s="777">
        <f t="shared" si="0"/>
        <v>0</v>
      </c>
      <c r="M33" s="460">
        <v>1</v>
      </c>
      <c r="N33" s="460">
        <f>IF(H33=1,Ermittlung_Pauschale!K33,L33*M33)</f>
        <v>0</v>
      </c>
      <c r="O33" s="186">
        <v>0</v>
      </c>
    </row>
    <row r="34" spans="1:20" x14ac:dyDescent="0.25">
      <c r="A34" s="121" t="str">
        <f>Monatsverwendungsnachweis!A45</f>
        <v/>
      </c>
      <c r="B34" s="184">
        <f>Monatsverwendungsnachweis!B45</f>
        <v>0</v>
      </c>
      <c r="C34" s="184">
        <f>Monatsverwendungsnachweis!D45</f>
        <v>0</v>
      </c>
      <c r="D34" s="146" t="str">
        <f>IF(Monatsverwendungsnachweis!F45="","",Monatsverwendungsnachweis!F45)</f>
        <v/>
      </c>
      <c r="E34" s="146" t="str">
        <f>IF(Monatsverwendungsnachweis!H45="","",Monatsverwendungsnachweis!H45)</f>
        <v/>
      </c>
      <c r="F34" s="121">
        <f>Monatsverwendungsnachweis!G45</f>
        <v>0</v>
      </c>
      <c r="G34" s="146">
        <f>Monatsverwendungsnachweis!H45</f>
        <v>0</v>
      </c>
      <c r="H34" s="460">
        <f>VLOOKUP(Monatsverwendungsnachweis!$K$5,Matrix,3,FALSE)</f>
        <v>0</v>
      </c>
      <c r="I34" s="460">
        <f>VLOOKUP(Monatsverwendungsnachweis!$K$5,Matrix,9,FALSE)</f>
        <v>0</v>
      </c>
      <c r="J34" s="460">
        <f>IF(Monatsverwendungsnachweis!I45="ja",1,0)</f>
        <v>0</v>
      </c>
      <c r="K34" s="460">
        <f>IF(Monatsverwendungsnachweis!Q45+Monatsverwendungsnachweis!R45&gt;0,1,0)</f>
        <v>0</v>
      </c>
      <c r="L34" s="777">
        <f t="shared" si="0"/>
        <v>0</v>
      </c>
      <c r="M34" s="460">
        <v>1</v>
      </c>
      <c r="N34" s="460">
        <f>IF(H34=1,Ermittlung_Pauschale!K34,L34*M34)</f>
        <v>0</v>
      </c>
      <c r="O34" s="186">
        <v>0</v>
      </c>
      <c r="T34" s="120" t="s">
        <v>713</v>
      </c>
    </row>
    <row r="35" spans="1:20" x14ac:dyDescent="0.25">
      <c r="A35" s="121" t="str">
        <f>Monatsverwendungsnachweis!A46</f>
        <v/>
      </c>
      <c r="B35" s="184">
        <f>Monatsverwendungsnachweis!B46</f>
        <v>0</v>
      </c>
      <c r="C35" s="184">
        <f>Monatsverwendungsnachweis!D46</f>
        <v>0</v>
      </c>
      <c r="D35" s="146" t="str">
        <f>IF(Monatsverwendungsnachweis!F46="","",Monatsverwendungsnachweis!F46)</f>
        <v/>
      </c>
      <c r="E35" s="146" t="str">
        <f>IF(Monatsverwendungsnachweis!H46="","",Monatsverwendungsnachweis!H46)</f>
        <v/>
      </c>
      <c r="F35" s="121">
        <f>Monatsverwendungsnachweis!G46</f>
        <v>0</v>
      </c>
      <c r="G35" s="146">
        <f>Monatsverwendungsnachweis!H46</f>
        <v>0</v>
      </c>
      <c r="H35" s="460">
        <f>VLOOKUP(Monatsverwendungsnachweis!$K$5,Matrix,3,FALSE)</f>
        <v>0</v>
      </c>
      <c r="I35" s="460">
        <f>VLOOKUP(Monatsverwendungsnachweis!$K$5,Matrix,9,FALSE)</f>
        <v>0</v>
      </c>
      <c r="J35" s="460">
        <f>IF(Monatsverwendungsnachweis!I46="ja",1,0)</f>
        <v>0</v>
      </c>
      <c r="K35" s="460">
        <f>IF(Monatsverwendungsnachweis!Q46+Monatsverwendungsnachweis!R46&gt;0,1,0)</f>
        <v>0</v>
      </c>
      <c r="L35" s="777">
        <f t="shared" si="0"/>
        <v>0</v>
      </c>
      <c r="M35" s="460">
        <v>1</v>
      </c>
      <c r="N35" s="460">
        <f>IF(H35=1,Ermittlung_Pauschale!K35,L35*M35)</f>
        <v>0</v>
      </c>
      <c r="O35" s="186">
        <v>0</v>
      </c>
      <c r="T35" s="120" t="s">
        <v>734</v>
      </c>
    </row>
    <row r="36" spans="1:20" x14ac:dyDescent="0.25">
      <c r="A36" s="121" t="str">
        <f>Monatsverwendungsnachweis!A47</f>
        <v/>
      </c>
      <c r="B36" s="184">
        <f>Monatsverwendungsnachweis!B47</f>
        <v>0</v>
      </c>
      <c r="C36" s="184">
        <f>Monatsverwendungsnachweis!D47</f>
        <v>0</v>
      </c>
      <c r="D36" s="146" t="str">
        <f>IF(Monatsverwendungsnachweis!F47="","",Monatsverwendungsnachweis!F47)</f>
        <v/>
      </c>
      <c r="E36" s="146" t="str">
        <f>IF(Monatsverwendungsnachweis!H47="","",Monatsverwendungsnachweis!H47)</f>
        <v/>
      </c>
      <c r="F36" s="121">
        <f>Monatsverwendungsnachweis!G47</f>
        <v>0</v>
      </c>
      <c r="G36" s="146">
        <f>Monatsverwendungsnachweis!H47</f>
        <v>0</v>
      </c>
      <c r="H36" s="460">
        <f>VLOOKUP(Monatsverwendungsnachweis!$K$5,Matrix,3,FALSE)</f>
        <v>0</v>
      </c>
      <c r="I36" s="460">
        <f>VLOOKUP(Monatsverwendungsnachweis!$K$5,Matrix,9,FALSE)</f>
        <v>0</v>
      </c>
      <c r="J36" s="460">
        <f>IF(Monatsverwendungsnachweis!I47="ja",1,0)</f>
        <v>0</v>
      </c>
      <c r="K36" s="460">
        <f>IF(Monatsverwendungsnachweis!Q47+Monatsverwendungsnachweis!R47&gt;0,1,0)</f>
        <v>0</v>
      </c>
      <c r="L36" s="777">
        <f t="shared" si="0"/>
        <v>0</v>
      </c>
      <c r="M36" s="460">
        <v>1</v>
      </c>
      <c r="N36" s="460">
        <f>IF(H36=1,Ermittlung_Pauschale!K36,L36*M36)</f>
        <v>0</v>
      </c>
      <c r="O36" s="186">
        <v>0</v>
      </c>
    </row>
    <row r="37" spans="1:20" x14ac:dyDescent="0.25">
      <c r="A37" s="121" t="str">
        <f>Monatsverwendungsnachweis!A48</f>
        <v/>
      </c>
      <c r="B37" s="184">
        <f>Monatsverwendungsnachweis!B48</f>
        <v>0</v>
      </c>
      <c r="C37" s="184">
        <f>Monatsverwendungsnachweis!D48</f>
        <v>0</v>
      </c>
      <c r="D37" s="146" t="str">
        <f>IF(Monatsverwendungsnachweis!F48="","",Monatsverwendungsnachweis!F48)</f>
        <v/>
      </c>
      <c r="E37" s="146" t="str">
        <f>IF(Monatsverwendungsnachweis!H48="","",Monatsverwendungsnachweis!H48)</f>
        <v/>
      </c>
      <c r="F37" s="121">
        <f>Monatsverwendungsnachweis!G48</f>
        <v>0</v>
      </c>
      <c r="G37" s="146">
        <f>Monatsverwendungsnachweis!H48</f>
        <v>0</v>
      </c>
      <c r="H37" s="460">
        <f>VLOOKUP(Monatsverwendungsnachweis!$K$5,Matrix,3,FALSE)</f>
        <v>0</v>
      </c>
      <c r="I37" s="460">
        <f>VLOOKUP(Monatsverwendungsnachweis!$K$5,Matrix,9,FALSE)</f>
        <v>0</v>
      </c>
      <c r="J37" s="460">
        <f>IF(Monatsverwendungsnachweis!I48="ja",1,0)</f>
        <v>0</v>
      </c>
      <c r="K37" s="460">
        <f>IF(Monatsverwendungsnachweis!Q48+Monatsverwendungsnachweis!R48&gt;0,1,0)</f>
        <v>0</v>
      </c>
      <c r="L37" s="777">
        <f t="shared" si="0"/>
        <v>0</v>
      </c>
      <c r="M37" s="460">
        <v>1</v>
      </c>
      <c r="N37" s="460">
        <f>IF(H37=1,Ermittlung_Pauschale!K37,L37*M37)</f>
        <v>0</v>
      </c>
      <c r="O37" s="186">
        <v>0</v>
      </c>
    </row>
    <row r="38" spans="1:20" x14ac:dyDescent="0.25">
      <c r="A38" s="121" t="str">
        <f>Monatsverwendungsnachweis!A49</f>
        <v/>
      </c>
      <c r="B38" s="184">
        <f>Monatsverwendungsnachweis!B49</f>
        <v>0</v>
      </c>
      <c r="C38" s="184">
        <f>Monatsverwendungsnachweis!D49</f>
        <v>0</v>
      </c>
      <c r="D38" s="146" t="str">
        <f>IF(Monatsverwendungsnachweis!F49="","",Monatsverwendungsnachweis!F49)</f>
        <v/>
      </c>
      <c r="E38" s="146" t="str">
        <f>IF(Monatsverwendungsnachweis!H49="","",Monatsverwendungsnachweis!H49)</f>
        <v/>
      </c>
      <c r="F38" s="121">
        <f>Monatsverwendungsnachweis!G49</f>
        <v>0</v>
      </c>
      <c r="G38" s="146">
        <f>Monatsverwendungsnachweis!H49</f>
        <v>0</v>
      </c>
      <c r="H38" s="460">
        <f>VLOOKUP(Monatsverwendungsnachweis!$K$5,Matrix,3,FALSE)</f>
        <v>0</v>
      </c>
      <c r="I38" s="460">
        <f>VLOOKUP(Monatsverwendungsnachweis!$K$5,Matrix,9,FALSE)</f>
        <v>0</v>
      </c>
      <c r="J38" s="460">
        <f>IF(Monatsverwendungsnachweis!I49="ja",1,0)</f>
        <v>0</v>
      </c>
      <c r="K38" s="460">
        <f>IF(Monatsverwendungsnachweis!Q49+Monatsverwendungsnachweis!R49&gt;0,1,0)</f>
        <v>0</v>
      </c>
      <c r="L38" s="777">
        <f t="shared" si="0"/>
        <v>0</v>
      </c>
      <c r="M38" s="460">
        <v>1</v>
      </c>
      <c r="N38" s="460">
        <f>IF(H38=1,Ermittlung_Pauschale!K38,L38*M38)</f>
        <v>0</v>
      </c>
      <c r="O38" s="186">
        <v>0</v>
      </c>
    </row>
    <row r="39" spans="1:20" x14ac:dyDescent="0.25">
      <c r="A39" s="121" t="str">
        <f>Monatsverwendungsnachweis!A50</f>
        <v/>
      </c>
      <c r="B39" s="184">
        <f>Monatsverwendungsnachweis!B50</f>
        <v>0</v>
      </c>
      <c r="C39" s="184">
        <f>Monatsverwendungsnachweis!D50</f>
        <v>0</v>
      </c>
      <c r="D39" s="146" t="str">
        <f>IF(Monatsverwendungsnachweis!F50="","",Monatsverwendungsnachweis!F50)</f>
        <v/>
      </c>
      <c r="E39" s="146" t="str">
        <f>IF(Monatsverwendungsnachweis!H50="","",Monatsverwendungsnachweis!H50)</f>
        <v/>
      </c>
      <c r="F39" s="121">
        <f>Monatsverwendungsnachweis!G50</f>
        <v>0</v>
      </c>
      <c r="G39" s="146">
        <f>Monatsverwendungsnachweis!H50</f>
        <v>0</v>
      </c>
      <c r="H39" s="460">
        <f>VLOOKUP(Monatsverwendungsnachweis!$K$5,Matrix,3,FALSE)</f>
        <v>0</v>
      </c>
      <c r="I39" s="460">
        <f>VLOOKUP(Monatsverwendungsnachweis!$K$5,Matrix,9,FALSE)</f>
        <v>0</v>
      </c>
      <c r="J39" s="460">
        <f>IF(Monatsverwendungsnachweis!I50="ja",1,0)</f>
        <v>0</v>
      </c>
      <c r="K39" s="460">
        <f>IF(Monatsverwendungsnachweis!Q50+Monatsverwendungsnachweis!R50&gt;0,1,0)</f>
        <v>0</v>
      </c>
      <c r="L39" s="777">
        <f t="shared" si="0"/>
        <v>0</v>
      </c>
      <c r="M39" s="460">
        <v>1</v>
      </c>
      <c r="N39" s="460">
        <f>IF(H39=1,Ermittlung_Pauschale!K39,L39*M39)</f>
        <v>0</v>
      </c>
      <c r="O39" s="186">
        <v>0</v>
      </c>
    </row>
    <row r="40" spans="1:20" x14ac:dyDescent="0.25">
      <c r="A40" s="121" t="str">
        <f>Monatsverwendungsnachweis!A51</f>
        <v/>
      </c>
      <c r="B40" s="184">
        <f>Monatsverwendungsnachweis!B51</f>
        <v>0</v>
      </c>
      <c r="C40" s="184">
        <f>Monatsverwendungsnachweis!D51</f>
        <v>0</v>
      </c>
      <c r="D40" s="146" t="str">
        <f>IF(Monatsverwendungsnachweis!F51="","",Monatsverwendungsnachweis!F51)</f>
        <v/>
      </c>
      <c r="E40" s="146" t="str">
        <f>IF(Monatsverwendungsnachweis!H51="","",Monatsverwendungsnachweis!H51)</f>
        <v/>
      </c>
      <c r="F40" s="121">
        <f>Monatsverwendungsnachweis!G51</f>
        <v>0</v>
      </c>
      <c r="G40" s="146">
        <f>Monatsverwendungsnachweis!H51</f>
        <v>0</v>
      </c>
      <c r="H40" s="460">
        <f>VLOOKUP(Monatsverwendungsnachweis!$K$5,Matrix,3,FALSE)</f>
        <v>0</v>
      </c>
      <c r="I40" s="460">
        <f>VLOOKUP(Monatsverwendungsnachweis!$K$5,Matrix,9,FALSE)</f>
        <v>0</v>
      </c>
      <c r="J40" s="460">
        <f>IF(Monatsverwendungsnachweis!I51="ja",1,0)</f>
        <v>0</v>
      </c>
      <c r="K40" s="460">
        <f>IF(Monatsverwendungsnachweis!Q51+Monatsverwendungsnachweis!R51&gt;0,1,0)</f>
        <v>0</v>
      </c>
      <c r="L40" s="777">
        <f t="shared" si="0"/>
        <v>0</v>
      </c>
      <c r="M40" s="460">
        <v>1</v>
      </c>
      <c r="N40" s="460">
        <f>IF(H40=1,Ermittlung_Pauschale!K40,L40*M40)</f>
        <v>0</v>
      </c>
      <c r="O40" s="186">
        <v>0</v>
      </c>
    </row>
    <row r="41" spans="1:20" x14ac:dyDescent="0.25">
      <c r="A41" s="121" t="str">
        <f>Monatsverwendungsnachweis!A52</f>
        <v/>
      </c>
      <c r="B41" s="184">
        <f>Monatsverwendungsnachweis!B52</f>
        <v>0</v>
      </c>
      <c r="C41" s="184">
        <f>Monatsverwendungsnachweis!D52</f>
        <v>0</v>
      </c>
      <c r="D41" s="146" t="str">
        <f>IF(Monatsverwendungsnachweis!F52="","",Monatsverwendungsnachweis!F52)</f>
        <v/>
      </c>
      <c r="E41" s="146" t="str">
        <f>IF(Monatsverwendungsnachweis!H52="","",Monatsverwendungsnachweis!H52)</f>
        <v/>
      </c>
      <c r="F41" s="121">
        <f>Monatsverwendungsnachweis!G52</f>
        <v>0</v>
      </c>
      <c r="G41" s="146">
        <f>Monatsverwendungsnachweis!H52</f>
        <v>0</v>
      </c>
      <c r="H41" s="460">
        <f>VLOOKUP(Monatsverwendungsnachweis!$K$5,Matrix,3,FALSE)</f>
        <v>0</v>
      </c>
      <c r="I41" s="460">
        <f>VLOOKUP(Monatsverwendungsnachweis!$K$5,Matrix,9,FALSE)</f>
        <v>0</v>
      </c>
      <c r="J41" s="460">
        <f>IF(Monatsverwendungsnachweis!I52="ja",1,0)</f>
        <v>0</v>
      </c>
      <c r="K41" s="460">
        <f>IF(Monatsverwendungsnachweis!Q52+Monatsverwendungsnachweis!R52&gt;0,1,0)</f>
        <v>0</v>
      </c>
      <c r="L41" s="777">
        <f t="shared" si="0"/>
        <v>0</v>
      </c>
      <c r="M41" s="460">
        <v>1</v>
      </c>
      <c r="N41" s="460">
        <f>IF(H41=1,Ermittlung_Pauschale!K41,L41*M41)</f>
        <v>0</v>
      </c>
      <c r="O41" s="186">
        <v>0</v>
      </c>
    </row>
    <row r="42" spans="1:20" x14ac:dyDescent="0.25">
      <c r="A42" s="121" t="str">
        <f>Monatsverwendungsnachweis!A53</f>
        <v/>
      </c>
      <c r="B42" s="184">
        <f>Monatsverwendungsnachweis!B53</f>
        <v>0</v>
      </c>
      <c r="C42" s="184">
        <f>Monatsverwendungsnachweis!D53</f>
        <v>0</v>
      </c>
      <c r="D42" s="146" t="str">
        <f>IF(Monatsverwendungsnachweis!F53="","",Monatsverwendungsnachweis!F53)</f>
        <v/>
      </c>
      <c r="E42" s="146" t="str">
        <f>IF(Monatsverwendungsnachweis!H53="","",Monatsverwendungsnachweis!H53)</f>
        <v/>
      </c>
      <c r="F42" s="121">
        <f>Monatsverwendungsnachweis!G53</f>
        <v>0</v>
      </c>
      <c r="G42" s="146">
        <f>Monatsverwendungsnachweis!H53</f>
        <v>0</v>
      </c>
      <c r="H42" s="460">
        <f>VLOOKUP(Monatsverwendungsnachweis!$K$5,Matrix,3,FALSE)</f>
        <v>0</v>
      </c>
      <c r="I42" s="460">
        <f>VLOOKUP(Monatsverwendungsnachweis!$K$5,Matrix,9,FALSE)</f>
        <v>0</v>
      </c>
      <c r="J42" s="460">
        <f>IF(Monatsverwendungsnachweis!I53="ja",1,0)</f>
        <v>0</v>
      </c>
      <c r="K42" s="460">
        <f>IF(Monatsverwendungsnachweis!Q53+Monatsverwendungsnachweis!R53&gt;0,1,0)</f>
        <v>0</v>
      </c>
      <c r="L42" s="777">
        <f t="shared" si="0"/>
        <v>0</v>
      </c>
      <c r="M42" s="460">
        <v>1</v>
      </c>
      <c r="N42" s="460">
        <f>IF(H42=1,Ermittlung_Pauschale!K42,L42*M42)</f>
        <v>0</v>
      </c>
      <c r="O42" s="186">
        <v>0</v>
      </c>
    </row>
    <row r="43" spans="1:20" x14ac:dyDescent="0.25">
      <c r="A43" s="121" t="str">
        <f>Monatsverwendungsnachweis!A54</f>
        <v/>
      </c>
      <c r="B43" s="184">
        <f>Monatsverwendungsnachweis!B54</f>
        <v>0</v>
      </c>
      <c r="C43" s="184">
        <f>Monatsverwendungsnachweis!D54</f>
        <v>0</v>
      </c>
      <c r="D43" s="146" t="str">
        <f>IF(Monatsverwendungsnachweis!F54="","",Monatsverwendungsnachweis!F54)</f>
        <v/>
      </c>
      <c r="E43" s="146" t="str">
        <f>IF(Monatsverwendungsnachweis!H54="","",Monatsverwendungsnachweis!H54)</f>
        <v/>
      </c>
      <c r="F43" s="121">
        <f>Monatsverwendungsnachweis!G54</f>
        <v>0</v>
      </c>
      <c r="G43" s="146">
        <f>Monatsverwendungsnachweis!H54</f>
        <v>0</v>
      </c>
      <c r="H43" s="460">
        <f>VLOOKUP(Monatsverwendungsnachweis!$K$5,Matrix,3,FALSE)</f>
        <v>0</v>
      </c>
      <c r="I43" s="460">
        <f>VLOOKUP(Monatsverwendungsnachweis!$K$5,Matrix,9,FALSE)</f>
        <v>0</v>
      </c>
      <c r="J43" s="460">
        <f>IF(Monatsverwendungsnachweis!I54="ja",1,0)</f>
        <v>0</v>
      </c>
      <c r="K43" s="460">
        <f>IF(Monatsverwendungsnachweis!Q54+Monatsverwendungsnachweis!R54&gt;0,1,0)</f>
        <v>0</v>
      </c>
      <c r="L43" s="777">
        <f t="shared" si="0"/>
        <v>0</v>
      </c>
      <c r="M43" s="460">
        <v>1</v>
      </c>
      <c r="N43" s="460">
        <f>IF(H43=1,Ermittlung_Pauschale!K43,L43*M43)</f>
        <v>0</v>
      </c>
      <c r="O43" s="186">
        <v>0</v>
      </c>
    </row>
    <row r="44" spans="1:20" x14ac:dyDescent="0.25">
      <c r="A44" s="121" t="str">
        <f>Monatsverwendungsnachweis!A55</f>
        <v/>
      </c>
      <c r="B44" s="184">
        <f>Monatsverwendungsnachweis!B55</f>
        <v>0</v>
      </c>
      <c r="C44" s="184">
        <f>Monatsverwendungsnachweis!D55</f>
        <v>0</v>
      </c>
      <c r="D44" s="146" t="str">
        <f>IF(Monatsverwendungsnachweis!F55="","",Monatsverwendungsnachweis!F55)</f>
        <v/>
      </c>
      <c r="E44" s="146" t="str">
        <f>IF(Monatsverwendungsnachweis!H55="","",Monatsverwendungsnachweis!H55)</f>
        <v/>
      </c>
      <c r="F44" s="121">
        <f>Monatsverwendungsnachweis!G55</f>
        <v>0</v>
      </c>
      <c r="G44" s="146">
        <f>Monatsverwendungsnachweis!H55</f>
        <v>0</v>
      </c>
      <c r="H44" s="460">
        <f>VLOOKUP(Monatsverwendungsnachweis!$K$5,Matrix,3,FALSE)</f>
        <v>0</v>
      </c>
      <c r="I44" s="460">
        <f>VLOOKUP(Monatsverwendungsnachweis!$K$5,Matrix,9,FALSE)</f>
        <v>0</v>
      </c>
      <c r="J44" s="460">
        <f>IF(Monatsverwendungsnachweis!I55="ja",1,0)</f>
        <v>0</v>
      </c>
      <c r="K44" s="460">
        <f>IF(Monatsverwendungsnachweis!Q55+Monatsverwendungsnachweis!R55&gt;0,1,0)</f>
        <v>0</v>
      </c>
      <c r="L44" s="777">
        <f t="shared" si="0"/>
        <v>0</v>
      </c>
      <c r="M44" s="460">
        <v>1</v>
      </c>
      <c r="N44" s="460">
        <f>IF(H44=1,Ermittlung_Pauschale!K44,L44*M44)</f>
        <v>0</v>
      </c>
      <c r="O44" s="186">
        <v>0</v>
      </c>
    </row>
    <row r="45" spans="1:20" x14ac:dyDescent="0.25">
      <c r="A45" s="121" t="str">
        <f>Monatsverwendungsnachweis!A56</f>
        <v/>
      </c>
      <c r="B45" s="184">
        <f>Monatsverwendungsnachweis!B56</f>
        <v>0</v>
      </c>
      <c r="C45" s="184">
        <f>Monatsverwendungsnachweis!D56</f>
        <v>0</v>
      </c>
      <c r="D45" s="146" t="str">
        <f>IF(Monatsverwendungsnachweis!F56="","",Monatsverwendungsnachweis!F56)</f>
        <v/>
      </c>
      <c r="E45" s="146" t="str">
        <f>IF(Monatsverwendungsnachweis!H56="","",Monatsverwendungsnachweis!H56)</f>
        <v/>
      </c>
      <c r="F45" s="121">
        <f>Monatsverwendungsnachweis!G56</f>
        <v>0</v>
      </c>
      <c r="G45" s="146">
        <f>Monatsverwendungsnachweis!H56</f>
        <v>0</v>
      </c>
      <c r="H45" s="460">
        <f>VLOOKUP(Monatsverwendungsnachweis!$K$5,Matrix,3,FALSE)</f>
        <v>0</v>
      </c>
      <c r="I45" s="460">
        <f>VLOOKUP(Monatsverwendungsnachweis!$K$5,Matrix,9,FALSE)</f>
        <v>0</v>
      </c>
      <c r="J45" s="460">
        <f>IF(Monatsverwendungsnachweis!I56="ja",1,0)</f>
        <v>0</v>
      </c>
      <c r="K45" s="460">
        <f>IF(Monatsverwendungsnachweis!Q56+Monatsverwendungsnachweis!R56&gt;0,1,0)</f>
        <v>0</v>
      </c>
      <c r="L45" s="777">
        <f t="shared" si="0"/>
        <v>0</v>
      </c>
      <c r="M45" s="460">
        <v>1</v>
      </c>
      <c r="N45" s="460">
        <f>IF(H45=1,Ermittlung_Pauschale!K45,L45*M45)</f>
        <v>0</v>
      </c>
      <c r="O45" s="186">
        <v>0</v>
      </c>
    </row>
    <row r="46" spans="1:20" x14ac:dyDescent="0.25">
      <c r="A46" s="121" t="str">
        <f>Monatsverwendungsnachweis!A57</f>
        <v/>
      </c>
      <c r="B46" s="184">
        <f>Monatsverwendungsnachweis!B57</f>
        <v>0</v>
      </c>
      <c r="C46" s="184">
        <f>Monatsverwendungsnachweis!D57</f>
        <v>0</v>
      </c>
      <c r="D46" s="146" t="str">
        <f>IF(Monatsverwendungsnachweis!F57="","",Monatsverwendungsnachweis!F57)</f>
        <v/>
      </c>
      <c r="E46" s="146" t="str">
        <f>IF(Monatsverwendungsnachweis!H57="","",Monatsverwendungsnachweis!H57)</f>
        <v/>
      </c>
      <c r="F46" s="121">
        <f>Monatsverwendungsnachweis!G57</f>
        <v>0</v>
      </c>
      <c r="G46" s="146">
        <f>Monatsverwendungsnachweis!H57</f>
        <v>0</v>
      </c>
      <c r="H46" s="460">
        <f>VLOOKUP(Monatsverwendungsnachweis!$K$5,Matrix,3,FALSE)</f>
        <v>0</v>
      </c>
      <c r="I46" s="460">
        <f>VLOOKUP(Monatsverwendungsnachweis!$K$5,Matrix,9,FALSE)</f>
        <v>0</v>
      </c>
      <c r="J46" s="460">
        <f>IF(Monatsverwendungsnachweis!I57="ja",1,0)</f>
        <v>0</v>
      </c>
      <c r="K46" s="460">
        <f>IF(Monatsverwendungsnachweis!Q57+Monatsverwendungsnachweis!R57&gt;0,1,0)</f>
        <v>0</v>
      </c>
      <c r="L46" s="777">
        <f t="shared" si="0"/>
        <v>0</v>
      </c>
      <c r="M46" s="460">
        <v>1</v>
      </c>
      <c r="N46" s="460">
        <f>IF(H46=1,Ermittlung_Pauschale!K46,L46*M46)</f>
        <v>0</v>
      </c>
      <c r="O46" s="186">
        <v>0</v>
      </c>
    </row>
    <row r="47" spans="1:20" x14ac:dyDescent="0.25">
      <c r="A47" s="121" t="str">
        <f>Monatsverwendungsnachweis!A58</f>
        <v/>
      </c>
      <c r="B47" s="184">
        <f>Monatsverwendungsnachweis!B58</f>
        <v>0</v>
      </c>
      <c r="C47" s="184">
        <f>Monatsverwendungsnachweis!D58</f>
        <v>0</v>
      </c>
      <c r="D47" s="146" t="str">
        <f>IF(Monatsverwendungsnachweis!F58="","",Monatsverwendungsnachweis!F58)</f>
        <v/>
      </c>
      <c r="E47" s="146" t="str">
        <f>IF(Monatsverwendungsnachweis!H58="","",Monatsverwendungsnachweis!H58)</f>
        <v/>
      </c>
      <c r="F47" s="121">
        <f>Monatsverwendungsnachweis!G58</f>
        <v>0</v>
      </c>
      <c r="G47" s="146">
        <f>Monatsverwendungsnachweis!H58</f>
        <v>0</v>
      </c>
      <c r="H47" s="460">
        <f>VLOOKUP(Monatsverwendungsnachweis!$K$5,Matrix,3,FALSE)</f>
        <v>0</v>
      </c>
      <c r="I47" s="460">
        <f>VLOOKUP(Monatsverwendungsnachweis!$K$5,Matrix,9,FALSE)</f>
        <v>0</v>
      </c>
      <c r="J47" s="460">
        <f>IF(Monatsverwendungsnachweis!I58="ja",1,0)</f>
        <v>0</v>
      </c>
      <c r="K47" s="460">
        <f>IF(Monatsverwendungsnachweis!Q58+Monatsverwendungsnachweis!R58&gt;0,1,0)</f>
        <v>0</v>
      </c>
      <c r="L47" s="777">
        <f t="shared" si="0"/>
        <v>0</v>
      </c>
      <c r="M47" s="460">
        <v>1</v>
      </c>
      <c r="N47" s="460">
        <f>IF(H47=1,Ermittlung_Pauschale!K47,L47*M47)</f>
        <v>0</v>
      </c>
      <c r="O47" s="186">
        <v>0</v>
      </c>
    </row>
    <row r="48" spans="1:20" x14ac:dyDescent="0.25">
      <c r="A48" s="121" t="str">
        <f>Monatsverwendungsnachweis!A59</f>
        <v/>
      </c>
      <c r="B48" s="184">
        <f>Monatsverwendungsnachweis!B59</f>
        <v>0</v>
      </c>
      <c r="C48" s="184">
        <f>Monatsverwendungsnachweis!D59</f>
        <v>0</v>
      </c>
      <c r="D48" s="146" t="str">
        <f>IF(Monatsverwendungsnachweis!F59="","",Monatsverwendungsnachweis!F59)</f>
        <v/>
      </c>
      <c r="E48" s="146" t="str">
        <f>IF(Monatsverwendungsnachweis!H59="","",Monatsverwendungsnachweis!H59)</f>
        <v/>
      </c>
      <c r="F48" s="121">
        <f>Monatsverwendungsnachweis!G59</f>
        <v>0</v>
      </c>
      <c r="G48" s="146">
        <f>Monatsverwendungsnachweis!H59</f>
        <v>0</v>
      </c>
      <c r="H48" s="460">
        <f>VLOOKUP(Monatsverwendungsnachweis!$K$5,Matrix,3,FALSE)</f>
        <v>0</v>
      </c>
      <c r="I48" s="460">
        <f>VLOOKUP(Monatsverwendungsnachweis!$K$5,Matrix,9,FALSE)</f>
        <v>0</v>
      </c>
      <c r="J48" s="460">
        <f>IF(Monatsverwendungsnachweis!I59="ja",1,0)</f>
        <v>0</v>
      </c>
      <c r="K48" s="460">
        <f>IF(Monatsverwendungsnachweis!Q59+Monatsverwendungsnachweis!R59&gt;0,1,0)</f>
        <v>0</v>
      </c>
      <c r="L48" s="777">
        <f t="shared" si="0"/>
        <v>0</v>
      </c>
      <c r="M48" s="460">
        <v>1</v>
      </c>
      <c r="N48" s="460">
        <f>IF(H48=1,Ermittlung_Pauschale!K48,L48*M48)</f>
        <v>0</v>
      </c>
      <c r="O48" s="186">
        <v>0</v>
      </c>
    </row>
    <row r="49" spans="1:15" x14ac:dyDescent="0.25">
      <c r="A49" s="121" t="str">
        <f>Monatsverwendungsnachweis!A60</f>
        <v/>
      </c>
      <c r="B49" s="184">
        <f>Monatsverwendungsnachweis!B60</f>
        <v>0</v>
      </c>
      <c r="C49" s="184">
        <f>Monatsverwendungsnachweis!D60</f>
        <v>0</v>
      </c>
      <c r="D49" s="146" t="str">
        <f>IF(Monatsverwendungsnachweis!F60="","",Monatsverwendungsnachweis!F60)</f>
        <v/>
      </c>
      <c r="E49" s="146" t="str">
        <f>IF(Monatsverwendungsnachweis!H60="","",Monatsverwendungsnachweis!H60)</f>
        <v/>
      </c>
      <c r="F49" s="121">
        <f>Monatsverwendungsnachweis!G60</f>
        <v>0</v>
      </c>
      <c r="G49" s="146">
        <f>Monatsverwendungsnachweis!H60</f>
        <v>0</v>
      </c>
      <c r="H49" s="460">
        <f>VLOOKUP(Monatsverwendungsnachweis!$K$5,Matrix,3,FALSE)</f>
        <v>0</v>
      </c>
      <c r="I49" s="460">
        <f>VLOOKUP(Monatsverwendungsnachweis!$K$5,Matrix,9,FALSE)</f>
        <v>0</v>
      </c>
      <c r="J49" s="460">
        <f>IF(Monatsverwendungsnachweis!I60="ja",1,0)</f>
        <v>0</v>
      </c>
      <c r="K49" s="460">
        <f>IF(Monatsverwendungsnachweis!Q60+Monatsverwendungsnachweis!R60&gt;0,1,0)</f>
        <v>0</v>
      </c>
      <c r="L49" s="777">
        <f t="shared" si="0"/>
        <v>0</v>
      </c>
      <c r="M49" s="460">
        <v>1</v>
      </c>
      <c r="N49" s="460">
        <f>IF(H49=1,Ermittlung_Pauschale!K49,L49*M49)</f>
        <v>0</v>
      </c>
      <c r="O49" s="186">
        <v>0</v>
      </c>
    </row>
    <row r="50" spans="1:15" x14ac:dyDescent="0.25">
      <c r="A50" s="121" t="str">
        <f>Monatsverwendungsnachweis!A61</f>
        <v/>
      </c>
      <c r="B50" s="184">
        <f>Monatsverwendungsnachweis!B61</f>
        <v>0</v>
      </c>
      <c r="C50" s="184">
        <f>Monatsverwendungsnachweis!D61</f>
        <v>0</v>
      </c>
      <c r="D50" s="146" t="str">
        <f>IF(Monatsverwendungsnachweis!F61="","",Monatsverwendungsnachweis!F61)</f>
        <v/>
      </c>
      <c r="E50" s="146" t="str">
        <f>IF(Monatsverwendungsnachweis!H61="","",Monatsverwendungsnachweis!H61)</f>
        <v/>
      </c>
      <c r="F50" s="121">
        <f>Monatsverwendungsnachweis!G61</f>
        <v>0</v>
      </c>
      <c r="G50" s="146">
        <f>Monatsverwendungsnachweis!H61</f>
        <v>0</v>
      </c>
      <c r="H50" s="460">
        <f>VLOOKUP(Monatsverwendungsnachweis!$K$5,Matrix,3,FALSE)</f>
        <v>0</v>
      </c>
      <c r="I50" s="460">
        <f>VLOOKUP(Monatsverwendungsnachweis!$K$5,Matrix,9,FALSE)</f>
        <v>0</v>
      </c>
      <c r="J50" s="460">
        <f>IF(Monatsverwendungsnachweis!I61="ja",1,0)</f>
        <v>0</v>
      </c>
      <c r="K50" s="460">
        <f>IF(Monatsverwendungsnachweis!Q61+Monatsverwendungsnachweis!R61&gt;0,1,0)</f>
        <v>0</v>
      </c>
      <c r="L50" s="777">
        <f t="shared" si="0"/>
        <v>0</v>
      </c>
      <c r="M50" s="460">
        <v>1</v>
      </c>
      <c r="N50" s="460">
        <f>IF(H50=1,Ermittlung_Pauschale!K50,L50*M50)</f>
        <v>0</v>
      </c>
      <c r="O50" s="186">
        <v>0</v>
      </c>
    </row>
    <row r="51" spans="1:15" x14ac:dyDescent="0.25">
      <c r="A51" s="121" t="str">
        <f>Monatsverwendungsnachweis!A62</f>
        <v/>
      </c>
      <c r="B51" s="184">
        <f>Monatsverwendungsnachweis!B62</f>
        <v>0</v>
      </c>
      <c r="C51" s="184">
        <f>Monatsverwendungsnachweis!D62</f>
        <v>0</v>
      </c>
      <c r="D51" s="146" t="str">
        <f>IF(Monatsverwendungsnachweis!F62="","",Monatsverwendungsnachweis!F62)</f>
        <v/>
      </c>
      <c r="E51" s="146" t="str">
        <f>IF(Monatsverwendungsnachweis!H62="","",Monatsverwendungsnachweis!H62)</f>
        <v/>
      </c>
      <c r="F51" s="121">
        <f>Monatsverwendungsnachweis!G62</f>
        <v>0</v>
      </c>
      <c r="G51" s="146">
        <f>Monatsverwendungsnachweis!H62</f>
        <v>0</v>
      </c>
      <c r="H51" s="460">
        <f>VLOOKUP(Monatsverwendungsnachweis!$K$5,Matrix,3,FALSE)</f>
        <v>0</v>
      </c>
      <c r="I51" s="460">
        <f>VLOOKUP(Monatsverwendungsnachweis!$K$5,Matrix,9,FALSE)</f>
        <v>0</v>
      </c>
      <c r="J51" s="460">
        <f>IF(Monatsverwendungsnachweis!I62="ja",1,0)</f>
        <v>0</v>
      </c>
      <c r="K51" s="460">
        <f>IF(Monatsverwendungsnachweis!Q62+Monatsverwendungsnachweis!R62&gt;0,1,0)</f>
        <v>0</v>
      </c>
      <c r="L51" s="777">
        <f t="shared" si="0"/>
        <v>0</v>
      </c>
      <c r="M51" s="460">
        <v>1</v>
      </c>
      <c r="N51" s="460">
        <f>IF(H51=1,Ermittlung_Pauschale!K51,L51*M51)</f>
        <v>0</v>
      </c>
      <c r="O51" s="186">
        <v>0</v>
      </c>
    </row>
    <row r="52" spans="1:15" x14ac:dyDescent="0.25">
      <c r="A52" s="121" t="str">
        <f>Monatsverwendungsnachweis!A63</f>
        <v/>
      </c>
      <c r="B52" s="184">
        <f>Monatsverwendungsnachweis!B63</f>
        <v>0</v>
      </c>
      <c r="C52" s="184">
        <f>Monatsverwendungsnachweis!D63</f>
        <v>0</v>
      </c>
      <c r="D52" s="146" t="str">
        <f>IF(Monatsverwendungsnachweis!F63="","",Monatsverwendungsnachweis!F63)</f>
        <v/>
      </c>
      <c r="E52" s="146" t="str">
        <f>IF(Monatsverwendungsnachweis!H63="","",Monatsverwendungsnachweis!H63)</f>
        <v/>
      </c>
      <c r="F52" s="121">
        <f>Monatsverwendungsnachweis!G63</f>
        <v>0</v>
      </c>
      <c r="G52" s="146">
        <f>Monatsverwendungsnachweis!H63</f>
        <v>0</v>
      </c>
      <c r="H52" s="460">
        <f>VLOOKUP(Monatsverwendungsnachweis!$K$5,Matrix,3,FALSE)</f>
        <v>0</v>
      </c>
      <c r="I52" s="460">
        <f>VLOOKUP(Monatsverwendungsnachweis!$K$5,Matrix,9,FALSE)</f>
        <v>0</v>
      </c>
      <c r="J52" s="460">
        <f>IF(Monatsverwendungsnachweis!I63="ja",1,0)</f>
        <v>0</v>
      </c>
      <c r="K52" s="460">
        <f>IF(Monatsverwendungsnachweis!Q63+Monatsverwendungsnachweis!R63&gt;0,1,0)</f>
        <v>0</v>
      </c>
      <c r="L52" s="777">
        <f t="shared" si="0"/>
        <v>0</v>
      </c>
      <c r="M52" s="460">
        <v>1</v>
      </c>
      <c r="N52" s="460">
        <f>IF(H52=1,Ermittlung_Pauschale!K52,L52*M52)</f>
        <v>0</v>
      </c>
      <c r="O52" s="186">
        <v>0</v>
      </c>
    </row>
    <row r="53" spans="1:15" x14ac:dyDescent="0.25">
      <c r="A53" s="121" t="str">
        <f>Monatsverwendungsnachweis!A64</f>
        <v/>
      </c>
      <c r="B53" s="184">
        <f>Monatsverwendungsnachweis!B64</f>
        <v>0</v>
      </c>
      <c r="C53" s="184">
        <f>Monatsverwendungsnachweis!D64</f>
        <v>0</v>
      </c>
      <c r="D53" s="146" t="str">
        <f>IF(Monatsverwendungsnachweis!F64="","",Monatsverwendungsnachweis!F64)</f>
        <v/>
      </c>
      <c r="E53" s="146" t="str">
        <f>IF(Monatsverwendungsnachweis!H64="","",Monatsverwendungsnachweis!H64)</f>
        <v/>
      </c>
      <c r="F53" s="121">
        <f>Monatsverwendungsnachweis!G64</f>
        <v>0</v>
      </c>
      <c r="G53" s="146">
        <f>Monatsverwendungsnachweis!H64</f>
        <v>0</v>
      </c>
      <c r="H53" s="460">
        <f>VLOOKUP(Monatsverwendungsnachweis!$K$5,Matrix,3,FALSE)</f>
        <v>0</v>
      </c>
      <c r="I53" s="460">
        <f>VLOOKUP(Monatsverwendungsnachweis!$K$5,Matrix,9,FALSE)</f>
        <v>0</v>
      </c>
      <c r="J53" s="460">
        <f>IF(Monatsverwendungsnachweis!I64="ja",1,0)</f>
        <v>0</v>
      </c>
      <c r="K53" s="460">
        <f>IF(Monatsverwendungsnachweis!Q64+Monatsverwendungsnachweis!R64&gt;0,1,0)</f>
        <v>0</v>
      </c>
      <c r="L53" s="777">
        <f t="shared" si="0"/>
        <v>0</v>
      </c>
      <c r="M53" s="460">
        <v>1</v>
      </c>
      <c r="N53" s="460">
        <f>IF(H53=1,Ermittlung_Pauschale!K53,L53*M53)</f>
        <v>0</v>
      </c>
      <c r="O53" s="186">
        <v>0</v>
      </c>
    </row>
    <row r="54" spans="1:15" x14ac:dyDescent="0.25">
      <c r="A54" s="121" t="str">
        <f>Monatsverwendungsnachweis!A65</f>
        <v/>
      </c>
      <c r="B54" s="184">
        <f>Monatsverwendungsnachweis!B65</f>
        <v>0</v>
      </c>
      <c r="C54" s="184">
        <f>Monatsverwendungsnachweis!D65</f>
        <v>0</v>
      </c>
      <c r="D54" s="146" t="str">
        <f>IF(Monatsverwendungsnachweis!F65="","",Monatsverwendungsnachweis!F65)</f>
        <v/>
      </c>
      <c r="E54" s="146" t="str">
        <f>IF(Monatsverwendungsnachweis!H65="","",Monatsverwendungsnachweis!H65)</f>
        <v/>
      </c>
      <c r="F54" s="121">
        <f>Monatsverwendungsnachweis!G65</f>
        <v>0</v>
      </c>
      <c r="G54" s="146">
        <f>Monatsverwendungsnachweis!H65</f>
        <v>0</v>
      </c>
      <c r="H54" s="460">
        <f>VLOOKUP(Monatsverwendungsnachweis!$K$5,Matrix,3,FALSE)</f>
        <v>0</v>
      </c>
      <c r="I54" s="460">
        <f>VLOOKUP(Monatsverwendungsnachweis!$K$5,Matrix,9,FALSE)</f>
        <v>0</v>
      </c>
      <c r="J54" s="460">
        <f>IF(Monatsverwendungsnachweis!I65="ja",1,0)</f>
        <v>0</v>
      </c>
      <c r="K54" s="460">
        <f>IF(Monatsverwendungsnachweis!Q65+Monatsverwendungsnachweis!R65&gt;0,1,0)</f>
        <v>0</v>
      </c>
      <c r="L54" s="777">
        <f t="shared" si="0"/>
        <v>0</v>
      </c>
      <c r="M54" s="460">
        <v>1</v>
      </c>
      <c r="N54" s="460">
        <f>IF(H54=1,Ermittlung_Pauschale!K54,L54*M54)</f>
        <v>0</v>
      </c>
      <c r="O54" s="186">
        <v>0</v>
      </c>
    </row>
    <row r="55" spans="1:15" x14ac:dyDescent="0.25">
      <c r="A55" s="121" t="str">
        <f>Monatsverwendungsnachweis!A66</f>
        <v/>
      </c>
      <c r="B55" s="184">
        <f>Monatsverwendungsnachweis!B66</f>
        <v>0</v>
      </c>
      <c r="C55" s="184">
        <f>Monatsverwendungsnachweis!D66</f>
        <v>0</v>
      </c>
      <c r="D55" s="146" t="str">
        <f>IF(Monatsverwendungsnachweis!F66="","",Monatsverwendungsnachweis!F66)</f>
        <v/>
      </c>
      <c r="E55" s="146" t="str">
        <f>IF(Monatsverwendungsnachweis!H66="","",Monatsverwendungsnachweis!H66)</f>
        <v/>
      </c>
      <c r="F55" s="121">
        <f>Monatsverwendungsnachweis!G66</f>
        <v>0</v>
      </c>
      <c r="G55" s="146">
        <f>Monatsverwendungsnachweis!H66</f>
        <v>0</v>
      </c>
      <c r="H55" s="460">
        <f>VLOOKUP(Monatsverwendungsnachweis!$K$5,Matrix,3,FALSE)</f>
        <v>0</v>
      </c>
      <c r="I55" s="460">
        <f>VLOOKUP(Monatsverwendungsnachweis!$K$5,Matrix,9,FALSE)</f>
        <v>0</v>
      </c>
      <c r="J55" s="460">
        <f>IF(Monatsverwendungsnachweis!I66="ja",1,0)</f>
        <v>0</v>
      </c>
      <c r="K55" s="460">
        <f>IF(Monatsverwendungsnachweis!Q66+Monatsverwendungsnachweis!R66&gt;0,1,0)</f>
        <v>0</v>
      </c>
      <c r="L55" s="777">
        <f t="shared" si="0"/>
        <v>0</v>
      </c>
      <c r="M55" s="460">
        <v>1</v>
      </c>
      <c r="N55" s="460">
        <f>IF(H55=1,Ermittlung_Pauschale!K55,L55*M55)</f>
        <v>0</v>
      </c>
      <c r="O55" s="186">
        <v>0</v>
      </c>
    </row>
    <row r="56" spans="1:15" x14ac:dyDescent="0.25">
      <c r="A56" s="121" t="str">
        <f>Monatsverwendungsnachweis!A67</f>
        <v/>
      </c>
      <c r="B56" s="184">
        <f>Monatsverwendungsnachweis!B67</f>
        <v>0</v>
      </c>
      <c r="C56" s="184">
        <f>Monatsverwendungsnachweis!D67</f>
        <v>0</v>
      </c>
      <c r="D56" s="146" t="str">
        <f>IF(Monatsverwendungsnachweis!F67="","",Monatsverwendungsnachweis!F67)</f>
        <v/>
      </c>
      <c r="E56" s="146" t="str">
        <f>IF(Monatsverwendungsnachweis!H67="","",Monatsverwendungsnachweis!H67)</f>
        <v/>
      </c>
      <c r="F56" s="121">
        <f>Monatsverwendungsnachweis!G67</f>
        <v>0</v>
      </c>
      <c r="G56" s="146">
        <f>Monatsverwendungsnachweis!H67</f>
        <v>0</v>
      </c>
      <c r="H56" s="460">
        <f>VLOOKUP(Monatsverwendungsnachweis!$K$5,Matrix,3,FALSE)</f>
        <v>0</v>
      </c>
      <c r="I56" s="460">
        <f>VLOOKUP(Monatsverwendungsnachweis!$K$5,Matrix,9,FALSE)</f>
        <v>0</v>
      </c>
      <c r="J56" s="460">
        <f>IF(Monatsverwendungsnachweis!I67="ja",1,0)</f>
        <v>0</v>
      </c>
      <c r="K56" s="460">
        <f>IF(Monatsverwendungsnachweis!Q67+Monatsverwendungsnachweis!R67&gt;0,1,0)</f>
        <v>0</v>
      </c>
      <c r="L56" s="777">
        <f t="shared" si="0"/>
        <v>0</v>
      </c>
      <c r="M56" s="460">
        <v>1</v>
      </c>
      <c r="N56" s="460">
        <f>IF(H56=1,Ermittlung_Pauschale!K56,L56*M56)</f>
        <v>0</v>
      </c>
      <c r="O56" s="186">
        <v>0</v>
      </c>
    </row>
    <row r="57" spans="1:15" x14ac:dyDescent="0.25">
      <c r="A57" s="121" t="str">
        <f>Monatsverwendungsnachweis!A68</f>
        <v/>
      </c>
      <c r="B57" s="184">
        <f>Monatsverwendungsnachweis!B68</f>
        <v>0</v>
      </c>
      <c r="C57" s="184">
        <f>Monatsverwendungsnachweis!D68</f>
        <v>0</v>
      </c>
      <c r="D57" s="146" t="str">
        <f>IF(Monatsverwendungsnachweis!F68="","",Monatsverwendungsnachweis!F68)</f>
        <v/>
      </c>
      <c r="E57" s="146" t="str">
        <f>IF(Monatsverwendungsnachweis!H68="","",Monatsverwendungsnachweis!H68)</f>
        <v/>
      </c>
      <c r="F57" s="121">
        <f>Monatsverwendungsnachweis!G68</f>
        <v>0</v>
      </c>
      <c r="G57" s="146">
        <f>Monatsverwendungsnachweis!H68</f>
        <v>0</v>
      </c>
      <c r="H57" s="460">
        <f>VLOOKUP(Monatsverwendungsnachweis!$K$5,Matrix,3,FALSE)</f>
        <v>0</v>
      </c>
      <c r="I57" s="460">
        <f>VLOOKUP(Monatsverwendungsnachweis!$K$5,Matrix,9,FALSE)</f>
        <v>0</v>
      </c>
      <c r="J57" s="460">
        <f>IF(Monatsverwendungsnachweis!I68="ja",1,0)</f>
        <v>0</v>
      </c>
      <c r="K57" s="460">
        <f>IF(Monatsverwendungsnachweis!Q68+Monatsverwendungsnachweis!R68&gt;0,1,0)</f>
        <v>0</v>
      </c>
      <c r="L57" s="777">
        <f t="shared" si="0"/>
        <v>0</v>
      </c>
      <c r="M57" s="460">
        <v>1</v>
      </c>
      <c r="N57" s="460">
        <f>IF(H57=1,Ermittlung_Pauschale!K57,L57*M57)</f>
        <v>0</v>
      </c>
      <c r="O57" s="186">
        <v>0</v>
      </c>
    </row>
    <row r="58" spans="1:15" x14ac:dyDescent="0.25">
      <c r="A58" s="121" t="str">
        <f>Monatsverwendungsnachweis!A69</f>
        <v/>
      </c>
      <c r="B58" s="184">
        <f>Monatsverwendungsnachweis!B69</f>
        <v>0</v>
      </c>
      <c r="C58" s="184">
        <f>Monatsverwendungsnachweis!D69</f>
        <v>0</v>
      </c>
      <c r="D58" s="146" t="str">
        <f>IF(Monatsverwendungsnachweis!F69="","",Monatsverwendungsnachweis!F69)</f>
        <v/>
      </c>
      <c r="E58" s="146" t="str">
        <f>IF(Monatsverwendungsnachweis!H69="","",Monatsverwendungsnachweis!H69)</f>
        <v/>
      </c>
      <c r="F58" s="121">
        <f>Monatsverwendungsnachweis!G69</f>
        <v>0</v>
      </c>
      <c r="G58" s="146">
        <f>Monatsverwendungsnachweis!H69</f>
        <v>0</v>
      </c>
      <c r="H58" s="460">
        <f>VLOOKUP(Monatsverwendungsnachweis!$K$5,Matrix,3,FALSE)</f>
        <v>0</v>
      </c>
      <c r="I58" s="460">
        <f>VLOOKUP(Monatsverwendungsnachweis!$K$5,Matrix,9,FALSE)</f>
        <v>0</v>
      </c>
      <c r="J58" s="460">
        <f>IF(Monatsverwendungsnachweis!I69="ja",1,0)</f>
        <v>0</v>
      </c>
      <c r="K58" s="460">
        <f>IF(Monatsverwendungsnachweis!Q69+Monatsverwendungsnachweis!R69&gt;0,1,0)</f>
        <v>0</v>
      </c>
      <c r="L58" s="777">
        <f t="shared" si="0"/>
        <v>0</v>
      </c>
      <c r="M58" s="460">
        <v>1</v>
      </c>
      <c r="N58" s="460">
        <f>IF(H58=1,Ermittlung_Pauschale!K58,L58*M58)</f>
        <v>0</v>
      </c>
      <c r="O58" s="186">
        <v>0</v>
      </c>
    </row>
    <row r="59" spans="1:15" x14ac:dyDescent="0.25">
      <c r="A59" s="121" t="str">
        <f>Monatsverwendungsnachweis!A70</f>
        <v/>
      </c>
      <c r="B59" s="184">
        <f>Monatsverwendungsnachweis!B70</f>
        <v>0</v>
      </c>
      <c r="C59" s="184">
        <f>Monatsverwendungsnachweis!D70</f>
        <v>0</v>
      </c>
      <c r="D59" s="146" t="str">
        <f>IF(Monatsverwendungsnachweis!F70="","",Monatsverwendungsnachweis!F70)</f>
        <v/>
      </c>
      <c r="E59" s="146" t="str">
        <f>IF(Monatsverwendungsnachweis!H70="","",Monatsverwendungsnachweis!H70)</f>
        <v/>
      </c>
      <c r="F59" s="121">
        <f>Monatsverwendungsnachweis!G70</f>
        <v>0</v>
      </c>
      <c r="G59" s="146">
        <f>Monatsverwendungsnachweis!H70</f>
        <v>0</v>
      </c>
      <c r="H59" s="460">
        <f>VLOOKUP(Monatsverwendungsnachweis!$K$5,Matrix,3,FALSE)</f>
        <v>0</v>
      </c>
      <c r="I59" s="460">
        <f>VLOOKUP(Monatsverwendungsnachweis!$K$5,Matrix,9,FALSE)</f>
        <v>0</v>
      </c>
      <c r="J59" s="460">
        <f>IF(Monatsverwendungsnachweis!I70="ja",1,0)</f>
        <v>0</v>
      </c>
      <c r="K59" s="460">
        <f>IF(Monatsverwendungsnachweis!Q70+Monatsverwendungsnachweis!R70&gt;0,1,0)</f>
        <v>0</v>
      </c>
      <c r="L59" s="777">
        <f t="shared" si="0"/>
        <v>0</v>
      </c>
      <c r="M59" s="460">
        <v>1</v>
      </c>
      <c r="N59" s="460">
        <f>IF(H59=1,Ermittlung_Pauschale!K59,L59*M59)</f>
        <v>0</v>
      </c>
      <c r="O59" s="186">
        <v>0</v>
      </c>
    </row>
    <row r="60" spans="1:15" x14ac:dyDescent="0.25">
      <c r="A60" s="121" t="str">
        <f>Monatsverwendungsnachweis!A71</f>
        <v/>
      </c>
      <c r="B60" s="184">
        <f>Monatsverwendungsnachweis!B71</f>
        <v>0</v>
      </c>
      <c r="C60" s="184">
        <f>Monatsverwendungsnachweis!D71</f>
        <v>0</v>
      </c>
      <c r="D60" s="146" t="str">
        <f>IF(Monatsverwendungsnachweis!F71="","",Monatsverwendungsnachweis!F71)</f>
        <v/>
      </c>
      <c r="E60" s="146" t="str">
        <f>IF(Monatsverwendungsnachweis!H71="","",Monatsverwendungsnachweis!H71)</f>
        <v/>
      </c>
      <c r="F60" s="121">
        <f>Monatsverwendungsnachweis!G71</f>
        <v>0</v>
      </c>
      <c r="G60" s="146">
        <f>Monatsverwendungsnachweis!H71</f>
        <v>0</v>
      </c>
      <c r="H60" s="460">
        <f>VLOOKUP(Monatsverwendungsnachweis!$K$5,Matrix,3,FALSE)</f>
        <v>0</v>
      </c>
      <c r="I60" s="460">
        <f>VLOOKUP(Monatsverwendungsnachweis!$K$5,Matrix,9,FALSE)</f>
        <v>0</v>
      </c>
      <c r="J60" s="460">
        <f>IF(Monatsverwendungsnachweis!I71="ja",1,0)</f>
        <v>0</v>
      </c>
      <c r="K60" s="460">
        <f>IF(Monatsverwendungsnachweis!Q71+Monatsverwendungsnachweis!R71&gt;0,1,0)</f>
        <v>0</v>
      </c>
      <c r="L60" s="777">
        <f t="shared" si="0"/>
        <v>0</v>
      </c>
      <c r="M60" s="460">
        <v>1</v>
      </c>
      <c r="N60" s="460">
        <f>IF(H60=1,Ermittlung_Pauschale!K60,L60*M60)</f>
        <v>0</v>
      </c>
      <c r="O60" s="186">
        <v>0</v>
      </c>
    </row>
    <row r="61" spans="1:15" x14ac:dyDescent="0.25">
      <c r="A61" s="121" t="str">
        <f>Monatsverwendungsnachweis!A72</f>
        <v/>
      </c>
      <c r="B61" s="184">
        <f>Monatsverwendungsnachweis!B72</f>
        <v>0</v>
      </c>
      <c r="C61" s="184">
        <f>Monatsverwendungsnachweis!D72</f>
        <v>0</v>
      </c>
      <c r="D61" s="146" t="str">
        <f>IF(Monatsverwendungsnachweis!F72="","",Monatsverwendungsnachweis!F72)</f>
        <v/>
      </c>
      <c r="E61" s="146" t="str">
        <f>IF(Monatsverwendungsnachweis!H72="","",Monatsverwendungsnachweis!H72)</f>
        <v/>
      </c>
      <c r="F61" s="121">
        <f>Monatsverwendungsnachweis!G72</f>
        <v>0</v>
      </c>
      <c r="G61" s="146">
        <f>Monatsverwendungsnachweis!H72</f>
        <v>0</v>
      </c>
      <c r="H61" s="460">
        <f>VLOOKUP(Monatsverwendungsnachweis!$K$5,Matrix,3,FALSE)</f>
        <v>0</v>
      </c>
      <c r="I61" s="460">
        <f>VLOOKUP(Monatsverwendungsnachweis!$K$5,Matrix,9,FALSE)</f>
        <v>0</v>
      </c>
      <c r="J61" s="460">
        <f>IF(Monatsverwendungsnachweis!I72="ja",1,0)</f>
        <v>0</v>
      </c>
      <c r="K61" s="460">
        <f>IF(Monatsverwendungsnachweis!Q72+Monatsverwendungsnachweis!R72&gt;0,1,0)</f>
        <v>0</v>
      </c>
      <c r="L61" s="777">
        <f t="shared" si="0"/>
        <v>0</v>
      </c>
      <c r="M61" s="460">
        <v>1</v>
      </c>
      <c r="N61" s="460">
        <f>IF(H61=1,Ermittlung_Pauschale!K61,L61*M61)</f>
        <v>0</v>
      </c>
      <c r="O61" s="186">
        <v>0</v>
      </c>
    </row>
    <row r="62" spans="1:15" x14ac:dyDescent="0.25">
      <c r="A62" s="121" t="str">
        <f>Monatsverwendungsnachweis!A73</f>
        <v/>
      </c>
      <c r="B62" s="184">
        <f>Monatsverwendungsnachweis!B73</f>
        <v>0</v>
      </c>
      <c r="C62" s="184">
        <f>Monatsverwendungsnachweis!D73</f>
        <v>0</v>
      </c>
      <c r="D62" s="146" t="str">
        <f>IF(Monatsverwendungsnachweis!F73="","",Monatsverwendungsnachweis!F73)</f>
        <v/>
      </c>
      <c r="E62" s="146" t="str">
        <f>IF(Monatsverwendungsnachweis!H73="","",Monatsverwendungsnachweis!H73)</f>
        <v/>
      </c>
      <c r="F62" s="121">
        <f>Monatsverwendungsnachweis!G73</f>
        <v>0</v>
      </c>
      <c r="G62" s="146">
        <f>Monatsverwendungsnachweis!H73</f>
        <v>0</v>
      </c>
      <c r="H62" s="460">
        <f>VLOOKUP(Monatsverwendungsnachweis!$K$5,Matrix,3,FALSE)</f>
        <v>0</v>
      </c>
      <c r="I62" s="460">
        <f>VLOOKUP(Monatsverwendungsnachweis!$K$5,Matrix,9,FALSE)</f>
        <v>0</v>
      </c>
      <c r="J62" s="460">
        <f>IF(Monatsverwendungsnachweis!I73="ja",1,0)</f>
        <v>0</v>
      </c>
      <c r="K62" s="460">
        <f>IF(Monatsverwendungsnachweis!Q73+Monatsverwendungsnachweis!R73&gt;0,1,0)</f>
        <v>0</v>
      </c>
      <c r="L62" s="777">
        <f t="shared" si="0"/>
        <v>0</v>
      </c>
      <c r="M62" s="460">
        <v>1</v>
      </c>
      <c r="N62" s="460">
        <f>IF(H62=1,Ermittlung_Pauschale!K62,L62*M62)</f>
        <v>0</v>
      </c>
      <c r="O62" s="186">
        <v>0</v>
      </c>
    </row>
    <row r="63" spans="1:15" x14ac:dyDescent="0.25">
      <c r="A63" s="121" t="str">
        <f>Monatsverwendungsnachweis!A74</f>
        <v/>
      </c>
      <c r="B63" s="184">
        <f>Monatsverwendungsnachweis!B74</f>
        <v>0</v>
      </c>
      <c r="C63" s="184">
        <f>Monatsverwendungsnachweis!D74</f>
        <v>0</v>
      </c>
      <c r="D63" s="146" t="str">
        <f>IF(Monatsverwendungsnachweis!F74="","",Monatsverwendungsnachweis!F74)</f>
        <v/>
      </c>
      <c r="E63" s="146" t="str">
        <f>IF(Monatsverwendungsnachweis!H74="","",Monatsverwendungsnachweis!H74)</f>
        <v/>
      </c>
      <c r="F63" s="121">
        <f>Monatsverwendungsnachweis!G74</f>
        <v>0</v>
      </c>
      <c r="G63" s="146">
        <f>Monatsverwendungsnachweis!H74</f>
        <v>0</v>
      </c>
      <c r="H63" s="460">
        <f>VLOOKUP(Monatsverwendungsnachweis!$K$5,Matrix,3,FALSE)</f>
        <v>0</v>
      </c>
      <c r="I63" s="460">
        <f>VLOOKUP(Monatsverwendungsnachweis!$K$5,Matrix,9,FALSE)</f>
        <v>0</v>
      </c>
      <c r="J63" s="460">
        <f>IF(Monatsverwendungsnachweis!I74="ja",1,0)</f>
        <v>0</v>
      </c>
      <c r="K63" s="460">
        <f>IF(Monatsverwendungsnachweis!Q74+Monatsverwendungsnachweis!R74&gt;0,1,0)</f>
        <v>0</v>
      </c>
      <c r="L63" s="777">
        <f t="shared" si="0"/>
        <v>0</v>
      </c>
      <c r="M63" s="460">
        <v>1</v>
      </c>
      <c r="N63" s="460">
        <f>IF(H63=1,Ermittlung_Pauschale!K63,L63*M63)</f>
        <v>0</v>
      </c>
      <c r="O63" s="186">
        <v>0</v>
      </c>
    </row>
    <row r="64" spans="1:15" x14ac:dyDescent="0.25">
      <c r="A64" s="121" t="str">
        <f>Monatsverwendungsnachweis!A75</f>
        <v/>
      </c>
      <c r="B64" s="184">
        <f>Monatsverwendungsnachweis!B75</f>
        <v>0</v>
      </c>
      <c r="C64" s="184">
        <f>Monatsverwendungsnachweis!D75</f>
        <v>0</v>
      </c>
      <c r="D64" s="146" t="str">
        <f>IF(Monatsverwendungsnachweis!F75="","",Monatsverwendungsnachweis!F75)</f>
        <v/>
      </c>
      <c r="E64" s="146" t="str">
        <f>IF(Monatsverwendungsnachweis!H75="","",Monatsverwendungsnachweis!H75)</f>
        <v/>
      </c>
      <c r="F64" s="121">
        <f>Monatsverwendungsnachweis!G75</f>
        <v>0</v>
      </c>
      <c r="G64" s="146">
        <f>Monatsverwendungsnachweis!H75</f>
        <v>0</v>
      </c>
      <c r="H64" s="460">
        <f>VLOOKUP(Monatsverwendungsnachweis!$K$5,Matrix,3,FALSE)</f>
        <v>0</v>
      </c>
      <c r="I64" s="460">
        <f>VLOOKUP(Monatsverwendungsnachweis!$K$5,Matrix,9,FALSE)</f>
        <v>0</v>
      </c>
      <c r="J64" s="460">
        <f>IF(Monatsverwendungsnachweis!I75="ja",1,0)</f>
        <v>0</v>
      </c>
      <c r="K64" s="460">
        <f>IF(Monatsverwendungsnachweis!Q75+Monatsverwendungsnachweis!R75&gt;0,1,0)</f>
        <v>0</v>
      </c>
      <c r="L64" s="777">
        <f t="shared" si="0"/>
        <v>0</v>
      </c>
      <c r="M64" s="460">
        <v>1</v>
      </c>
      <c r="N64" s="460">
        <f>IF(H64=1,Ermittlung_Pauschale!K64,L64*M64)</f>
        <v>0</v>
      </c>
      <c r="O64" s="186">
        <v>0</v>
      </c>
    </row>
    <row r="65" spans="1:15" x14ac:dyDescent="0.25">
      <c r="A65" s="121" t="str">
        <f>Monatsverwendungsnachweis!A76</f>
        <v/>
      </c>
      <c r="B65" s="184">
        <f>Monatsverwendungsnachweis!B76</f>
        <v>0</v>
      </c>
      <c r="C65" s="184">
        <f>Monatsverwendungsnachweis!D76</f>
        <v>0</v>
      </c>
      <c r="D65" s="146" t="str">
        <f>IF(Monatsverwendungsnachweis!F76="","",Monatsverwendungsnachweis!F76)</f>
        <v/>
      </c>
      <c r="E65" s="146" t="str">
        <f>IF(Monatsverwendungsnachweis!H76="","",Monatsverwendungsnachweis!H76)</f>
        <v/>
      </c>
      <c r="F65" s="121">
        <f>Monatsverwendungsnachweis!G76</f>
        <v>0</v>
      </c>
      <c r="G65" s="146">
        <f>Monatsverwendungsnachweis!H76</f>
        <v>0</v>
      </c>
      <c r="H65" s="460">
        <f>VLOOKUP(Monatsverwendungsnachweis!$K$5,Matrix,3,FALSE)</f>
        <v>0</v>
      </c>
      <c r="I65" s="460">
        <f>VLOOKUP(Monatsverwendungsnachweis!$K$5,Matrix,9,FALSE)</f>
        <v>0</v>
      </c>
      <c r="J65" s="460">
        <f>IF(Monatsverwendungsnachweis!I76="ja",1,0)</f>
        <v>0</v>
      </c>
      <c r="K65" s="460">
        <f>IF(Monatsverwendungsnachweis!Q76+Monatsverwendungsnachweis!R76&gt;0,1,0)</f>
        <v>0</v>
      </c>
      <c r="L65" s="777">
        <f t="shared" si="0"/>
        <v>0</v>
      </c>
      <c r="M65" s="460">
        <v>1</v>
      </c>
      <c r="N65" s="460">
        <f>IF(H65=1,Ermittlung_Pauschale!K65,L65*M65)</f>
        <v>0</v>
      </c>
      <c r="O65" s="186">
        <v>0</v>
      </c>
    </row>
    <row r="66" spans="1:15" x14ac:dyDescent="0.25">
      <c r="A66" s="121" t="str">
        <f>Monatsverwendungsnachweis!A77</f>
        <v/>
      </c>
      <c r="B66" s="184">
        <f>Monatsverwendungsnachweis!B77</f>
        <v>0</v>
      </c>
      <c r="C66" s="184">
        <f>Monatsverwendungsnachweis!D77</f>
        <v>0</v>
      </c>
      <c r="D66" s="146" t="str">
        <f>IF(Monatsverwendungsnachweis!F77="","",Monatsverwendungsnachweis!F77)</f>
        <v/>
      </c>
      <c r="E66" s="146" t="str">
        <f>IF(Monatsverwendungsnachweis!H77="","",Monatsverwendungsnachweis!H77)</f>
        <v/>
      </c>
      <c r="F66" s="121">
        <f>Monatsverwendungsnachweis!G77</f>
        <v>0</v>
      </c>
      <c r="G66" s="146">
        <f>Monatsverwendungsnachweis!H77</f>
        <v>0</v>
      </c>
      <c r="H66" s="460">
        <f>VLOOKUP(Monatsverwendungsnachweis!$K$5,Matrix,3,FALSE)</f>
        <v>0</v>
      </c>
      <c r="I66" s="460">
        <f>VLOOKUP(Monatsverwendungsnachweis!$K$5,Matrix,9,FALSE)</f>
        <v>0</v>
      </c>
      <c r="J66" s="460">
        <f>IF(Monatsverwendungsnachweis!I77="ja",1,0)</f>
        <v>0</v>
      </c>
      <c r="K66" s="460">
        <f>IF(Monatsverwendungsnachweis!Q77+Monatsverwendungsnachweis!R77&gt;0,1,0)</f>
        <v>0</v>
      </c>
      <c r="L66" s="777">
        <f t="shared" si="0"/>
        <v>0</v>
      </c>
      <c r="M66" s="460">
        <v>1</v>
      </c>
      <c r="N66" s="460">
        <f>IF(H66=1,Ermittlung_Pauschale!K66,L66*M66)</f>
        <v>0</v>
      </c>
      <c r="O66" s="186">
        <v>0</v>
      </c>
    </row>
    <row r="67" spans="1:15" x14ac:dyDescent="0.25">
      <c r="A67" s="121" t="str">
        <f>Monatsverwendungsnachweis!A78</f>
        <v/>
      </c>
      <c r="B67" s="184">
        <f>Monatsverwendungsnachweis!B78</f>
        <v>0</v>
      </c>
      <c r="C67" s="184">
        <f>Monatsverwendungsnachweis!D78</f>
        <v>0</v>
      </c>
      <c r="D67" s="146" t="str">
        <f>IF(Monatsverwendungsnachweis!F78="","",Monatsverwendungsnachweis!F78)</f>
        <v/>
      </c>
      <c r="E67" s="146" t="str">
        <f>IF(Monatsverwendungsnachweis!H78="","",Monatsverwendungsnachweis!H78)</f>
        <v/>
      </c>
      <c r="F67" s="121">
        <f>Monatsverwendungsnachweis!G78</f>
        <v>0</v>
      </c>
      <c r="G67" s="146">
        <f>Monatsverwendungsnachweis!H78</f>
        <v>0</v>
      </c>
      <c r="H67" s="460">
        <f>VLOOKUP(Monatsverwendungsnachweis!$K$5,Matrix,3,FALSE)</f>
        <v>0</v>
      </c>
      <c r="I67" s="460">
        <f>VLOOKUP(Monatsverwendungsnachweis!$K$5,Matrix,9,FALSE)</f>
        <v>0</v>
      </c>
      <c r="J67" s="460">
        <f>IF(Monatsverwendungsnachweis!I78="ja",1,0)</f>
        <v>0</v>
      </c>
      <c r="K67" s="460">
        <f>IF(Monatsverwendungsnachweis!Q78+Monatsverwendungsnachweis!R78&gt;0,1,0)</f>
        <v>0</v>
      </c>
      <c r="L67" s="777">
        <f t="shared" ref="L67:L130" si="1">IF((J67+K67)&gt;0,1,0)</f>
        <v>0</v>
      </c>
      <c r="M67" s="460">
        <v>1</v>
      </c>
      <c r="N67" s="460">
        <f>IF(H67=1,Ermittlung_Pauschale!K67,L67*M67)</f>
        <v>0</v>
      </c>
      <c r="O67" s="186">
        <v>0</v>
      </c>
    </row>
    <row r="68" spans="1:15" x14ac:dyDescent="0.25">
      <c r="A68" s="121" t="str">
        <f>Monatsverwendungsnachweis!A79</f>
        <v/>
      </c>
      <c r="B68" s="184">
        <f>Monatsverwendungsnachweis!B79</f>
        <v>0</v>
      </c>
      <c r="C68" s="184">
        <f>Monatsverwendungsnachweis!D79</f>
        <v>0</v>
      </c>
      <c r="D68" s="146" t="str">
        <f>IF(Monatsverwendungsnachweis!F79="","",Monatsverwendungsnachweis!F79)</f>
        <v/>
      </c>
      <c r="E68" s="146" t="str">
        <f>IF(Monatsverwendungsnachweis!H79="","",Monatsverwendungsnachweis!H79)</f>
        <v/>
      </c>
      <c r="F68" s="121">
        <f>Monatsverwendungsnachweis!G79</f>
        <v>0</v>
      </c>
      <c r="G68" s="146">
        <f>Monatsverwendungsnachweis!H79</f>
        <v>0</v>
      </c>
      <c r="H68" s="460">
        <f>VLOOKUP(Monatsverwendungsnachweis!$K$5,Matrix,3,FALSE)</f>
        <v>0</v>
      </c>
      <c r="I68" s="460">
        <f>VLOOKUP(Monatsverwendungsnachweis!$K$5,Matrix,9,FALSE)</f>
        <v>0</v>
      </c>
      <c r="J68" s="460">
        <f>IF(Monatsverwendungsnachweis!I79="ja",1,0)</f>
        <v>0</v>
      </c>
      <c r="K68" s="460">
        <f>IF(Monatsverwendungsnachweis!Q79+Monatsverwendungsnachweis!R79&gt;0,1,0)</f>
        <v>0</v>
      </c>
      <c r="L68" s="777">
        <f t="shared" si="1"/>
        <v>0</v>
      </c>
      <c r="M68" s="460">
        <v>1</v>
      </c>
      <c r="N68" s="460">
        <f>IF(H68=1,Ermittlung_Pauschale!K68,L68*M68)</f>
        <v>0</v>
      </c>
      <c r="O68" s="186">
        <v>0</v>
      </c>
    </row>
    <row r="69" spans="1:15" x14ac:dyDescent="0.25">
      <c r="A69" s="121" t="str">
        <f>Monatsverwendungsnachweis!A80</f>
        <v/>
      </c>
      <c r="B69" s="184">
        <f>Monatsverwendungsnachweis!B80</f>
        <v>0</v>
      </c>
      <c r="C69" s="184">
        <f>Monatsverwendungsnachweis!D80</f>
        <v>0</v>
      </c>
      <c r="D69" s="146" t="str">
        <f>IF(Monatsverwendungsnachweis!F80="","",Monatsverwendungsnachweis!F80)</f>
        <v/>
      </c>
      <c r="E69" s="146" t="str">
        <f>IF(Monatsverwendungsnachweis!H80="","",Monatsverwendungsnachweis!H80)</f>
        <v/>
      </c>
      <c r="F69" s="121">
        <f>Monatsverwendungsnachweis!G80</f>
        <v>0</v>
      </c>
      <c r="G69" s="146">
        <f>Monatsverwendungsnachweis!H80</f>
        <v>0</v>
      </c>
      <c r="H69" s="460">
        <f>VLOOKUP(Monatsverwendungsnachweis!$K$5,Matrix,3,FALSE)</f>
        <v>0</v>
      </c>
      <c r="I69" s="460">
        <f>VLOOKUP(Monatsverwendungsnachweis!$K$5,Matrix,9,FALSE)</f>
        <v>0</v>
      </c>
      <c r="J69" s="460">
        <f>IF(Monatsverwendungsnachweis!I80="ja",1,0)</f>
        <v>0</v>
      </c>
      <c r="K69" s="460">
        <f>IF(Monatsverwendungsnachweis!Q80+Monatsverwendungsnachweis!R80&gt;0,1,0)</f>
        <v>0</v>
      </c>
      <c r="L69" s="777">
        <f t="shared" si="1"/>
        <v>0</v>
      </c>
      <c r="M69" s="460">
        <v>1</v>
      </c>
      <c r="N69" s="460">
        <f>IF(H69=1,Ermittlung_Pauschale!K69,L69*M69)</f>
        <v>0</v>
      </c>
      <c r="O69" s="186">
        <v>0</v>
      </c>
    </row>
    <row r="70" spans="1:15" x14ac:dyDescent="0.25">
      <c r="A70" s="121" t="str">
        <f>Monatsverwendungsnachweis!A81</f>
        <v/>
      </c>
      <c r="B70" s="184">
        <f>Monatsverwendungsnachweis!B81</f>
        <v>0</v>
      </c>
      <c r="C70" s="184">
        <f>Monatsverwendungsnachweis!D81</f>
        <v>0</v>
      </c>
      <c r="D70" s="146" t="str">
        <f>IF(Monatsverwendungsnachweis!F81="","",Monatsverwendungsnachweis!F81)</f>
        <v/>
      </c>
      <c r="E70" s="146" t="str">
        <f>IF(Monatsverwendungsnachweis!H81="","",Monatsverwendungsnachweis!H81)</f>
        <v/>
      </c>
      <c r="F70" s="121">
        <f>Monatsverwendungsnachweis!G81</f>
        <v>0</v>
      </c>
      <c r="G70" s="146">
        <f>Monatsverwendungsnachweis!H81</f>
        <v>0</v>
      </c>
      <c r="H70" s="460">
        <f>VLOOKUP(Monatsverwendungsnachweis!$K$5,Matrix,3,FALSE)</f>
        <v>0</v>
      </c>
      <c r="I70" s="460">
        <f>VLOOKUP(Monatsverwendungsnachweis!$K$5,Matrix,9,FALSE)</f>
        <v>0</v>
      </c>
      <c r="J70" s="460">
        <f>IF(Monatsverwendungsnachweis!I81="ja",1,0)</f>
        <v>0</v>
      </c>
      <c r="K70" s="460">
        <f>IF(Monatsverwendungsnachweis!Q81+Monatsverwendungsnachweis!R81&gt;0,1,0)</f>
        <v>0</v>
      </c>
      <c r="L70" s="777">
        <f t="shared" si="1"/>
        <v>0</v>
      </c>
      <c r="M70" s="460">
        <v>1</v>
      </c>
      <c r="N70" s="460">
        <f>IF(H70=1,Ermittlung_Pauschale!K70,L70*M70)</f>
        <v>0</v>
      </c>
      <c r="O70" s="186">
        <v>0</v>
      </c>
    </row>
    <row r="71" spans="1:15" x14ac:dyDescent="0.25">
      <c r="A71" s="121" t="str">
        <f>Monatsverwendungsnachweis!A82</f>
        <v/>
      </c>
      <c r="B71" s="184">
        <f>Monatsverwendungsnachweis!B82</f>
        <v>0</v>
      </c>
      <c r="C71" s="184">
        <f>Monatsverwendungsnachweis!D82</f>
        <v>0</v>
      </c>
      <c r="D71" s="146" t="str">
        <f>IF(Monatsverwendungsnachweis!F82="","",Monatsverwendungsnachweis!F82)</f>
        <v/>
      </c>
      <c r="E71" s="146" t="str">
        <f>IF(Monatsverwendungsnachweis!H82="","",Monatsverwendungsnachweis!H82)</f>
        <v/>
      </c>
      <c r="F71" s="121">
        <f>Monatsverwendungsnachweis!G82</f>
        <v>0</v>
      </c>
      <c r="G71" s="146">
        <f>Monatsverwendungsnachweis!H82</f>
        <v>0</v>
      </c>
      <c r="H71" s="460">
        <f>VLOOKUP(Monatsverwendungsnachweis!$K$5,Matrix,3,FALSE)</f>
        <v>0</v>
      </c>
      <c r="I71" s="460">
        <f>VLOOKUP(Monatsverwendungsnachweis!$K$5,Matrix,9,FALSE)</f>
        <v>0</v>
      </c>
      <c r="J71" s="460">
        <f>IF(Monatsverwendungsnachweis!I82="ja",1,0)</f>
        <v>0</v>
      </c>
      <c r="K71" s="460">
        <f>IF(Monatsverwendungsnachweis!Q82+Monatsverwendungsnachweis!R82&gt;0,1,0)</f>
        <v>0</v>
      </c>
      <c r="L71" s="777">
        <f t="shared" si="1"/>
        <v>0</v>
      </c>
      <c r="M71" s="460">
        <v>1</v>
      </c>
      <c r="N71" s="460">
        <f>IF(H71=1,Ermittlung_Pauschale!K71,L71*M71)</f>
        <v>0</v>
      </c>
      <c r="O71" s="186">
        <v>0</v>
      </c>
    </row>
    <row r="72" spans="1:15" x14ac:dyDescent="0.25">
      <c r="A72" s="121" t="str">
        <f>Monatsverwendungsnachweis!A83</f>
        <v/>
      </c>
      <c r="B72" s="184">
        <f>Monatsverwendungsnachweis!B83</f>
        <v>0</v>
      </c>
      <c r="C72" s="184">
        <f>Monatsverwendungsnachweis!D83</f>
        <v>0</v>
      </c>
      <c r="D72" s="146" t="str">
        <f>IF(Monatsverwendungsnachweis!F83="","",Monatsverwendungsnachweis!F83)</f>
        <v/>
      </c>
      <c r="E72" s="146" t="str">
        <f>IF(Monatsverwendungsnachweis!H83="","",Monatsverwendungsnachweis!H83)</f>
        <v/>
      </c>
      <c r="F72" s="121">
        <f>Monatsverwendungsnachweis!G83</f>
        <v>0</v>
      </c>
      <c r="G72" s="146">
        <f>Monatsverwendungsnachweis!H83</f>
        <v>0</v>
      </c>
      <c r="H72" s="460">
        <f>VLOOKUP(Monatsverwendungsnachweis!$K$5,Matrix,3,FALSE)</f>
        <v>0</v>
      </c>
      <c r="I72" s="460">
        <f>VLOOKUP(Monatsverwendungsnachweis!$K$5,Matrix,9,FALSE)</f>
        <v>0</v>
      </c>
      <c r="J72" s="460">
        <f>IF(Monatsverwendungsnachweis!I83="ja",1,0)</f>
        <v>0</v>
      </c>
      <c r="K72" s="460">
        <f>IF(Monatsverwendungsnachweis!Q83+Monatsverwendungsnachweis!R83&gt;0,1,0)</f>
        <v>0</v>
      </c>
      <c r="L72" s="777">
        <f t="shared" si="1"/>
        <v>0</v>
      </c>
      <c r="M72" s="460">
        <v>1</v>
      </c>
      <c r="N72" s="460">
        <f>IF(H72=1,Ermittlung_Pauschale!K72,L72*M72)</f>
        <v>0</v>
      </c>
      <c r="O72" s="186">
        <v>0</v>
      </c>
    </row>
    <row r="73" spans="1:15" x14ac:dyDescent="0.25">
      <c r="A73" s="121" t="str">
        <f>Monatsverwendungsnachweis!A84</f>
        <v/>
      </c>
      <c r="B73" s="184">
        <f>Monatsverwendungsnachweis!B84</f>
        <v>0</v>
      </c>
      <c r="C73" s="184">
        <f>Monatsverwendungsnachweis!D84</f>
        <v>0</v>
      </c>
      <c r="D73" s="146" t="str">
        <f>IF(Monatsverwendungsnachweis!F84="","",Monatsverwendungsnachweis!F84)</f>
        <v/>
      </c>
      <c r="E73" s="146" t="str">
        <f>IF(Monatsverwendungsnachweis!H84="","",Monatsverwendungsnachweis!H84)</f>
        <v/>
      </c>
      <c r="F73" s="121">
        <f>Monatsverwendungsnachweis!G84</f>
        <v>0</v>
      </c>
      <c r="G73" s="146">
        <f>Monatsverwendungsnachweis!H84</f>
        <v>0</v>
      </c>
      <c r="H73" s="460">
        <f>VLOOKUP(Monatsverwendungsnachweis!$K$5,Matrix,3,FALSE)</f>
        <v>0</v>
      </c>
      <c r="I73" s="460">
        <f>VLOOKUP(Monatsverwendungsnachweis!$K$5,Matrix,9,FALSE)</f>
        <v>0</v>
      </c>
      <c r="J73" s="460">
        <f>IF(Monatsverwendungsnachweis!I84="ja",1,0)</f>
        <v>0</v>
      </c>
      <c r="K73" s="460">
        <f>IF(Monatsverwendungsnachweis!Q84+Monatsverwendungsnachweis!R84&gt;0,1,0)</f>
        <v>0</v>
      </c>
      <c r="L73" s="777">
        <f t="shared" si="1"/>
        <v>0</v>
      </c>
      <c r="M73" s="460">
        <v>1</v>
      </c>
      <c r="N73" s="460">
        <f>IF(H73=1,Ermittlung_Pauschale!K73,L73*M73)</f>
        <v>0</v>
      </c>
      <c r="O73" s="186">
        <v>0</v>
      </c>
    </row>
    <row r="74" spans="1:15" x14ac:dyDescent="0.25">
      <c r="A74" s="121" t="str">
        <f>Monatsverwendungsnachweis!A85</f>
        <v/>
      </c>
      <c r="B74" s="184">
        <f>Monatsverwendungsnachweis!B85</f>
        <v>0</v>
      </c>
      <c r="C74" s="184">
        <f>Monatsverwendungsnachweis!D85</f>
        <v>0</v>
      </c>
      <c r="D74" s="146" t="str">
        <f>IF(Monatsverwendungsnachweis!F85="","",Monatsverwendungsnachweis!F85)</f>
        <v/>
      </c>
      <c r="E74" s="146" t="str">
        <f>IF(Monatsverwendungsnachweis!H85="","",Monatsverwendungsnachweis!H85)</f>
        <v/>
      </c>
      <c r="F74" s="121">
        <f>Monatsverwendungsnachweis!G85</f>
        <v>0</v>
      </c>
      <c r="G74" s="146">
        <f>Monatsverwendungsnachweis!H85</f>
        <v>0</v>
      </c>
      <c r="H74" s="460">
        <f>VLOOKUP(Monatsverwendungsnachweis!$K$5,Matrix,3,FALSE)</f>
        <v>0</v>
      </c>
      <c r="I74" s="460">
        <f>VLOOKUP(Monatsverwendungsnachweis!$K$5,Matrix,9,FALSE)</f>
        <v>0</v>
      </c>
      <c r="J74" s="460">
        <f>IF(Monatsverwendungsnachweis!I85="ja",1,0)</f>
        <v>0</v>
      </c>
      <c r="K74" s="460">
        <f>IF(Monatsverwendungsnachweis!Q85+Monatsverwendungsnachweis!R85&gt;0,1,0)</f>
        <v>0</v>
      </c>
      <c r="L74" s="777">
        <f t="shared" si="1"/>
        <v>0</v>
      </c>
      <c r="M74" s="460">
        <v>1</v>
      </c>
      <c r="N74" s="460">
        <f>IF(H74=1,Ermittlung_Pauschale!K74,L74*M74)</f>
        <v>0</v>
      </c>
      <c r="O74" s="186">
        <v>0</v>
      </c>
    </row>
    <row r="75" spans="1:15" x14ac:dyDescent="0.25">
      <c r="A75" s="121" t="str">
        <f>Monatsverwendungsnachweis!A86</f>
        <v/>
      </c>
      <c r="B75" s="184">
        <f>Monatsverwendungsnachweis!B86</f>
        <v>0</v>
      </c>
      <c r="C75" s="184">
        <f>Monatsverwendungsnachweis!D86</f>
        <v>0</v>
      </c>
      <c r="D75" s="146" t="str">
        <f>IF(Monatsverwendungsnachweis!F86="","",Monatsverwendungsnachweis!F86)</f>
        <v/>
      </c>
      <c r="E75" s="146" t="str">
        <f>IF(Monatsverwendungsnachweis!H86="","",Monatsverwendungsnachweis!H86)</f>
        <v/>
      </c>
      <c r="F75" s="121">
        <f>Monatsverwendungsnachweis!G86</f>
        <v>0</v>
      </c>
      <c r="G75" s="146">
        <f>Monatsverwendungsnachweis!H86</f>
        <v>0</v>
      </c>
      <c r="H75" s="460">
        <f>VLOOKUP(Monatsverwendungsnachweis!$K$5,Matrix,3,FALSE)</f>
        <v>0</v>
      </c>
      <c r="I75" s="460">
        <f>VLOOKUP(Monatsverwendungsnachweis!$K$5,Matrix,9,FALSE)</f>
        <v>0</v>
      </c>
      <c r="J75" s="460">
        <f>IF(Monatsverwendungsnachweis!I86="ja",1,0)</f>
        <v>0</v>
      </c>
      <c r="K75" s="460">
        <f>IF(Monatsverwendungsnachweis!Q86+Monatsverwendungsnachweis!R86&gt;0,1,0)</f>
        <v>0</v>
      </c>
      <c r="L75" s="777">
        <f t="shared" si="1"/>
        <v>0</v>
      </c>
      <c r="M75" s="460">
        <v>1</v>
      </c>
      <c r="N75" s="460">
        <f>IF(H75=1,Ermittlung_Pauschale!K75,L75*M75)</f>
        <v>0</v>
      </c>
      <c r="O75" s="186">
        <v>0</v>
      </c>
    </row>
    <row r="76" spans="1:15" x14ac:dyDescent="0.25">
      <c r="A76" s="121" t="str">
        <f>Monatsverwendungsnachweis!A87</f>
        <v/>
      </c>
      <c r="B76" s="184">
        <f>Monatsverwendungsnachweis!B87</f>
        <v>0</v>
      </c>
      <c r="C76" s="184">
        <f>Monatsverwendungsnachweis!D87</f>
        <v>0</v>
      </c>
      <c r="D76" s="146" t="str">
        <f>IF(Monatsverwendungsnachweis!F87="","",Monatsverwendungsnachweis!F87)</f>
        <v/>
      </c>
      <c r="E76" s="146" t="str">
        <f>IF(Monatsverwendungsnachweis!H87="","",Monatsverwendungsnachweis!H87)</f>
        <v/>
      </c>
      <c r="F76" s="121">
        <f>Monatsverwendungsnachweis!G87</f>
        <v>0</v>
      </c>
      <c r="G76" s="146">
        <f>Monatsverwendungsnachweis!H87</f>
        <v>0</v>
      </c>
      <c r="H76" s="460">
        <f>VLOOKUP(Monatsverwendungsnachweis!$K$5,Matrix,3,FALSE)</f>
        <v>0</v>
      </c>
      <c r="I76" s="460">
        <f>VLOOKUP(Monatsverwendungsnachweis!$K$5,Matrix,9,FALSE)</f>
        <v>0</v>
      </c>
      <c r="J76" s="460">
        <f>IF(Monatsverwendungsnachweis!I87="ja",1,0)</f>
        <v>0</v>
      </c>
      <c r="K76" s="460">
        <f>IF(Monatsverwendungsnachweis!Q87+Monatsverwendungsnachweis!R87&gt;0,1,0)</f>
        <v>0</v>
      </c>
      <c r="L76" s="777">
        <f t="shared" si="1"/>
        <v>0</v>
      </c>
      <c r="M76" s="460">
        <v>1</v>
      </c>
      <c r="N76" s="460">
        <f>IF(H76=1,Ermittlung_Pauschale!K76,L76*M76)</f>
        <v>0</v>
      </c>
      <c r="O76" s="186">
        <v>0</v>
      </c>
    </row>
    <row r="77" spans="1:15" x14ac:dyDescent="0.25">
      <c r="A77" s="121" t="str">
        <f>Monatsverwendungsnachweis!A88</f>
        <v/>
      </c>
      <c r="B77" s="184">
        <f>Monatsverwendungsnachweis!B88</f>
        <v>0</v>
      </c>
      <c r="C77" s="184">
        <f>Monatsverwendungsnachweis!D88</f>
        <v>0</v>
      </c>
      <c r="D77" s="146" t="str">
        <f>IF(Monatsverwendungsnachweis!F88="","",Monatsverwendungsnachweis!F88)</f>
        <v/>
      </c>
      <c r="E77" s="146" t="str">
        <f>IF(Monatsverwendungsnachweis!H88="","",Monatsverwendungsnachweis!H88)</f>
        <v/>
      </c>
      <c r="F77" s="121">
        <f>Monatsverwendungsnachweis!G88</f>
        <v>0</v>
      </c>
      <c r="G77" s="146">
        <f>Monatsverwendungsnachweis!H88</f>
        <v>0</v>
      </c>
      <c r="H77" s="460">
        <f>VLOOKUP(Monatsverwendungsnachweis!$K$5,Matrix,3,FALSE)</f>
        <v>0</v>
      </c>
      <c r="I77" s="460">
        <f>VLOOKUP(Monatsverwendungsnachweis!$K$5,Matrix,9,FALSE)</f>
        <v>0</v>
      </c>
      <c r="J77" s="460">
        <f>IF(Monatsverwendungsnachweis!I88="ja",1,0)</f>
        <v>0</v>
      </c>
      <c r="K77" s="460">
        <f>IF(Monatsverwendungsnachweis!Q88+Monatsverwendungsnachweis!R88&gt;0,1,0)</f>
        <v>0</v>
      </c>
      <c r="L77" s="777">
        <f t="shared" si="1"/>
        <v>0</v>
      </c>
      <c r="M77" s="460">
        <v>1</v>
      </c>
      <c r="N77" s="460">
        <f>IF(H77=1,Ermittlung_Pauschale!K77,L77*M77)</f>
        <v>0</v>
      </c>
      <c r="O77" s="186">
        <v>0</v>
      </c>
    </row>
    <row r="78" spans="1:15" x14ac:dyDescent="0.25">
      <c r="A78" s="121" t="str">
        <f>Monatsverwendungsnachweis!A89</f>
        <v/>
      </c>
      <c r="B78" s="184">
        <f>Monatsverwendungsnachweis!B89</f>
        <v>0</v>
      </c>
      <c r="C78" s="184">
        <f>Monatsverwendungsnachweis!D89</f>
        <v>0</v>
      </c>
      <c r="D78" s="146" t="str">
        <f>IF(Monatsverwendungsnachweis!F89="","",Monatsverwendungsnachweis!F89)</f>
        <v/>
      </c>
      <c r="E78" s="146" t="str">
        <f>IF(Monatsverwendungsnachweis!H89="","",Monatsverwendungsnachweis!H89)</f>
        <v/>
      </c>
      <c r="F78" s="121">
        <f>Monatsverwendungsnachweis!G89</f>
        <v>0</v>
      </c>
      <c r="G78" s="146">
        <f>Monatsverwendungsnachweis!H89</f>
        <v>0</v>
      </c>
      <c r="H78" s="460">
        <f>VLOOKUP(Monatsverwendungsnachweis!$K$5,Matrix,3,FALSE)</f>
        <v>0</v>
      </c>
      <c r="I78" s="460">
        <f>VLOOKUP(Monatsverwendungsnachweis!$K$5,Matrix,9,FALSE)</f>
        <v>0</v>
      </c>
      <c r="J78" s="460">
        <f>IF(Monatsverwendungsnachweis!I89="ja",1,0)</f>
        <v>0</v>
      </c>
      <c r="K78" s="460">
        <f>IF(Monatsverwendungsnachweis!Q89+Monatsverwendungsnachweis!R89&gt;0,1,0)</f>
        <v>0</v>
      </c>
      <c r="L78" s="777">
        <f t="shared" si="1"/>
        <v>0</v>
      </c>
      <c r="M78" s="460">
        <v>1</v>
      </c>
      <c r="N78" s="460">
        <f>IF(H78=1,Ermittlung_Pauschale!K78,L78*M78)</f>
        <v>0</v>
      </c>
      <c r="O78" s="186">
        <v>0</v>
      </c>
    </row>
    <row r="79" spans="1:15" x14ac:dyDescent="0.25">
      <c r="A79" s="121" t="str">
        <f>Monatsverwendungsnachweis!A90</f>
        <v/>
      </c>
      <c r="B79" s="184">
        <f>Monatsverwendungsnachweis!B90</f>
        <v>0</v>
      </c>
      <c r="C79" s="184">
        <f>Monatsverwendungsnachweis!D90</f>
        <v>0</v>
      </c>
      <c r="D79" s="146" t="str">
        <f>IF(Monatsverwendungsnachweis!F90="","",Monatsverwendungsnachweis!F90)</f>
        <v/>
      </c>
      <c r="E79" s="146" t="str">
        <f>IF(Monatsverwendungsnachweis!H90="","",Monatsverwendungsnachweis!H90)</f>
        <v/>
      </c>
      <c r="F79" s="121">
        <f>Monatsverwendungsnachweis!G90</f>
        <v>0</v>
      </c>
      <c r="G79" s="146">
        <f>Monatsverwendungsnachweis!H90</f>
        <v>0</v>
      </c>
      <c r="H79" s="460">
        <f>VLOOKUP(Monatsverwendungsnachweis!$K$5,Matrix,3,FALSE)</f>
        <v>0</v>
      </c>
      <c r="I79" s="460">
        <f>VLOOKUP(Monatsverwendungsnachweis!$K$5,Matrix,9,FALSE)</f>
        <v>0</v>
      </c>
      <c r="J79" s="460">
        <f>IF(Monatsverwendungsnachweis!I90="ja",1,0)</f>
        <v>0</v>
      </c>
      <c r="K79" s="460">
        <f>IF(Monatsverwendungsnachweis!Q90+Monatsverwendungsnachweis!R90&gt;0,1,0)</f>
        <v>0</v>
      </c>
      <c r="L79" s="777">
        <f t="shared" si="1"/>
        <v>0</v>
      </c>
      <c r="M79" s="460">
        <v>1</v>
      </c>
      <c r="N79" s="460">
        <f>IF(H79=1,Ermittlung_Pauschale!K79,L79*M79)</f>
        <v>0</v>
      </c>
      <c r="O79" s="186">
        <v>0</v>
      </c>
    </row>
    <row r="80" spans="1:15" x14ac:dyDescent="0.25">
      <c r="A80" s="121" t="str">
        <f>Monatsverwendungsnachweis!A91</f>
        <v/>
      </c>
      <c r="B80" s="184">
        <f>Monatsverwendungsnachweis!B91</f>
        <v>0</v>
      </c>
      <c r="C80" s="184">
        <f>Monatsverwendungsnachweis!D91</f>
        <v>0</v>
      </c>
      <c r="D80" s="146" t="str">
        <f>IF(Monatsverwendungsnachweis!F91="","",Monatsverwendungsnachweis!F91)</f>
        <v/>
      </c>
      <c r="E80" s="146" t="str">
        <f>IF(Monatsverwendungsnachweis!H91="","",Monatsverwendungsnachweis!H91)</f>
        <v/>
      </c>
      <c r="F80" s="121">
        <f>Monatsverwendungsnachweis!G91</f>
        <v>0</v>
      </c>
      <c r="G80" s="146">
        <f>Monatsverwendungsnachweis!H91</f>
        <v>0</v>
      </c>
      <c r="H80" s="460">
        <f>VLOOKUP(Monatsverwendungsnachweis!$K$5,Matrix,3,FALSE)</f>
        <v>0</v>
      </c>
      <c r="I80" s="460">
        <f>VLOOKUP(Monatsverwendungsnachweis!$K$5,Matrix,9,FALSE)</f>
        <v>0</v>
      </c>
      <c r="J80" s="460">
        <f>IF(Monatsverwendungsnachweis!I91="ja",1,0)</f>
        <v>0</v>
      </c>
      <c r="K80" s="460">
        <f>IF(Monatsverwendungsnachweis!Q91+Monatsverwendungsnachweis!R91&gt;0,1,0)</f>
        <v>0</v>
      </c>
      <c r="L80" s="777">
        <f t="shared" si="1"/>
        <v>0</v>
      </c>
      <c r="M80" s="460">
        <v>1</v>
      </c>
      <c r="N80" s="460">
        <f>IF(H80=1,Ermittlung_Pauschale!K80,L80*M80)</f>
        <v>0</v>
      </c>
      <c r="O80" s="186">
        <v>0</v>
      </c>
    </row>
    <row r="81" spans="1:15" x14ac:dyDescent="0.25">
      <c r="A81" s="121" t="str">
        <f>Monatsverwendungsnachweis!A92</f>
        <v/>
      </c>
      <c r="B81" s="184">
        <f>Monatsverwendungsnachweis!B92</f>
        <v>0</v>
      </c>
      <c r="C81" s="184">
        <f>Monatsverwendungsnachweis!D92</f>
        <v>0</v>
      </c>
      <c r="D81" s="146" t="str">
        <f>IF(Monatsverwendungsnachweis!F92="","",Monatsverwendungsnachweis!F92)</f>
        <v/>
      </c>
      <c r="E81" s="146" t="str">
        <f>IF(Monatsverwendungsnachweis!H92="","",Monatsverwendungsnachweis!H92)</f>
        <v/>
      </c>
      <c r="F81" s="121">
        <f>Monatsverwendungsnachweis!G92</f>
        <v>0</v>
      </c>
      <c r="G81" s="146">
        <f>Monatsverwendungsnachweis!H92</f>
        <v>0</v>
      </c>
      <c r="H81" s="460">
        <f>VLOOKUP(Monatsverwendungsnachweis!$K$5,Matrix,3,FALSE)</f>
        <v>0</v>
      </c>
      <c r="I81" s="460">
        <f>VLOOKUP(Monatsverwendungsnachweis!$K$5,Matrix,9,FALSE)</f>
        <v>0</v>
      </c>
      <c r="J81" s="460">
        <f>IF(Monatsverwendungsnachweis!I92="ja",1,0)</f>
        <v>0</v>
      </c>
      <c r="K81" s="460">
        <f>IF(Monatsverwendungsnachweis!Q92+Monatsverwendungsnachweis!R92&gt;0,1,0)</f>
        <v>0</v>
      </c>
      <c r="L81" s="777">
        <f t="shared" si="1"/>
        <v>0</v>
      </c>
      <c r="M81" s="460">
        <v>1</v>
      </c>
      <c r="N81" s="460">
        <f>IF(H81=1,Ermittlung_Pauschale!K81,L81*M81)</f>
        <v>0</v>
      </c>
      <c r="O81" s="186">
        <v>0</v>
      </c>
    </row>
    <row r="82" spans="1:15" x14ac:dyDescent="0.25">
      <c r="A82" s="121" t="str">
        <f>Monatsverwendungsnachweis!A93</f>
        <v/>
      </c>
      <c r="B82" s="184">
        <f>Monatsverwendungsnachweis!B93</f>
        <v>0</v>
      </c>
      <c r="C82" s="184">
        <f>Monatsverwendungsnachweis!D93</f>
        <v>0</v>
      </c>
      <c r="D82" s="146" t="str">
        <f>IF(Monatsverwendungsnachweis!F93="","",Monatsverwendungsnachweis!F93)</f>
        <v/>
      </c>
      <c r="E82" s="146" t="str">
        <f>IF(Monatsverwendungsnachweis!H93="","",Monatsverwendungsnachweis!H93)</f>
        <v/>
      </c>
      <c r="F82" s="121">
        <f>Monatsverwendungsnachweis!G93</f>
        <v>0</v>
      </c>
      <c r="G82" s="146">
        <f>Monatsverwendungsnachweis!H93</f>
        <v>0</v>
      </c>
      <c r="H82" s="460">
        <f>VLOOKUP(Monatsverwendungsnachweis!$K$5,Matrix,3,FALSE)</f>
        <v>0</v>
      </c>
      <c r="I82" s="460">
        <f>VLOOKUP(Monatsverwendungsnachweis!$K$5,Matrix,9,FALSE)</f>
        <v>0</v>
      </c>
      <c r="J82" s="460">
        <f>IF(Monatsverwendungsnachweis!I93="ja",1,0)</f>
        <v>0</v>
      </c>
      <c r="K82" s="460">
        <f>IF(Monatsverwendungsnachweis!Q93+Monatsverwendungsnachweis!R93&gt;0,1,0)</f>
        <v>0</v>
      </c>
      <c r="L82" s="777">
        <f t="shared" si="1"/>
        <v>0</v>
      </c>
      <c r="M82" s="460">
        <v>1</v>
      </c>
      <c r="N82" s="460">
        <f>IF(H82=1,Ermittlung_Pauschale!K82,L82*M82)</f>
        <v>0</v>
      </c>
      <c r="O82" s="186">
        <v>0</v>
      </c>
    </row>
    <row r="83" spans="1:15" x14ac:dyDescent="0.25">
      <c r="A83" s="121" t="str">
        <f>Monatsverwendungsnachweis!A94</f>
        <v/>
      </c>
      <c r="B83" s="184">
        <f>Monatsverwendungsnachweis!B94</f>
        <v>0</v>
      </c>
      <c r="C83" s="184">
        <f>Monatsverwendungsnachweis!D94</f>
        <v>0</v>
      </c>
      <c r="D83" s="146" t="str">
        <f>IF(Monatsverwendungsnachweis!F94="","",Monatsverwendungsnachweis!F94)</f>
        <v/>
      </c>
      <c r="E83" s="146" t="str">
        <f>IF(Monatsverwendungsnachweis!H94="","",Monatsverwendungsnachweis!H94)</f>
        <v/>
      </c>
      <c r="F83" s="121">
        <f>Monatsverwendungsnachweis!G94</f>
        <v>0</v>
      </c>
      <c r="G83" s="146">
        <f>Monatsverwendungsnachweis!H94</f>
        <v>0</v>
      </c>
      <c r="H83" s="460">
        <f>VLOOKUP(Monatsverwendungsnachweis!$K$5,Matrix,3,FALSE)</f>
        <v>0</v>
      </c>
      <c r="I83" s="460">
        <f>VLOOKUP(Monatsverwendungsnachweis!$K$5,Matrix,9,FALSE)</f>
        <v>0</v>
      </c>
      <c r="J83" s="460">
        <f>IF(Monatsverwendungsnachweis!I94="ja",1,0)</f>
        <v>0</v>
      </c>
      <c r="K83" s="460">
        <f>IF(Monatsverwendungsnachweis!Q94+Monatsverwendungsnachweis!R94&gt;0,1,0)</f>
        <v>0</v>
      </c>
      <c r="L83" s="777">
        <f t="shared" si="1"/>
        <v>0</v>
      </c>
      <c r="M83" s="460">
        <v>1</v>
      </c>
      <c r="N83" s="460">
        <f>IF(H83=1,Ermittlung_Pauschale!K83,L83*M83)</f>
        <v>0</v>
      </c>
      <c r="O83" s="186">
        <v>0</v>
      </c>
    </row>
    <row r="84" spans="1:15" x14ac:dyDescent="0.25">
      <c r="A84" s="121" t="str">
        <f>Monatsverwendungsnachweis!A95</f>
        <v/>
      </c>
      <c r="B84" s="184">
        <f>Monatsverwendungsnachweis!B95</f>
        <v>0</v>
      </c>
      <c r="C84" s="184">
        <f>Monatsverwendungsnachweis!D95</f>
        <v>0</v>
      </c>
      <c r="D84" s="146" t="str">
        <f>IF(Monatsverwendungsnachweis!F95="","",Monatsverwendungsnachweis!F95)</f>
        <v/>
      </c>
      <c r="E84" s="146" t="str">
        <f>IF(Monatsverwendungsnachweis!H95="","",Monatsverwendungsnachweis!H95)</f>
        <v/>
      </c>
      <c r="F84" s="121">
        <f>Monatsverwendungsnachweis!G95</f>
        <v>0</v>
      </c>
      <c r="G84" s="146">
        <f>Monatsverwendungsnachweis!H95</f>
        <v>0</v>
      </c>
      <c r="H84" s="460">
        <f>VLOOKUP(Monatsverwendungsnachweis!$K$5,Matrix,3,FALSE)</f>
        <v>0</v>
      </c>
      <c r="I84" s="460">
        <f>VLOOKUP(Monatsverwendungsnachweis!$K$5,Matrix,9,FALSE)</f>
        <v>0</v>
      </c>
      <c r="J84" s="460">
        <f>IF(Monatsverwendungsnachweis!I95="ja",1,0)</f>
        <v>0</v>
      </c>
      <c r="K84" s="460">
        <f>IF(Monatsverwendungsnachweis!Q95+Monatsverwendungsnachweis!R95&gt;0,1,0)</f>
        <v>0</v>
      </c>
      <c r="L84" s="777">
        <f t="shared" si="1"/>
        <v>0</v>
      </c>
      <c r="M84" s="460">
        <v>1</v>
      </c>
      <c r="N84" s="460">
        <f>IF(H84=1,Ermittlung_Pauschale!K84,L84*M84)</f>
        <v>0</v>
      </c>
      <c r="O84" s="186">
        <v>0</v>
      </c>
    </row>
    <row r="85" spans="1:15" x14ac:dyDescent="0.25">
      <c r="A85" s="121" t="str">
        <f>Monatsverwendungsnachweis!A96</f>
        <v/>
      </c>
      <c r="B85" s="184">
        <f>Monatsverwendungsnachweis!B96</f>
        <v>0</v>
      </c>
      <c r="C85" s="184">
        <f>Monatsverwendungsnachweis!D96</f>
        <v>0</v>
      </c>
      <c r="D85" s="146" t="str">
        <f>IF(Monatsverwendungsnachweis!F96="","",Monatsverwendungsnachweis!F96)</f>
        <v/>
      </c>
      <c r="E85" s="146" t="str">
        <f>IF(Monatsverwendungsnachweis!H96="","",Monatsverwendungsnachweis!H96)</f>
        <v/>
      </c>
      <c r="F85" s="121">
        <f>Monatsverwendungsnachweis!G96</f>
        <v>0</v>
      </c>
      <c r="G85" s="146">
        <f>Monatsverwendungsnachweis!H96</f>
        <v>0</v>
      </c>
      <c r="H85" s="460">
        <f>VLOOKUP(Monatsverwendungsnachweis!$K$5,Matrix,3,FALSE)</f>
        <v>0</v>
      </c>
      <c r="I85" s="460">
        <f>VLOOKUP(Monatsverwendungsnachweis!$K$5,Matrix,9,FALSE)</f>
        <v>0</v>
      </c>
      <c r="J85" s="460">
        <f>IF(Monatsverwendungsnachweis!I96="ja",1,0)</f>
        <v>0</v>
      </c>
      <c r="K85" s="460">
        <f>IF(Monatsverwendungsnachweis!Q96+Monatsverwendungsnachweis!R96&gt;0,1,0)</f>
        <v>0</v>
      </c>
      <c r="L85" s="777">
        <f t="shared" si="1"/>
        <v>0</v>
      </c>
      <c r="M85" s="460">
        <v>1</v>
      </c>
      <c r="N85" s="460">
        <f>IF(H85=1,Ermittlung_Pauschale!K85,L85*M85)</f>
        <v>0</v>
      </c>
      <c r="O85" s="186">
        <v>0</v>
      </c>
    </row>
    <row r="86" spans="1:15" x14ac:dyDescent="0.25">
      <c r="A86" s="121" t="str">
        <f>Monatsverwendungsnachweis!A97</f>
        <v/>
      </c>
      <c r="B86" s="184">
        <f>Monatsverwendungsnachweis!B97</f>
        <v>0</v>
      </c>
      <c r="C86" s="184">
        <f>Monatsverwendungsnachweis!D97</f>
        <v>0</v>
      </c>
      <c r="D86" s="146" t="str">
        <f>IF(Monatsverwendungsnachweis!F97="","",Monatsverwendungsnachweis!F97)</f>
        <v/>
      </c>
      <c r="E86" s="146" t="str">
        <f>IF(Monatsverwendungsnachweis!H97="","",Monatsverwendungsnachweis!H97)</f>
        <v/>
      </c>
      <c r="F86" s="121">
        <f>Monatsverwendungsnachweis!G97</f>
        <v>0</v>
      </c>
      <c r="G86" s="146">
        <f>Monatsverwendungsnachweis!H97</f>
        <v>0</v>
      </c>
      <c r="H86" s="460">
        <f>VLOOKUP(Monatsverwendungsnachweis!$K$5,Matrix,3,FALSE)</f>
        <v>0</v>
      </c>
      <c r="I86" s="460">
        <f>VLOOKUP(Monatsverwendungsnachweis!$K$5,Matrix,9,FALSE)</f>
        <v>0</v>
      </c>
      <c r="J86" s="460">
        <f>IF(Monatsverwendungsnachweis!I97="ja",1,0)</f>
        <v>0</v>
      </c>
      <c r="K86" s="460">
        <f>IF(Monatsverwendungsnachweis!Q97+Monatsverwendungsnachweis!R97&gt;0,1,0)</f>
        <v>0</v>
      </c>
      <c r="L86" s="777">
        <f t="shared" si="1"/>
        <v>0</v>
      </c>
      <c r="M86" s="460">
        <v>1</v>
      </c>
      <c r="N86" s="460">
        <f>IF(H86=1,Ermittlung_Pauschale!K86,L86*M86)</f>
        <v>0</v>
      </c>
      <c r="O86" s="186">
        <v>0</v>
      </c>
    </row>
    <row r="87" spans="1:15" x14ac:dyDescent="0.25">
      <c r="A87" s="121" t="str">
        <f>Monatsverwendungsnachweis!A98</f>
        <v/>
      </c>
      <c r="B87" s="184">
        <f>Monatsverwendungsnachweis!B98</f>
        <v>0</v>
      </c>
      <c r="C87" s="184">
        <f>Monatsverwendungsnachweis!D98</f>
        <v>0</v>
      </c>
      <c r="D87" s="146" t="str">
        <f>IF(Monatsverwendungsnachweis!F98="","",Monatsverwendungsnachweis!F98)</f>
        <v/>
      </c>
      <c r="E87" s="146" t="str">
        <f>IF(Monatsverwendungsnachweis!H98="","",Monatsverwendungsnachweis!H98)</f>
        <v/>
      </c>
      <c r="F87" s="121">
        <f>Monatsverwendungsnachweis!G98</f>
        <v>0</v>
      </c>
      <c r="G87" s="146">
        <f>Monatsverwendungsnachweis!H98</f>
        <v>0</v>
      </c>
      <c r="H87" s="460">
        <f>VLOOKUP(Monatsverwendungsnachweis!$K$5,Matrix,3,FALSE)</f>
        <v>0</v>
      </c>
      <c r="I87" s="460">
        <f>VLOOKUP(Monatsverwendungsnachweis!$K$5,Matrix,9,FALSE)</f>
        <v>0</v>
      </c>
      <c r="J87" s="460">
        <f>IF(Monatsverwendungsnachweis!I98="ja",1,0)</f>
        <v>0</v>
      </c>
      <c r="K87" s="460">
        <f>IF(Monatsverwendungsnachweis!Q98+Monatsverwendungsnachweis!R98&gt;0,1,0)</f>
        <v>0</v>
      </c>
      <c r="L87" s="777">
        <f t="shared" si="1"/>
        <v>0</v>
      </c>
      <c r="M87" s="460">
        <v>1</v>
      </c>
      <c r="N87" s="460">
        <f>IF(H87=1,Ermittlung_Pauschale!K87,L87*M87)</f>
        <v>0</v>
      </c>
      <c r="O87" s="186">
        <v>0</v>
      </c>
    </row>
    <row r="88" spans="1:15" x14ac:dyDescent="0.25">
      <c r="A88" s="121" t="str">
        <f>Monatsverwendungsnachweis!A99</f>
        <v/>
      </c>
      <c r="B88" s="184">
        <f>Monatsverwendungsnachweis!B99</f>
        <v>0</v>
      </c>
      <c r="C88" s="184">
        <f>Monatsverwendungsnachweis!D99</f>
        <v>0</v>
      </c>
      <c r="D88" s="146" t="str">
        <f>IF(Monatsverwendungsnachweis!F99="","",Monatsverwendungsnachweis!F99)</f>
        <v/>
      </c>
      <c r="E88" s="146" t="str">
        <f>IF(Monatsverwendungsnachweis!H99="","",Monatsverwendungsnachweis!H99)</f>
        <v/>
      </c>
      <c r="F88" s="121">
        <f>Monatsverwendungsnachweis!G99</f>
        <v>0</v>
      </c>
      <c r="G88" s="146">
        <f>Monatsverwendungsnachweis!H99</f>
        <v>0</v>
      </c>
      <c r="H88" s="460">
        <f>VLOOKUP(Monatsverwendungsnachweis!$K$5,Matrix,3,FALSE)</f>
        <v>0</v>
      </c>
      <c r="I88" s="460">
        <f>VLOOKUP(Monatsverwendungsnachweis!$K$5,Matrix,9,FALSE)</f>
        <v>0</v>
      </c>
      <c r="J88" s="460">
        <f>IF(Monatsverwendungsnachweis!I99="ja",1,0)</f>
        <v>0</v>
      </c>
      <c r="K88" s="460">
        <f>IF(Monatsverwendungsnachweis!Q99+Monatsverwendungsnachweis!R99&gt;0,1,0)</f>
        <v>0</v>
      </c>
      <c r="L88" s="777">
        <f t="shared" si="1"/>
        <v>0</v>
      </c>
      <c r="M88" s="460">
        <v>1</v>
      </c>
      <c r="N88" s="460">
        <f>IF(H88=1,Ermittlung_Pauschale!K88,L88*M88)</f>
        <v>0</v>
      </c>
      <c r="O88" s="186">
        <v>0</v>
      </c>
    </row>
    <row r="89" spans="1:15" x14ac:dyDescent="0.25">
      <c r="A89" s="121" t="str">
        <f>Monatsverwendungsnachweis!A100</f>
        <v/>
      </c>
      <c r="B89" s="184">
        <f>Monatsverwendungsnachweis!B100</f>
        <v>0</v>
      </c>
      <c r="C89" s="184">
        <f>Monatsverwendungsnachweis!D100</f>
        <v>0</v>
      </c>
      <c r="D89" s="146" t="str">
        <f>IF(Monatsverwendungsnachweis!F100="","",Monatsverwendungsnachweis!F100)</f>
        <v/>
      </c>
      <c r="E89" s="146" t="str">
        <f>IF(Monatsverwendungsnachweis!H100="","",Monatsverwendungsnachweis!H100)</f>
        <v/>
      </c>
      <c r="F89" s="121">
        <f>Monatsverwendungsnachweis!G100</f>
        <v>0</v>
      </c>
      <c r="G89" s="146">
        <f>Monatsverwendungsnachweis!H100</f>
        <v>0</v>
      </c>
      <c r="H89" s="460">
        <f>VLOOKUP(Monatsverwendungsnachweis!$K$5,Matrix,3,FALSE)</f>
        <v>0</v>
      </c>
      <c r="I89" s="460">
        <f>VLOOKUP(Monatsverwendungsnachweis!$K$5,Matrix,9,FALSE)</f>
        <v>0</v>
      </c>
      <c r="J89" s="460">
        <f>IF(Monatsverwendungsnachweis!I100="ja",1,0)</f>
        <v>0</v>
      </c>
      <c r="K89" s="460">
        <f>IF(Monatsverwendungsnachweis!Q100+Monatsverwendungsnachweis!R100&gt;0,1,0)</f>
        <v>0</v>
      </c>
      <c r="L89" s="777">
        <f t="shared" si="1"/>
        <v>0</v>
      </c>
      <c r="M89" s="460">
        <v>1</v>
      </c>
      <c r="N89" s="460">
        <f>IF(H89=1,Ermittlung_Pauschale!K89,L89*M89)</f>
        <v>0</v>
      </c>
      <c r="O89" s="186">
        <v>0</v>
      </c>
    </row>
    <row r="90" spans="1:15" x14ac:dyDescent="0.25">
      <c r="A90" s="121" t="str">
        <f>Monatsverwendungsnachweis!A101</f>
        <v/>
      </c>
      <c r="B90" s="184">
        <f>Monatsverwendungsnachweis!B101</f>
        <v>0</v>
      </c>
      <c r="C90" s="184">
        <f>Monatsverwendungsnachweis!D101</f>
        <v>0</v>
      </c>
      <c r="D90" s="146" t="str">
        <f>IF(Monatsverwendungsnachweis!F101="","",Monatsverwendungsnachweis!F101)</f>
        <v/>
      </c>
      <c r="E90" s="146" t="str">
        <f>IF(Monatsverwendungsnachweis!H101="","",Monatsverwendungsnachweis!H101)</f>
        <v/>
      </c>
      <c r="F90" s="121">
        <f>Monatsverwendungsnachweis!G101</f>
        <v>0</v>
      </c>
      <c r="G90" s="146">
        <f>Monatsverwendungsnachweis!H101</f>
        <v>0</v>
      </c>
      <c r="H90" s="460">
        <f>VLOOKUP(Monatsverwendungsnachweis!$K$5,Matrix,3,FALSE)</f>
        <v>0</v>
      </c>
      <c r="I90" s="460">
        <f>VLOOKUP(Monatsverwendungsnachweis!$K$5,Matrix,9,FALSE)</f>
        <v>0</v>
      </c>
      <c r="J90" s="460">
        <f>IF(Monatsverwendungsnachweis!I101="ja",1,0)</f>
        <v>0</v>
      </c>
      <c r="K90" s="460">
        <f>IF(Monatsverwendungsnachweis!Q101+Monatsverwendungsnachweis!R101&gt;0,1,0)</f>
        <v>0</v>
      </c>
      <c r="L90" s="777">
        <f t="shared" si="1"/>
        <v>0</v>
      </c>
      <c r="M90" s="460">
        <v>1</v>
      </c>
      <c r="N90" s="460">
        <f>IF(H90=1,Ermittlung_Pauschale!K90,L90*M90)</f>
        <v>0</v>
      </c>
      <c r="O90" s="186">
        <v>0</v>
      </c>
    </row>
    <row r="91" spans="1:15" x14ac:dyDescent="0.25">
      <c r="A91" s="121" t="str">
        <f>Monatsverwendungsnachweis!A102</f>
        <v/>
      </c>
      <c r="B91" s="184">
        <f>Monatsverwendungsnachweis!B102</f>
        <v>0</v>
      </c>
      <c r="C91" s="184">
        <f>Monatsverwendungsnachweis!D102</f>
        <v>0</v>
      </c>
      <c r="D91" s="146" t="str">
        <f>IF(Monatsverwendungsnachweis!F102="","",Monatsverwendungsnachweis!F102)</f>
        <v/>
      </c>
      <c r="E91" s="146" t="str">
        <f>IF(Monatsverwendungsnachweis!H102="","",Monatsverwendungsnachweis!H102)</f>
        <v/>
      </c>
      <c r="F91" s="121">
        <f>Monatsverwendungsnachweis!G102</f>
        <v>0</v>
      </c>
      <c r="G91" s="146">
        <f>Monatsverwendungsnachweis!H102</f>
        <v>0</v>
      </c>
      <c r="H91" s="460">
        <f>VLOOKUP(Monatsverwendungsnachweis!$K$5,Matrix,3,FALSE)</f>
        <v>0</v>
      </c>
      <c r="I91" s="460">
        <f>VLOOKUP(Monatsverwendungsnachweis!$K$5,Matrix,9,FALSE)</f>
        <v>0</v>
      </c>
      <c r="J91" s="460">
        <f>IF(Monatsverwendungsnachweis!I102="ja",1,0)</f>
        <v>0</v>
      </c>
      <c r="K91" s="460">
        <f>IF(Monatsverwendungsnachweis!Q102+Monatsverwendungsnachweis!R102&gt;0,1,0)</f>
        <v>0</v>
      </c>
      <c r="L91" s="777">
        <f t="shared" si="1"/>
        <v>0</v>
      </c>
      <c r="M91" s="460">
        <v>1</v>
      </c>
      <c r="N91" s="460">
        <f>IF(H91=1,Ermittlung_Pauschale!K91,L91*M91)</f>
        <v>0</v>
      </c>
      <c r="O91" s="186">
        <v>0</v>
      </c>
    </row>
    <row r="92" spans="1:15" x14ac:dyDescent="0.25">
      <c r="A92" s="121" t="str">
        <f>Monatsverwendungsnachweis!A103</f>
        <v/>
      </c>
      <c r="B92" s="184">
        <f>Monatsverwendungsnachweis!B103</f>
        <v>0</v>
      </c>
      <c r="C92" s="184">
        <f>Monatsverwendungsnachweis!D103</f>
        <v>0</v>
      </c>
      <c r="D92" s="146" t="str">
        <f>IF(Monatsverwendungsnachweis!F103="","",Monatsverwendungsnachweis!F103)</f>
        <v/>
      </c>
      <c r="E92" s="146" t="str">
        <f>IF(Monatsverwendungsnachweis!H103="","",Monatsverwendungsnachweis!H103)</f>
        <v/>
      </c>
      <c r="F92" s="121">
        <f>Monatsverwendungsnachweis!G103</f>
        <v>0</v>
      </c>
      <c r="G92" s="146">
        <f>Monatsverwendungsnachweis!H103</f>
        <v>0</v>
      </c>
      <c r="H92" s="460">
        <f>VLOOKUP(Monatsverwendungsnachweis!$K$5,Matrix,3,FALSE)</f>
        <v>0</v>
      </c>
      <c r="I92" s="460">
        <f>VLOOKUP(Monatsverwendungsnachweis!$K$5,Matrix,9,FALSE)</f>
        <v>0</v>
      </c>
      <c r="J92" s="460">
        <f>IF(Monatsverwendungsnachweis!I103="ja",1,0)</f>
        <v>0</v>
      </c>
      <c r="K92" s="460">
        <f>IF(Monatsverwendungsnachweis!Q103+Monatsverwendungsnachweis!R103&gt;0,1,0)</f>
        <v>0</v>
      </c>
      <c r="L92" s="777">
        <f t="shared" si="1"/>
        <v>0</v>
      </c>
      <c r="M92" s="460">
        <v>1</v>
      </c>
      <c r="N92" s="460">
        <f>IF(H92=1,Ermittlung_Pauschale!K92,L92*M92)</f>
        <v>0</v>
      </c>
      <c r="O92" s="186">
        <v>0</v>
      </c>
    </row>
    <row r="93" spans="1:15" x14ac:dyDescent="0.25">
      <c r="A93" s="121" t="str">
        <f>Monatsverwendungsnachweis!A104</f>
        <v/>
      </c>
      <c r="B93" s="184">
        <f>Monatsverwendungsnachweis!B104</f>
        <v>0</v>
      </c>
      <c r="C93" s="184">
        <f>Monatsverwendungsnachweis!D104</f>
        <v>0</v>
      </c>
      <c r="D93" s="146" t="str">
        <f>IF(Monatsverwendungsnachweis!F104="","",Monatsverwendungsnachweis!F104)</f>
        <v/>
      </c>
      <c r="E93" s="146" t="str">
        <f>IF(Monatsverwendungsnachweis!H104="","",Monatsverwendungsnachweis!H104)</f>
        <v/>
      </c>
      <c r="F93" s="121">
        <f>Monatsverwendungsnachweis!G104</f>
        <v>0</v>
      </c>
      <c r="G93" s="146">
        <f>Monatsverwendungsnachweis!H104</f>
        <v>0</v>
      </c>
      <c r="H93" s="460">
        <f>VLOOKUP(Monatsverwendungsnachweis!$K$5,Matrix,3,FALSE)</f>
        <v>0</v>
      </c>
      <c r="I93" s="460">
        <f>VLOOKUP(Monatsverwendungsnachweis!$K$5,Matrix,9,FALSE)</f>
        <v>0</v>
      </c>
      <c r="J93" s="460">
        <f>IF(Monatsverwendungsnachweis!I104="ja",1,0)</f>
        <v>0</v>
      </c>
      <c r="K93" s="460">
        <f>IF(Monatsverwendungsnachweis!Q104+Monatsverwendungsnachweis!R104&gt;0,1,0)</f>
        <v>0</v>
      </c>
      <c r="L93" s="777">
        <f t="shared" si="1"/>
        <v>0</v>
      </c>
      <c r="M93" s="460">
        <v>1</v>
      </c>
      <c r="N93" s="460">
        <f>IF(H93=1,Ermittlung_Pauschale!K93,L93*M93)</f>
        <v>0</v>
      </c>
      <c r="O93" s="186">
        <v>0</v>
      </c>
    </row>
    <row r="94" spans="1:15" x14ac:dyDescent="0.25">
      <c r="A94" s="121" t="str">
        <f>Monatsverwendungsnachweis!A105</f>
        <v/>
      </c>
      <c r="B94" s="184">
        <f>Monatsverwendungsnachweis!B105</f>
        <v>0</v>
      </c>
      <c r="C94" s="184">
        <f>Monatsverwendungsnachweis!D105</f>
        <v>0</v>
      </c>
      <c r="D94" s="146" t="str">
        <f>IF(Monatsverwendungsnachweis!F105="","",Monatsverwendungsnachweis!F105)</f>
        <v/>
      </c>
      <c r="E94" s="146" t="str">
        <f>IF(Monatsverwendungsnachweis!H105="","",Monatsverwendungsnachweis!H105)</f>
        <v/>
      </c>
      <c r="F94" s="121">
        <f>Monatsverwendungsnachweis!G105</f>
        <v>0</v>
      </c>
      <c r="G94" s="146">
        <f>Monatsverwendungsnachweis!H105</f>
        <v>0</v>
      </c>
      <c r="H94" s="460">
        <f>VLOOKUP(Monatsverwendungsnachweis!$K$5,Matrix,3,FALSE)</f>
        <v>0</v>
      </c>
      <c r="I94" s="460">
        <f>VLOOKUP(Monatsverwendungsnachweis!$K$5,Matrix,9,FALSE)</f>
        <v>0</v>
      </c>
      <c r="J94" s="460">
        <f>IF(Monatsverwendungsnachweis!I105="ja",1,0)</f>
        <v>0</v>
      </c>
      <c r="K94" s="460">
        <f>IF(Monatsverwendungsnachweis!Q105+Monatsverwendungsnachweis!R105&gt;0,1,0)</f>
        <v>0</v>
      </c>
      <c r="L94" s="777">
        <f t="shared" si="1"/>
        <v>0</v>
      </c>
      <c r="M94" s="460">
        <v>1</v>
      </c>
      <c r="N94" s="460">
        <f>IF(H94=1,Ermittlung_Pauschale!K94,L94*M94)</f>
        <v>0</v>
      </c>
      <c r="O94" s="186">
        <v>0</v>
      </c>
    </row>
    <row r="95" spans="1:15" x14ac:dyDescent="0.25">
      <c r="A95" s="121" t="str">
        <f>Monatsverwendungsnachweis!A106</f>
        <v/>
      </c>
      <c r="B95" s="184">
        <f>Monatsverwendungsnachweis!B106</f>
        <v>0</v>
      </c>
      <c r="C95" s="184">
        <f>Monatsverwendungsnachweis!D106</f>
        <v>0</v>
      </c>
      <c r="D95" s="146" t="str">
        <f>IF(Monatsverwendungsnachweis!F106="","",Monatsverwendungsnachweis!F106)</f>
        <v/>
      </c>
      <c r="E95" s="146" t="str">
        <f>IF(Monatsverwendungsnachweis!H106="","",Monatsverwendungsnachweis!H106)</f>
        <v/>
      </c>
      <c r="F95" s="121">
        <f>Monatsverwendungsnachweis!G106</f>
        <v>0</v>
      </c>
      <c r="G95" s="146">
        <f>Monatsverwendungsnachweis!H106</f>
        <v>0</v>
      </c>
      <c r="H95" s="460">
        <f>VLOOKUP(Monatsverwendungsnachweis!$K$5,Matrix,3,FALSE)</f>
        <v>0</v>
      </c>
      <c r="I95" s="460">
        <f>VLOOKUP(Monatsverwendungsnachweis!$K$5,Matrix,9,FALSE)</f>
        <v>0</v>
      </c>
      <c r="J95" s="460">
        <f>IF(Monatsverwendungsnachweis!I106="ja",1,0)</f>
        <v>0</v>
      </c>
      <c r="K95" s="460">
        <f>IF(Monatsverwendungsnachweis!Q106+Monatsverwendungsnachweis!R106&gt;0,1,0)</f>
        <v>0</v>
      </c>
      <c r="L95" s="777">
        <f t="shared" si="1"/>
        <v>0</v>
      </c>
      <c r="M95" s="460">
        <v>1</v>
      </c>
      <c r="N95" s="460">
        <f>IF(H95=1,Ermittlung_Pauschale!K95,L95*M95)</f>
        <v>0</v>
      </c>
      <c r="O95" s="186">
        <v>0</v>
      </c>
    </row>
    <row r="96" spans="1:15" x14ac:dyDescent="0.25">
      <c r="A96" s="121" t="str">
        <f>Monatsverwendungsnachweis!A107</f>
        <v/>
      </c>
      <c r="B96" s="184">
        <f>Monatsverwendungsnachweis!B107</f>
        <v>0</v>
      </c>
      <c r="C96" s="184">
        <f>Monatsverwendungsnachweis!D107</f>
        <v>0</v>
      </c>
      <c r="D96" s="146" t="str">
        <f>IF(Monatsverwendungsnachweis!F107="","",Monatsverwendungsnachweis!F107)</f>
        <v/>
      </c>
      <c r="E96" s="146" t="str">
        <f>IF(Monatsverwendungsnachweis!H107="","",Monatsverwendungsnachweis!H107)</f>
        <v/>
      </c>
      <c r="F96" s="121">
        <f>Monatsverwendungsnachweis!G107</f>
        <v>0</v>
      </c>
      <c r="G96" s="146">
        <f>Monatsverwendungsnachweis!H107</f>
        <v>0</v>
      </c>
      <c r="H96" s="460">
        <f>VLOOKUP(Monatsverwendungsnachweis!$K$5,Matrix,3,FALSE)</f>
        <v>0</v>
      </c>
      <c r="I96" s="460">
        <f>VLOOKUP(Monatsverwendungsnachweis!$K$5,Matrix,9,FALSE)</f>
        <v>0</v>
      </c>
      <c r="J96" s="460">
        <f>IF(Monatsverwendungsnachweis!I107="ja",1,0)</f>
        <v>0</v>
      </c>
      <c r="K96" s="460">
        <f>IF(Monatsverwendungsnachweis!Q107+Monatsverwendungsnachweis!R107&gt;0,1,0)</f>
        <v>0</v>
      </c>
      <c r="L96" s="777">
        <f t="shared" si="1"/>
        <v>0</v>
      </c>
      <c r="M96" s="460">
        <v>1</v>
      </c>
      <c r="N96" s="460">
        <f>IF(H96=1,Ermittlung_Pauschale!K96,L96*M96)</f>
        <v>0</v>
      </c>
      <c r="O96" s="186">
        <v>0</v>
      </c>
    </row>
    <row r="97" spans="1:15" x14ac:dyDescent="0.25">
      <c r="A97" s="121" t="str">
        <f>Monatsverwendungsnachweis!A108</f>
        <v/>
      </c>
      <c r="B97" s="184">
        <f>Monatsverwendungsnachweis!B108</f>
        <v>0</v>
      </c>
      <c r="C97" s="184">
        <f>Monatsverwendungsnachweis!D108</f>
        <v>0</v>
      </c>
      <c r="D97" s="146" t="str">
        <f>IF(Monatsverwendungsnachweis!F108="","",Monatsverwendungsnachweis!F108)</f>
        <v/>
      </c>
      <c r="E97" s="146" t="str">
        <f>IF(Monatsverwendungsnachweis!H108="","",Monatsverwendungsnachweis!H108)</f>
        <v/>
      </c>
      <c r="F97" s="121">
        <f>Monatsverwendungsnachweis!G108</f>
        <v>0</v>
      </c>
      <c r="G97" s="146">
        <f>Monatsverwendungsnachweis!H108</f>
        <v>0</v>
      </c>
      <c r="H97" s="460">
        <f>VLOOKUP(Monatsverwendungsnachweis!$K$5,Matrix,3,FALSE)</f>
        <v>0</v>
      </c>
      <c r="I97" s="460">
        <f>VLOOKUP(Monatsverwendungsnachweis!$K$5,Matrix,9,FALSE)</f>
        <v>0</v>
      </c>
      <c r="J97" s="460">
        <f>IF(Monatsverwendungsnachweis!I108="ja",1,0)</f>
        <v>0</v>
      </c>
      <c r="K97" s="460">
        <f>IF(Monatsverwendungsnachweis!Q108+Monatsverwendungsnachweis!R108&gt;0,1,0)</f>
        <v>0</v>
      </c>
      <c r="L97" s="777">
        <f t="shared" si="1"/>
        <v>0</v>
      </c>
      <c r="M97" s="460">
        <v>1</v>
      </c>
      <c r="N97" s="460">
        <f>IF(H97=1,Ermittlung_Pauschale!K97,L97*M97)</f>
        <v>0</v>
      </c>
      <c r="O97" s="186">
        <v>0</v>
      </c>
    </row>
    <row r="98" spans="1:15" x14ac:dyDescent="0.25">
      <c r="A98" s="121" t="str">
        <f>Monatsverwendungsnachweis!A109</f>
        <v/>
      </c>
      <c r="B98" s="184">
        <f>Monatsverwendungsnachweis!B109</f>
        <v>0</v>
      </c>
      <c r="C98" s="184">
        <f>Monatsverwendungsnachweis!D109</f>
        <v>0</v>
      </c>
      <c r="D98" s="146" t="str">
        <f>IF(Monatsverwendungsnachweis!F109="","",Monatsverwendungsnachweis!F109)</f>
        <v/>
      </c>
      <c r="E98" s="146" t="str">
        <f>IF(Monatsverwendungsnachweis!H109="","",Monatsverwendungsnachweis!H109)</f>
        <v/>
      </c>
      <c r="F98" s="121">
        <f>Monatsverwendungsnachweis!G109</f>
        <v>0</v>
      </c>
      <c r="G98" s="146">
        <f>Monatsverwendungsnachweis!H109</f>
        <v>0</v>
      </c>
      <c r="H98" s="460">
        <f>VLOOKUP(Monatsverwendungsnachweis!$K$5,Matrix,3,FALSE)</f>
        <v>0</v>
      </c>
      <c r="I98" s="460">
        <f>VLOOKUP(Monatsverwendungsnachweis!$K$5,Matrix,9,FALSE)</f>
        <v>0</v>
      </c>
      <c r="J98" s="460">
        <f>IF(Monatsverwendungsnachweis!I109="ja",1,0)</f>
        <v>0</v>
      </c>
      <c r="K98" s="460">
        <f>IF(Monatsverwendungsnachweis!Q109+Monatsverwendungsnachweis!R109&gt;0,1,0)</f>
        <v>0</v>
      </c>
      <c r="L98" s="777">
        <f t="shared" si="1"/>
        <v>0</v>
      </c>
      <c r="M98" s="460">
        <v>1</v>
      </c>
      <c r="N98" s="460">
        <f>IF(H98=1,Ermittlung_Pauschale!K98,L98*M98)</f>
        <v>0</v>
      </c>
      <c r="O98" s="186">
        <v>0</v>
      </c>
    </row>
    <row r="99" spans="1:15" x14ac:dyDescent="0.25">
      <c r="A99" s="121" t="str">
        <f>Monatsverwendungsnachweis!A110</f>
        <v/>
      </c>
      <c r="B99" s="184">
        <f>Monatsverwendungsnachweis!B110</f>
        <v>0</v>
      </c>
      <c r="C99" s="184">
        <f>Monatsverwendungsnachweis!D110</f>
        <v>0</v>
      </c>
      <c r="D99" s="146" t="str">
        <f>IF(Monatsverwendungsnachweis!F110="","",Monatsverwendungsnachweis!F110)</f>
        <v/>
      </c>
      <c r="E99" s="146" t="str">
        <f>IF(Monatsverwendungsnachweis!H110="","",Monatsverwendungsnachweis!H110)</f>
        <v/>
      </c>
      <c r="F99" s="121">
        <f>Monatsverwendungsnachweis!G110</f>
        <v>0</v>
      </c>
      <c r="G99" s="146">
        <f>Monatsverwendungsnachweis!H110</f>
        <v>0</v>
      </c>
      <c r="H99" s="460">
        <f>VLOOKUP(Monatsverwendungsnachweis!$K$5,Matrix,3,FALSE)</f>
        <v>0</v>
      </c>
      <c r="I99" s="460">
        <f>VLOOKUP(Monatsverwendungsnachweis!$K$5,Matrix,9,FALSE)</f>
        <v>0</v>
      </c>
      <c r="J99" s="460">
        <f>IF(Monatsverwendungsnachweis!I110="ja",1,0)</f>
        <v>0</v>
      </c>
      <c r="K99" s="460">
        <f>IF(Monatsverwendungsnachweis!Q110+Monatsverwendungsnachweis!R110&gt;0,1,0)</f>
        <v>0</v>
      </c>
      <c r="L99" s="777">
        <f t="shared" si="1"/>
        <v>0</v>
      </c>
      <c r="M99" s="460">
        <v>1</v>
      </c>
      <c r="N99" s="460">
        <f>IF(H99=1,Ermittlung_Pauschale!K99,L99*M99)</f>
        <v>0</v>
      </c>
      <c r="O99" s="186">
        <v>0</v>
      </c>
    </row>
    <row r="100" spans="1:15" x14ac:dyDescent="0.25">
      <c r="A100" s="121" t="str">
        <f>Monatsverwendungsnachweis!A111</f>
        <v/>
      </c>
      <c r="B100" s="184">
        <f>Monatsverwendungsnachweis!B111</f>
        <v>0</v>
      </c>
      <c r="C100" s="184">
        <f>Monatsverwendungsnachweis!D111</f>
        <v>0</v>
      </c>
      <c r="D100" s="146" t="str">
        <f>IF(Monatsverwendungsnachweis!F111="","",Monatsverwendungsnachweis!F111)</f>
        <v/>
      </c>
      <c r="E100" s="146" t="str">
        <f>IF(Monatsverwendungsnachweis!H111="","",Monatsverwendungsnachweis!H111)</f>
        <v/>
      </c>
      <c r="F100" s="121">
        <f>Monatsverwendungsnachweis!G111</f>
        <v>0</v>
      </c>
      <c r="G100" s="146">
        <f>Monatsverwendungsnachweis!H111</f>
        <v>0</v>
      </c>
      <c r="H100" s="460">
        <f>VLOOKUP(Monatsverwendungsnachweis!$K$5,Matrix,3,FALSE)</f>
        <v>0</v>
      </c>
      <c r="I100" s="460">
        <f>VLOOKUP(Monatsverwendungsnachweis!$K$5,Matrix,9,FALSE)</f>
        <v>0</v>
      </c>
      <c r="J100" s="460">
        <f>IF(Monatsverwendungsnachweis!I111="ja",1,0)</f>
        <v>0</v>
      </c>
      <c r="K100" s="460">
        <f>IF(Monatsverwendungsnachweis!Q111+Monatsverwendungsnachweis!R111&gt;0,1,0)</f>
        <v>0</v>
      </c>
      <c r="L100" s="777">
        <f t="shared" si="1"/>
        <v>0</v>
      </c>
      <c r="M100" s="460">
        <v>1</v>
      </c>
      <c r="N100" s="460">
        <f>IF(H100=1,Ermittlung_Pauschale!K100,L100*M100)</f>
        <v>0</v>
      </c>
      <c r="O100" s="186">
        <v>0</v>
      </c>
    </row>
    <row r="101" spans="1:15" x14ac:dyDescent="0.25">
      <c r="A101" s="121" t="str">
        <f>Monatsverwendungsnachweis!A112</f>
        <v/>
      </c>
      <c r="B101" s="184">
        <f>Monatsverwendungsnachweis!B112</f>
        <v>0</v>
      </c>
      <c r="C101" s="184">
        <f>Monatsverwendungsnachweis!D112</f>
        <v>0</v>
      </c>
      <c r="D101" s="146" t="str">
        <f>IF(Monatsverwendungsnachweis!F112="","",Monatsverwendungsnachweis!F112)</f>
        <v/>
      </c>
      <c r="E101" s="146" t="str">
        <f>IF(Monatsverwendungsnachweis!H112="","",Monatsverwendungsnachweis!H112)</f>
        <v/>
      </c>
      <c r="F101" s="121">
        <f>Monatsverwendungsnachweis!G112</f>
        <v>0</v>
      </c>
      <c r="G101" s="146">
        <f>Monatsverwendungsnachweis!H112</f>
        <v>0</v>
      </c>
      <c r="H101" s="460">
        <f>VLOOKUP(Monatsverwendungsnachweis!$K$5,Matrix,3,FALSE)</f>
        <v>0</v>
      </c>
      <c r="I101" s="460">
        <f>VLOOKUP(Monatsverwendungsnachweis!$K$5,Matrix,9,FALSE)</f>
        <v>0</v>
      </c>
      <c r="J101" s="460">
        <f>IF(Monatsverwendungsnachweis!I112="ja",1,0)</f>
        <v>0</v>
      </c>
      <c r="K101" s="460">
        <f>IF(Monatsverwendungsnachweis!Q112+Monatsverwendungsnachweis!R112&gt;0,1,0)</f>
        <v>0</v>
      </c>
      <c r="L101" s="777">
        <f t="shared" si="1"/>
        <v>0</v>
      </c>
      <c r="M101" s="460">
        <v>1</v>
      </c>
      <c r="N101" s="460">
        <f>IF(H101=1,Ermittlung_Pauschale!K101,L101*M101)</f>
        <v>0</v>
      </c>
      <c r="O101" s="186">
        <v>0</v>
      </c>
    </row>
    <row r="102" spans="1:15" x14ac:dyDescent="0.25">
      <c r="A102" s="121" t="str">
        <f>Monatsverwendungsnachweis!A113</f>
        <v/>
      </c>
      <c r="B102" s="184">
        <f>Monatsverwendungsnachweis!B113</f>
        <v>0</v>
      </c>
      <c r="C102" s="184">
        <f>Monatsverwendungsnachweis!D113</f>
        <v>0</v>
      </c>
      <c r="D102" s="146" t="str">
        <f>IF(Monatsverwendungsnachweis!F113="","",Monatsverwendungsnachweis!F113)</f>
        <v/>
      </c>
      <c r="E102" s="146" t="str">
        <f>IF(Monatsverwendungsnachweis!H113="","",Monatsverwendungsnachweis!H113)</f>
        <v/>
      </c>
      <c r="F102" s="121">
        <f>Monatsverwendungsnachweis!G113</f>
        <v>0</v>
      </c>
      <c r="G102" s="146">
        <f>Monatsverwendungsnachweis!H113</f>
        <v>0</v>
      </c>
      <c r="H102" s="460">
        <f>VLOOKUP(Monatsverwendungsnachweis!$K$5,Matrix,3,FALSE)</f>
        <v>0</v>
      </c>
      <c r="I102" s="460">
        <f>VLOOKUP(Monatsverwendungsnachweis!$K$5,Matrix,9,FALSE)</f>
        <v>0</v>
      </c>
      <c r="J102" s="460">
        <f>IF(Monatsverwendungsnachweis!I113="ja",1,0)</f>
        <v>0</v>
      </c>
      <c r="K102" s="460">
        <f>IF(Monatsverwendungsnachweis!Q113+Monatsverwendungsnachweis!R113&gt;0,1,0)</f>
        <v>0</v>
      </c>
      <c r="L102" s="777">
        <f t="shared" si="1"/>
        <v>0</v>
      </c>
      <c r="M102" s="460">
        <v>1</v>
      </c>
      <c r="N102" s="460">
        <f>IF(H102=1,Ermittlung_Pauschale!K102,L102*M102)</f>
        <v>0</v>
      </c>
      <c r="O102" s="186">
        <v>0</v>
      </c>
    </row>
    <row r="103" spans="1:15" x14ac:dyDescent="0.25">
      <c r="A103" s="121" t="str">
        <f>Monatsverwendungsnachweis!A114</f>
        <v/>
      </c>
      <c r="B103" s="184">
        <f>Monatsverwendungsnachweis!B114</f>
        <v>0</v>
      </c>
      <c r="C103" s="184">
        <f>Monatsverwendungsnachweis!D114</f>
        <v>0</v>
      </c>
      <c r="D103" s="146" t="str">
        <f>IF(Monatsverwendungsnachweis!F114="","",Monatsverwendungsnachweis!F114)</f>
        <v/>
      </c>
      <c r="E103" s="146" t="str">
        <f>IF(Monatsverwendungsnachweis!H114="","",Monatsverwendungsnachweis!H114)</f>
        <v/>
      </c>
      <c r="F103" s="121">
        <f>Monatsverwendungsnachweis!G114</f>
        <v>0</v>
      </c>
      <c r="G103" s="146">
        <f>Monatsverwendungsnachweis!H114</f>
        <v>0</v>
      </c>
      <c r="H103" s="460">
        <f>VLOOKUP(Monatsverwendungsnachweis!$K$5,Matrix,3,FALSE)</f>
        <v>0</v>
      </c>
      <c r="I103" s="460">
        <f>VLOOKUP(Monatsverwendungsnachweis!$K$5,Matrix,9,FALSE)</f>
        <v>0</v>
      </c>
      <c r="J103" s="460">
        <f>IF(Monatsverwendungsnachweis!I114="ja",1,0)</f>
        <v>0</v>
      </c>
      <c r="K103" s="460">
        <f>IF(Monatsverwendungsnachweis!Q114+Monatsverwendungsnachweis!R114&gt;0,1,0)</f>
        <v>0</v>
      </c>
      <c r="L103" s="777">
        <f t="shared" si="1"/>
        <v>0</v>
      </c>
      <c r="M103" s="460">
        <v>1</v>
      </c>
      <c r="N103" s="460">
        <f>IF(H103=1,Ermittlung_Pauschale!K103,L103*M103)</f>
        <v>0</v>
      </c>
      <c r="O103" s="186">
        <v>0</v>
      </c>
    </row>
    <row r="104" spans="1:15" x14ac:dyDescent="0.25">
      <c r="A104" s="121" t="str">
        <f>Monatsverwendungsnachweis!A115</f>
        <v/>
      </c>
      <c r="B104" s="184">
        <f>Monatsverwendungsnachweis!B115</f>
        <v>0</v>
      </c>
      <c r="C104" s="184">
        <f>Monatsverwendungsnachweis!D115</f>
        <v>0</v>
      </c>
      <c r="D104" s="146" t="str">
        <f>IF(Monatsverwendungsnachweis!F115="","",Monatsverwendungsnachweis!F115)</f>
        <v/>
      </c>
      <c r="E104" s="146" t="str">
        <f>IF(Monatsverwendungsnachweis!H115="","",Monatsverwendungsnachweis!H115)</f>
        <v/>
      </c>
      <c r="F104" s="121">
        <f>Monatsverwendungsnachweis!G115</f>
        <v>0</v>
      </c>
      <c r="G104" s="146">
        <f>Monatsverwendungsnachweis!H115</f>
        <v>0</v>
      </c>
      <c r="H104" s="460">
        <f>VLOOKUP(Monatsverwendungsnachweis!$K$5,Matrix,3,FALSE)</f>
        <v>0</v>
      </c>
      <c r="I104" s="460">
        <f>VLOOKUP(Monatsverwendungsnachweis!$K$5,Matrix,9,FALSE)</f>
        <v>0</v>
      </c>
      <c r="J104" s="460">
        <f>IF(Monatsverwendungsnachweis!I115="ja",1,0)</f>
        <v>0</v>
      </c>
      <c r="K104" s="460">
        <f>IF(Monatsverwendungsnachweis!Q115+Monatsverwendungsnachweis!R115&gt;0,1,0)</f>
        <v>0</v>
      </c>
      <c r="L104" s="777">
        <f t="shared" si="1"/>
        <v>0</v>
      </c>
      <c r="M104" s="460">
        <v>1</v>
      </c>
      <c r="N104" s="460">
        <f>IF(H104=1,Ermittlung_Pauschale!K104,L104*M104)</f>
        <v>0</v>
      </c>
      <c r="O104" s="186">
        <v>0</v>
      </c>
    </row>
    <row r="105" spans="1:15" x14ac:dyDescent="0.25">
      <c r="A105" s="121" t="str">
        <f>Monatsverwendungsnachweis!A116</f>
        <v/>
      </c>
      <c r="B105" s="184">
        <f>Monatsverwendungsnachweis!B116</f>
        <v>0</v>
      </c>
      <c r="C105" s="184">
        <f>Monatsverwendungsnachweis!D116</f>
        <v>0</v>
      </c>
      <c r="D105" s="146" t="str">
        <f>IF(Monatsverwendungsnachweis!F116="","",Monatsverwendungsnachweis!F116)</f>
        <v/>
      </c>
      <c r="E105" s="146" t="str">
        <f>IF(Monatsverwendungsnachweis!H116="","",Monatsverwendungsnachweis!H116)</f>
        <v/>
      </c>
      <c r="F105" s="121">
        <f>Monatsverwendungsnachweis!G116</f>
        <v>0</v>
      </c>
      <c r="G105" s="146">
        <f>Monatsverwendungsnachweis!H116</f>
        <v>0</v>
      </c>
      <c r="H105" s="460">
        <f>VLOOKUP(Monatsverwendungsnachweis!$K$5,Matrix,3,FALSE)</f>
        <v>0</v>
      </c>
      <c r="I105" s="460">
        <f>VLOOKUP(Monatsverwendungsnachweis!$K$5,Matrix,9,FALSE)</f>
        <v>0</v>
      </c>
      <c r="J105" s="460">
        <f>IF(Monatsverwendungsnachweis!I116="ja",1,0)</f>
        <v>0</v>
      </c>
      <c r="K105" s="460">
        <f>IF(Monatsverwendungsnachweis!Q116+Monatsverwendungsnachweis!R116&gt;0,1,0)</f>
        <v>0</v>
      </c>
      <c r="L105" s="777">
        <f t="shared" si="1"/>
        <v>0</v>
      </c>
      <c r="M105" s="460">
        <v>1</v>
      </c>
      <c r="N105" s="460">
        <f>IF(H105=1,Ermittlung_Pauschale!K105,L105*M105)</f>
        <v>0</v>
      </c>
      <c r="O105" s="186">
        <v>0</v>
      </c>
    </row>
    <row r="106" spans="1:15" x14ac:dyDescent="0.25">
      <c r="A106" s="121" t="str">
        <f>Monatsverwendungsnachweis!A117</f>
        <v/>
      </c>
      <c r="B106" s="184">
        <f>Monatsverwendungsnachweis!B117</f>
        <v>0</v>
      </c>
      <c r="C106" s="184">
        <f>Monatsverwendungsnachweis!D117</f>
        <v>0</v>
      </c>
      <c r="D106" s="146" t="str">
        <f>IF(Monatsverwendungsnachweis!F117="","",Monatsverwendungsnachweis!F117)</f>
        <v/>
      </c>
      <c r="E106" s="146" t="str">
        <f>IF(Monatsverwendungsnachweis!H117="","",Monatsverwendungsnachweis!H117)</f>
        <v/>
      </c>
      <c r="F106" s="121">
        <f>Monatsverwendungsnachweis!G117</f>
        <v>0</v>
      </c>
      <c r="G106" s="146">
        <f>Monatsverwendungsnachweis!H117</f>
        <v>0</v>
      </c>
      <c r="H106" s="460">
        <f>VLOOKUP(Monatsverwendungsnachweis!$K$5,Matrix,3,FALSE)</f>
        <v>0</v>
      </c>
      <c r="I106" s="460">
        <f>VLOOKUP(Monatsverwendungsnachweis!$K$5,Matrix,9,FALSE)</f>
        <v>0</v>
      </c>
      <c r="J106" s="460">
        <f>IF(Monatsverwendungsnachweis!I117="ja",1,0)</f>
        <v>0</v>
      </c>
      <c r="K106" s="460">
        <f>IF(Monatsverwendungsnachweis!Q117+Monatsverwendungsnachweis!R117&gt;0,1,0)</f>
        <v>0</v>
      </c>
      <c r="L106" s="777">
        <f t="shared" si="1"/>
        <v>0</v>
      </c>
      <c r="M106" s="460">
        <v>1</v>
      </c>
      <c r="N106" s="460">
        <f>IF(H106=1,Ermittlung_Pauschale!K106,L106*M106)</f>
        <v>0</v>
      </c>
      <c r="O106" s="186">
        <v>0</v>
      </c>
    </row>
    <row r="107" spans="1:15" x14ac:dyDescent="0.25">
      <c r="A107" s="121" t="str">
        <f>Monatsverwendungsnachweis!A118</f>
        <v/>
      </c>
      <c r="B107" s="184">
        <f>Monatsverwendungsnachweis!B118</f>
        <v>0</v>
      </c>
      <c r="C107" s="184">
        <f>Monatsverwendungsnachweis!D118</f>
        <v>0</v>
      </c>
      <c r="D107" s="146" t="str">
        <f>IF(Monatsverwendungsnachweis!F118="","",Monatsverwendungsnachweis!F118)</f>
        <v/>
      </c>
      <c r="E107" s="146" t="str">
        <f>IF(Monatsverwendungsnachweis!H118="","",Monatsverwendungsnachweis!H118)</f>
        <v/>
      </c>
      <c r="F107" s="121">
        <f>Monatsverwendungsnachweis!G118</f>
        <v>0</v>
      </c>
      <c r="G107" s="146">
        <f>Monatsverwendungsnachweis!H118</f>
        <v>0</v>
      </c>
      <c r="H107" s="460">
        <f>VLOOKUP(Monatsverwendungsnachweis!$K$5,Matrix,3,FALSE)</f>
        <v>0</v>
      </c>
      <c r="I107" s="460">
        <f>VLOOKUP(Monatsverwendungsnachweis!$K$5,Matrix,9,FALSE)</f>
        <v>0</v>
      </c>
      <c r="J107" s="460">
        <f>IF(Monatsverwendungsnachweis!I118="ja",1,0)</f>
        <v>0</v>
      </c>
      <c r="K107" s="460">
        <f>IF(Monatsverwendungsnachweis!Q118+Monatsverwendungsnachweis!R118&gt;0,1,0)</f>
        <v>0</v>
      </c>
      <c r="L107" s="777">
        <f t="shared" si="1"/>
        <v>0</v>
      </c>
      <c r="M107" s="460">
        <v>1</v>
      </c>
      <c r="N107" s="460">
        <f>IF(H107=1,Ermittlung_Pauschale!K107,L107*M107)</f>
        <v>0</v>
      </c>
      <c r="O107" s="186">
        <v>0</v>
      </c>
    </row>
    <row r="108" spans="1:15" x14ac:dyDescent="0.25">
      <c r="A108" s="121" t="str">
        <f>Monatsverwendungsnachweis!A119</f>
        <v/>
      </c>
      <c r="B108" s="184">
        <f>Monatsverwendungsnachweis!B119</f>
        <v>0</v>
      </c>
      <c r="C108" s="184">
        <f>Monatsverwendungsnachweis!D119</f>
        <v>0</v>
      </c>
      <c r="D108" s="146" t="str">
        <f>IF(Monatsverwendungsnachweis!F119="","",Monatsverwendungsnachweis!F119)</f>
        <v/>
      </c>
      <c r="E108" s="146" t="str">
        <f>IF(Monatsverwendungsnachweis!H119="","",Monatsverwendungsnachweis!H119)</f>
        <v/>
      </c>
      <c r="F108" s="121">
        <f>Monatsverwendungsnachweis!G119</f>
        <v>0</v>
      </c>
      <c r="G108" s="146">
        <f>Monatsverwendungsnachweis!H119</f>
        <v>0</v>
      </c>
      <c r="H108" s="460">
        <f>VLOOKUP(Monatsverwendungsnachweis!$K$5,Matrix,3,FALSE)</f>
        <v>0</v>
      </c>
      <c r="I108" s="460">
        <f>VLOOKUP(Monatsverwendungsnachweis!$K$5,Matrix,9,FALSE)</f>
        <v>0</v>
      </c>
      <c r="J108" s="460">
        <f>IF(Monatsverwendungsnachweis!I119="ja",1,0)</f>
        <v>0</v>
      </c>
      <c r="K108" s="460">
        <f>IF(Monatsverwendungsnachweis!Q119+Monatsverwendungsnachweis!R119&gt;0,1,0)</f>
        <v>0</v>
      </c>
      <c r="L108" s="777">
        <f t="shared" si="1"/>
        <v>0</v>
      </c>
      <c r="M108" s="460">
        <v>1</v>
      </c>
      <c r="N108" s="460">
        <f>IF(H108=1,Ermittlung_Pauschale!K108,L108*M108)</f>
        <v>0</v>
      </c>
      <c r="O108" s="186">
        <v>0</v>
      </c>
    </row>
    <row r="109" spans="1:15" x14ac:dyDescent="0.25">
      <c r="A109" s="121" t="str">
        <f>Monatsverwendungsnachweis!A120</f>
        <v/>
      </c>
      <c r="B109" s="184">
        <f>Monatsverwendungsnachweis!B120</f>
        <v>0</v>
      </c>
      <c r="C109" s="184">
        <f>Monatsverwendungsnachweis!D120</f>
        <v>0</v>
      </c>
      <c r="D109" s="146" t="str">
        <f>IF(Monatsverwendungsnachweis!F120="","",Monatsverwendungsnachweis!F120)</f>
        <v/>
      </c>
      <c r="E109" s="146" t="str">
        <f>IF(Monatsverwendungsnachweis!H120="","",Monatsverwendungsnachweis!H120)</f>
        <v/>
      </c>
      <c r="F109" s="121">
        <f>Monatsverwendungsnachweis!G120</f>
        <v>0</v>
      </c>
      <c r="G109" s="146">
        <f>Monatsverwendungsnachweis!H120</f>
        <v>0</v>
      </c>
      <c r="H109" s="460">
        <f>VLOOKUP(Monatsverwendungsnachweis!$K$5,Matrix,3,FALSE)</f>
        <v>0</v>
      </c>
      <c r="I109" s="460">
        <f>VLOOKUP(Monatsverwendungsnachweis!$K$5,Matrix,9,FALSE)</f>
        <v>0</v>
      </c>
      <c r="J109" s="460">
        <f>IF(Monatsverwendungsnachweis!I120="ja",1,0)</f>
        <v>0</v>
      </c>
      <c r="K109" s="460">
        <f>IF(Monatsverwendungsnachweis!Q120+Monatsverwendungsnachweis!R120&gt;0,1,0)</f>
        <v>0</v>
      </c>
      <c r="L109" s="777">
        <f t="shared" si="1"/>
        <v>0</v>
      </c>
      <c r="M109" s="460">
        <v>1</v>
      </c>
      <c r="N109" s="460">
        <f>IF(H109=1,Ermittlung_Pauschale!K109,L109*M109)</f>
        <v>0</v>
      </c>
      <c r="O109" s="186">
        <v>0</v>
      </c>
    </row>
    <row r="110" spans="1:15" x14ac:dyDescent="0.25">
      <c r="A110" s="121" t="str">
        <f>Monatsverwendungsnachweis!A121</f>
        <v/>
      </c>
      <c r="B110" s="184">
        <f>Monatsverwendungsnachweis!B121</f>
        <v>0</v>
      </c>
      <c r="C110" s="184">
        <f>Monatsverwendungsnachweis!D121</f>
        <v>0</v>
      </c>
      <c r="D110" s="146" t="str">
        <f>IF(Monatsverwendungsnachweis!F121="","",Monatsverwendungsnachweis!F121)</f>
        <v/>
      </c>
      <c r="E110" s="146" t="str">
        <f>IF(Monatsverwendungsnachweis!H121="","",Monatsverwendungsnachweis!H121)</f>
        <v/>
      </c>
      <c r="F110" s="121">
        <f>Monatsverwendungsnachweis!G121</f>
        <v>0</v>
      </c>
      <c r="G110" s="146">
        <f>Monatsverwendungsnachweis!H121</f>
        <v>0</v>
      </c>
      <c r="H110" s="460">
        <f>VLOOKUP(Monatsverwendungsnachweis!$K$5,Matrix,3,FALSE)</f>
        <v>0</v>
      </c>
      <c r="I110" s="460">
        <f>VLOOKUP(Monatsverwendungsnachweis!$K$5,Matrix,9,FALSE)</f>
        <v>0</v>
      </c>
      <c r="J110" s="460">
        <f>IF(Monatsverwendungsnachweis!I121="ja",1,0)</f>
        <v>0</v>
      </c>
      <c r="K110" s="460">
        <f>IF(Monatsverwendungsnachweis!Q121+Monatsverwendungsnachweis!R121&gt;0,1,0)</f>
        <v>0</v>
      </c>
      <c r="L110" s="777">
        <f t="shared" si="1"/>
        <v>0</v>
      </c>
      <c r="M110" s="460">
        <v>1</v>
      </c>
      <c r="N110" s="460">
        <f>IF(H110=1,Ermittlung_Pauschale!K110,L110*M110)</f>
        <v>0</v>
      </c>
      <c r="O110" s="186">
        <v>0</v>
      </c>
    </row>
    <row r="111" spans="1:15" x14ac:dyDescent="0.25">
      <c r="A111" s="121" t="str">
        <f>Monatsverwendungsnachweis!A122</f>
        <v/>
      </c>
      <c r="B111" s="184">
        <f>Monatsverwendungsnachweis!B122</f>
        <v>0</v>
      </c>
      <c r="C111" s="184">
        <f>Monatsverwendungsnachweis!D122</f>
        <v>0</v>
      </c>
      <c r="D111" s="146" t="str">
        <f>IF(Monatsverwendungsnachweis!F122="","",Monatsverwendungsnachweis!F122)</f>
        <v/>
      </c>
      <c r="E111" s="146" t="str">
        <f>IF(Monatsverwendungsnachweis!H122="","",Monatsverwendungsnachweis!H122)</f>
        <v/>
      </c>
      <c r="F111" s="121">
        <f>Monatsverwendungsnachweis!G122</f>
        <v>0</v>
      </c>
      <c r="G111" s="146">
        <f>Monatsverwendungsnachweis!H122</f>
        <v>0</v>
      </c>
      <c r="H111" s="460">
        <f>VLOOKUP(Monatsverwendungsnachweis!$K$5,Matrix,3,FALSE)</f>
        <v>0</v>
      </c>
      <c r="I111" s="460">
        <f>VLOOKUP(Monatsverwendungsnachweis!$K$5,Matrix,9,FALSE)</f>
        <v>0</v>
      </c>
      <c r="J111" s="460">
        <f>IF(Monatsverwendungsnachweis!I122="ja",1,0)</f>
        <v>0</v>
      </c>
      <c r="K111" s="460">
        <f>IF(Monatsverwendungsnachweis!Q122+Monatsverwendungsnachweis!R122&gt;0,1,0)</f>
        <v>0</v>
      </c>
      <c r="L111" s="777">
        <f t="shared" si="1"/>
        <v>0</v>
      </c>
      <c r="M111" s="460">
        <v>1</v>
      </c>
      <c r="N111" s="460">
        <f>IF(H111=1,Ermittlung_Pauschale!K111,L111*M111)</f>
        <v>0</v>
      </c>
      <c r="O111" s="186">
        <v>0</v>
      </c>
    </row>
    <row r="112" spans="1:15" x14ac:dyDescent="0.25">
      <c r="A112" s="121" t="str">
        <f>Monatsverwendungsnachweis!A123</f>
        <v/>
      </c>
      <c r="B112" s="184">
        <f>Monatsverwendungsnachweis!B123</f>
        <v>0</v>
      </c>
      <c r="C112" s="184">
        <f>Monatsverwendungsnachweis!D123</f>
        <v>0</v>
      </c>
      <c r="D112" s="146" t="str">
        <f>IF(Monatsverwendungsnachweis!F123="","",Monatsverwendungsnachweis!F123)</f>
        <v/>
      </c>
      <c r="E112" s="146" t="str">
        <f>IF(Monatsverwendungsnachweis!H123="","",Monatsverwendungsnachweis!H123)</f>
        <v/>
      </c>
      <c r="F112" s="121">
        <f>Monatsverwendungsnachweis!G123</f>
        <v>0</v>
      </c>
      <c r="G112" s="146">
        <f>Monatsverwendungsnachweis!H123</f>
        <v>0</v>
      </c>
      <c r="H112" s="460">
        <f>VLOOKUP(Monatsverwendungsnachweis!$K$5,Matrix,3,FALSE)</f>
        <v>0</v>
      </c>
      <c r="I112" s="460">
        <f>VLOOKUP(Monatsverwendungsnachweis!$K$5,Matrix,9,FALSE)</f>
        <v>0</v>
      </c>
      <c r="J112" s="460">
        <f>IF(Monatsverwendungsnachweis!I123="ja",1,0)</f>
        <v>0</v>
      </c>
      <c r="K112" s="460">
        <f>IF(Monatsverwendungsnachweis!Q123+Monatsverwendungsnachweis!R123&gt;0,1,0)</f>
        <v>0</v>
      </c>
      <c r="L112" s="777">
        <f t="shared" si="1"/>
        <v>0</v>
      </c>
      <c r="M112" s="460">
        <v>1</v>
      </c>
      <c r="N112" s="460">
        <f>IF(H112=1,Ermittlung_Pauschale!K112,L112*M112)</f>
        <v>0</v>
      </c>
      <c r="O112" s="186">
        <v>0</v>
      </c>
    </row>
    <row r="113" spans="1:15" x14ac:dyDescent="0.25">
      <c r="A113" s="121" t="str">
        <f>Monatsverwendungsnachweis!A124</f>
        <v/>
      </c>
      <c r="B113" s="184">
        <f>Monatsverwendungsnachweis!B124</f>
        <v>0</v>
      </c>
      <c r="C113" s="184">
        <f>Monatsverwendungsnachweis!D124</f>
        <v>0</v>
      </c>
      <c r="D113" s="146" t="str">
        <f>IF(Monatsverwendungsnachweis!F124="","",Monatsverwendungsnachweis!F124)</f>
        <v/>
      </c>
      <c r="E113" s="146" t="str">
        <f>IF(Monatsverwendungsnachweis!H124="","",Monatsverwendungsnachweis!H124)</f>
        <v/>
      </c>
      <c r="F113" s="121">
        <f>Monatsverwendungsnachweis!G124</f>
        <v>0</v>
      </c>
      <c r="G113" s="146">
        <f>Monatsverwendungsnachweis!H124</f>
        <v>0</v>
      </c>
      <c r="H113" s="460">
        <f>VLOOKUP(Monatsverwendungsnachweis!$K$5,Matrix,3,FALSE)</f>
        <v>0</v>
      </c>
      <c r="I113" s="460">
        <f>VLOOKUP(Monatsverwendungsnachweis!$K$5,Matrix,9,FALSE)</f>
        <v>0</v>
      </c>
      <c r="J113" s="460">
        <f>IF(Monatsverwendungsnachweis!I124="ja",1,0)</f>
        <v>0</v>
      </c>
      <c r="K113" s="460">
        <f>IF(Monatsverwendungsnachweis!Q124+Monatsverwendungsnachweis!R124&gt;0,1,0)</f>
        <v>0</v>
      </c>
      <c r="L113" s="777">
        <f t="shared" si="1"/>
        <v>0</v>
      </c>
      <c r="M113" s="460">
        <v>1</v>
      </c>
      <c r="N113" s="460">
        <f>IF(H113=1,Ermittlung_Pauschale!K113,L113*M113)</f>
        <v>0</v>
      </c>
      <c r="O113" s="186">
        <v>0</v>
      </c>
    </row>
    <row r="114" spans="1:15" x14ac:dyDescent="0.25">
      <c r="A114" s="121" t="str">
        <f>Monatsverwendungsnachweis!A125</f>
        <v/>
      </c>
      <c r="B114" s="184">
        <f>Monatsverwendungsnachweis!B125</f>
        <v>0</v>
      </c>
      <c r="C114" s="184">
        <f>Monatsverwendungsnachweis!D125</f>
        <v>0</v>
      </c>
      <c r="D114" s="146" t="str">
        <f>IF(Monatsverwendungsnachweis!F125="","",Monatsverwendungsnachweis!F125)</f>
        <v/>
      </c>
      <c r="E114" s="146" t="str">
        <f>IF(Monatsverwendungsnachweis!H125="","",Monatsverwendungsnachweis!H125)</f>
        <v/>
      </c>
      <c r="F114" s="121">
        <f>Monatsverwendungsnachweis!G125</f>
        <v>0</v>
      </c>
      <c r="G114" s="146">
        <f>Monatsverwendungsnachweis!H125</f>
        <v>0</v>
      </c>
      <c r="H114" s="460">
        <f>VLOOKUP(Monatsverwendungsnachweis!$K$5,Matrix,3,FALSE)</f>
        <v>0</v>
      </c>
      <c r="I114" s="460">
        <f>VLOOKUP(Monatsverwendungsnachweis!$K$5,Matrix,9,FALSE)</f>
        <v>0</v>
      </c>
      <c r="J114" s="460">
        <f>IF(Monatsverwendungsnachweis!I125="ja",1,0)</f>
        <v>0</v>
      </c>
      <c r="K114" s="460">
        <f>IF(Monatsverwendungsnachweis!Q125+Monatsverwendungsnachweis!R125&gt;0,1,0)</f>
        <v>0</v>
      </c>
      <c r="L114" s="777">
        <f t="shared" si="1"/>
        <v>0</v>
      </c>
      <c r="M114" s="460">
        <v>1</v>
      </c>
      <c r="N114" s="460">
        <f>IF(H114=1,Ermittlung_Pauschale!K114,L114*M114)</f>
        <v>0</v>
      </c>
      <c r="O114" s="186">
        <v>0</v>
      </c>
    </row>
    <row r="115" spans="1:15" x14ac:dyDescent="0.25">
      <c r="A115" s="121" t="str">
        <f>Monatsverwendungsnachweis!A126</f>
        <v/>
      </c>
      <c r="B115" s="184">
        <f>Monatsverwendungsnachweis!B126</f>
        <v>0</v>
      </c>
      <c r="C115" s="184">
        <f>Monatsverwendungsnachweis!D126</f>
        <v>0</v>
      </c>
      <c r="D115" s="146" t="str">
        <f>IF(Monatsverwendungsnachweis!F126="","",Monatsverwendungsnachweis!F126)</f>
        <v/>
      </c>
      <c r="E115" s="146" t="str">
        <f>IF(Monatsverwendungsnachweis!H126="","",Monatsverwendungsnachweis!H126)</f>
        <v/>
      </c>
      <c r="F115" s="121">
        <f>Monatsverwendungsnachweis!G126</f>
        <v>0</v>
      </c>
      <c r="G115" s="146">
        <f>Monatsverwendungsnachweis!H126</f>
        <v>0</v>
      </c>
      <c r="H115" s="460">
        <f>VLOOKUP(Monatsverwendungsnachweis!$K$5,Matrix,3,FALSE)</f>
        <v>0</v>
      </c>
      <c r="I115" s="460">
        <f>VLOOKUP(Monatsverwendungsnachweis!$K$5,Matrix,9,FALSE)</f>
        <v>0</v>
      </c>
      <c r="J115" s="460">
        <f>IF(Monatsverwendungsnachweis!I126="ja",1,0)</f>
        <v>0</v>
      </c>
      <c r="K115" s="460">
        <f>IF(Monatsverwendungsnachweis!Q126+Monatsverwendungsnachweis!R126&gt;0,1,0)</f>
        <v>0</v>
      </c>
      <c r="L115" s="777">
        <f t="shared" si="1"/>
        <v>0</v>
      </c>
      <c r="M115" s="460">
        <v>1</v>
      </c>
      <c r="N115" s="460">
        <f>IF(H115=1,Ermittlung_Pauschale!K115,L115*M115)</f>
        <v>0</v>
      </c>
      <c r="O115" s="186">
        <v>0</v>
      </c>
    </row>
    <row r="116" spans="1:15" x14ac:dyDescent="0.25">
      <c r="A116" s="121" t="str">
        <f>Monatsverwendungsnachweis!A127</f>
        <v/>
      </c>
      <c r="B116" s="184">
        <f>Monatsverwendungsnachweis!B127</f>
        <v>0</v>
      </c>
      <c r="C116" s="184">
        <f>Monatsverwendungsnachweis!D127</f>
        <v>0</v>
      </c>
      <c r="D116" s="146" t="str">
        <f>IF(Monatsverwendungsnachweis!F127="","",Monatsverwendungsnachweis!F127)</f>
        <v/>
      </c>
      <c r="E116" s="146" t="str">
        <f>IF(Monatsverwendungsnachweis!H127="","",Monatsverwendungsnachweis!H127)</f>
        <v/>
      </c>
      <c r="F116" s="121">
        <f>Monatsverwendungsnachweis!G127</f>
        <v>0</v>
      </c>
      <c r="G116" s="146">
        <f>Monatsverwendungsnachweis!H127</f>
        <v>0</v>
      </c>
      <c r="H116" s="460">
        <f>VLOOKUP(Monatsverwendungsnachweis!$K$5,Matrix,3,FALSE)</f>
        <v>0</v>
      </c>
      <c r="I116" s="460">
        <f>VLOOKUP(Monatsverwendungsnachweis!$K$5,Matrix,9,FALSE)</f>
        <v>0</v>
      </c>
      <c r="J116" s="460">
        <f>IF(Monatsverwendungsnachweis!I127="ja",1,0)</f>
        <v>0</v>
      </c>
      <c r="K116" s="460">
        <f>IF(Monatsverwendungsnachweis!Q127+Monatsverwendungsnachweis!R127&gt;0,1,0)</f>
        <v>0</v>
      </c>
      <c r="L116" s="777">
        <f t="shared" si="1"/>
        <v>0</v>
      </c>
      <c r="M116" s="460">
        <v>1</v>
      </c>
      <c r="N116" s="460">
        <f>IF(H116=1,Ermittlung_Pauschale!K116,L116*M116)</f>
        <v>0</v>
      </c>
      <c r="O116" s="186">
        <v>0</v>
      </c>
    </row>
    <row r="117" spans="1:15" x14ac:dyDescent="0.25">
      <c r="A117" s="121" t="str">
        <f>Monatsverwendungsnachweis!A128</f>
        <v/>
      </c>
      <c r="B117" s="184">
        <f>Monatsverwendungsnachweis!B128</f>
        <v>0</v>
      </c>
      <c r="C117" s="184">
        <f>Monatsverwendungsnachweis!D128</f>
        <v>0</v>
      </c>
      <c r="D117" s="146" t="str">
        <f>IF(Monatsverwendungsnachweis!F128="","",Monatsverwendungsnachweis!F128)</f>
        <v/>
      </c>
      <c r="E117" s="146" t="str">
        <f>IF(Monatsverwendungsnachweis!H128="","",Monatsverwendungsnachweis!H128)</f>
        <v/>
      </c>
      <c r="F117" s="121">
        <f>Monatsverwendungsnachweis!G128</f>
        <v>0</v>
      </c>
      <c r="G117" s="146">
        <f>Monatsverwendungsnachweis!H128</f>
        <v>0</v>
      </c>
      <c r="H117" s="460">
        <f>VLOOKUP(Monatsverwendungsnachweis!$K$5,Matrix,3,FALSE)</f>
        <v>0</v>
      </c>
      <c r="I117" s="460">
        <f>VLOOKUP(Monatsverwendungsnachweis!$K$5,Matrix,9,FALSE)</f>
        <v>0</v>
      </c>
      <c r="J117" s="460">
        <f>IF(Monatsverwendungsnachweis!I128="ja",1,0)</f>
        <v>0</v>
      </c>
      <c r="K117" s="460">
        <f>IF(Monatsverwendungsnachweis!Q128+Monatsverwendungsnachweis!R128&gt;0,1,0)</f>
        <v>0</v>
      </c>
      <c r="L117" s="777">
        <f t="shared" si="1"/>
        <v>0</v>
      </c>
      <c r="M117" s="460">
        <v>1</v>
      </c>
      <c r="N117" s="460">
        <f>IF(H117=1,Ermittlung_Pauschale!K117,L117*M117)</f>
        <v>0</v>
      </c>
      <c r="O117" s="186">
        <v>0</v>
      </c>
    </row>
    <row r="118" spans="1:15" x14ac:dyDescent="0.25">
      <c r="A118" s="121" t="str">
        <f>Monatsverwendungsnachweis!A129</f>
        <v/>
      </c>
      <c r="B118" s="184">
        <f>Monatsverwendungsnachweis!B129</f>
        <v>0</v>
      </c>
      <c r="C118" s="184">
        <f>Monatsverwendungsnachweis!D129</f>
        <v>0</v>
      </c>
      <c r="D118" s="146" t="str">
        <f>IF(Monatsverwendungsnachweis!F129="","",Monatsverwendungsnachweis!F129)</f>
        <v/>
      </c>
      <c r="E118" s="146" t="str">
        <f>IF(Monatsverwendungsnachweis!H129="","",Monatsverwendungsnachweis!H129)</f>
        <v/>
      </c>
      <c r="F118" s="121">
        <f>Monatsverwendungsnachweis!G129</f>
        <v>0</v>
      </c>
      <c r="G118" s="146">
        <f>Monatsverwendungsnachweis!H129</f>
        <v>0</v>
      </c>
      <c r="H118" s="460">
        <f>VLOOKUP(Monatsverwendungsnachweis!$K$5,Matrix,3,FALSE)</f>
        <v>0</v>
      </c>
      <c r="I118" s="460">
        <f>VLOOKUP(Monatsverwendungsnachweis!$K$5,Matrix,9,FALSE)</f>
        <v>0</v>
      </c>
      <c r="J118" s="460">
        <f>IF(Monatsverwendungsnachweis!I129="ja",1,0)</f>
        <v>0</v>
      </c>
      <c r="K118" s="460">
        <f>IF(Monatsverwendungsnachweis!Q129+Monatsverwendungsnachweis!R129&gt;0,1,0)</f>
        <v>0</v>
      </c>
      <c r="L118" s="777">
        <f t="shared" si="1"/>
        <v>0</v>
      </c>
      <c r="M118" s="460">
        <v>1</v>
      </c>
      <c r="N118" s="460">
        <f>IF(H118=1,Ermittlung_Pauschale!K118,L118*M118)</f>
        <v>0</v>
      </c>
      <c r="O118" s="186">
        <v>0</v>
      </c>
    </row>
    <row r="119" spans="1:15" x14ac:dyDescent="0.25">
      <c r="A119" s="121" t="str">
        <f>Monatsverwendungsnachweis!A130</f>
        <v/>
      </c>
      <c r="B119" s="184">
        <f>Monatsverwendungsnachweis!B130</f>
        <v>0</v>
      </c>
      <c r="C119" s="184">
        <f>Monatsverwendungsnachweis!D130</f>
        <v>0</v>
      </c>
      <c r="D119" s="146" t="str">
        <f>IF(Monatsverwendungsnachweis!F130="","",Monatsverwendungsnachweis!F130)</f>
        <v/>
      </c>
      <c r="E119" s="146" t="str">
        <f>IF(Monatsverwendungsnachweis!H130="","",Monatsverwendungsnachweis!H130)</f>
        <v/>
      </c>
      <c r="F119" s="121">
        <f>Monatsverwendungsnachweis!G130</f>
        <v>0</v>
      </c>
      <c r="G119" s="146">
        <f>Monatsverwendungsnachweis!H130</f>
        <v>0</v>
      </c>
      <c r="H119" s="460">
        <f>VLOOKUP(Monatsverwendungsnachweis!$K$5,Matrix,3,FALSE)</f>
        <v>0</v>
      </c>
      <c r="I119" s="460">
        <f>VLOOKUP(Monatsverwendungsnachweis!$K$5,Matrix,9,FALSE)</f>
        <v>0</v>
      </c>
      <c r="J119" s="460">
        <f>IF(Monatsverwendungsnachweis!I130="ja",1,0)</f>
        <v>0</v>
      </c>
      <c r="K119" s="460">
        <f>IF(Monatsverwendungsnachweis!Q130+Monatsverwendungsnachweis!R130&gt;0,1,0)</f>
        <v>0</v>
      </c>
      <c r="L119" s="777">
        <f t="shared" si="1"/>
        <v>0</v>
      </c>
      <c r="M119" s="460">
        <v>1</v>
      </c>
      <c r="N119" s="460">
        <f>IF(H119=1,Ermittlung_Pauschale!K119,L119*M119)</f>
        <v>0</v>
      </c>
      <c r="O119" s="186">
        <v>0</v>
      </c>
    </row>
    <row r="120" spans="1:15" x14ac:dyDescent="0.25">
      <c r="A120" s="121" t="str">
        <f>Monatsverwendungsnachweis!A131</f>
        <v/>
      </c>
      <c r="B120" s="184">
        <f>Monatsverwendungsnachweis!B131</f>
        <v>0</v>
      </c>
      <c r="C120" s="184">
        <f>Monatsverwendungsnachweis!D131</f>
        <v>0</v>
      </c>
      <c r="D120" s="146" t="str">
        <f>IF(Monatsverwendungsnachweis!F131="","",Monatsverwendungsnachweis!F131)</f>
        <v/>
      </c>
      <c r="E120" s="146" t="str">
        <f>IF(Monatsverwendungsnachweis!H131="","",Monatsverwendungsnachweis!H131)</f>
        <v/>
      </c>
      <c r="F120" s="121">
        <f>Monatsverwendungsnachweis!G131</f>
        <v>0</v>
      </c>
      <c r="G120" s="146">
        <f>Monatsverwendungsnachweis!H131</f>
        <v>0</v>
      </c>
      <c r="H120" s="460">
        <f>VLOOKUP(Monatsverwendungsnachweis!$K$5,Matrix,3,FALSE)</f>
        <v>0</v>
      </c>
      <c r="I120" s="460">
        <f>VLOOKUP(Monatsverwendungsnachweis!$K$5,Matrix,9,FALSE)</f>
        <v>0</v>
      </c>
      <c r="J120" s="460">
        <f>IF(Monatsverwendungsnachweis!I131="ja",1,0)</f>
        <v>0</v>
      </c>
      <c r="K120" s="460">
        <f>IF(Monatsverwendungsnachweis!Q131+Monatsverwendungsnachweis!R131&gt;0,1,0)</f>
        <v>0</v>
      </c>
      <c r="L120" s="777">
        <f t="shared" si="1"/>
        <v>0</v>
      </c>
      <c r="M120" s="460">
        <v>1</v>
      </c>
      <c r="N120" s="460">
        <f>IF(H120=1,Ermittlung_Pauschale!K120,L120*M120)</f>
        <v>0</v>
      </c>
      <c r="O120" s="186">
        <v>0</v>
      </c>
    </row>
    <row r="121" spans="1:15" x14ac:dyDescent="0.25">
      <c r="A121" s="121" t="str">
        <f>Monatsverwendungsnachweis!A132</f>
        <v/>
      </c>
      <c r="B121" s="184">
        <f>Monatsverwendungsnachweis!B132</f>
        <v>0</v>
      </c>
      <c r="C121" s="184">
        <f>Monatsverwendungsnachweis!D132</f>
        <v>0</v>
      </c>
      <c r="D121" s="146" t="str">
        <f>IF(Monatsverwendungsnachweis!F132="","",Monatsverwendungsnachweis!F132)</f>
        <v/>
      </c>
      <c r="E121" s="146" t="str">
        <f>IF(Monatsverwendungsnachweis!H132="","",Monatsverwendungsnachweis!H132)</f>
        <v/>
      </c>
      <c r="F121" s="121">
        <f>Monatsverwendungsnachweis!G132</f>
        <v>0</v>
      </c>
      <c r="G121" s="146">
        <f>Monatsverwendungsnachweis!H132</f>
        <v>0</v>
      </c>
      <c r="H121" s="460">
        <f>VLOOKUP(Monatsverwendungsnachweis!$K$5,Matrix,3,FALSE)</f>
        <v>0</v>
      </c>
      <c r="I121" s="460">
        <f>VLOOKUP(Monatsverwendungsnachweis!$K$5,Matrix,9,FALSE)</f>
        <v>0</v>
      </c>
      <c r="J121" s="460">
        <f>IF(Monatsverwendungsnachweis!I132="ja",1,0)</f>
        <v>0</v>
      </c>
      <c r="K121" s="460">
        <f>IF(Monatsverwendungsnachweis!Q132+Monatsverwendungsnachweis!R132&gt;0,1,0)</f>
        <v>0</v>
      </c>
      <c r="L121" s="777">
        <f t="shared" si="1"/>
        <v>0</v>
      </c>
      <c r="M121" s="460">
        <v>1</v>
      </c>
      <c r="N121" s="460">
        <f>IF(H121=1,Ermittlung_Pauschale!K121,L121*M121)</f>
        <v>0</v>
      </c>
      <c r="O121" s="186">
        <v>0</v>
      </c>
    </row>
    <row r="122" spans="1:15" x14ac:dyDescent="0.25">
      <c r="A122" s="121" t="str">
        <f>Monatsverwendungsnachweis!A133</f>
        <v/>
      </c>
      <c r="B122" s="184">
        <f>Monatsverwendungsnachweis!B133</f>
        <v>0</v>
      </c>
      <c r="C122" s="184">
        <f>Monatsverwendungsnachweis!D133</f>
        <v>0</v>
      </c>
      <c r="D122" s="146" t="str">
        <f>IF(Monatsverwendungsnachweis!F133="","",Monatsverwendungsnachweis!F133)</f>
        <v/>
      </c>
      <c r="E122" s="146" t="str">
        <f>IF(Monatsverwendungsnachweis!H133="","",Monatsverwendungsnachweis!H133)</f>
        <v/>
      </c>
      <c r="F122" s="121">
        <f>Monatsverwendungsnachweis!G133</f>
        <v>0</v>
      </c>
      <c r="G122" s="146">
        <f>Monatsverwendungsnachweis!H133</f>
        <v>0</v>
      </c>
      <c r="H122" s="460">
        <f>VLOOKUP(Monatsverwendungsnachweis!$K$5,Matrix,3,FALSE)</f>
        <v>0</v>
      </c>
      <c r="I122" s="460">
        <f>VLOOKUP(Monatsverwendungsnachweis!$K$5,Matrix,9,FALSE)</f>
        <v>0</v>
      </c>
      <c r="J122" s="460">
        <f>IF(Monatsverwendungsnachweis!I133="ja",1,0)</f>
        <v>0</v>
      </c>
      <c r="K122" s="460">
        <f>IF(Monatsverwendungsnachweis!Q133+Monatsverwendungsnachweis!R133&gt;0,1,0)</f>
        <v>0</v>
      </c>
      <c r="L122" s="777">
        <f t="shared" si="1"/>
        <v>0</v>
      </c>
      <c r="M122" s="460">
        <v>1</v>
      </c>
      <c r="N122" s="460">
        <f>IF(H122=1,Ermittlung_Pauschale!K122,L122*M122)</f>
        <v>0</v>
      </c>
      <c r="O122" s="186">
        <v>0</v>
      </c>
    </row>
    <row r="123" spans="1:15" x14ac:dyDescent="0.25">
      <c r="A123" s="121" t="str">
        <f>Monatsverwendungsnachweis!A134</f>
        <v/>
      </c>
      <c r="B123" s="184">
        <f>Monatsverwendungsnachweis!B134</f>
        <v>0</v>
      </c>
      <c r="C123" s="184">
        <f>Monatsverwendungsnachweis!D134</f>
        <v>0</v>
      </c>
      <c r="D123" s="146" t="str">
        <f>IF(Monatsverwendungsnachweis!F134="","",Monatsverwendungsnachweis!F134)</f>
        <v/>
      </c>
      <c r="E123" s="146" t="str">
        <f>IF(Monatsverwendungsnachweis!H134="","",Monatsverwendungsnachweis!H134)</f>
        <v/>
      </c>
      <c r="F123" s="121">
        <f>Monatsverwendungsnachweis!G134</f>
        <v>0</v>
      </c>
      <c r="G123" s="146">
        <f>Monatsverwendungsnachweis!H134</f>
        <v>0</v>
      </c>
      <c r="H123" s="460">
        <f>VLOOKUP(Monatsverwendungsnachweis!$K$5,Matrix,3,FALSE)</f>
        <v>0</v>
      </c>
      <c r="I123" s="460">
        <f>VLOOKUP(Monatsverwendungsnachweis!$K$5,Matrix,9,FALSE)</f>
        <v>0</v>
      </c>
      <c r="J123" s="460">
        <f>IF(Monatsverwendungsnachweis!I134="ja",1,0)</f>
        <v>0</v>
      </c>
      <c r="K123" s="460">
        <f>IF(Monatsverwendungsnachweis!Q134+Monatsverwendungsnachweis!R134&gt;0,1,0)</f>
        <v>0</v>
      </c>
      <c r="L123" s="777">
        <f t="shared" si="1"/>
        <v>0</v>
      </c>
      <c r="M123" s="460">
        <v>1</v>
      </c>
      <c r="N123" s="460">
        <f>IF(H123=1,Ermittlung_Pauschale!K123,L123*M123)</f>
        <v>0</v>
      </c>
      <c r="O123" s="186">
        <v>0</v>
      </c>
    </row>
    <row r="124" spans="1:15" x14ac:dyDescent="0.25">
      <c r="A124" s="121" t="str">
        <f>Monatsverwendungsnachweis!A135</f>
        <v/>
      </c>
      <c r="B124" s="184">
        <f>Monatsverwendungsnachweis!B135</f>
        <v>0</v>
      </c>
      <c r="C124" s="184">
        <f>Monatsverwendungsnachweis!D135</f>
        <v>0</v>
      </c>
      <c r="D124" s="146" t="str">
        <f>IF(Monatsverwendungsnachweis!F135="","",Monatsverwendungsnachweis!F135)</f>
        <v/>
      </c>
      <c r="E124" s="146" t="str">
        <f>IF(Monatsverwendungsnachweis!H135="","",Monatsverwendungsnachweis!H135)</f>
        <v/>
      </c>
      <c r="F124" s="121">
        <f>Monatsverwendungsnachweis!G135</f>
        <v>0</v>
      </c>
      <c r="G124" s="146">
        <f>Monatsverwendungsnachweis!H135</f>
        <v>0</v>
      </c>
      <c r="H124" s="460">
        <f>VLOOKUP(Monatsverwendungsnachweis!$K$5,Matrix,3,FALSE)</f>
        <v>0</v>
      </c>
      <c r="I124" s="460">
        <f>VLOOKUP(Monatsverwendungsnachweis!$K$5,Matrix,9,FALSE)</f>
        <v>0</v>
      </c>
      <c r="J124" s="460">
        <f>IF(Monatsverwendungsnachweis!I135="ja",1,0)</f>
        <v>0</v>
      </c>
      <c r="K124" s="460">
        <f>IF(Monatsverwendungsnachweis!Q135+Monatsverwendungsnachweis!R135&gt;0,1,0)</f>
        <v>0</v>
      </c>
      <c r="L124" s="777">
        <f t="shared" si="1"/>
        <v>0</v>
      </c>
      <c r="M124" s="460">
        <v>1</v>
      </c>
      <c r="N124" s="460">
        <f>IF(H124=1,Ermittlung_Pauschale!K124,L124*M124)</f>
        <v>0</v>
      </c>
      <c r="O124" s="186">
        <v>0</v>
      </c>
    </row>
    <row r="125" spans="1:15" x14ac:dyDescent="0.25">
      <c r="A125" s="121" t="str">
        <f>Monatsverwendungsnachweis!A136</f>
        <v/>
      </c>
      <c r="B125" s="184">
        <f>Monatsverwendungsnachweis!B136</f>
        <v>0</v>
      </c>
      <c r="C125" s="184">
        <f>Monatsverwendungsnachweis!D136</f>
        <v>0</v>
      </c>
      <c r="D125" s="146" t="str">
        <f>IF(Monatsverwendungsnachweis!F136="","",Monatsverwendungsnachweis!F136)</f>
        <v/>
      </c>
      <c r="E125" s="146" t="str">
        <f>IF(Monatsverwendungsnachweis!H136="","",Monatsverwendungsnachweis!H136)</f>
        <v/>
      </c>
      <c r="F125" s="121">
        <f>Monatsverwendungsnachweis!G136</f>
        <v>0</v>
      </c>
      <c r="G125" s="146">
        <f>Monatsverwendungsnachweis!H136</f>
        <v>0</v>
      </c>
      <c r="H125" s="460">
        <f>VLOOKUP(Monatsverwendungsnachweis!$K$5,Matrix,3,FALSE)</f>
        <v>0</v>
      </c>
      <c r="I125" s="460">
        <f>VLOOKUP(Monatsverwendungsnachweis!$K$5,Matrix,9,FALSE)</f>
        <v>0</v>
      </c>
      <c r="J125" s="460">
        <f>IF(Monatsverwendungsnachweis!I136="ja",1,0)</f>
        <v>0</v>
      </c>
      <c r="K125" s="460">
        <f>IF(Monatsverwendungsnachweis!Q136+Monatsverwendungsnachweis!R136&gt;0,1,0)</f>
        <v>0</v>
      </c>
      <c r="L125" s="777">
        <f t="shared" si="1"/>
        <v>0</v>
      </c>
      <c r="M125" s="460">
        <v>1</v>
      </c>
      <c r="N125" s="460">
        <f>IF(H125=1,Ermittlung_Pauschale!K125,L125*M125)</f>
        <v>0</v>
      </c>
      <c r="O125" s="186">
        <v>0</v>
      </c>
    </row>
    <row r="126" spans="1:15" x14ac:dyDescent="0.25">
      <c r="A126" s="121" t="str">
        <f>Monatsverwendungsnachweis!A137</f>
        <v/>
      </c>
      <c r="B126" s="184">
        <f>Monatsverwendungsnachweis!B137</f>
        <v>0</v>
      </c>
      <c r="C126" s="184">
        <f>Monatsverwendungsnachweis!D137</f>
        <v>0</v>
      </c>
      <c r="D126" s="146" t="str">
        <f>IF(Monatsverwendungsnachweis!F137="","",Monatsverwendungsnachweis!F137)</f>
        <v/>
      </c>
      <c r="E126" s="146" t="str">
        <f>IF(Monatsverwendungsnachweis!H137="","",Monatsverwendungsnachweis!H137)</f>
        <v/>
      </c>
      <c r="F126" s="121">
        <f>Monatsverwendungsnachweis!G137</f>
        <v>0</v>
      </c>
      <c r="G126" s="146">
        <f>Monatsverwendungsnachweis!H137</f>
        <v>0</v>
      </c>
      <c r="H126" s="460">
        <f>VLOOKUP(Monatsverwendungsnachweis!$K$5,Matrix,3,FALSE)</f>
        <v>0</v>
      </c>
      <c r="I126" s="460">
        <f>VLOOKUP(Monatsverwendungsnachweis!$K$5,Matrix,9,FALSE)</f>
        <v>0</v>
      </c>
      <c r="J126" s="460">
        <f>IF(Monatsverwendungsnachweis!I137="ja",1,0)</f>
        <v>0</v>
      </c>
      <c r="K126" s="460">
        <f>IF(Monatsverwendungsnachweis!Q137+Monatsverwendungsnachweis!R137&gt;0,1,0)</f>
        <v>0</v>
      </c>
      <c r="L126" s="777">
        <f t="shared" si="1"/>
        <v>0</v>
      </c>
      <c r="M126" s="460">
        <v>1</v>
      </c>
      <c r="N126" s="460">
        <f>IF(H126=1,Ermittlung_Pauschale!K126,L126*M126)</f>
        <v>0</v>
      </c>
      <c r="O126" s="186">
        <v>0</v>
      </c>
    </row>
    <row r="127" spans="1:15" x14ac:dyDescent="0.25">
      <c r="A127" s="121" t="str">
        <f>Monatsverwendungsnachweis!A138</f>
        <v/>
      </c>
      <c r="B127" s="184">
        <f>Monatsverwendungsnachweis!B138</f>
        <v>0</v>
      </c>
      <c r="C127" s="184">
        <f>Monatsverwendungsnachweis!D138</f>
        <v>0</v>
      </c>
      <c r="D127" s="146" t="str">
        <f>IF(Monatsverwendungsnachweis!F138="","",Monatsverwendungsnachweis!F138)</f>
        <v/>
      </c>
      <c r="E127" s="146" t="str">
        <f>IF(Monatsverwendungsnachweis!H138="","",Monatsverwendungsnachweis!H138)</f>
        <v/>
      </c>
      <c r="F127" s="121">
        <f>Monatsverwendungsnachweis!G138</f>
        <v>0</v>
      </c>
      <c r="G127" s="146">
        <f>Monatsverwendungsnachweis!H138</f>
        <v>0</v>
      </c>
      <c r="H127" s="460">
        <f>VLOOKUP(Monatsverwendungsnachweis!$K$5,Matrix,3,FALSE)</f>
        <v>0</v>
      </c>
      <c r="I127" s="460">
        <f>VLOOKUP(Monatsverwendungsnachweis!$K$5,Matrix,9,FALSE)</f>
        <v>0</v>
      </c>
      <c r="J127" s="460">
        <f>IF(Monatsverwendungsnachweis!I138="ja",1,0)</f>
        <v>0</v>
      </c>
      <c r="K127" s="460">
        <f>IF(Monatsverwendungsnachweis!Q138+Monatsverwendungsnachweis!R138&gt;0,1,0)</f>
        <v>0</v>
      </c>
      <c r="L127" s="777">
        <f t="shared" si="1"/>
        <v>0</v>
      </c>
      <c r="M127" s="460">
        <v>1</v>
      </c>
      <c r="N127" s="460">
        <f>IF(H127=1,Ermittlung_Pauschale!K127,L127*M127)</f>
        <v>0</v>
      </c>
      <c r="O127" s="186">
        <v>0</v>
      </c>
    </row>
    <row r="128" spans="1:15" x14ac:dyDescent="0.25">
      <c r="A128" s="121" t="str">
        <f>Monatsverwendungsnachweis!A139</f>
        <v/>
      </c>
      <c r="B128" s="184">
        <f>Monatsverwendungsnachweis!B139</f>
        <v>0</v>
      </c>
      <c r="C128" s="184">
        <f>Monatsverwendungsnachweis!D139</f>
        <v>0</v>
      </c>
      <c r="D128" s="146" t="str">
        <f>IF(Monatsverwendungsnachweis!F139="","",Monatsverwendungsnachweis!F139)</f>
        <v/>
      </c>
      <c r="E128" s="146" t="str">
        <f>IF(Monatsverwendungsnachweis!H139="","",Monatsverwendungsnachweis!H139)</f>
        <v/>
      </c>
      <c r="F128" s="121">
        <f>Monatsverwendungsnachweis!G139</f>
        <v>0</v>
      </c>
      <c r="G128" s="146">
        <f>Monatsverwendungsnachweis!H139</f>
        <v>0</v>
      </c>
      <c r="H128" s="460">
        <f>VLOOKUP(Monatsverwendungsnachweis!$K$5,Matrix,3,FALSE)</f>
        <v>0</v>
      </c>
      <c r="I128" s="460">
        <f>VLOOKUP(Monatsverwendungsnachweis!$K$5,Matrix,9,FALSE)</f>
        <v>0</v>
      </c>
      <c r="J128" s="460">
        <f>IF(Monatsverwendungsnachweis!I139="ja",1,0)</f>
        <v>0</v>
      </c>
      <c r="K128" s="460">
        <f>IF(Monatsverwendungsnachweis!Q139+Monatsverwendungsnachweis!R139&gt;0,1,0)</f>
        <v>0</v>
      </c>
      <c r="L128" s="777">
        <f t="shared" si="1"/>
        <v>0</v>
      </c>
      <c r="M128" s="460">
        <v>1</v>
      </c>
      <c r="N128" s="460">
        <f>IF(H128=1,Ermittlung_Pauschale!K128,L128*M128)</f>
        <v>0</v>
      </c>
      <c r="O128" s="186">
        <v>0</v>
      </c>
    </row>
    <row r="129" spans="1:15" x14ac:dyDescent="0.25">
      <c r="A129" s="121" t="str">
        <f>Monatsverwendungsnachweis!A140</f>
        <v/>
      </c>
      <c r="B129" s="184">
        <f>Monatsverwendungsnachweis!B140</f>
        <v>0</v>
      </c>
      <c r="C129" s="184">
        <f>Monatsverwendungsnachweis!D140</f>
        <v>0</v>
      </c>
      <c r="D129" s="146" t="str">
        <f>IF(Monatsverwendungsnachweis!F140="","",Monatsverwendungsnachweis!F140)</f>
        <v/>
      </c>
      <c r="E129" s="146" t="str">
        <f>IF(Monatsverwendungsnachweis!H140="","",Monatsverwendungsnachweis!H140)</f>
        <v/>
      </c>
      <c r="F129" s="121">
        <f>Monatsverwendungsnachweis!G140</f>
        <v>0</v>
      </c>
      <c r="G129" s="146">
        <f>Monatsverwendungsnachweis!H140</f>
        <v>0</v>
      </c>
      <c r="H129" s="460">
        <f>VLOOKUP(Monatsverwendungsnachweis!$K$5,Matrix,3,FALSE)</f>
        <v>0</v>
      </c>
      <c r="I129" s="460">
        <f>VLOOKUP(Monatsverwendungsnachweis!$K$5,Matrix,9,FALSE)</f>
        <v>0</v>
      </c>
      <c r="J129" s="460">
        <f>IF(Monatsverwendungsnachweis!I140="ja",1,0)</f>
        <v>0</v>
      </c>
      <c r="K129" s="460">
        <f>IF(Monatsverwendungsnachweis!Q140+Monatsverwendungsnachweis!R140&gt;0,1,0)</f>
        <v>0</v>
      </c>
      <c r="L129" s="777">
        <f t="shared" si="1"/>
        <v>0</v>
      </c>
      <c r="M129" s="460">
        <v>1</v>
      </c>
      <c r="N129" s="460">
        <f>IF(H129=1,Ermittlung_Pauschale!K129,L129*M129)</f>
        <v>0</v>
      </c>
      <c r="O129" s="186">
        <v>0</v>
      </c>
    </row>
    <row r="130" spans="1:15" x14ac:dyDescent="0.25">
      <c r="A130" s="121" t="str">
        <f>Monatsverwendungsnachweis!A141</f>
        <v/>
      </c>
      <c r="B130" s="184">
        <f>Monatsverwendungsnachweis!B141</f>
        <v>0</v>
      </c>
      <c r="C130" s="184">
        <f>Monatsverwendungsnachweis!D141</f>
        <v>0</v>
      </c>
      <c r="D130" s="146" t="str">
        <f>IF(Monatsverwendungsnachweis!F141="","",Monatsverwendungsnachweis!F141)</f>
        <v/>
      </c>
      <c r="E130" s="146" t="str">
        <f>IF(Monatsverwendungsnachweis!H141="","",Monatsverwendungsnachweis!H141)</f>
        <v/>
      </c>
      <c r="F130" s="121">
        <f>Monatsverwendungsnachweis!G141</f>
        <v>0</v>
      </c>
      <c r="G130" s="146">
        <f>Monatsverwendungsnachweis!H141</f>
        <v>0</v>
      </c>
      <c r="H130" s="460">
        <f>VLOOKUP(Monatsverwendungsnachweis!$K$5,Matrix,3,FALSE)</f>
        <v>0</v>
      </c>
      <c r="I130" s="460">
        <f>VLOOKUP(Monatsverwendungsnachweis!$K$5,Matrix,9,FALSE)</f>
        <v>0</v>
      </c>
      <c r="J130" s="460">
        <f>IF(Monatsverwendungsnachweis!I141="ja",1,0)</f>
        <v>0</v>
      </c>
      <c r="K130" s="460">
        <f>IF(Monatsverwendungsnachweis!Q141+Monatsverwendungsnachweis!R141&gt;0,1,0)</f>
        <v>0</v>
      </c>
      <c r="L130" s="777">
        <f t="shared" si="1"/>
        <v>0</v>
      </c>
      <c r="M130" s="460">
        <v>1</v>
      </c>
      <c r="N130" s="460">
        <f>IF(H130=1,Ermittlung_Pauschale!K130,L130*M130)</f>
        <v>0</v>
      </c>
      <c r="O130" s="186">
        <v>0</v>
      </c>
    </row>
    <row r="131" spans="1:15" x14ac:dyDescent="0.25">
      <c r="A131" s="121" t="str">
        <f>Monatsverwendungsnachweis!A142</f>
        <v/>
      </c>
      <c r="B131" s="184">
        <f>Monatsverwendungsnachweis!B142</f>
        <v>0</v>
      </c>
      <c r="C131" s="184">
        <f>Monatsverwendungsnachweis!D142</f>
        <v>0</v>
      </c>
      <c r="D131" s="146" t="str">
        <f>IF(Monatsverwendungsnachweis!F142="","",Monatsverwendungsnachweis!F142)</f>
        <v/>
      </c>
      <c r="E131" s="146" t="str">
        <f>IF(Monatsverwendungsnachweis!H142="","",Monatsverwendungsnachweis!H142)</f>
        <v/>
      </c>
      <c r="F131" s="121">
        <f>Monatsverwendungsnachweis!G142</f>
        <v>0</v>
      </c>
      <c r="G131" s="146">
        <f>Monatsverwendungsnachweis!H142</f>
        <v>0</v>
      </c>
      <c r="H131" s="460">
        <f>VLOOKUP(Monatsverwendungsnachweis!$K$5,Matrix,3,FALSE)</f>
        <v>0</v>
      </c>
      <c r="I131" s="460">
        <f>VLOOKUP(Monatsverwendungsnachweis!$K$5,Matrix,9,FALSE)</f>
        <v>0</v>
      </c>
      <c r="J131" s="460">
        <f>IF(Monatsverwendungsnachweis!I142="ja",1,0)</f>
        <v>0</v>
      </c>
      <c r="K131" s="460">
        <f>IF(Monatsverwendungsnachweis!Q142+Monatsverwendungsnachweis!R142&gt;0,1,0)</f>
        <v>0</v>
      </c>
      <c r="L131" s="777">
        <f t="shared" ref="L131:L194" si="2">IF((J131+K131)&gt;0,1,0)</f>
        <v>0</v>
      </c>
      <c r="M131" s="460">
        <v>1</v>
      </c>
      <c r="N131" s="460">
        <f>IF(H131=1,Ermittlung_Pauschale!K131,L131*M131)</f>
        <v>0</v>
      </c>
      <c r="O131" s="186">
        <v>0</v>
      </c>
    </row>
    <row r="132" spans="1:15" x14ac:dyDescent="0.25">
      <c r="A132" s="121" t="str">
        <f>Monatsverwendungsnachweis!A143</f>
        <v/>
      </c>
      <c r="B132" s="184">
        <f>Monatsverwendungsnachweis!B143</f>
        <v>0</v>
      </c>
      <c r="C132" s="184">
        <f>Monatsverwendungsnachweis!D143</f>
        <v>0</v>
      </c>
      <c r="D132" s="146" t="str">
        <f>IF(Monatsverwendungsnachweis!F143="","",Monatsverwendungsnachweis!F143)</f>
        <v/>
      </c>
      <c r="E132" s="146" t="str">
        <f>IF(Monatsverwendungsnachweis!H143="","",Monatsverwendungsnachweis!H143)</f>
        <v/>
      </c>
      <c r="F132" s="121">
        <f>Monatsverwendungsnachweis!G143</f>
        <v>0</v>
      </c>
      <c r="G132" s="146">
        <f>Monatsverwendungsnachweis!H143</f>
        <v>0</v>
      </c>
      <c r="H132" s="460">
        <f>VLOOKUP(Monatsverwendungsnachweis!$K$5,Matrix,3,FALSE)</f>
        <v>0</v>
      </c>
      <c r="I132" s="460">
        <f>VLOOKUP(Monatsverwendungsnachweis!$K$5,Matrix,9,FALSE)</f>
        <v>0</v>
      </c>
      <c r="J132" s="460">
        <f>IF(Monatsverwendungsnachweis!I143="ja",1,0)</f>
        <v>0</v>
      </c>
      <c r="K132" s="460">
        <f>IF(Monatsverwendungsnachweis!Q143+Monatsverwendungsnachweis!R143&gt;0,1,0)</f>
        <v>0</v>
      </c>
      <c r="L132" s="777">
        <f t="shared" si="2"/>
        <v>0</v>
      </c>
      <c r="M132" s="460">
        <v>1</v>
      </c>
      <c r="N132" s="460">
        <f>IF(H132=1,Ermittlung_Pauschale!K132,L132*M132)</f>
        <v>0</v>
      </c>
      <c r="O132" s="186">
        <v>0</v>
      </c>
    </row>
    <row r="133" spans="1:15" x14ac:dyDescent="0.25">
      <c r="A133" s="121" t="str">
        <f>Monatsverwendungsnachweis!A144</f>
        <v/>
      </c>
      <c r="B133" s="184">
        <f>Monatsverwendungsnachweis!B144</f>
        <v>0</v>
      </c>
      <c r="C133" s="184">
        <f>Monatsverwendungsnachweis!D144</f>
        <v>0</v>
      </c>
      <c r="D133" s="146" t="str">
        <f>IF(Monatsverwendungsnachweis!F144="","",Monatsverwendungsnachweis!F144)</f>
        <v/>
      </c>
      <c r="E133" s="146" t="str">
        <f>IF(Monatsverwendungsnachweis!H144="","",Monatsverwendungsnachweis!H144)</f>
        <v/>
      </c>
      <c r="F133" s="121">
        <f>Monatsverwendungsnachweis!G144</f>
        <v>0</v>
      </c>
      <c r="G133" s="146">
        <f>Monatsverwendungsnachweis!H144</f>
        <v>0</v>
      </c>
      <c r="H133" s="460">
        <f>VLOOKUP(Monatsverwendungsnachweis!$K$5,Matrix,3,FALSE)</f>
        <v>0</v>
      </c>
      <c r="I133" s="460">
        <f>VLOOKUP(Monatsverwendungsnachweis!$K$5,Matrix,9,FALSE)</f>
        <v>0</v>
      </c>
      <c r="J133" s="460">
        <f>IF(Monatsverwendungsnachweis!I144="ja",1,0)</f>
        <v>0</v>
      </c>
      <c r="K133" s="460">
        <f>IF(Monatsverwendungsnachweis!Q144+Monatsverwendungsnachweis!R144&gt;0,1,0)</f>
        <v>0</v>
      </c>
      <c r="L133" s="777">
        <f t="shared" si="2"/>
        <v>0</v>
      </c>
      <c r="M133" s="460">
        <v>1</v>
      </c>
      <c r="N133" s="460">
        <f>IF(H133=1,Ermittlung_Pauschale!K133,L133*M133)</f>
        <v>0</v>
      </c>
      <c r="O133" s="186">
        <v>0</v>
      </c>
    </row>
    <row r="134" spans="1:15" x14ac:dyDescent="0.25">
      <c r="A134" s="121" t="str">
        <f>Monatsverwendungsnachweis!A145</f>
        <v/>
      </c>
      <c r="B134" s="184">
        <f>Monatsverwendungsnachweis!B145</f>
        <v>0</v>
      </c>
      <c r="C134" s="184">
        <f>Monatsverwendungsnachweis!D145</f>
        <v>0</v>
      </c>
      <c r="D134" s="146" t="str">
        <f>IF(Monatsverwendungsnachweis!F145="","",Monatsverwendungsnachweis!F145)</f>
        <v/>
      </c>
      <c r="E134" s="146" t="str">
        <f>IF(Monatsverwendungsnachweis!H145="","",Monatsverwendungsnachweis!H145)</f>
        <v/>
      </c>
      <c r="F134" s="121">
        <f>Monatsverwendungsnachweis!G145</f>
        <v>0</v>
      </c>
      <c r="G134" s="146">
        <f>Monatsverwendungsnachweis!H145</f>
        <v>0</v>
      </c>
      <c r="H134" s="460">
        <f>VLOOKUP(Monatsverwendungsnachweis!$K$5,Matrix,3,FALSE)</f>
        <v>0</v>
      </c>
      <c r="I134" s="460">
        <f>VLOOKUP(Monatsverwendungsnachweis!$K$5,Matrix,9,FALSE)</f>
        <v>0</v>
      </c>
      <c r="J134" s="460">
        <f>IF(Monatsverwendungsnachweis!I145="ja",1,0)</f>
        <v>0</v>
      </c>
      <c r="K134" s="460">
        <f>IF(Monatsverwendungsnachweis!Q145+Monatsverwendungsnachweis!R145&gt;0,1,0)</f>
        <v>0</v>
      </c>
      <c r="L134" s="777">
        <f t="shared" si="2"/>
        <v>0</v>
      </c>
      <c r="M134" s="460">
        <v>1</v>
      </c>
      <c r="N134" s="460">
        <f>IF(H134=1,Ermittlung_Pauschale!K134,L134*M134)</f>
        <v>0</v>
      </c>
      <c r="O134" s="186">
        <v>0</v>
      </c>
    </row>
    <row r="135" spans="1:15" x14ac:dyDescent="0.25">
      <c r="A135" s="121" t="str">
        <f>Monatsverwendungsnachweis!A146</f>
        <v/>
      </c>
      <c r="B135" s="184">
        <f>Monatsverwendungsnachweis!B146</f>
        <v>0</v>
      </c>
      <c r="C135" s="184">
        <f>Monatsverwendungsnachweis!D146</f>
        <v>0</v>
      </c>
      <c r="D135" s="146" t="str">
        <f>IF(Monatsverwendungsnachweis!F146="","",Monatsverwendungsnachweis!F146)</f>
        <v/>
      </c>
      <c r="E135" s="146" t="str">
        <f>IF(Monatsverwendungsnachweis!H146="","",Monatsverwendungsnachweis!H146)</f>
        <v/>
      </c>
      <c r="F135" s="121">
        <f>Monatsverwendungsnachweis!G146</f>
        <v>0</v>
      </c>
      <c r="G135" s="146">
        <f>Monatsverwendungsnachweis!H146</f>
        <v>0</v>
      </c>
      <c r="H135" s="460">
        <f>VLOOKUP(Monatsverwendungsnachweis!$K$5,Matrix,3,FALSE)</f>
        <v>0</v>
      </c>
      <c r="I135" s="460">
        <f>VLOOKUP(Monatsverwendungsnachweis!$K$5,Matrix,9,FALSE)</f>
        <v>0</v>
      </c>
      <c r="J135" s="460">
        <f>IF(Monatsverwendungsnachweis!I146="ja",1,0)</f>
        <v>0</v>
      </c>
      <c r="K135" s="460">
        <f>IF(Monatsverwendungsnachweis!Q146+Monatsverwendungsnachweis!R146&gt;0,1,0)</f>
        <v>0</v>
      </c>
      <c r="L135" s="777">
        <f t="shared" si="2"/>
        <v>0</v>
      </c>
      <c r="M135" s="460">
        <v>1</v>
      </c>
      <c r="N135" s="460">
        <f>IF(H135=1,Ermittlung_Pauschale!K135,L135*M135)</f>
        <v>0</v>
      </c>
      <c r="O135" s="186">
        <v>0</v>
      </c>
    </row>
    <row r="136" spans="1:15" x14ac:dyDescent="0.25">
      <c r="A136" s="121" t="str">
        <f>Monatsverwendungsnachweis!A147</f>
        <v/>
      </c>
      <c r="B136" s="184">
        <f>Monatsverwendungsnachweis!B147</f>
        <v>0</v>
      </c>
      <c r="C136" s="184">
        <f>Monatsverwendungsnachweis!D147</f>
        <v>0</v>
      </c>
      <c r="D136" s="146" t="str">
        <f>IF(Monatsverwendungsnachweis!F147="","",Monatsverwendungsnachweis!F147)</f>
        <v/>
      </c>
      <c r="E136" s="146" t="str">
        <f>IF(Monatsverwendungsnachweis!H147="","",Monatsverwendungsnachweis!H147)</f>
        <v/>
      </c>
      <c r="F136" s="121">
        <f>Monatsverwendungsnachweis!G147</f>
        <v>0</v>
      </c>
      <c r="G136" s="146">
        <f>Monatsverwendungsnachweis!H147</f>
        <v>0</v>
      </c>
      <c r="H136" s="460">
        <f>VLOOKUP(Monatsverwendungsnachweis!$K$5,Matrix,3,FALSE)</f>
        <v>0</v>
      </c>
      <c r="I136" s="460">
        <f>VLOOKUP(Monatsverwendungsnachweis!$K$5,Matrix,9,FALSE)</f>
        <v>0</v>
      </c>
      <c r="J136" s="460">
        <f>IF(Monatsverwendungsnachweis!I147="ja",1,0)</f>
        <v>0</v>
      </c>
      <c r="K136" s="460">
        <f>IF(Monatsverwendungsnachweis!Q147+Monatsverwendungsnachweis!R147&gt;0,1,0)</f>
        <v>0</v>
      </c>
      <c r="L136" s="777">
        <f t="shared" si="2"/>
        <v>0</v>
      </c>
      <c r="M136" s="460">
        <v>1</v>
      </c>
      <c r="N136" s="460">
        <f>IF(H136=1,Ermittlung_Pauschale!K136,L136*M136)</f>
        <v>0</v>
      </c>
      <c r="O136" s="186">
        <v>0</v>
      </c>
    </row>
    <row r="137" spans="1:15" x14ac:dyDescent="0.25">
      <c r="A137" s="121" t="str">
        <f>Monatsverwendungsnachweis!A148</f>
        <v/>
      </c>
      <c r="B137" s="184">
        <f>Monatsverwendungsnachweis!B148</f>
        <v>0</v>
      </c>
      <c r="C137" s="184">
        <f>Monatsverwendungsnachweis!D148</f>
        <v>0</v>
      </c>
      <c r="D137" s="146" t="str">
        <f>IF(Monatsverwendungsnachweis!F148="","",Monatsverwendungsnachweis!F148)</f>
        <v/>
      </c>
      <c r="E137" s="146" t="str">
        <f>IF(Monatsverwendungsnachweis!H148="","",Monatsverwendungsnachweis!H148)</f>
        <v/>
      </c>
      <c r="F137" s="121">
        <f>Monatsverwendungsnachweis!G148</f>
        <v>0</v>
      </c>
      <c r="G137" s="146">
        <f>Monatsverwendungsnachweis!H148</f>
        <v>0</v>
      </c>
      <c r="H137" s="460">
        <f>VLOOKUP(Monatsverwendungsnachweis!$K$5,Matrix,3,FALSE)</f>
        <v>0</v>
      </c>
      <c r="I137" s="460">
        <f>VLOOKUP(Monatsverwendungsnachweis!$K$5,Matrix,9,FALSE)</f>
        <v>0</v>
      </c>
      <c r="J137" s="460">
        <f>IF(Monatsverwendungsnachweis!I148="ja",1,0)</f>
        <v>0</v>
      </c>
      <c r="K137" s="460">
        <f>IF(Monatsverwendungsnachweis!Q148+Monatsverwendungsnachweis!R148&gt;0,1,0)</f>
        <v>0</v>
      </c>
      <c r="L137" s="777">
        <f t="shared" si="2"/>
        <v>0</v>
      </c>
      <c r="M137" s="460">
        <v>1</v>
      </c>
      <c r="N137" s="460">
        <f>IF(H137=1,Ermittlung_Pauschale!K137,L137*M137)</f>
        <v>0</v>
      </c>
      <c r="O137" s="186">
        <v>0</v>
      </c>
    </row>
    <row r="138" spans="1:15" x14ac:dyDescent="0.25">
      <c r="A138" s="121" t="str">
        <f>Monatsverwendungsnachweis!A149</f>
        <v/>
      </c>
      <c r="B138" s="184">
        <f>Monatsverwendungsnachweis!B149</f>
        <v>0</v>
      </c>
      <c r="C138" s="184">
        <f>Monatsverwendungsnachweis!D149</f>
        <v>0</v>
      </c>
      <c r="D138" s="146" t="str">
        <f>IF(Monatsverwendungsnachweis!F149="","",Monatsverwendungsnachweis!F149)</f>
        <v/>
      </c>
      <c r="E138" s="146" t="str">
        <f>IF(Monatsverwendungsnachweis!H149="","",Monatsverwendungsnachweis!H149)</f>
        <v/>
      </c>
      <c r="F138" s="121">
        <f>Monatsverwendungsnachweis!G149</f>
        <v>0</v>
      </c>
      <c r="G138" s="146">
        <f>Monatsverwendungsnachweis!H149</f>
        <v>0</v>
      </c>
      <c r="H138" s="460">
        <f>VLOOKUP(Monatsverwendungsnachweis!$K$5,Matrix,3,FALSE)</f>
        <v>0</v>
      </c>
      <c r="I138" s="460">
        <f>VLOOKUP(Monatsverwendungsnachweis!$K$5,Matrix,9,FALSE)</f>
        <v>0</v>
      </c>
      <c r="J138" s="460">
        <f>IF(Monatsverwendungsnachweis!I149="ja",1,0)</f>
        <v>0</v>
      </c>
      <c r="K138" s="460">
        <f>IF(Monatsverwendungsnachweis!Q149+Monatsverwendungsnachweis!R149&gt;0,1,0)</f>
        <v>0</v>
      </c>
      <c r="L138" s="777">
        <f t="shared" si="2"/>
        <v>0</v>
      </c>
      <c r="M138" s="460">
        <v>1</v>
      </c>
      <c r="N138" s="460">
        <f>IF(H138=1,Ermittlung_Pauschale!K138,L138*M138)</f>
        <v>0</v>
      </c>
      <c r="O138" s="186">
        <v>0</v>
      </c>
    </row>
    <row r="139" spans="1:15" x14ac:dyDescent="0.25">
      <c r="A139" s="121" t="str">
        <f>Monatsverwendungsnachweis!A150</f>
        <v/>
      </c>
      <c r="B139" s="184">
        <f>Monatsverwendungsnachweis!B150</f>
        <v>0</v>
      </c>
      <c r="C139" s="184">
        <f>Monatsverwendungsnachweis!D150</f>
        <v>0</v>
      </c>
      <c r="D139" s="146" t="str">
        <f>IF(Monatsverwendungsnachweis!F150="","",Monatsverwendungsnachweis!F150)</f>
        <v/>
      </c>
      <c r="E139" s="146" t="str">
        <f>IF(Monatsverwendungsnachweis!H150="","",Monatsverwendungsnachweis!H150)</f>
        <v/>
      </c>
      <c r="F139" s="121">
        <f>Monatsverwendungsnachweis!G150</f>
        <v>0</v>
      </c>
      <c r="G139" s="146">
        <f>Monatsverwendungsnachweis!H150</f>
        <v>0</v>
      </c>
      <c r="H139" s="460">
        <f>VLOOKUP(Monatsverwendungsnachweis!$K$5,Matrix,3,FALSE)</f>
        <v>0</v>
      </c>
      <c r="I139" s="460">
        <f>VLOOKUP(Monatsverwendungsnachweis!$K$5,Matrix,9,FALSE)</f>
        <v>0</v>
      </c>
      <c r="J139" s="460">
        <f>IF(Monatsverwendungsnachweis!I150="ja",1,0)</f>
        <v>0</v>
      </c>
      <c r="K139" s="460">
        <f>IF(Monatsverwendungsnachweis!Q150+Monatsverwendungsnachweis!R150&gt;0,1,0)</f>
        <v>0</v>
      </c>
      <c r="L139" s="777">
        <f t="shared" si="2"/>
        <v>0</v>
      </c>
      <c r="M139" s="460">
        <v>1</v>
      </c>
      <c r="N139" s="460">
        <f>IF(H139=1,Ermittlung_Pauschale!K139,L139*M139)</f>
        <v>0</v>
      </c>
      <c r="O139" s="186">
        <v>0</v>
      </c>
    </row>
    <row r="140" spans="1:15" x14ac:dyDescent="0.25">
      <c r="A140" s="121" t="str">
        <f>Monatsverwendungsnachweis!A151</f>
        <v/>
      </c>
      <c r="B140" s="184">
        <f>Monatsverwendungsnachweis!B151</f>
        <v>0</v>
      </c>
      <c r="C140" s="184">
        <f>Monatsverwendungsnachweis!D151</f>
        <v>0</v>
      </c>
      <c r="D140" s="146" t="str">
        <f>IF(Monatsverwendungsnachweis!F151="","",Monatsverwendungsnachweis!F151)</f>
        <v/>
      </c>
      <c r="E140" s="146" t="str">
        <f>IF(Monatsverwendungsnachweis!H151="","",Monatsverwendungsnachweis!H151)</f>
        <v/>
      </c>
      <c r="F140" s="121">
        <f>Monatsverwendungsnachweis!G151</f>
        <v>0</v>
      </c>
      <c r="G140" s="146">
        <f>Monatsverwendungsnachweis!H151</f>
        <v>0</v>
      </c>
      <c r="H140" s="460">
        <f>VLOOKUP(Monatsverwendungsnachweis!$K$5,Matrix,3,FALSE)</f>
        <v>0</v>
      </c>
      <c r="I140" s="460">
        <f>VLOOKUP(Monatsverwendungsnachweis!$K$5,Matrix,9,FALSE)</f>
        <v>0</v>
      </c>
      <c r="J140" s="460">
        <f>IF(Monatsverwendungsnachweis!I151="ja",1,0)</f>
        <v>0</v>
      </c>
      <c r="K140" s="460">
        <f>IF(Monatsverwendungsnachweis!Q151+Monatsverwendungsnachweis!R151&gt;0,1,0)</f>
        <v>0</v>
      </c>
      <c r="L140" s="777">
        <f t="shared" si="2"/>
        <v>0</v>
      </c>
      <c r="M140" s="460">
        <v>1</v>
      </c>
      <c r="N140" s="460">
        <f>IF(H140=1,Ermittlung_Pauschale!K140,L140*M140)</f>
        <v>0</v>
      </c>
      <c r="O140" s="186">
        <v>0</v>
      </c>
    </row>
    <row r="141" spans="1:15" x14ac:dyDescent="0.25">
      <c r="A141" s="121" t="str">
        <f>Monatsverwendungsnachweis!A152</f>
        <v/>
      </c>
      <c r="B141" s="184">
        <f>Monatsverwendungsnachweis!B152</f>
        <v>0</v>
      </c>
      <c r="C141" s="184">
        <f>Monatsverwendungsnachweis!D152</f>
        <v>0</v>
      </c>
      <c r="D141" s="146" t="str">
        <f>IF(Monatsverwendungsnachweis!F152="","",Monatsverwendungsnachweis!F152)</f>
        <v/>
      </c>
      <c r="E141" s="146" t="str">
        <f>IF(Monatsverwendungsnachweis!H152="","",Monatsverwendungsnachweis!H152)</f>
        <v/>
      </c>
      <c r="F141" s="121">
        <f>Monatsverwendungsnachweis!G152</f>
        <v>0</v>
      </c>
      <c r="G141" s="146">
        <f>Monatsverwendungsnachweis!H152</f>
        <v>0</v>
      </c>
      <c r="H141" s="460">
        <f>VLOOKUP(Monatsverwendungsnachweis!$K$5,Matrix,3,FALSE)</f>
        <v>0</v>
      </c>
      <c r="I141" s="460">
        <f>VLOOKUP(Monatsverwendungsnachweis!$K$5,Matrix,9,FALSE)</f>
        <v>0</v>
      </c>
      <c r="J141" s="460">
        <f>IF(Monatsverwendungsnachweis!I152="ja",1,0)</f>
        <v>0</v>
      </c>
      <c r="K141" s="460">
        <f>IF(Monatsverwendungsnachweis!Q152+Monatsverwendungsnachweis!R152&gt;0,1,0)</f>
        <v>0</v>
      </c>
      <c r="L141" s="777">
        <f t="shared" si="2"/>
        <v>0</v>
      </c>
      <c r="M141" s="460">
        <v>1</v>
      </c>
      <c r="N141" s="460">
        <f>IF(H141=1,Ermittlung_Pauschale!K141,L141*M141)</f>
        <v>0</v>
      </c>
      <c r="O141" s="186">
        <v>0</v>
      </c>
    </row>
    <row r="142" spans="1:15" x14ac:dyDescent="0.25">
      <c r="A142" s="121" t="str">
        <f>Monatsverwendungsnachweis!A153</f>
        <v/>
      </c>
      <c r="B142" s="184">
        <f>Monatsverwendungsnachweis!B153</f>
        <v>0</v>
      </c>
      <c r="C142" s="184">
        <f>Monatsverwendungsnachweis!D153</f>
        <v>0</v>
      </c>
      <c r="D142" s="146" t="str">
        <f>IF(Monatsverwendungsnachweis!F153="","",Monatsverwendungsnachweis!F153)</f>
        <v/>
      </c>
      <c r="E142" s="146" t="str">
        <f>IF(Monatsverwendungsnachweis!H153="","",Monatsverwendungsnachweis!H153)</f>
        <v/>
      </c>
      <c r="F142" s="121">
        <f>Monatsverwendungsnachweis!G153</f>
        <v>0</v>
      </c>
      <c r="G142" s="146">
        <f>Monatsverwendungsnachweis!H153</f>
        <v>0</v>
      </c>
      <c r="H142" s="460">
        <f>VLOOKUP(Monatsverwendungsnachweis!$K$5,Matrix,3,FALSE)</f>
        <v>0</v>
      </c>
      <c r="I142" s="460">
        <f>VLOOKUP(Monatsverwendungsnachweis!$K$5,Matrix,9,FALSE)</f>
        <v>0</v>
      </c>
      <c r="J142" s="460">
        <f>IF(Monatsverwendungsnachweis!I153="ja",1,0)</f>
        <v>0</v>
      </c>
      <c r="K142" s="460">
        <f>IF(Monatsverwendungsnachweis!Q153+Monatsverwendungsnachweis!R153&gt;0,1,0)</f>
        <v>0</v>
      </c>
      <c r="L142" s="777">
        <f t="shared" si="2"/>
        <v>0</v>
      </c>
      <c r="M142" s="460">
        <v>1</v>
      </c>
      <c r="N142" s="460">
        <f>IF(H142=1,Ermittlung_Pauschale!K142,L142*M142)</f>
        <v>0</v>
      </c>
      <c r="O142" s="186">
        <v>0</v>
      </c>
    </row>
    <row r="143" spans="1:15" x14ac:dyDescent="0.25">
      <c r="A143" s="121" t="str">
        <f>Monatsverwendungsnachweis!A154</f>
        <v/>
      </c>
      <c r="B143" s="184">
        <f>Monatsverwendungsnachweis!B154</f>
        <v>0</v>
      </c>
      <c r="C143" s="184">
        <f>Monatsverwendungsnachweis!D154</f>
        <v>0</v>
      </c>
      <c r="D143" s="146" t="str">
        <f>IF(Monatsverwendungsnachweis!F154="","",Monatsverwendungsnachweis!F154)</f>
        <v/>
      </c>
      <c r="E143" s="146" t="str">
        <f>IF(Monatsverwendungsnachweis!H154="","",Monatsverwendungsnachweis!H154)</f>
        <v/>
      </c>
      <c r="F143" s="121">
        <f>Monatsverwendungsnachweis!G154</f>
        <v>0</v>
      </c>
      <c r="G143" s="146">
        <f>Monatsverwendungsnachweis!H154</f>
        <v>0</v>
      </c>
      <c r="H143" s="460">
        <f>VLOOKUP(Monatsverwendungsnachweis!$K$5,Matrix,3,FALSE)</f>
        <v>0</v>
      </c>
      <c r="I143" s="460">
        <f>VLOOKUP(Monatsverwendungsnachweis!$K$5,Matrix,9,FALSE)</f>
        <v>0</v>
      </c>
      <c r="J143" s="460">
        <f>IF(Monatsverwendungsnachweis!I154="ja",1,0)</f>
        <v>0</v>
      </c>
      <c r="K143" s="460">
        <f>IF(Monatsverwendungsnachweis!Q154+Monatsverwendungsnachweis!R154&gt;0,1,0)</f>
        <v>0</v>
      </c>
      <c r="L143" s="777">
        <f t="shared" si="2"/>
        <v>0</v>
      </c>
      <c r="M143" s="460">
        <v>1</v>
      </c>
      <c r="N143" s="460">
        <f>IF(H143=1,Ermittlung_Pauschale!K143,L143*M143)</f>
        <v>0</v>
      </c>
      <c r="O143" s="186">
        <v>0</v>
      </c>
    </row>
    <row r="144" spans="1:15" x14ac:dyDescent="0.25">
      <c r="A144" s="121" t="str">
        <f>Monatsverwendungsnachweis!A155</f>
        <v/>
      </c>
      <c r="B144" s="184">
        <f>Monatsverwendungsnachweis!B155</f>
        <v>0</v>
      </c>
      <c r="C144" s="184">
        <f>Monatsverwendungsnachweis!D155</f>
        <v>0</v>
      </c>
      <c r="D144" s="146" t="str">
        <f>IF(Monatsverwendungsnachweis!F155="","",Monatsverwendungsnachweis!F155)</f>
        <v/>
      </c>
      <c r="E144" s="146" t="str">
        <f>IF(Monatsverwendungsnachweis!H155="","",Monatsverwendungsnachweis!H155)</f>
        <v/>
      </c>
      <c r="F144" s="121">
        <f>Monatsverwendungsnachweis!G155</f>
        <v>0</v>
      </c>
      <c r="G144" s="146">
        <f>Monatsverwendungsnachweis!H155</f>
        <v>0</v>
      </c>
      <c r="H144" s="460">
        <f>VLOOKUP(Monatsverwendungsnachweis!$K$5,Matrix,3,FALSE)</f>
        <v>0</v>
      </c>
      <c r="I144" s="460">
        <f>VLOOKUP(Monatsverwendungsnachweis!$K$5,Matrix,9,FALSE)</f>
        <v>0</v>
      </c>
      <c r="J144" s="460">
        <f>IF(Monatsverwendungsnachweis!I155="ja",1,0)</f>
        <v>0</v>
      </c>
      <c r="K144" s="460">
        <f>IF(Monatsverwendungsnachweis!Q155+Monatsverwendungsnachweis!R155&gt;0,1,0)</f>
        <v>0</v>
      </c>
      <c r="L144" s="777">
        <f t="shared" si="2"/>
        <v>0</v>
      </c>
      <c r="M144" s="460">
        <v>1</v>
      </c>
      <c r="N144" s="460">
        <f>IF(H144=1,Ermittlung_Pauschale!K144,L144*M144)</f>
        <v>0</v>
      </c>
      <c r="O144" s="186">
        <v>0</v>
      </c>
    </row>
    <row r="145" spans="1:15" x14ac:dyDescent="0.25">
      <c r="A145" s="121" t="str">
        <f>Monatsverwendungsnachweis!A156</f>
        <v/>
      </c>
      <c r="B145" s="184">
        <f>Monatsverwendungsnachweis!B156</f>
        <v>0</v>
      </c>
      <c r="C145" s="184">
        <f>Monatsverwendungsnachweis!D156</f>
        <v>0</v>
      </c>
      <c r="D145" s="146" t="str">
        <f>IF(Monatsverwendungsnachweis!F156="","",Monatsverwendungsnachweis!F156)</f>
        <v/>
      </c>
      <c r="E145" s="146" t="str">
        <f>IF(Monatsverwendungsnachweis!H156="","",Monatsverwendungsnachweis!H156)</f>
        <v/>
      </c>
      <c r="F145" s="121">
        <f>Monatsverwendungsnachweis!G156</f>
        <v>0</v>
      </c>
      <c r="G145" s="146">
        <f>Monatsverwendungsnachweis!H156</f>
        <v>0</v>
      </c>
      <c r="H145" s="460">
        <f>VLOOKUP(Monatsverwendungsnachweis!$K$5,Matrix,3,FALSE)</f>
        <v>0</v>
      </c>
      <c r="I145" s="460">
        <f>VLOOKUP(Monatsverwendungsnachweis!$K$5,Matrix,9,FALSE)</f>
        <v>0</v>
      </c>
      <c r="J145" s="460">
        <f>IF(Monatsverwendungsnachweis!I156="ja",1,0)</f>
        <v>0</v>
      </c>
      <c r="K145" s="460">
        <f>IF(Monatsverwendungsnachweis!Q156+Monatsverwendungsnachweis!R156&gt;0,1,0)</f>
        <v>0</v>
      </c>
      <c r="L145" s="777">
        <f t="shared" si="2"/>
        <v>0</v>
      </c>
      <c r="M145" s="460">
        <v>1</v>
      </c>
      <c r="N145" s="460">
        <f>IF(H145=1,Ermittlung_Pauschale!K145,L145*M145)</f>
        <v>0</v>
      </c>
      <c r="O145" s="186">
        <v>0</v>
      </c>
    </row>
    <row r="146" spans="1:15" x14ac:dyDescent="0.25">
      <c r="A146" s="121" t="str">
        <f>Monatsverwendungsnachweis!A157</f>
        <v/>
      </c>
      <c r="B146" s="184">
        <f>Monatsverwendungsnachweis!B157</f>
        <v>0</v>
      </c>
      <c r="C146" s="184">
        <f>Monatsverwendungsnachweis!D157</f>
        <v>0</v>
      </c>
      <c r="D146" s="146" t="str">
        <f>IF(Monatsverwendungsnachweis!F157="","",Monatsverwendungsnachweis!F157)</f>
        <v/>
      </c>
      <c r="E146" s="146" t="str">
        <f>IF(Monatsverwendungsnachweis!H157="","",Monatsverwendungsnachweis!H157)</f>
        <v/>
      </c>
      <c r="F146" s="121">
        <f>Monatsverwendungsnachweis!G157</f>
        <v>0</v>
      </c>
      <c r="G146" s="146">
        <f>Monatsverwendungsnachweis!H157</f>
        <v>0</v>
      </c>
      <c r="H146" s="460">
        <f>VLOOKUP(Monatsverwendungsnachweis!$K$5,Matrix,3,FALSE)</f>
        <v>0</v>
      </c>
      <c r="I146" s="460">
        <f>VLOOKUP(Monatsverwendungsnachweis!$K$5,Matrix,9,FALSE)</f>
        <v>0</v>
      </c>
      <c r="J146" s="460">
        <f>IF(Monatsverwendungsnachweis!I157="ja",1,0)</f>
        <v>0</v>
      </c>
      <c r="K146" s="460">
        <f>IF(Monatsverwendungsnachweis!Q157+Monatsverwendungsnachweis!R157&gt;0,1,0)</f>
        <v>0</v>
      </c>
      <c r="L146" s="777">
        <f t="shared" si="2"/>
        <v>0</v>
      </c>
      <c r="M146" s="460">
        <v>1</v>
      </c>
      <c r="N146" s="460">
        <f>IF(H146=1,Ermittlung_Pauschale!K146,L146*M146)</f>
        <v>0</v>
      </c>
      <c r="O146" s="186">
        <v>0</v>
      </c>
    </row>
    <row r="147" spans="1:15" x14ac:dyDescent="0.25">
      <c r="A147" s="121" t="str">
        <f>Monatsverwendungsnachweis!A158</f>
        <v/>
      </c>
      <c r="B147" s="184">
        <f>Monatsverwendungsnachweis!B158</f>
        <v>0</v>
      </c>
      <c r="C147" s="184">
        <f>Monatsverwendungsnachweis!D158</f>
        <v>0</v>
      </c>
      <c r="D147" s="146" t="str">
        <f>IF(Monatsverwendungsnachweis!F158="","",Monatsverwendungsnachweis!F158)</f>
        <v/>
      </c>
      <c r="E147" s="146" t="str">
        <f>IF(Monatsverwendungsnachweis!H158="","",Monatsverwendungsnachweis!H158)</f>
        <v/>
      </c>
      <c r="F147" s="121">
        <f>Monatsverwendungsnachweis!G158</f>
        <v>0</v>
      </c>
      <c r="G147" s="146">
        <f>Monatsverwendungsnachweis!H158</f>
        <v>0</v>
      </c>
      <c r="H147" s="460">
        <f>VLOOKUP(Monatsverwendungsnachweis!$K$5,Matrix,3,FALSE)</f>
        <v>0</v>
      </c>
      <c r="I147" s="460">
        <f>VLOOKUP(Monatsverwendungsnachweis!$K$5,Matrix,9,FALSE)</f>
        <v>0</v>
      </c>
      <c r="J147" s="460">
        <f>IF(Monatsverwendungsnachweis!I158="ja",1,0)</f>
        <v>0</v>
      </c>
      <c r="K147" s="460">
        <f>IF(Monatsverwendungsnachweis!Q158+Monatsverwendungsnachweis!R158&gt;0,1,0)</f>
        <v>0</v>
      </c>
      <c r="L147" s="777">
        <f t="shared" si="2"/>
        <v>0</v>
      </c>
      <c r="M147" s="460">
        <v>1</v>
      </c>
      <c r="N147" s="460">
        <f>IF(H147=1,Ermittlung_Pauschale!K147,L147*M147)</f>
        <v>0</v>
      </c>
      <c r="O147" s="186">
        <v>0</v>
      </c>
    </row>
    <row r="148" spans="1:15" x14ac:dyDescent="0.25">
      <c r="A148" s="121" t="str">
        <f>Monatsverwendungsnachweis!A159</f>
        <v/>
      </c>
      <c r="B148" s="184">
        <f>Monatsverwendungsnachweis!B159</f>
        <v>0</v>
      </c>
      <c r="C148" s="184">
        <f>Monatsverwendungsnachweis!D159</f>
        <v>0</v>
      </c>
      <c r="D148" s="146" t="str">
        <f>IF(Monatsverwendungsnachweis!F159="","",Monatsverwendungsnachweis!F159)</f>
        <v/>
      </c>
      <c r="E148" s="146" t="str">
        <f>IF(Monatsverwendungsnachweis!H159="","",Monatsverwendungsnachweis!H159)</f>
        <v/>
      </c>
      <c r="F148" s="121">
        <f>Monatsverwendungsnachweis!G159</f>
        <v>0</v>
      </c>
      <c r="G148" s="146">
        <f>Monatsverwendungsnachweis!H159</f>
        <v>0</v>
      </c>
      <c r="H148" s="460">
        <f>VLOOKUP(Monatsverwendungsnachweis!$K$5,Matrix,3,FALSE)</f>
        <v>0</v>
      </c>
      <c r="I148" s="460">
        <f>VLOOKUP(Monatsverwendungsnachweis!$K$5,Matrix,9,FALSE)</f>
        <v>0</v>
      </c>
      <c r="J148" s="460">
        <f>IF(Monatsverwendungsnachweis!I159="ja",1,0)</f>
        <v>0</v>
      </c>
      <c r="K148" s="460">
        <f>IF(Monatsverwendungsnachweis!Q159+Monatsverwendungsnachweis!R159&gt;0,1,0)</f>
        <v>0</v>
      </c>
      <c r="L148" s="777">
        <f t="shared" si="2"/>
        <v>0</v>
      </c>
      <c r="M148" s="460">
        <v>1</v>
      </c>
      <c r="N148" s="460">
        <f>IF(H148=1,Ermittlung_Pauschale!K148,L148*M148)</f>
        <v>0</v>
      </c>
      <c r="O148" s="186">
        <v>0</v>
      </c>
    </row>
    <row r="149" spans="1:15" x14ac:dyDescent="0.25">
      <c r="A149" s="121" t="str">
        <f>Monatsverwendungsnachweis!A160</f>
        <v/>
      </c>
      <c r="B149" s="184">
        <f>Monatsverwendungsnachweis!B160</f>
        <v>0</v>
      </c>
      <c r="C149" s="184">
        <f>Monatsverwendungsnachweis!D160</f>
        <v>0</v>
      </c>
      <c r="D149" s="146" t="str">
        <f>IF(Monatsverwendungsnachweis!F160="","",Monatsverwendungsnachweis!F160)</f>
        <v/>
      </c>
      <c r="E149" s="146" t="str">
        <f>IF(Monatsverwendungsnachweis!H160="","",Monatsverwendungsnachweis!H160)</f>
        <v/>
      </c>
      <c r="F149" s="121">
        <f>Monatsverwendungsnachweis!G160</f>
        <v>0</v>
      </c>
      <c r="G149" s="146">
        <f>Monatsverwendungsnachweis!H160</f>
        <v>0</v>
      </c>
      <c r="H149" s="460">
        <f>VLOOKUP(Monatsverwendungsnachweis!$K$5,Matrix,3,FALSE)</f>
        <v>0</v>
      </c>
      <c r="I149" s="460">
        <f>VLOOKUP(Monatsverwendungsnachweis!$K$5,Matrix,9,FALSE)</f>
        <v>0</v>
      </c>
      <c r="J149" s="460">
        <f>IF(Monatsverwendungsnachweis!I160="ja",1,0)</f>
        <v>0</v>
      </c>
      <c r="K149" s="460">
        <f>IF(Monatsverwendungsnachweis!Q160+Monatsverwendungsnachweis!R160&gt;0,1,0)</f>
        <v>0</v>
      </c>
      <c r="L149" s="777">
        <f t="shared" si="2"/>
        <v>0</v>
      </c>
      <c r="M149" s="460">
        <v>1</v>
      </c>
      <c r="N149" s="460">
        <f>IF(H149=1,Ermittlung_Pauschale!K149,L149*M149)</f>
        <v>0</v>
      </c>
      <c r="O149" s="186">
        <v>0</v>
      </c>
    </row>
    <row r="150" spans="1:15" x14ac:dyDescent="0.25">
      <c r="A150" s="121" t="str">
        <f>Monatsverwendungsnachweis!A161</f>
        <v/>
      </c>
      <c r="B150" s="184">
        <f>Monatsverwendungsnachweis!B161</f>
        <v>0</v>
      </c>
      <c r="C150" s="184">
        <f>Monatsverwendungsnachweis!D161</f>
        <v>0</v>
      </c>
      <c r="D150" s="146" t="str">
        <f>IF(Monatsverwendungsnachweis!F161="","",Monatsverwendungsnachweis!F161)</f>
        <v/>
      </c>
      <c r="E150" s="146" t="str">
        <f>IF(Monatsverwendungsnachweis!H161="","",Monatsverwendungsnachweis!H161)</f>
        <v/>
      </c>
      <c r="F150" s="121">
        <f>Monatsverwendungsnachweis!G161</f>
        <v>0</v>
      </c>
      <c r="G150" s="146">
        <f>Monatsverwendungsnachweis!H161</f>
        <v>0</v>
      </c>
      <c r="H150" s="460">
        <f>VLOOKUP(Monatsverwendungsnachweis!$K$5,Matrix,3,FALSE)</f>
        <v>0</v>
      </c>
      <c r="I150" s="460">
        <f>VLOOKUP(Monatsverwendungsnachweis!$K$5,Matrix,9,FALSE)</f>
        <v>0</v>
      </c>
      <c r="J150" s="460">
        <f>IF(Monatsverwendungsnachweis!I161="ja",1,0)</f>
        <v>0</v>
      </c>
      <c r="K150" s="460">
        <f>IF(Monatsverwendungsnachweis!Q161+Monatsverwendungsnachweis!R161&gt;0,1,0)</f>
        <v>0</v>
      </c>
      <c r="L150" s="777">
        <f t="shared" si="2"/>
        <v>0</v>
      </c>
      <c r="M150" s="460">
        <v>1</v>
      </c>
      <c r="N150" s="460">
        <f>IF(H150=1,Ermittlung_Pauschale!K150,L150*M150)</f>
        <v>0</v>
      </c>
      <c r="O150" s="186">
        <v>0</v>
      </c>
    </row>
    <row r="151" spans="1:15" x14ac:dyDescent="0.25">
      <c r="A151" s="121" t="str">
        <f>Monatsverwendungsnachweis!A162</f>
        <v/>
      </c>
      <c r="B151" s="184">
        <f>Monatsverwendungsnachweis!B162</f>
        <v>0</v>
      </c>
      <c r="C151" s="184">
        <f>Monatsverwendungsnachweis!D162</f>
        <v>0</v>
      </c>
      <c r="D151" s="146" t="str">
        <f>IF(Monatsverwendungsnachweis!F162="","",Monatsverwendungsnachweis!F162)</f>
        <v/>
      </c>
      <c r="E151" s="146" t="str">
        <f>IF(Monatsverwendungsnachweis!H162="","",Monatsverwendungsnachweis!H162)</f>
        <v/>
      </c>
      <c r="F151" s="121">
        <f>Monatsverwendungsnachweis!G162</f>
        <v>0</v>
      </c>
      <c r="G151" s="146">
        <f>Monatsverwendungsnachweis!H162</f>
        <v>0</v>
      </c>
      <c r="H151" s="460">
        <f>VLOOKUP(Monatsverwendungsnachweis!$K$5,Matrix,3,FALSE)</f>
        <v>0</v>
      </c>
      <c r="I151" s="460">
        <f>VLOOKUP(Monatsverwendungsnachweis!$K$5,Matrix,9,FALSE)</f>
        <v>0</v>
      </c>
      <c r="J151" s="460">
        <f>IF(Monatsverwendungsnachweis!I162="ja",1,0)</f>
        <v>0</v>
      </c>
      <c r="K151" s="460">
        <f>IF(Monatsverwendungsnachweis!Q162+Monatsverwendungsnachweis!R162&gt;0,1,0)</f>
        <v>0</v>
      </c>
      <c r="L151" s="777">
        <f t="shared" si="2"/>
        <v>0</v>
      </c>
      <c r="M151" s="460">
        <v>1</v>
      </c>
      <c r="N151" s="460">
        <f>IF(H151=1,Ermittlung_Pauschale!K151,L151*M151)</f>
        <v>0</v>
      </c>
      <c r="O151" s="186">
        <v>0</v>
      </c>
    </row>
    <row r="152" spans="1:15" x14ac:dyDescent="0.25">
      <c r="A152" s="121" t="str">
        <f>Monatsverwendungsnachweis!A163</f>
        <v/>
      </c>
      <c r="B152" s="184">
        <f>Monatsverwendungsnachweis!B163</f>
        <v>0</v>
      </c>
      <c r="C152" s="184">
        <f>Monatsverwendungsnachweis!D163</f>
        <v>0</v>
      </c>
      <c r="D152" s="146" t="str">
        <f>IF(Monatsverwendungsnachweis!F163="","",Monatsverwendungsnachweis!F163)</f>
        <v/>
      </c>
      <c r="E152" s="146" t="str">
        <f>IF(Monatsverwendungsnachweis!H163="","",Monatsverwendungsnachweis!H163)</f>
        <v/>
      </c>
      <c r="F152" s="121">
        <f>Monatsverwendungsnachweis!G163</f>
        <v>0</v>
      </c>
      <c r="G152" s="146">
        <f>Monatsverwendungsnachweis!H163</f>
        <v>0</v>
      </c>
      <c r="H152" s="460">
        <f>VLOOKUP(Monatsverwendungsnachweis!$K$5,Matrix,3,FALSE)</f>
        <v>0</v>
      </c>
      <c r="I152" s="460">
        <f>VLOOKUP(Monatsverwendungsnachweis!$K$5,Matrix,9,FALSE)</f>
        <v>0</v>
      </c>
      <c r="J152" s="460">
        <f>IF(Monatsverwendungsnachweis!I163="ja",1,0)</f>
        <v>0</v>
      </c>
      <c r="K152" s="460">
        <f>IF(Monatsverwendungsnachweis!Q163+Monatsverwendungsnachweis!R163&gt;0,1,0)</f>
        <v>0</v>
      </c>
      <c r="L152" s="777">
        <f t="shared" si="2"/>
        <v>0</v>
      </c>
      <c r="M152" s="460">
        <v>1</v>
      </c>
      <c r="N152" s="460">
        <f>IF(H152=1,Ermittlung_Pauschale!K152,L152*M152)</f>
        <v>0</v>
      </c>
      <c r="O152" s="186">
        <v>0</v>
      </c>
    </row>
    <row r="153" spans="1:15" x14ac:dyDescent="0.25">
      <c r="A153" s="121" t="str">
        <f>Monatsverwendungsnachweis!A164</f>
        <v/>
      </c>
      <c r="B153" s="184">
        <f>Monatsverwendungsnachweis!B164</f>
        <v>0</v>
      </c>
      <c r="C153" s="184">
        <f>Monatsverwendungsnachweis!D164</f>
        <v>0</v>
      </c>
      <c r="D153" s="146" t="str">
        <f>IF(Monatsverwendungsnachweis!F164="","",Monatsverwendungsnachweis!F164)</f>
        <v/>
      </c>
      <c r="E153" s="146" t="str">
        <f>IF(Monatsverwendungsnachweis!H164="","",Monatsverwendungsnachweis!H164)</f>
        <v/>
      </c>
      <c r="F153" s="121">
        <f>Monatsverwendungsnachweis!G164</f>
        <v>0</v>
      </c>
      <c r="G153" s="146">
        <f>Monatsverwendungsnachweis!H164</f>
        <v>0</v>
      </c>
      <c r="H153" s="460">
        <f>VLOOKUP(Monatsverwendungsnachweis!$K$5,Matrix,3,FALSE)</f>
        <v>0</v>
      </c>
      <c r="I153" s="460">
        <f>VLOOKUP(Monatsverwendungsnachweis!$K$5,Matrix,9,FALSE)</f>
        <v>0</v>
      </c>
      <c r="J153" s="460">
        <f>IF(Monatsverwendungsnachweis!I164="ja",1,0)</f>
        <v>0</v>
      </c>
      <c r="K153" s="460">
        <f>IF(Monatsverwendungsnachweis!Q164+Monatsverwendungsnachweis!R164&gt;0,1,0)</f>
        <v>0</v>
      </c>
      <c r="L153" s="777">
        <f t="shared" si="2"/>
        <v>0</v>
      </c>
      <c r="M153" s="460">
        <v>1</v>
      </c>
      <c r="N153" s="460">
        <f>IF(H153=1,Ermittlung_Pauschale!K153,L153*M153)</f>
        <v>0</v>
      </c>
      <c r="O153" s="186">
        <v>0</v>
      </c>
    </row>
    <row r="154" spans="1:15" x14ac:dyDescent="0.25">
      <c r="A154" s="121" t="str">
        <f>Monatsverwendungsnachweis!A165</f>
        <v/>
      </c>
      <c r="B154" s="184">
        <f>Monatsverwendungsnachweis!B165</f>
        <v>0</v>
      </c>
      <c r="C154" s="184">
        <f>Monatsverwendungsnachweis!D165</f>
        <v>0</v>
      </c>
      <c r="D154" s="146" t="str">
        <f>IF(Monatsverwendungsnachweis!F165="","",Monatsverwendungsnachweis!F165)</f>
        <v/>
      </c>
      <c r="E154" s="146" t="str">
        <f>IF(Monatsverwendungsnachweis!H165="","",Monatsverwendungsnachweis!H165)</f>
        <v/>
      </c>
      <c r="F154" s="121">
        <f>Monatsverwendungsnachweis!G165</f>
        <v>0</v>
      </c>
      <c r="G154" s="146">
        <f>Monatsverwendungsnachweis!H165</f>
        <v>0</v>
      </c>
      <c r="H154" s="460">
        <f>VLOOKUP(Monatsverwendungsnachweis!$K$5,Matrix,3,FALSE)</f>
        <v>0</v>
      </c>
      <c r="I154" s="460">
        <f>VLOOKUP(Monatsverwendungsnachweis!$K$5,Matrix,9,FALSE)</f>
        <v>0</v>
      </c>
      <c r="J154" s="460">
        <f>IF(Monatsverwendungsnachweis!I165="ja",1,0)</f>
        <v>0</v>
      </c>
      <c r="K154" s="460">
        <f>IF(Monatsverwendungsnachweis!Q165+Monatsverwendungsnachweis!R165&gt;0,1,0)</f>
        <v>0</v>
      </c>
      <c r="L154" s="777">
        <f t="shared" si="2"/>
        <v>0</v>
      </c>
      <c r="M154" s="460">
        <v>1</v>
      </c>
      <c r="N154" s="460">
        <f>IF(H154=1,Ermittlung_Pauschale!K154,L154*M154)</f>
        <v>0</v>
      </c>
      <c r="O154" s="186">
        <v>0</v>
      </c>
    </row>
    <row r="155" spans="1:15" x14ac:dyDescent="0.25">
      <c r="A155" s="121" t="str">
        <f>Monatsverwendungsnachweis!A166</f>
        <v/>
      </c>
      <c r="B155" s="184">
        <f>Monatsverwendungsnachweis!B166</f>
        <v>0</v>
      </c>
      <c r="C155" s="184">
        <f>Monatsverwendungsnachweis!D166</f>
        <v>0</v>
      </c>
      <c r="D155" s="146" t="str">
        <f>IF(Monatsverwendungsnachweis!F166="","",Monatsverwendungsnachweis!F166)</f>
        <v/>
      </c>
      <c r="E155" s="146" t="str">
        <f>IF(Monatsverwendungsnachweis!H166="","",Monatsverwendungsnachweis!H166)</f>
        <v/>
      </c>
      <c r="F155" s="121">
        <f>Monatsverwendungsnachweis!G166</f>
        <v>0</v>
      </c>
      <c r="G155" s="146">
        <f>Monatsverwendungsnachweis!H166</f>
        <v>0</v>
      </c>
      <c r="H155" s="460">
        <f>VLOOKUP(Monatsverwendungsnachweis!$K$5,Matrix,3,FALSE)</f>
        <v>0</v>
      </c>
      <c r="I155" s="460">
        <f>VLOOKUP(Monatsverwendungsnachweis!$K$5,Matrix,9,FALSE)</f>
        <v>0</v>
      </c>
      <c r="J155" s="460">
        <f>IF(Monatsverwendungsnachweis!I166="ja",1,0)</f>
        <v>0</v>
      </c>
      <c r="K155" s="460">
        <f>IF(Monatsverwendungsnachweis!Q166+Monatsverwendungsnachweis!R166&gt;0,1,0)</f>
        <v>0</v>
      </c>
      <c r="L155" s="777">
        <f t="shared" si="2"/>
        <v>0</v>
      </c>
      <c r="M155" s="460">
        <v>1</v>
      </c>
      <c r="N155" s="460">
        <f>IF(H155=1,Ermittlung_Pauschale!K155,L155*M155)</f>
        <v>0</v>
      </c>
      <c r="O155" s="186">
        <v>0</v>
      </c>
    </row>
    <row r="156" spans="1:15" x14ac:dyDescent="0.25">
      <c r="A156" s="121" t="str">
        <f>Monatsverwendungsnachweis!A167</f>
        <v/>
      </c>
      <c r="B156" s="184">
        <f>Monatsverwendungsnachweis!B167</f>
        <v>0</v>
      </c>
      <c r="C156" s="184">
        <f>Monatsverwendungsnachweis!D167</f>
        <v>0</v>
      </c>
      <c r="D156" s="146" t="str">
        <f>IF(Monatsverwendungsnachweis!F167="","",Monatsverwendungsnachweis!F167)</f>
        <v/>
      </c>
      <c r="E156" s="146" t="str">
        <f>IF(Monatsverwendungsnachweis!H167="","",Monatsverwendungsnachweis!H167)</f>
        <v/>
      </c>
      <c r="F156" s="121">
        <f>Monatsverwendungsnachweis!G167</f>
        <v>0</v>
      </c>
      <c r="G156" s="146">
        <f>Monatsverwendungsnachweis!H167</f>
        <v>0</v>
      </c>
      <c r="H156" s="460">
        <f>VLOOKUP(Monatsverwendungsnachweis!$K$5,Matrix,3,FALSE)</f>
        <v>0</v>
      </c>
      <c r="I156" s="460">
        <f>VLOOKUP(Monatsverwendungsnachweis!$K$5,Matrix,9,FALSE)</f>
        <v>0</v>
      </c>
      <c r="J156" s="460">
        <f>IF(Monatsverwendungsnachweis!I167="ja",1,0)</f>
        <v>0</v>
      </c>
      <c r="K156" s="460">
        <f>IF(Monatsverwendungsnachweis!Q167+Monatsverwendungsnachweis!R167&gt;0,1,0)</f>
        <v>0</v>
      </c>
      <c r="L156" s="777">
        <f t="shared" si="2"/>
        <v>0</v>
      </c>
      <c r="M156" s="460">
        <v>1</v>
      </c>
      <c r="N156" s="460">
        <f>IF(H156=1,Ermittlung_Pauschale!K156,L156*M156)</f>
        <v>0</v>
      </c>
      <c r="O156" s="186">
        <v>0</v>
      </c>
    </row>
    <row r="157" spans="1:15" x14ac:dyDescent="0.25">
      <c r="A157" s="121" t="str">
        <f>Monatsverwendungsnachweis!A168</f>
        <v/>
      </c>
      <c r="B157" s="184">
        <f>Monatsverwendungsnachweis!B168</f>
        <v>0</v>
      </c>
      <c r="C157" s="184">
        <f>Monatsverwendungsnachweis!D168</f>
        <v>0</v>
      </c>
      <c r="D157" s="146" t="str">
        <f>IF(Monatsverwendungsnachweis!F168="","",Monatsverwendungsnachweis!F168)</f>
        <v/>
      </c>
      <c r="E157" s="146" t="str">
        <f>IF(Monatsverwendungsnachweis!H168="","",Monatsverwendungsnachweis!H168)</f>
        <v/>
      </c>
      <c r="F157" s="121">
        <f>Monatsverwendungsnachweis!G168</f>
        <v>0</v>
      </c>
      <c r="G157" s="146">
        <f>Monatsverwendungsnachweis!H168</f>
        <v>0</v>
      </c>
      <c r="H157" s="460">
        <f>VLOOKUP(Monatsverwendungsnachweis!$K$5,Matrix,3,FALSE)</f>
        <v>0</v>
      </c>
      <c r="I157" s="460">
        <f>VLOOKUP(Monatsverwendungsnachweis!$K$5,Matrix,9,FALSE)</f>
        <v>0</v>
      </c>
      <c r="J157" s="460">
        <f>IF(Monatsverwendungsnachweis!I168="ja",1,0)</f>
        <v>0</v>
      </c>
      <c r="K157" s="460">
        <f>IF(Monatsverwendungsnachweis!Q168+Monatsverwendungsnachweis!R168&gt;0,1,0)</f>
        <v>0</v>
      </c>
      <c r="L157" s="777">
        <f t="shared" si="2"/>
        <v>0</v>
      </c>
      <c r="M157" s="460">
        <v>1</v>
      </c>
      <c r="N157" s="460">
        <f>IF(H157=1,Ermittlung_Pauschale!K157,L157*M157)</f>
        <v>0</v>
      </c>
      <c r="O157" s="186">
        <v>0</v>
      </c>
    </row>
    <row r="158" spans="1:15" x14ac:dyDescent="0.25">
      <c r="A158" s="121" t="str">
        <f>Monatsverwendungsnachweis!A169</f>
        <v/>
      </c>
      <c r="B158" s="184">
        <f>Monatsverwendungsnachweis!B169</f>
        <v>0</v>
      </c>
      <c r="C158" s="184">
        <f>Monatsverwendungsnachweis!D169</f>
        <v>0</v>
      </c>
      <c r="D158" s="146" t="str">
        <f>IF(Monatsverwendungsnachweis!F169="","",Monatsverwendungsnachweis!F169)</f>
        <v/>
      </c>
      <c r="E158" s="146" t="str">
        <f>IF(Monatsverwendungsnachweis!H169="","",Monatsverwendungsnachweis!H169)</f>
        <v/>
      </c>
      <c r="F158" s="121">
        <f>Monatsverwendungsnachweis!G169</f>
        <v>0</v>
      </c>
      <c r="G158" s="146">
        <f>Monatsverwendungsnachweis!H169</f>
        <v>0</v>
      </c>
      <c r="H158" s="460">
        <f>VLOOKUP(Monatsverwendungsnachweis!$K$5,Matrix,3,FALSE)</f>
        <v>0</v>
      </c>
      <c r="I158" s="460">
        <f>VLOOKUP(Monatsverwendungsnachweis!$K$5,Matrix,9,FALSE)</f>
        <v>0</v>
      </c>
      <c r="J158" s="460">
        <f>IF(Monatsverwendungsnachweis!I169="ja",1,0)</f>
        <v>0</v>
      </c>
      <c r="K158" s="460">
        <f>IF(Monatsverwendungsnachweis!Q169+Monatsverwendungsnachweis!R169&gt;0,1,0)</f>
        <v>0</v>
      </c>
      <c r="L158" s="777">
        <f t="shared" si="2"/>
        <v>0</v>
      </c>
      <c r="M158" s="460">
        <v>1</v>
      </c>
      <c r="N158" s="460">
        <f>IF(H158=1,Ermittlung_Pauschale!K158,L158*M158)</f>
        <v>0</v>
      </c>
      <c r="O158" s="186">
        <v>0</v>
      </c>
    </row>
    <row r="159" spans="1:15" x14ac:dyDescent="0.25">
      <c r="A159" s="121" t="str">
        <f>Monatsverwendungsnachweis!A170</f>
        <v/>
      </c>
      <c r="B159" s="184">
        <f>Monatsverwendungsnachweis!B170</f>
        <v>0</v>
      </c>
      <c r="C159" s="184">
        <f>Monatsverwendungsnachweis!D170</f>
        <v>0</v>
      </c>
      <c r="D159" s="146" t="str">
        <f>IF(Monatsverwendungsnachweis!F170="","",Monatsverwendungsnachweis!F170)</f>
        <v/>
      </c>
      <c r="E159" s="146" t="str">
        <f>IF(Monatsverwendungsnachweis!H170="","",Monatsverwendungsnachweis!H170)</f>
        <v/>
      </c>
      <c r="F159" s="121">
        <f>Monatsverwendungsnachweis!G170</f>
        <v>0</v>
      </c>
      <c r="G159" s="146">
        <f>Monatsverwendungsnachweis!H170</f>
        <v>0</v>
      </c>
      <c r="H159" s="460">
        <f>VLOOKUP(Monatsverwendungsnachweis!$K$5,Matrix,3,FALSE)</f>
        <v>0</v>
      </c>
      <c r="I159" s="460">
        <f>VLOOKUP(Monatsverwendungsnachweis!$K$5,Matrix,9,FALSE)</f>
        <v>0</v>
      </c>
      <c r="J159" s="460">
        <f>IF(Monatsverwendungsnachweis!I170="ja",1,0)</f>
        <v>0</v>
      </c>
      <c r="K159" s="460">
        <f>IF(Monatsverwendungsnachweis!Q170+Monatsverwendungsnachweis!R170&gt;0,1,0)</f>
        <v>0</v>
      </c>
      <c r="L159" s="777">
        <f t="shared" si="2"/>
        <v>0</v>
      </c>
      <c r="M159" s="460">
        <v>1</v>
      </c>
      <c r="N159" s="460">
        <f>IF(H159=1,Ermittlung_Pauschale!K159,L159*M159)</f>
        <v>0</v>
      </c>
      <c r="O159" s="186">
        <v>0</v>
      </c>
    </row>
    <row r="160" spans="1:15" x14ac:dyDescent="0.25">
      <c r="A160" s="121" t="str">
        <f>Monatsverwendungsnachweis!A171</f>
        <v/>
      </c>
      <c r="B160" s="184">
        <f>Monatsverwendungsnachweis!B171</f>
        <v>0</v>
      </c>
      <c r="C160" s="184">
        <f>Monatsverwendungsnachweis!D171</f>
        <v>0</v>
      </c>
      <c r="D160" s="146" t="str">
        <f>IF(Monatsverwendungsnachweis!F171="","",Monatsverwendungsnachweis!F171)</f>
        <v/>
      </c>
      <c r="E160" s="146" t="str">
        <f>IF(Monatsverwendungsnachweis!H171="","",Monatsverwendungsnachweis!H171)</f>
        <v/>
      </c>
      <c r="F160" s="121">
        <f>Monatsverwendungsnachweis!G171</f>
        <v>0</v>
      </c>
      <c r="G160" s="146">
        <f>Monatsverwendungsnachweis!H171</f>
        <v>0</v>
      </c>
      <c r="H160" s="460">
        <f>VLOOKUP(Monatsverwendungsnachweis!$K$5,Matrix,3,FALSE)</f>
        <v>0</v>
      </c>
      <c r="I160" s="460">
        <f>VLOOKUP(Monatsverwendungsnachweis!$K$5,Matrix,9,FALSE)</f>
        <v>0</v>
      </c>
      <c r="J160" s="460">
        <f>IF(Monatsverwendungsnachweis!I171="ja",1,0)</f>
        <v>0</v>
      </c>
      <c r="K160" s="460">
        <f>IF(Monatsverwendungsnachweis!Q171+Monatsverwendungsnachweis!R171&gt;0,1,0)</f>
        <v>0</v>
      </c>
      <c r="L160" s="777">
        <f t="shared" si="2"/>
        <v>0</v>
      </c>
      <c r="M160" s="460">
        <v>1</v>
      </c>
      <c r="N160" s="460">
        <f>IF(H160=1,Ermittlung_Pauschale!K160,L160*M160)</f>
        <v>0</v>
      </c>
      <c r="O160" s="186">
        <v>0</v>
      </c>
    </row>
    <row r="161" spans="1:15" x14ac:dyDescent="0.25">
      <c r="A161" s="121" t="str">
        <f>Monatsverwendungsnachweis!A172</f>
        <v/>
      </c>
      <c r="B161" s="184">
        <f>Monatsverwendungsnachweis!B172</f>
        <v>0</v>
      </c>
      <c r="C161" s="184">
        <f>Monatsverwendungsnachweis!D172</f>
        <v>0</v>
      </c>
      <c r="D161" s="146" t="str">
        <f>IF(Monatsverwendungsnachweis!F172="","",Monatsverwendungsnachweis!F172)</f>
        <v/>
      </c>
      <c r="E161" s="146" t="str">
        <f>IF(Monatsverwendungsnachweis!H172="","",Monatsverwendungsnachweis!H172)</f>
        <v/>
      </c>
      <c r="F161" s="121">
        <f>Monatsverwendungsnachweis!G172</f>
        <v>0</v>
      </c>
      <c r="G161" s="146">
        <f>Monatsverwendungsnachweis!H172</f>
        <v>0</v>
      </c>
      <c r="H161" s="460">
        <f>VLOOKUP(Monatsverwendungsnachweis!$K$5,Matrix,3,FALSE)</f>
        <v>0</v>
      </c>
      <c r="I161" s="460">
        <f>VLOOKUP(Monatsverwendungsnachweis!$K$5,Matrix,9,FALSE)</f>
        <v>0</v>
      </c>
      <c r="J161" s="460">
        <f>IF(Monatsverwendungsnachweis!I172="ja",1,0)</f>
        <v>0</v>
      </c>
      <c r="K161" s="460">
        <f>IF(Monatsverwendungsnachweis!Q172+Monatsverwendungsnachweis!R172&gt;0,1,0)</f>
        <v>0</v>
      </c>
      <c r="L161" s="777">
        <f t="shared" si="2"/>
        <v>0</v>
      </c>
      <c r="M161" s="460">
        <v>1</v>
      </c>
      <c r="N161" s="460">
        <f>IF(H161=1,Ermittlung_Pauschale!K161,L161*M161)</f>
        <v>0</v>
      </c>
      <c r="O161" s="186">
        <v>0</v>
      </c>
    </row>
    <row r="162" spans="1:15" x14ac:dyDescent="0.25">
      <c r="A162" s="121" t="str">
        <f>Monatsverwendungsnachweis!A173</f>
        <v/>
      </c>
      <c r="B162" s="184">
        <f>Monatsverwendungsnachweis!B173</f>
        <v>0</v>
      </c>
      <c r="C162" s="184">
        <f>Monatsverwendungsnachweis!D173</f>
        <v>0</v>
      </c>
      <c r="D162" s="146" t="str">
        <f>IF(Monatsverwendungsnachweis!F173="","",Monatsverwendungsnachweis!F173)</f>
        <v/>
      </c>
      <c r="E162" s="146" t="str">
        <f>IF(Monatsverwendungsnachweis!H173="","",Monatsverwendungsnachweis!H173)</f>
        <v/>
      </c>
      <c r="F162" s="121">
        <f>Monatsverwendungsnachweis!G173</f>
        <v>0</v>
      </c>
      <c r="G162" s="146">
        <f>Monatsverwendungsnachweis!H173</f>
        <v>0</v>
      </c>
      <c r="H162" s="460">
        <f>VLOOKUP(Monatsverwendungsnachweis!$K$5,Matrix,3,FALSE)</f>
        <v>0</v>
      </c>
      <c r="I162" s="460">
        <f>VLOOKUP(Monatsverwendungsnachweis!$K$5,Matrix,9,FALSE)</f>
        <v>0</v>
      </c>
      <c r="J162" s="460">
        <f>IF(Monatsverwendungsnachweis!I173="ja",1,0)</f>
        <v>0</v>
      </c>
      <c r="K162" s="460">
        <f>IF(Monatsverwendungsnachweis!Q173+Monatsverwendungsnachweis!R173&gt;0,1,0)</f>
        <v>0</v>
      </c>
      <c r="L162" s="777">
        <f t="shared" si="2"/>
        <v>0</v>
      </c>
      <c r="M162" s="460">
        <v>1</v>
      </c>
      <c r="N162" s="460">
        <f>IF(H162=1,Ermittlung_Pauschale!K162,L162*M162)</f>
        <v>0</v>
      </c>
      <c r="O162" s="186">
        <v>0</v>
      </c>
    </row>
    <row r="163" spans="1:15" x14ac:dyDescent="0.25">
      <c r="A163" s="121" t="str">
        <f>Monatsverwendungsnachweis!A174</f>
        <v/>
      </c>
      <c r="B163" s="184">
        <f>Monatsverwendungsnachweis!B174</f>
        <v>0</v>
      </c>
      <c r="C163" s="184">
        <f>Monatsverwendungsnachweis!D174</f>
        <v>0</v>
      </c>
      <c r="D163" s="146" t="str">
        <f>IF(Monatsverwendungsnachweis!F174="","",Monatsverwendungsnachweis!F174)</f>
        <v/>
      </c>
      <c r="E163" s="146" t="str">
        <f>IF(Monatsverwendungsnachweis!H174="","",Monatsverwendungsnachweis!H174)</f>
        <v/>
      </c>
      <c r="F163" s="121">
        <f>Monatsverwendungsnachweis!G174</f>
        <v>0</v>
      </c>
      <c r="G163" s="146">
        <f>Monatsverwendungsnachweis!H174</f>
        <v>0</v>
      </c>
      <c r="H163" s="460">
        <f>VLOOKUP(Monatsverwendungsnachweis!$K$5,Matrix,3,FALSE)</f>
        <v>0</v>
      </c>
      <c r="I163" s="460">
        <f>VLOOKUP(Monatsverwendungsnachweis!$K$5,Matrix,9,FALSE)</f>
        <v>0</v>
      </c>
      <c r="J163" s="460">
        <f>IF(Monatsverwendungsnachweis!I174="ja",1,0)</f>
        <v>0</v>
      </c>
      <c r="K163" s="460">
        <f>IF(Monatsverwendungsnachweis!Q174+Monatsverwendungsnachweis!R174&gt;0,1,0)</f>
        <v>0</v>
      </c>
      <c r="L163" s="777">
        <f t="shared" si="2"/>
        <v>0</v>
      </c>
      <c r="M163" s="460">
        <v>1</v>
      </c>
      <c r="N163" s="460">
        <f>IF(H163=1,Ermittlung_Pauschale!K163,L163*M163)</f>
        <v>0</v>
      </c>
      <c r="O163" s="186">
        <v>0</v>
      </c>
    </row>
    <row r="164" spans="1:15" x14ac:dyDescent="0.25">
      <c r="A164" s="121" t="str">
        <f>Monatsverwendungsnachweis!A175</f>
        <v/>
      </c>
      <c r="B164" s="184">
        <f>Monatsverwendungsnachweis!B175</f>
        <v>0</v>
      </c>
      <c r="C164" s="184">
        <f>Monatsverwendungsnachweis!D175</f>
        <v>0</v>
      </c>
      <c r="D164" s="146" t="str">
        <f>IF(Monatsverwendungsnachweis!F175="","",Monatsverwendungsnachweis!F175)</f>
        <v/>
      </c>
      <c r="E164" s="146" t="str">
        <f>IF(Monatsverwendungsnachweis!H175="","",Monatsverwendungsnachweis!H175)</f>
        <v/>
      </c>
      <c r="F164" s="121">
        <f>Monatsverwendungsnachweis!G175</f>
        <v>0</v>
      </c>
      <c r="G164" s="146">
        <f>Monatsverwendungsnachweis!H175</f>
        <v>0</v>
      </c>
      <c r="H164" s="460">
        <f>VLOOKUP(Monatsverwendungsnachweis!$K$5,Matrix,3,FALSE)</f>
        <v>0</v>
      </c>
      <c r="I164" s="460">
        <f>VLOOKUP(Monatsverwendungsnachweis!$K$5,Matrix,9,FALSE)</f>
        <v>0</v>
      </c>
      <c r="J164" s="460">
        <f>IF(Monatsverwendungsnachweis!I175="ja",1,0)</f>
        <v>0</v>
      </c>
      <c r="K164" s="460">
        <f>IF(Monatsverwendungsnachweis!Q175+Monatsverwendungsnachweis!R175&gt;0,1,0)</f>
        <v>0</v>
      </c>
      <c r="L164" s="777">
        <f t="shared" si="2"/>
        <v>0</v>
      </c>
      <c r="M164" s="460">
        <v>1</v>
      </c>
      <c r="N164" s="460">
        <f>IF(H164=1,Ermittlung_Pauschale!K164,L164*M164)</f>
        <v>0</v>
      </c>
      <c r="O164" s="186">
        <v>0</v>
      </c>
    </row>
    <row r="165" spans="1:15" x14ac:dyDescent="0.25">
      <c r="A165" s="121" t="str">
        <f>Monatsverwendungsnachweis!A176</f>
        <v/>
      </c>
      <c r="B165" s="184">
        <f>Monatsverwendungsnachweis!B176</f>
        <v>0</v>
      </c>
      <c r="C165" s="184">
        <f>Monatsverwendungsnachweis!D176</f>
        <v>0</v>
      </c>
      <c r="D165" s="146" t="str">
        <f>IF(Monatsverwendungsnachweis!F176="","",Monatsverwendungsnachweis!F176)</f>
        <v/>
      </c>
      <c r="E165" s="146" t="str">
        <f>IF(Monatsverwendungsnachweis!H176="","",Monatsverwendungsnachweis!H176)</f>
        <v/>
      </c>
      <c r="F165" s="121">
        <f>Monatsverwendungsnachweis!G176</f>
        <v>0</v>
      </c>
      <c r="G165" s="146">
        <f>Monatsverwendungsnachweis!H176</f>
        <v>0</v>
      </c>
      <c r="H165" s="460">
        <f>VLOOKUP(Monatsverwendungsnachweis!$K$5,Matrix,3,FALSE)</f>
        <v>0</v>
      </c>
      <c r="I165" s="460">
        <f>VLOOKUP(Monatsverwendungsnachweis!$K$5,Matrix,9,FALSE)</f>
        <v>0</v>
      </c>
      <c r="J165" s="460">
        <f>IF(Monatsverwendungsnachweis!I176="ja",1,0)</f>
        <v>0</v>
      </c>
      <c r="K165" s="460">
        <f>IF(Monatsverwendungsnachweis!Q176+Monatsverwendungsnachweis!R176&gt;0,1,0)</f>
        <v>0</v>
      </c>
      <c r="L165" s="777">
        <f t="shared" si="2"/>
        <v>0</v>
      </c>
      <c r="M165" s="460">
        <v>1</v>
      </c>
      <c r="N165" s="460">
        <f>IF(H165=1,Ermittlung_Pauschale!K165,L165*M165)</f>
        <v>0</v>
      </c>
      <c r="O165" s="186">
        <v>0</v>
      </c>
    </row>
    <row r="166" spans="1:15" x14ac:dyDescent="0.25">
      <c r="A166" s="121" t="str">
        <f>Monatsverwendungsnachweis!A177</f>
        <v/>
      </c>
      <c r="B166" s="184">
        <f>Monatsverwendungsnachweis!B177</f>
        <v>0</v>
      </c>
      <c r="C166" s="184">
        <f>Monatsverwendungsnachweis!D177</f>
        <v>0</v>
      </c>
      <c r="D166" s="146" t="str">
        <f>IF(Monatsverwendungsnachweis!F177="","",Monatsverwendungsnachweis!F177)</f>
        <v/>
      </c>
      <c r="E166" s="146" t="str">
        <f>IF(Monatsverwendungsnachweis!H177="","",Monatsverwendungsnachweis!H177)</f>
        <v/>
      </c>
      <c r="F166" s="121">
        <f>Monatsverwendungsnachweis!G177</f>
        <v>0</v>
      </c>
      <c r="G166" s="146">
        <f>Monatsverwendungsnachweis!H177</f>
        <v>0</v>
      </c>
      <c r="H166" s="460">
        <f>VLOOKUP(Monatsverwendungsnachweis!$K$5,Matrix,3,FALSE)</f>
        <v>0</v>
      </c>
      <c r="I166" s="460">
        <f>VLOOKUP(Monatsverwendungsnachweis!$K$5,Matrix,9,FALSE)</f>
        <v>0</v>
      </c>
      <c r="J166" s="460">
        <f>IF(Monatsverwendungsnachweis!I177="ja",1,0)</f>
        <v>0</v>
      </c>
      <c r="K166" s="460">
        <f>IF(Monatsverwendungsnachweis!Q177+Monatsverwendungsnachweis!R177&gt;0,1,0)</f>
        <v>0</v>
      </c>
      <c r="L166" s="777">
        <f t="shared" si="2"/>
        <v>0</v>
      </c>
      <c r="M166" s="460">
        <v>1</v>
      </c>
      <c r="N166" s="460">
        <f>IF(H166=1,Ermittlung_Pauschale!K166,L166*M166)</f>
        <v>0</v>
      </c>
      <c r="O166" s="186">
        <v>0</v>
      </c>
    </row>
    <row r="167" spans="1:15" x14ac:dyDescent="0.25">
      <c r="A167" s="121" t="str">
        <f>Monatsverwendungsnachweis!A178</f>
        <v/>
      </c>
      <c r="B167" s="184">
        <f>Monatsverwendungsnachweis!B178</f>
        <v>0</v>
      </c>
      <c r="C167" s="184">
        <f>Monatsverwendungsnachweis!D178</f>
        <v>0</v>
      </c>
      <c r="D167" s="146" t="str">
        <f>IF(Monatsverwendungsnachweis!F178="","",Monatsverwendungsnachweis!F178)</f>
        <v/>
      </c>
      <c r="E167" s="146" t="str">
        <f>IF(Monatsverwendungsnachweis!H178="","",Monatsverwendungsnachweis!H178)</f>
        <v/>
      </c>
      <c r="F167" s="121">
        <f>Monatsverwendungsnachweis!G178</f>
        <v>0</v>
      </c>
      <c r="G167" s="146">
        <f>Monatsverwendungsnachweis!H178</f>
        <v>0</v>
      </c>
      <c r="H167" s="460">
        <f>VLOOKUP(Monatsverwendungsnachweis!$K$5,Matrix,3,FALSE)</f>
        <v>0</v>
      </c>
      <c r="I167" s="460">
        <f>VLOOKUP(Monatsverwendungsnachweis!$K$5,Matrix,9,FALSE)</f>
        <v>0</v>
      </c>
      <c r="J167" s="460">
        <f>IF(Monatsverwendungsnachweis!I178="ja",1,0)</f>
        <v>0</v>
      </c>
      <c r="K167" s="460">
        <f>IF(Monatsverwendungsnachweis!Q178+Monatsverwendungsnachweis!R178&gt;0,1,0)</f>
        <v>0</v>
      </c>
      <c r="L167" s="777">
        <f t="shared" si="2"/>
        <v>0</v>
      </c>
      <c r="M167" s="460">
        <v>1</v>
      </c>
      <c r="N167" s="460">
        <f>IF(H167=1,Ermittlung_Pauschale!K167,L167*M167)</f>
        <v>0</v>
      </c>
      <c r="O167" s="186">
        <v>0</v>
      </c>
    </row>
    <row r="168" spans="1:15" x14ac:dyDescent="0.25">
      <c r="A168" s="121" t="str">
        <f>Monatsverwendungsnachweis!A179</f>
        <v/>
      </c>
      <c r="B168" s="184">
        <f>Monatsverwendungsnachweis!B179</f>
        <v>0</v>
      </c>
      <c r="C168" s="184">
        <f>Monatsverwendungsnachweis!D179</f>
        <v>0</v>
      </c>
      <c r="D168" s="146" t="str">
        <f>IF(Monatsverwendungsnachweis!F179="","",Monatsverwendungsnachweis!F179)</f>
        <v/>
      </c>
      <c r="E168" s="146" t="str">
        <f>IF(Monatsverwendungsnachweis!H179="","",Monatsverwendungsnachweis!H179)</f>
        <v/>
      </c>
      <c r="F168" s="121">
        <f>Monatsverwendungsnachweis!G179</f>
        <v>0</v>
      </c>
      <c r="G168" s="146">
        <f>Monatsverwendungsnachweis!H179</f>
        <v>0</v>
      </c>
      <c r="H168" s="460">
        <f>VLOOKUP(Monatsverwendungsnachweis!$K$5,Matrix,3,FALSE)</f>
        <v>0</v>
      </c>
      <c r="I168" s="460">
        <f>VLOOKUP(Monatsverwendungsnachweis!$K$5,Matrix,9,FALSE)</f>
        <v>0</v>
      </c>
      <c r="J168" s="460">
        <f>IF(Monatsverwendungsnachweis!I179="ja",1,0)</f>
        <v>0</v>
      </c>
      <c r="K168" s="460">
        <f>IF(Monatsverwendungsnachweis!Q179+Monatsverwendungsnachweis!R179&gt;0,1,0)</f>
        <v>0</v>
      </c>
      <c r="L168" s="777">
        <f t="shared" si="2"/>
        <v>0</v>
      </c>
      <c r="M168" s="460">
        <v>1</v>
      </c>
      <c r="N168" s="460">
        <f>IF(H168=1,Ermittlung_Pauschale!K168,L168*M168)</f>
        <v>0</v>
      </c>
      <c r="O168" s="186">
        <v>0</v>
      </c>
    </row>
    <row r="169" spans="1:15" x14ac:dyDescent="0.25">
      <c r="A169" s="121" t="str">
        <f>Monatsverwendungsnachweis!A180</f>
        <v/>
      </c>
      <c r="B169" s="184">
        <f>Monatsverwendungsnachweis!B180</f>
        <v>0</v>
      </c>
      <c r="C169" s="184">
        <f>Monatsverwendungsnachweis!D180</f>
        <v>0</v>
      </c>
      <c r="D169" s="146" t="str">
        <f>IF(Monatsverwendungsnachweis!F180="","",Monatsverwendungsnachweis!F180)</f>
        <v/>
      </c>
      <c r="E169" s="146" t="str">
        <f>IF(Monatsverwendungsnachweis!H180="","",Monatsverwendungsnachweis!H180)</f>
        <v/>
      </c>
      <c r="F169" s="121">
        <f>Monatsverwendungsnachweis!G180</f>
        <v>0</v>
      </c>
      <c r="G169" s="146">
        <f>Monatsverwendungsnachweis!H180</f>
        <v>0</v>
      </c>
      <c r="H169" s="460">
        <f>VLOOKUP(Monatsverwendungsnachweis!$K$5,Matrix,3,FALSE)</f>
        <v>0</v>
      </c>
      <c r="I169" s="460">
        <f>VLOOKUP(Monatsverwendungsnachweis!$K$5,Matrix,9,FALSE)</f>
        <v>0</v>
      </c>
      <c r="J169" s="460">
        <f>IF(Monatsverwendungsnachweis!I180="ja",1,0)</f>
        <v>0</v>
      </c>
      <c r="K169" s="460">
        <f>IF(Monatsverwendungsnachweis!Q180+Monatsverwendungsnachweis!R180&gt;0,1,0)</f>
        <v>0</v>
      </c>
      <c r="L169" s="777">
        <f t="shared" si="2"/>
        <v>0</v>
      </c>
      <c r="M169" s="460">
        <v>1</v>
      </c>
      <c r="N169" s="460">
        <f>IF(H169=1,Ermittlung_Pauschale!K169,L169*M169)</f>
        <v>0</v>
      </c>
      <c r="O169" s="186">
        <v>0</v>
      </c>
    </row>
    <row r="170" spans="1:15" x14ac:dyDescent="0.25">
      <c r="A170" s="121" t="str">
        <f>Monatsverwendungsnachweis!A181</f>
        <v/>
      </c>
      <c r="B170" s="184">
        <f>Monatsverwendungsnachweis!B181</f>
        <v>0</v>
      </c>
      <c r="C170" s="184">
        <f>Monatsverwendungsnachweis!D181</f>
        <v>0</v>
      </c>
      <c r="D170" s="146" t="str">
        <f>IF(Monatsverwendungsnachweis!F181="","",Monatsverwendungsnachweis!F181)</f>
        <v/>
      </c>
      <c r="E170" s="146" t="str">
        <f>IF(Monatsverwendungsnachweis!H181="","",Monatsverwendungsnachweis!H181)</f>
        <v/>
      </c>
      <c r="F170" s="121">
        <f>Monatsverwendungsnachweis!G181</f>
        <v>0</v>
      </c>
      <c r="G170" s="146">
        <f>Monatsverwendungsnachweis!H181</f>
        <v>0</v>
      </c>
      <c r="H170" s="460">
        <f>VLOOKUP(Monatsverwendungsnachweis!$K$5,Matrix,3,FALSE)</f>
        <v>0</v>
      </c>
      <c r="I170" s="460">
        <f>VLOOKUP(Monatsverwendungsnachweis!$K$5,Matrix,9,FALSE)</f>
        <v>0</v>
      </c>
      <c r="J170" s="460">
        <f>IF(Monatsverwendungsnachweis!I181="ja",1,0)</f>
        <v>0</v>
      </c>
      <c r="K170" s="460">
        <f>IF(Monatsverwendungsnachweis!Q181+Monatsverwendungsnachweis!R181&gt;0,1,0)</f>
        <v>0</v>
      </c>
      <c r="L170" s="777">
        <f t="shared" si="2"/>
        <v>0</v>
      </c>
      <c r="M170" s="460">
        <v>1</v>
      </c>
      <c r="N170" s="460">
        <f>IF(H170=1,Ermittlung_Pauschale!K170,L170*M170)</f>
        <v>0</v>
      </c>
      <c r="O170" s="186">
        <v>0</v>
      </c>
    </row>
    <row r="171" spans="1:15" x14ac:dyDescent="0.25">
      <c r="A171" s="121" t="str">
        <f>Monatsverwendungsnachweis!A182</f>
        <v/>
      </c>
      <c r="B171" s="184">
        <f>Monatsverwendungsnachweis!B182</f>
        <v>0</v>
      </c>
      <c r="C171" s="184">
        <f>Monatsverwendungsnachweis!D182</f>
        <v>0</v>
      </c>
      <c r="D171" s="146" t="str">
        <f>IF(Monatsverwendungsnachweis!F182="","",Monatsverwendungsnachweis!F182)</f>
        <v/>
      </c>
      <c r="E171" s="146" t="str">
        <f>IF(Monatsverwendungsnachweis!H182="","",Monatsverwendungsnachweis!H182)</f>
        <v/>
      </c>
      <c r="F171" s="121">
        <f>Monatsverwendungsnachweis!G182</f>
        <v>0</v>
      </c>
      <c r="G171" s="146">
        <f>Monatsverwendungsnachweis!H182</f>
        <v>0</v>
      </c>
      <c r="H171" s="460">
        <f>VLOOKUP(Monatsverwendungsnachweis!$K$5,Matrix,3,FALSE)</f>
        <v>0</v>
      </c>
      <c r="I171" s="460">
        <f>VLOOKUP(Monatsverwendungsnachweis!$K$5,Matrix,9,FALSE)</f>
        <v>0</v>
      </c>
      <c r="J171" s="460">
        <f>IF(Monatsverwendungsnachweis!I182="ja",1,0)</f>
        <v>0</v>
      </c>
      <c r="K171" s="460">
        <f>IF(Monatsverwendungsnachweis!Q182+Monatsverwendungsnachweis!R182&gt;0,1,0)</f>
        <v>0</v>
      </c>
      <c r="L171" s="777">
        <f t="shared" si="2"/>
        <v>0</v>
      </c>
      <c r="M171" s="460">
        <v>1</v>
      </c>
      <c r="N171" s="460">
        <f>IF(H171=1,Ermittlung_Pauschale!K171,L171*M171)</f>
        <v>0</v>
      </c>
      <c r="O171" s="186">
        <v>0</v>
      </c>
    </row>
    <row r="172" spans="1:15" x14ac:dyDescent="0.25">
      <c r="A172" s="121" t="str">
        <f>Monatsverwendungsnachweis!A183</f>
        <v/>
      </c>
      <c r="B172" s="184">
        <f>Monatsverwendungsnachweis!B183</f>
        <v>0</v>
      </c>
      <c r="C172" s="184">
        <f>Monatsverwendungsnachweis!D183</f>
        <v>0</v>
      </c>
      <c r="D172" s="146" t="str">
        <f>IF(Monatsverwendungsnachweis!F183="","",Monatsverwendungsnachweis!F183)</f>
        <v/>
      </c>
      <c r="E172" s="146" t="str">
        <f>IF(Monatsverwendungsnachweis!H183="","",Monatsverwendungsnachweis!H183)</f>
        <v/>
      </c>
      <c r="F172" s="121">
        <f>Monatsverwendungsnachweis!G183</f>
        <v>0</v>
      </c>
      <c r="G172" s="146">
        <f>Monatsverwendungsnachweis!H183</f>
        <v>0</v>
      </c>
      <c r="H172" s="460">
        <f>VLOOKUP(Monatsverwendungsnachweis!$K$5,Matrix,3,FALSE)</f>
        <v>0</v>
      </c>
      <c r="I172" s="460">
        <f>VLOOKUP(Monatsverwendungsnachweis!$K$5,Matrix,9,FALSE)</f>
        <v>0</v>
      </c>
      <c r="J172" s="460">
        <f>IF(Monatsverwendungsnachweis!I183="ja",1,0)</f>
        <v>0</v>
      </c>
      <c r="K172" s="460">
        <f>IF(Monatsverwendungsnachweis!Q183+Monatsverwendungsnachweis!R183&gt;0,1,0)</f>
        <v>0</v>
      </c>
      <c r="L172" s="777">
        <f t="shared" si="2"/>
        <v>0</v>
      </c>
      <c r="M172" s="460">
        <v>1</v>
      </c>
      <c r="N172" s="460">
        <f>IF(H172=1,Ermittlung_Pauschale!K172,L172*M172)</f>
        <v>0</v>
      </c>
      <c r="O172" s="186">
        <v>0</v>
      </c>
    </row>
    <row r="173" spans="1:15" x14ac:dyDescent="0.25">
      <c r="A173" s="121" t="str">
        <f>Monatsverwendungsnachweis!A184</f>
        <v/>
      </c>
      <c r="B173" s="184">
        <f>Monatsverwendungsnachweis!B184</f>
        <v>0</v>
      </c>
      <c r="C173" s="184">
        <f>Monatsverwendungsnachweis!D184</f>
        <v>0</v>
      </c>
      <c r="D173" s="146" t="str">
        <f>IF(Monatsverwendungsnachweis!F184="","",Monatsverwendungsnachweis!F184)</f>
        <v/>
      </c>
      <c r="E173" s="146" t="str">
        <f>IF(Monatsverwendungsnachweis!H184="","",Monatsverwendungsnachweis!H184)</f>
        <v/>
      </c>
      <c r="F173" s="121">
        <f>Monatsverwendungsnachweis!G184</f>
        <v>0</v>
      </c>
      <c r="G173" s="146">
        <f>Monatsverwendungsnachweis!H184</f>
        <v>0</v>
      </c>
      <c r="H173" s="460">
        <f>VLOOKUP(Monatsverwendungsnachweis!$K$5,Matrix,3,FALSE)</f>
        <v>0</v>
      </c>
      <c r="I173" s="460">
        <f>VLOOKUP(Monatsverwendungsnachweis!$K$5,Matrix,9,FALSE)</f>
        <v>0</v>
      </c>
      <c r="J173" s="460">
        <f>IF(Monatsverwendungsnachweis!I184="ja",1,0)</f>
        <v>0</v>
      </c>
      <c r="K173" s="460">
        <f>IF(Monatsverwendungsnachweis!Q184+Monatsverwendungsnachweis!R184&gt;0,1,0)</f>
        <v>0</v>
      </c>
      <c r="L173" s="777">
        <f t="shared" si="2"/>
        <v>0</v>
      </c>
      <c r="M173" s="460">
        <v>1</v>
      </c>
      <c r="N173" s="460">
        <f>IF(H173=1,Ermittlung_Pauschale!K173,L173*M173)</f>
        <v>0</v>
      </c>
      <c r="O173" s="186">
        <v>0</v>
      </c>
    </row>
    <row r="174" spans="1:15" x14ac:dyDescent="0.25">
      <c r="A174" s="121" t="str">
        <f>Monatsverwendungsnachweis!A185</f>
        <v/>
      </c>
      <c r="B174" s="184">
        <f>Monatsverwendungsnachweis!B185</f>
        <v>0</v>
      </c>
      <c r="C174" s="184">
        <f>Monatsverwendungsnachweis!D185</f>
        <v>0</v>
      </c>
      <c r="D174" s="146" t="str">
        <f>IF(Monatsverwendungsnachweis!F185="","",Monatsverwendungsnachweis!F185)</f>
        <v/>
      </c>
      <c r="E174" s="146" t="str">
        <f>IF(Monatsverwendungsnachweis!H185="","",Monatsverwendungsnachweis!H185)</f>
        <v/>
      </c>
      <c r="F174" s="121">
        <f>Monatsverwendungsnachweis!G185</f>
        <v>0</v>
      </c>
      <c r="G174" s="146">
        <f>Monatsverwendungsnachweis!H185</f>
        <v>0</v>
      </c>
      <c r="H174" s="460">
        <f>VLOOKUP(Monatsverwendungsnachweis!$K$5,Matrix,3,FALSE)</f>
        <v>0</v>
      </c>
      <c r="I174" s="460">
        <f>VLOOKUP(Monatsverwendungsnachweis!$K$5,Matrix,9,FALSE)</f>
        <v>0</v>
      </c>
      <c r="J174" s="460">
        <f>IF(Monatsverwendungsnachweis!I185="ja",1,0)</f>
        <v>0</v>
      </c>
      <c r="K174" s="460">
        <f>IF(Monatsverwendungsnachweis!Q185+Monatsverwendungsnachweis!R185&gt;0,1,0)</f>
        <v>0</v>
      </c>
      <c r="L174" s="777">
        <f t="shared" si="2"/>
        <v>0</v>
      </c>
      <c r="M174" s="460">
        <v>1</v>
      </c>
      <c r="N174" s="460">
        <f>IF(H174=1,Ermittlung_Pauschale!K174,L174*M174)</f>
        <v>0</v>
      </c>
      <c r="O174" s="186">
        <v>0</v>
      </c>
    </row>
    <row r="175" spans="1:15" x14ac:dyDescent="0.25">
      <c r="A175" s="121" t="str">
        <f>Monatsverwendungsnachweis!A186</f>
        <v/>
      </c>
      <c r="B175" s="184">
        <f>Monatsverwendungsnachweis!B186</f>
        <v>0</v>
      </c>
      <c r="C175" s="184">
        <f>Monatsverwendungsnachweis!D186</f>
        <v>0</v>
      </c>
      <c r="D175" s="146" t="str">
        <f>IF(Monatsverwendungsnachweis!F186="","",Monatsverwendungsnachweis!F186)</f>
        <v/>
      </c>
      <c r="E175" s="146" t="str">
        <f>IF(Monatsverwendungsnachweis!H186="","",Monatsverwendungsnachweis!H186)</f>
        <v/>
      </c>
      <c r="F175" s="121">
        <f>Monatsverwendungsnachweis!G186</f>
        <v>0</v>
      </c>
      <c r="G175" s="146">
        <f>Monatsverwendungsnachweis!H186</f>
        <v>0</v>
      </c>
      <c r="H175" s="460">
        <f>VLOOKUP(Monatsverwendungsnachweis!$K$5,Matrix,3,FALSE)</f>
        <v>0</v>
      </c>
      <c r="I175" s="460">
        <f>VLOOKUP(Monatsverwendungsnachweis!$K$5,Matrix,9,FALSE)</f>
        <v>0</v>
      </c>
      <c r="J175" s="460">
        <f>IF(Monatsverwendungsnachweis!I186="ja",1,0)</f>
        <v>0</v>
      </c>
      <c r="K175" s="460">
        <f>IF(Monatsverwendungsnachweis!Q186+Monatsverwendungsnachweis!R186&gt;0,1,0)</f>
        <v>0</v>
      </c>
      <c r="L175" s="777">
        <f t="shared" si="2"/>
        <v>0</v>
      </c>
      <c r="M175" s="460">
        <v>1</v>
      </c>
      <c r="N175" s="460">
        <f>IF(H175=1,Ermittlung_Pauschale!K175,L175*M175)</f>
        <v>0</v>
      </c>
      <c r="O175" s="186">
        <v>0</v>
      </c>
    </row>
    <row r="176" spans="1:15" x14ac:dyDescent="0.25">
      <c r="A176" s="121" t="str">
        <f>Monatsverwendungsnachweis!A187</f>
        <v/>
      </c>
      <c r="B176" s="184">
        <f>Monatsverwendungsnachweis!B187</f>
        <v>0</v>
      </c>
      <c r="C176" s="184">
        <f>Monatsverwendungsnachweis!D187</f>
        <v>0</v>
      </c>
      <c r="D176" s="146" t="str">
        <f>IF(Monatsverwendungsnachweis!F187="","",Monatsverwendungsnachweis!F187)</f>
        <v/>
      </c>
      <c r="E176" s="146" t="str">
        <f>IF(Monatsverwendungsnachweis!H187="","",Monatsverwendungsnachweis!H187)</f>
        <v/>
      </c>
      <c r="F176" s="121">
        <f>Monatsverwendungsnachweis!G187</f>
        <v>0</v>
      </c>
      <c r="G176" s="146">
        <f>Monatsverwendungsnachweis!H187</f>
        <v>0</v>
      </c>
      <c r="H176" s="460">
        <f>VLOOKUP(Monatsverwendungsnachweis!$K$5,Matrix,3,FALSE)</f>
        <v>0</v>
      </c>
      <c r="I176" s="460">
        <f>VLOOKUP(Monatsverwendungsnachweis!$K$5,Matrix,9,FALSE)</f>
        <v>0</v>
      </c>
      <c r="J176" s="460">
        <f>IF(Monatsverwendungsnachweis!I187="ja",1,0)</f>
        <v>0</v>
      </c>
      <c r="K176" s="460">
        <f>IF(Monatsverwendungsnachweis!Q187+Monatsverwendungsnachweis!R187&gt;0,1,0)</f>
        <v>0</v>
      </c>
      <c r="L176" s="777">
        <f t="shared" si="2"/>
        <v>0</v>
      </c>
      <c r="M176" s="460">
        <v>1</v>
      </c>
      <c r="N176" s="460">
        <f>IF(H176=1,Ermittlung_Pauschale!K176,L176*M176)</f>
        <v>0</v>
      </c>
      <c r="O176" s="186">
        <v>0</v>
      </c>
    </row>
    <row r="177" spans="1:15" x14ac:dyDescent="0.25">
      <c r="A177" s="121" t="str">
        <f>Monatsverwendungsnachweis!A188</f>
        <v/>
      </c>
      <c r="B177" s="184">
        <f>Monatsverwendungsnachweis!B188</f>
        <v>0</v>
      </c>
      <c r="C177" s="184">
        <f>Monatsverwendungsnachweis!D188</f>
        <v>0</v>
      </c>
      <c r="D177" s="146" t="str">
        <f>IF(Monatsverwendungsnachweis!F188="","",Monatsverwendungsnachweis!F188)</f>
        <v/>
      </c>
      <c r="E177" s="146" t="str">
        <f>IF(Monatsverwendungsnachweis!H188="","",Monatsverwendungsnachweis!H188)</f>
        <v/>
      </c>
      <c r="F177" s="121">
        <f>Monatsverwendungsnachweis!G188</f>
        <v>0</v>
      </c>
      <c r="G177" s="146">
        <f>Monatsverwendungsnachweis!H188</f>
        <v>0</v>
      </c>
      <c r="H177" s="460">
        <f>VLOOKUP(Monatsverwendungsnachweis!$K$5,Matrix,3,FALSE)</f>
        <v>0</v>
      </c>
      <c r="I177" s="460">
        <f>VLOOKUP(Monatsverwendungsnachweis!$K$5,Matrix,9,FALSE)</f>
        <v>0</v>
      </c>
      <c r="J177" s="460">
        <f>IF(Monatsverwendungsnachweis!I188="ja",1,0)</f>
        <v>0</v>
      </c>
      <c r="K177" s="460">
        <f>IF(Monatsverwendungsnachweis!Q188+Monatsverwendungsnachweis!R188&gt;0,1,0)</f>
        <v>0</v>
      </c>
      <c r="L177" s="777">
        <f t="shared" si="2"/>
        <v>0</v>
      </c>
      <c r="M177" s="460">
        <v>1</v>
      </c>
      <c r="N177" s="460">
        <f>IF(H177=1,Ermittlung_Pauschale!K177,L177*M177)</f>
        <v>0</v>
      </c>
      <c r="O177" s="186">
        <v>0</v>
      </c>
    </row>
    <row r="178" spans="1:15" x14ac:dyDescent="0.25">
      <c r="A178" s="121" t="str">
        <f>Monatsverwendungsnachweis!A189</f>
        <v/>
      </c>
      <c r="B178" s="184">
        <f>Monatsverwendungsnachweis!B189</f>
        <v>0</v>
      </c>
      <c r="C178" s="184">
        <f>Monatsverwendungsnachweis!D189</f>
        <v>0</v>
      </c>
      <c r="D178" s="146" t="str">
        <f>IF(Monatsverwendungsnachweis!F189="","",Monatsverwendungsnachweis!F189)</f>
        <v/>
      </c>
      <c r="E178" s="146" t="str">
        <f>IF(Monatsverwendungsnachweis!H189="","",Monatsverwendungsnachweis!H189)</f>
        <v/>
      </c>
      <c r="F178" s="121">
        <f>Monatsverwendungsnachweis!G189</f>
        <v>0</v>
      </c>
      <c r="G178" s="146">
        <f>Monatsverwendungsnachweis!H189</f>
        <v>0</v>
      </c>
      <c r="H178" s="460">
        <f>VLOOKUP(Monatsverwendungsnachweis!$K$5,Matrix,3,FALSE)</f>
        <v>0</v>
      </c>
      <c r="I178" s="460">
        <f>VLOOKUP(Monatsverwendungsnachweis!$K$5,Matrix,9,FALSE)</f>
        <v>0</v>
      </c>
      <c r="J178" s="460">
        <f>IF(Monatsverwendungsnachweis!I189="ja",1,0)</f>
        <v>0</v>
      </c>
      <c r="K178" s="460">
        <f>IF(Monatsverwendungsnachweis!Q189+Monatsverwendungsnachweis!R189&gt;0,1,0)</f>
        <v>0</v>
      </c>
      <c r="L178" s="777">
        <f t="shared" si="2"/>
        <v>0</v>
      </c>
      <c r="M178" s="460">
        <v>1</v>
      </c>
      <c r="N178" s="460">
        <f>IF(H178=1,Ermittlung_Pauschale!K178,L178*M178)</f>
        <v>0</v>
      </c>
      <c r="O178" s="186">
        <v>0</v>
      </c>
    </row>
    <row r="179" spans="1:15" x14ac:dyDescent="0.25">
      <c r="A179" s="121" t="str">
        <f>Monatsverwendungsnachweis!A190</f>
        <v/>
      </c>
      <c r="B179" s="184">
        <f>Monatsverwendungsnachweis!B190</f>
        <v>0</v>
      </c>
      <c r="C179" s="184">
        <f>Monatsverwendungsnachweis!D190</f>
        <v>0</v>
      </c>
      <c r="D179" s="146" t="str">
        <f>IF(Monatsverwendungsnachweis!F190="","",Monatsverwendungsnachweis!F190)</f>
        <v/>
      </c>
      <c r="E179" s="146" t="str">
        <f>IF(Monatsverwendungsnachweis!H190="","",Monatsverwendungsnachweis!H190)</f>
        <v/>
      </c>
      <c r="F179" s="121">
        <f>Monatsverwendungsnachweis!G190</f>
        <v>0</v>
      </c>
      <c r="G179" s="146">
        <f>Monatsverwendungsnachweis!H190</f>
        <v>0</v>
      </c>
      <c r="H179" s="460">
        <f>VLOOKUP(Monatsverwendungsnachweis!$K$5,Matrix,3,FALSE)</f>
        <v>0</v>
      </c>
      <c r="I179" s="460">
        <f>VLOOKUP(Monatsverwendungsnachweis!$K$5,Matrix,9,FALSE)</f>
        <v>0</v>
      </c>
      <c r="J179" s="460">
        <f>IF(Monatsverwendungsnachweis!I190="ja",1,0)</f>
        <v>0</v>
      </c>
      <c r="K179" s="460">
        <f>IF(Monatsverwendungsnachweis!Q190+Monatsverwendungsnachweis!R190&gt;0,1,0)</f>
        <v>0</v>
      </c>
      <c r="L179" s="777">
        <f t="shared" si="2"/>
        <v>0</v>
      </c>
      <c r="M179" s="460">
        <v>1</v>
      </c>
      <c r="N179" s="460">
        <f>IF(H179=1,Ermittlung_Pauschale!K179,L179*M179)</f>
        <v>0</v>
      </c>
      <c r="O179" s="186">
        <v>0</v>
      </c>
    </row>
    <row r="180" spans="1:15" x14ac:dyDescent="0.25">
      <c r="A180" s="121" t="str">
        <f>Monatsverwendungsnachweis!A191</f>
        <v/>
      </c>
      <c r="B180" s="184">
        <f>Monatsverwendungsnachweis!B191</f>
        <v>0</v>
      </c>
      <c r="C180" s="184">
        <f>Monatsverwendungsnachweis!D191</f>
        <v>0</v>
      </c>
      <c r="D180" s="146" t="str">
        <f>IF(Monatsverwendungsnachweis!F191="","",Monatsverwendungsnachweis!F191)</f>
        <v/>
      </c>
      <c r="E180" s="146" t="str">
        <f>IF(Monatsverwendungsnachweis!H191="","",Monatsverwendungsnachweis!H191)</f>
        <v/>
      </c>
      <c r="F180" s="121">
        <f>Monatsverwendungsnachweis!G191</f>
        <v>0</v>
      </c>
      <c r="G180" s="146">
        <f>Monatsverwendungsnachweis!H191</f>
        <v>0</v>
      </c>
      <c r="H180" s="460">
        <f>VLOOKUP(Monatsverwendungsnachweis!$K$5,Matrix,3,FALSE)</f>
        <v>0</v>
      </c>
      <c r="I180" s="460">
        <f>VLOOKUP(Monatsverwendungsnachweis!$K$5,Matrix,9,FALSE)</f>
        <v>0</v>
      </c>
      <c r="J180" s="460">
        <f>IF(Monatsverwendungsnachweis!I191="ja",1,0)</f>
        <v>0</v>
      </c>
      <c r="K180" s="460">
        <f>IF(Monatsverwendungsnachweis!Q191+Monatsverwendungsnachweis!R191&gt;0,1,0)</f>
        <v>0</v>
      </c>
      <c r="L180" s="777">
        <f t="shared" si="2"/>
        <v>0</v>
      </c>
      <c r="M180" s="460">
        <v>1</v>
      </c>
      <c r="N180" s="460">
        <f>IF(H180=1,Ermittlung_Pauschale!K180,L180*M180)</f>
        <v>0</v>
      </c>
      <c r="O180" s="186">
        <v>0</v>
      </c>
    </row>
    <row r="181" spans="1:15" x14ac:dyDescent="0.25">
      <c r="A181" s="121" t="str">
        <f>Monatsverwendungsnachweis!A192</f>
        <v/>
      </c>
      <c r="B181" s="184">
        <f>Monatsverwendungsnachweis!B192</f>
        <v>0</v>
      </c>
      <c r="C181" s="184">
        <f>Monatsverwendungsnachweis!D192</f>
        <v>0</v>
      </c>
      <c r="D181" s="146" t="str">
        <f>IF(Monatsverwendungsnachweis!F192="","",Monatsverwendungsnachweis!F192)</f>
        <v/>
      </c>
      <c r="E181" s="146" t="str">
        <f>IF(Monatsverwendungsnachweis!H192="","",Monatsverwendungsnachweis!H192)</f>
        <v/>
      </c>
      <c r="F181" s="121">
        <f>Monatsverwendungsnachweis!G192</f>
        <v>0</v>
      </c>
      <c r="G181" s="146">
        <f>Monatsverwendungsnachweis!H192</f>
        <v>0</v>
      </c>
      <c r="H181" s="460">
        <f>VLOOKUP(Monatsverwendungsnachweis!$K$5,Matrix,3,FALSE)</f>
        <v>0</v>
      </c>
      <c r="I181" s="460">
        <f>VLOOKUP(Monatsverwendungsnachweis!$K$5,Matrix,9,FALSE)</f>
        <v>0</v>
      </c>
      <c r="J181" s="460">
        <f>IF(Monatsverwendungsnachweis!I192="ja",1,0)</f>
        <v>0</v>
      </c>
      <c r="K181" s="460">
        <f>IF(Monatsverwendungsnachweis!Q192+Monatsverwendungsnachweis!R192&gt;0,1,0)</f>
        <v>0</v>
      </c>
      <c r="L181" s="777">
        <f t="shared" si="2"/>
        <v>0</v>
      </c>
      <c r="M181" s="460">
        <v>1</v>
      </c>
      <c r="N181" s="460">
        <f>IF(H181=1,Ermittlung_Pauschale!K181,L181*M181)</f>
        <v>0</v>
      </c>
      <c r="O181" s="186">
        <v>0</v>
      </c>
    </row>
    <row r="182" spans="1:15" x14ac:dyDescent="0.25">
      <c r="A182" s="121" t="str">
        <f>Monatsverwendungsnachweis!A193</f>
        <v/>
      </c>
      <c r="B182" s="184">
        <f>Monatsverwendungsnachweis!B193</f>
        <v>0</v>
      </c>
      <c r="C182" s="184">
        <f>Monatsverwendungsnachweis!D193</f>
        <v>0</v>
      </c>
      <c r="D182" s="146" t="str">
        <f>IF(Monatsverwendungsnachweis!F193="","",Monatsverwendungsnachweis!F193)</f>
        <v/>
      </c>
      <c r="E182" s="146" t="str">
        <f>IF(Monatsverwendungsnachweis!H193="","",Monatsverwendungsnachweis!H193)</f>
        <v/>
      </c>
      <c r="F182" s="121">
        <f>Monatsverwendungsnachweis!G193</f>
        <v>0</v>
      </c>
      <c r="G182" s="146">
        <f>Monatsverwendungsnachweis!H193</f>
        <v>0</v>
      </c>
      <c r="H182" s="460">
        <f>VLOOKUP(Monatsverwendungsnachweis!$K$5,Matrix,3,FALSE)</f>
        <v>0</v>
      </c>
      <c r="I182" s="460">
        <f>VLOOKUP(Monatsverwendungsnachweis!$K$5,Matrix,9,FALSE)</f>
        <v>0</v>
      </c>
      <c r="J182" s="460">
        <f>IF(Monatsverwendungsnachweis!I193="ja",1,0)</f>
        <v>0</v>
      </c>
      <c r="K182" s="460">
        <f>IF(Monatsverwendungsnachweis!Q193+Monatsverwendungsnachweis!R193&gt;0,1,0)</f>
        <v>0</v>
      </c>
      <c r="L182" s="777">
        <f t="shared" si="2"/>
        <v>0</v>
      </c>
      <c r="M182" s="460">
        <v>1</v>
      </c>
      <c r="N182" s="460">
        <f>IF(H182=1,Ermittlung_Pauschale!K182,L182*M182)</f>
        <v>0</v>
      </c>
      <c r="O182" s="186">
        <v>0</v>
      </c>
    </row>
    <row r="183" spans="1:15" x14ac:dyDescent="0.25">
      <c r="A183" s="121" t="str">
        <f>Monatsverwendungsnachweis!A194</f>
        <v/>
      </c>
      <c r="B183" s="184">
        <f>Monatsverwendungsnachweis!B194</f>
        <v>0</v>
      </c>
      <c r="C183" s="184">
        <f>Monatsverwendungsnachweis!D194</f>
        <v>0</v>
      </c>
      <c r="D183" s="146" t="str">
        <f>IF(Monatsverwendungsnachweis!F194="","",Monatsverwendungsnachweis!F194)</f>
        <v/>
      </c>
      <c r="E183" s="146" t="str">
        <f>IF(Monatsverwendungsnachweis!H194="","",Monatsverwendungsnachweis!H194)</f>
        <v/>
      </c>
      <c r="F183" s="121">
        <f>Monatsverwendungsnachweis!G194</f>
        <v>0</v>
      </c>
      <c r="G183" s="146">
        <f>Monatsverwendungsnachweis!H194</f>
        <v>0</v>
      </c>
      <c r="H183" s="460">
        <f>VLOOKUP(Monatsverwendungsnachweis!$K$5,Matrix,3,FALSE)</f>
        <v>0</v>
      </c>
      <c r="I183" s="460">
        <f>VLOOKUP(Monatsverwendungsnachweis!$K$5,Matrix,9,FALSE)</f>
        <v>0</v>
      </c>
      <c r="J183" s="460">
        <f>IF(Monatsverwendungsnachweis!I194="ja",1,0)</f>
        <v>0</v>
      </c>
      <c r="K183" s="460">
        <f>IF(Monatsverwendungsnachweis!Q194+Monatsverwendungsnachweis!R194&gt;0,1,0)</f>
        <v>0</v>
      </c>
      <c r="L183" s="777">
        <f t="shared" si="2"/>
        <v>0</v>
      </c>
      <c r="M183" s="460">
        <v>1</v>
      </c>
      <c r="N183" s="460">
        <f>IF(H183=1,Ermittlung_Pauschale!K183,L183*M183)</f>
        <v>0</v>
      </c>
      <c r="O183" s="186">
        <v>0</v>
      </c>
    </row>
    <row r="184" spans="1:15" x14ac:dyDescent="0.25">
      <c r="A184" s="121" t="str">
        <f>Monatsverwendungsnachweis!A195</f>
        <v/>
      </c>
      <c r="B184" s="184">
        <f>Monatsverwendungsnachweis!B195</f>
        <v>0</v>
      </c>
      <c r="C184" s="184">
        <f>Monatsverwendungsnachweis!D195</f>
        <v>0</v>
      </c>
      <c r="D184" s="146" t="str">
        <f>IF(Monatsverwendungsnachweis!F195="","",Monatsverwendungsnachweis!F195)</f>
        <v/>
      </c>
      <c r="E184" s="146" t="str">
        <f>IF(Monatsverwendungsnachweis!H195="","",Monatsverwendungsnachweis!H195)</f>
        <v/>
      </c>
      <c r="F184" s="121">
        <f>Monatsverwendungsnachweis!G195</f>
        <v>0</v>
      </c>
      <c r="G184" s="146">
        <f>Monatsverwendungsnachweis!H195</f>
        <v>0</v>
      </c>
      <c r="H184" s="460">
        <f>VLOOKUP(Monatsverwendungsnachweis!$K$5,Matrix,3,FALSE)</f>
        <v>0</v>
      </c>
      <c r="I184" s="460">
        <f>VLOOKUP(Monatsverwendungsnachweis!$K$5,Matrix,9,FALSE)</f>
        <v>0</v>
      </c>
      <c r="J184" s="460">
        <f>IF(Monatsverwendungsnachweis!I195="ja",1,0)</f>
        <v>0</v>
      </c>
      <c r="K184" s="460">
        <f>IF(Monatsverwendungsnachweis!Q195+Monatsverwendungsnachweis!R195&gt;0,1,0)</f>
        <v>0</v>
      </c>
      <c r="L184" s="777">
        <f t="shared" si="2"/>
        <v>0</v>
      </c>
      <c r="M184" s="460">
        <v>1</v>
      </c>
      <c r="N184" s="460">
        <f>IF(H184=1,Ermittlung_Pauschale!K184,L184*M184)</f>
        <v>0</v>
      </c>
      <c r="O184" s="186">
        <v>0</v>
      </c>
    </row>
    <row r="185" spans="1:15" x14ac:dyDescent="0.25">
      <c r="A185" s="121" t="str">
        <f>Monatsverwendungsnachweis!A196</f>
        <v/>
      </c>
      <c r="B185" s="184">
        <f>Monatsverwendungsnachweis!B196</f>
        <v>0</v>
      </c>
      <c r="C185" s="184">
        <f>Monatsverwendungsnachweis!D196</f>
        <v>0</v>
      </c>
      <c r="D185" s="146" t="str">
        <f>IF(Monatsverwendungsnachweis!F196="","",Monatsverwendungsnachweis!F196)</f>
        <v/>
      </c>
      <c r="E185" s="146" t="str">
        <f>IF(Monatsverwendungsnachweis!H196="","",Monatsverwendungsnachweis!H196)</f>
        <v/>
      </c>
      <c r="F185" s="121">
        <f>Monatsverwendungsnachweis!G196</f>
        <v>0</v>
      </c>
      <c r="G185" s="146">
        <f>Monatsverwendungsnachweis!H196</f>
        <v>0</v>
      </c>
      <c r="H185" s="460">
        <f>VLOOKUP(Monatsverwendungsnachweis!$K$5,Matrix,3,FALSE)</f>
        <v>0</v>
      </c>
      <c r="I185" s="460">
        <f>VLOOKUP(Monatsverwendungsnachweis!$K$5,Matrix,9,FALSE)</f>
        <v>0</v>
      </c>
      <c r="J185" s="460">
        <f>IF(Monatsverwendungsnachweis!I196="ja",1,0)</f>
        <v>0</v>
      </c>
      <c r="K185" s="460">
        <f>IF(Monatsverwendungsnachweis!Q196+Monatsverwendungsnachweis!R196&gt;0,1,0)</f>
        <v>0</v>
      </c>
      <c r="L185" s="777">
        <f t="shared" si="2"/>
        <v>0</v>
      </c>
      <c r="M185" s="460">
        <v>1</v>
      </c>
      <c r="N185" s="460">
        <f>IF(H185=1,Ermittlung_Pauschale!K185,L185*M185)</f>
        <v>0</v>
      </c>
      <c r="O185" s="186">
        <v>0</v>
      </c>
    </row>
    <row r="186" spans="1:15" x14ac:dyDescent="0.25">
      <c r="A186" s="121" t="str">
        <f>Monatsverwendungsnachweis!A197</f>
        <v/>
      </c>
      <c r="B186" s="184">
        <f>Monatsverwendungsnachweis!B197</f>
        <v>0</v>
      </c>
      <c r="C186" s="184">
        <f>Monatsverwendungsnachweis!D197</f>
        <v>0</v>
      </c>
      <c r="D186" s="146" t="str">
        <f>IF(Monatsverwendungsnachweis!F197="","",Monatsverwendungsnachweis!F197)</f>
        <v/>
      </c>
      <c r="E186" s="146" t="str">
        <f>IF(Monatsverwendungsnachweis!H197="","",Monatsverwendungsnachweis!H197)</f>
        <v/>
      </c>
      <c r="F186" s="121">
        <f>Monatsverwendungsnachweis!G197</f>
        <v>0</v>
      </c>
      <c r="G186" s="146">
        <f>Monatsverwendungsnachweis!H197</f>
        <v>0</v>
      </c>
      <c r="H186" s="460">
        <f>VLOOKUP(Monatsverwendungsnachweis!$K$5,Matrix,3,FALSE)</f>
        <v>0</v>
      </c>
      <c r="I186" s="460">
        <f>VLOOKUP(Monatsverwendungsnachweis!$K$5,Matrix,9,FALSE)</f>
        <v>0</v>
      </c>
      <c r="J186" s="460">
        <f>IF(Monatsverwendungsnachweis!I197="ja",1,0)</f>
        <v>0</v>
      </c>
      <c r="K186" s="460">
        <f>IF(Monatsverwendungsnachweis!Q197+Monatsverwendungsnachweis!R197&gt;0,1,0)</f>
        <v>0</v>
      </c>
      <c r="L186" s="777">
        <f t="shared" si="2"/>
        <v>0</v>
      </c>
      <c r="M186" s="460">
        <v>1</v>
      </c>
      <c r="N186" s="460">
        <f>IF(H186=1,Ermittlung_Pauschale!K186,L186*M186)</f>
        <v>0</v>
      </c>
      <c r="O186" s="186">
        <v>0</v>
      </c>
    </row>
    <row r="187" spans="1:15" x14ac:dyDescent="0.25">
      <c r="A187" s="121" t="str">
        <f>Monatsverwendungsnachweis!A198</f>
        <v/>
      </c>
      <c r="B187" s="184">
        <f>Monatsverwendungsnachweis!B198</f>
        <v>0</v>
      </c>
      <c r="C187" s="184">
        <f>Monatsverwendungsnachweis!D198</f>
        <v>0</v>
      </c>
      <c r="D187" s="146" t="str">
        <f>IF(Monatsverwendungsnachweis!F198="","",Monatsverwendungsnachweis!F198)</f>
        <v/>
      </c>
      <c r="E187" s="146" t="str">
        <f>IF(Monatsverwendungsnachweis!H198="","",Monatsverwendungsnachweis!H198)</f>
        <v/>
      </c>
      <c r="F187" s="121">
        <f>Monatsverwendungsnachweis!G198</f>
        <v>0</v>
      </c>
      <c r="G187" s="146">
        <f>Monatsverwendungsnachweis!H198</f>
        <v>0</v>
      </c>
      <c r="H187" s="460">
        <f>VLOOKUP(Monatsverwendungsnachweis!$K$5,Matrix,3,FALSE)</f>
        <v>0</v>
      </c>
      <c r="I187" s="460">
        <f>VLOOKUP(Monatsverwendungsnachweis!$K$5,Matrix,9,FALSE)</f>
        <v>0</v>
      </c>
      <c r="J187" s="460">
        <f>IF(Monatsverwendungsnachweis!I198="ja",1,0)</f>
        <v>0</v>
      </c>
      <c r="K187" s="460">
        <f>IF(Monatsverwendungsnachweis!Q198+Monatsverwendungsnachweis!R198&gt;0,1,0)</f>
        <v>0</v>
      </c>
      <c r="L187" s="777">
        <f t="shared" si="2"/>
        <v>0</v>
      </c>
      <c r="M187" s="460">
        <v>1</v>
      </c>
      <c r="N187" s="460">
        <f>IF(H187=1,Ermittlung_Pauschale!K187,L187*M187)</f>
        <v>0</v>
      </c>
      <c r="O187" s="186">
        <v>0</v>
      </c>
    </row>
    <row r="188" spans="1:15" x14ac:dyDescent="0.25">
      <c r="A188" s="121" t="str">
        <f>Monatsverwendungsnachweis!A199</f>
        <v/>
      </c>
      <c r="B188" s="184">
        <f>Monatsverwendungsnachweis!B199</f>
        <v>0</v>
      </c>
      <c r="C188" s="184">
        <f>Monatsverwendungsnachweis!D199</f>
        <v>0</v>
      </c>
      <c r="D188" s="146" t="str">
        <f>IF(Monatsverwendungsnachweis!F199="","",Monatsverwendungsnachweis!F199)</f>
        <v/>
      </c>
      <c r="E188" s="146" t="str">
        <f>IF(Monatsverwendungsnachweis!H199="","",Monatsverwendungsnachweis!H199)</f>
        <v/>
      </c>
      <c r="F188" s="121">
        <f>Monatsverwendungsnachweis!G199</f>
        <v>0</v>
      </c>
      <c r="G188" s="146">
        <f>Monatsverwendungsnachweis!H199</f>
        <v>0</v>
      </c>
      <c r="H188" s="460">
        <f>VLOOKUP(Monatsverwendungsnachweis!$K$5,Matrix,3,FALSE)</f>
        <v>0</v>
      </c>
      <c r="I188" s="460">
        <f>VLOOKUP(Monatsverwendungsnachweis!$K$5,Matrix,9,FALSE)</f>
        <v>0</v>
      </c>
      <c r="J188" s="460">
        <f>IF(Monatsverwendungsnachweis!I199="ja",1,0)</f>
        <v>0</v>
      </c>
      <c r="K188" s="460">
        <f>IF(Monatsverwendungsnachweis!Q199+Monatsverwendungsnachweis!R199&gt;0,1,0)</f>
        <v>0</v>
      </c>
      <c r="L188" s="777">
        <f t="shared" si="2"/>
        <v>0</v>
      </c>
      <c r="M188" s="460">
        <v>1</v>
      </c>
      <c r="N188" s="460">
        <f>IF(H188=1,Ermittlung_Pauschale!K188,L188*M188)</f>
        <v>0</v>
      </c>
      <c r="O188" s="186">
        <v>0</v>
      </c>
    </row>
    <row r="189" spans="1:15" x14ac:dyDescent="0.25">
      <c r="A189" s="121" t="str">
        <f>Monatsverwendungsnachweis!A200</f>
        <v/>
      </c>
      <c r="B189" s="184">
        <f>Monatsverwendungsnachweis!B200</f>
        <v>0</v>
      </c>
      <c r="C189" s="184">
        <f>Monatsverwendungsnachweis!D200</f>
        <v>0</v>
      </c>
      <c r="D189" s="146" t="str">
        <f>IF(Monatsverwendungsnachweis!F200="","",Monatsverwendungsnachweis!F200)</f>
        <v/>
      </c>
      <c r="E189" s="146" t="str">
        <f>IF(Monatsverwendungsnachweis!H200="","",Monatsverwendungsnachweis!H200)</f>
        <v/>
      </c>
      <c r="F189" s="121">
        <f>Monatsverwendungsnachweis!G200</f>
        <v>0</v>
      </c>
      <c r="G189" s="146">
        <f>Monatsverwendungsnachweis!H200</f>
        <v>0</v>
      </c>
      <c r="H189" s="460">
        <f>VLOOKUP(Monatsverwendungsnachweis!$K$5,Matrix,3,FALSE)</f>
        <v>0</v>
      </c>
      <c r="I189" s="460">
        <f>VLOOKUP(Monatsverwendungsnachweis!$K$5,Matrix,9,FALSE)</f>
        <v>0</v>
      </c>
      <c r="J189" s="460">
        <f>IF(Monatsverwendungsnachweis!I200="ja",1,0)</f>
        <v>0</v>
      </c>
      <c r="K189" s="460">
        <f>IF(Monatsverwendungsnachweis!Q200+Monatsverwendungsnachweis!R200&gt;0,1,0)</f>
        <v>0</v>
      </c>
      <c r="L189" s="777">
        <f t="shared" si="2"/>
        <v>0</v>
      </c>
      <c r="M189" s="460">
        <v>1</v>
      </c>
      <c r="N189" s="460">
        <f>IF(H189=1,Ermittlung_Pauschale!K189,L189*M189)</f>
        <v>0</v>
      </c>
      <c r="O189" s="186">
        <v>0</v>
      </c>
    </row>
    <row r="190" spans="1:15" x14ac:dyDescent="0.25">
      <c r="A190" s="121" t="str">
        <f>Monatsverwendungsnachweis!A201</f>
        <v/>
      </c>
      <c r="B190" s="184">
        <f>Monatsverwendungsnachweis!B201</f>
        <v>0</v>
      </c>
      <c r="C190" s="184">
        <f>Monatsverwendungsnachweis!D201</f>
        <v>0</v>
      </c>
      <c r="D190" s="146" t="str">
        <f>IF(Monatsverwendungsnachweis!F201="","",Monatsverwendungsnachweis!F201)</f>
        <v/>
      </c>
      <c r="E190" s="146" t="str">
        <f>IF(Monatsverwendungsnachweis!H201="","",Monatsverwendungsnachweis!H201)</f>
        <v/>
      </c>
      <c r="F190" s="121">
        <f>Monatsverwendungsnachweis!G201</f>
        <v>0</v>
      </c>
      <c r="G190" s="146">
        <f>Monatsverwendungsnachweis!H201</f>
        <v>0</v>
      </c>
      <c r="H190" s="460">
        <f>VLOOKUP(Monatsverwendungsnachweis!$K$5,Matrix,3,FALSE)</f>
        <v>0</v>
      </c>
      <c r="I190" s="460">
        <f>VLOOKUP(Monatsverwendungsnachweis!$K$5,Matrix,9,FALSE)</f>
        <v>0</v>
      </c>
      <c r="J190" s="460">
        <f>IF(Monatsverwendungsnachweis!I201="ja",1,0)</f>
        <v>0</v>
      </c>
      <c r="K190" s="460">
        <f>IF(Monatsverwendungsnachweis!Q201+Monatsverwendungsnachweis!R201&gt;0,1,0)</f>
        <v>0</v>
      </c>
      <c r="L190" s="777">
        <f t="shared" si="2"/>
        <v>0</v>
      </c>
      <c r="M190" s="460">
        <v>1</v>
      </c>
      <c r="N190" s="460">
        <f>IF(H190=1,Ermittlung_Pauschale!K190,L190*M190)</f>
        <v>0</v>
      </c>
      <c r="O190" s="186">
        <v>0</v>
      </c>
    </row>
    <row r="191" spans="1:15" x14ac:dyDescent="0.25">
      <c r="A191" s="121" t="str">
        <f>Monatsverwendungsnachweis!A202</f>
        <v/>
      </c>
      <c r="B191" s="184">
        <f>Monatsverwendungsnachweis!B202</f>
        <v>0</v>
      </c>
      <c r="C191" s="184">
        <f>Monatsverwendungsnachweis!D202</f>
        <v>0</v>
      </c>
      <c r="D191" s="146" t="str">
        <f>IF(Monatsverwendungsnachweis!F202="","",Monatsverwendungsnachweis!F202)</f>
        <v/>
      </c>
      <c r="E191" s="146" t="str">
        <f>IF(Monatsverwendungsnachweis!H202="","",Monatsverwendungsnachweis!H202)</f>
        <v/>
      </c>
      <c r="F191" s="121">
        <f>Monatsverwendungsnachweis!G202</f>
        <v>0</v>
      </c>
      <c r="G191" s="146">
        <f>Monatsverwendungsnachweis!H202</f>
        <v>0</v>
      </c>
      <c r="H191" s="460">
        <f>VLOOKUP(Monatsverwendungsnachweis!$K$5,Matrix,3,FALSE)</f>
        <v>0</v>
      </c>
      <c r="I191" s="460">
        <f>VLOOKUP(Monatsverwendungsnachweis!$K$5,Matrix,9,FALSE)</f>
        <v>0</v>
      </c>
      <c r="J191" s="460">
        <f>IF(Monatsverwendungsnachweis!I202="ja",1,0)</f>
        <v>0</v>
      </c>
      <c r="K191" s="460">
        <f>IF(Monatsverwendungsnachweis!Q202+Monatsverwendungsnachweis!R202&gt;0,1,0)</f>
        <v>0</v>
      </c>
      <c r="L191" s="777">
        <f t="shared" si="2"/>
        <v>0</v>
      </c>
      <c r="M191" s="460">
        <v>1</v>
      </c>
      <c r="N191" s="460">
        <f>IF(H191=1,Ermittlung_Pauschale!K191,L191*M191)</f>
        <v>0</v>
      </c>
      <c r="O191" s="186">
        <v>0</v>
      </c>
    </row>
    <row r="192" spans="1:15" x14ac:dyDescent="0.25">
      <c r="A192" s="121" t="str">
        <f>Monatsverwendungsnachweis!A203</f>
        <v/>
      </c>
      <c r="B192" s="184">
        <f>Monatsverwendungsnachweis!B203</f>
        <v>0</v>
      </c>
      <c r="C192" s="184">
        <f>Monatsverwendungsnachweis!D203</f>
        <v>0</v>
      </c>
      <c r="D192" s="146" t="str">
        <f>IF(Monatsverwendungsnachweis!F203="","",Monatsverwendungsnachweis!F203)</f>
        <v/>
      </c>
      <c r="E192" s="146" t="str">
        <f>IF(Monatsverwendungsnachweis!H203="","",Monatsverwendungsnachweis!H203)</f>
        <v/>
      </c>
      <c r="F192" s="121">
        <f>Monatsverwendungsnachweis!G203</f>
        <v>0</v>
      </c>
      <c r="G192" s="146">
        <f>Monatsverwendungsnachweis!H203</f>
        <v>0</v>
      </c>
      <c r="H192" s="460">
        <f>VLOOKUP(Monatsverwendungsnachweis!$K$5,Matrix,3,FALSE)</f>
        <v>0</v>
      </c>
      <c r="I192" s="460">
        <f>VLOOKUP(Monatsverwendungsnachweis!$K$5,Matrix,9,FALSE)</f>
        <v>0</v>
      </c>
      <c r="J192" s="460">
        <f>IF(Monatsverwendungsnachweis!I203="ja",1,0)</f>
        <v>0</v>
      </c>
      <c r="K192" s="460">
        <f>IF(Monatsverwendungsnachweis!Q203+Monatsverwendungsnachweis!R203&gt;0,1,0)</f>
        <v>0</v>
      </c>
      <c r="L192" s="777">
        <f t="shared" si="2"/>
        <v>0</v>
      </c>
      <c r="M192" s="460">
        <v>1</v>
      </c>
      <c r="N192" s="460">
        <f>IF(H192=1,Ermittlung_Pauschale!K192,L192*M192)</f>
        <v>0</v>
      </c>
      <c r="O192" s="186">
        <v>0</v>
      </c>
    </row>
    <row r="193" spans="1:15" x14ac:dyDescent="0.25">
      <c r="A193" s="121" t="str">
        <f>Monatsverwendungsnachweis!A204</f>
        <v/>
      </c>
      <c r="B193" s="184">
        <f>Monatsverwendungsnachweis!B204</f>
        <v>0</v>
      </c>
      <c r="C193" s="184">
        <f>Monatsverwendungsnachweis!D204</f>
        <v>0</v>
      </c>
      <c r="D193" s="146" t="str">
        <f>IF(Monatsverwendungsnachweis!F204="","",Monatsverwendungsnachweis!F204)</f>
        <v/>
      </c>
      <c r="E193" s="146" t="str">
        <f>IF(Monatsverwendungsnachweis!H204="","",Monatsverwendungsnachweis!H204)</f>
        <v/>
      </c>
      <c r="F193" s="121">
        <f>Monatsverwendungsnachweis!G204</f>
        <v>0</v>
      </c>
      <c r="G193" s="146">
        <f>Monatsverwendungsnachweis!H204</f>
        <v>0</v>
      </c>
      <c r="H193" s="460">
        <f>VLOOKUP(Monatsverwendungsnachweis!$K$5,Matrix,3,FALSE)</f>
        <v>0</v>
      </c>
      <c r="I193" s="460">
        <f>VLOOKUP(Monatsverwendungsnachweis!$K$5,Matrix,9,FALSE)</f>
        <v>0</v>
      </c>
      <c r="J193" s="460">
        <f>IF(Monatsverwendungsnachweis!I204="ja",1,0)</f>
        <v>0</v>
      </c>
      <c r="K193" s="460">
        <f>IF(Monatsverwendungsnachweis!Q204+Monatsverwendungsnachweis!R204&gt;0,1,0)</f>
        <v>0</v>
      </c>
      <c r="L193" s="777">
        <f t="shared" si="2"/>
        <v>0</v>
      </c>
      <c r="M193" s="460">
        <v>1</v>
      </c>
      <c r="N193" s="460">
        <f>IF(H193=1,Ermittlung_Pauschale!K193,L193*M193)</f>
        <v>0</v>
      </c>
      <c r="O193" s="186">
        <v>0</v>
      </c>
    </row>
    <row r="194" spans="1:15" x14ac:dyDescent="0.25">
      <c r="A194" s="121" t="str">
        <f>Monatsverwendungsnachweis!A205</f>
        <v/>
      </c>
      <c r="B194" s="184">
        <f>Monatsverwendungsnachweis!B205</f>
        <v>0</v>
      </c>
      <c r="C194" s="184">
        <f>Monatsverwendungsnachweis!D205</f>
        <v>0</v>
      </c>
      <c r="D194" s="146" t="str">
        <f>IF(Monatsverwendungsnachweis!F205="","",Monatsverwendungsnachweis!F205)</f>
        <v/>
      </c>
      <c r="E194" s="146" t="str">
        <f>IF(Monatsverwendungsnachweis!H205="","",Monatsverwendungsnachweis!H205)</f>
        <v/>
      </c>
      <c r="F194" s="121">
        <f>Monatsverwendungsnachweis!G205</f>
        <v>0</v>
      </c>
      <c r="G194" s="146">
        <f>Monatsverwendungsnachweis!H205</f>
        <v>0</v>
      </c>
      <c r="H194" s="460">
        <f>VLOOKUP(Monatsverwendungsnachweis!$K$5,Matrix,3,FALSE)</f>
        <v>0</v>
      </c>
      <c r="I194" s="460">
        <f>VLOOKUP(Monatsverwendungsnachweis!$K$5,Matrix,9,FALSE)</f>
        <v>0</v>
      </c>
      <c r="J194" s="460">
        <f>IF(Monatsverwendungsnachweis!I205="ja",1,0)</f>
        <v>0</v>
      </c>
      <c r="K194" s="460">
        <f>IF(Monatsverwendungsnachweis!Q205+Monatsverwendungsnachweis!R205&gt;0,1,0)</f>
        <v>0</v>
      </c>
      <c r="L194" s="777">
        <f t="shared" si="2"/>
        <v>0</v>
      </c>
      <c r="M194" s="460">
        <v>1</v>
      </c>
      <c r="N194" s="460">
        <f>IF(H194=1,Ermittlung_Pauschale!K194,L194*M194)</f>
        <v>0</v>
      </c>
      <c r="O194" s="186">
        <v>0</v>
      </c>
    </row>
    <row r="195" spans="1:15" x14ac:dyDescent="0.25">
      <c r="A195" s="121" t="str">
        <f>Monatsverwendungsnachweis!A206</f>
        <v/>
      </c>
      <c r="B195" s="184">
        <f>Monatsverwendungsnachweis!B206</f>
        <v>0</v>
      </c>
      <c r="C195" s="184">
        <f>Monatsverwendungsnachweis!D206</f>
        <v>0</v>
      </c>
      <c r="D195" s="146" t="str">
        <f>IF(Monatsverwendungsnachweis!F206="","",Monatsverwendungsnachweis!F206)</f>
        <v/>
      </c>
      <c r="E195" s="146" t="str">
        <f>IF(Monatsverwendungsnachweis!H206="","",Monatsverwendungsnachweis!H206)</f>
        <v/>
      </c>
      <c r="F195" s="121">
        <f>Monatsverwendungsnachweis!G206</f>
        <v>0</v>
      </c>
      <c r="G195" s="146">
        <f>Monatsverwendungsnachweis!H206</f>
        <v>0</v>
      </c>
      <c r="H195" s="460">
        <f>VLOOKUP(Monatsverwendungsnachweis!$K$5,Matrix,3,FALSE)</f>
        <v>0</v>
      </c>
      <c r="I195" s="460">
        <f>VLOOKUP(Monatsverwendungsnachweis!$K$5,Matrix,9,FALSE)</f>
        <v>0</v>
      </c>
      <c r="J195" s="460">
        <f>IF(Monatsverwendungsnachweis!I206="ja",1,0)</f>
        <v>0</v>
      </c>
      <c r="K195" s="460">
        <f>IF(Monatsverwendungsnachweis!Q206+Monatsverwendungsnachweis!R206&gt;0,1,0)</f>
        <v>0</v>
      </c>
      <c r="L195" s="777">
        <f t="shared" ref="L195:L258" si="3">IF((J195+K195)&gt;0,1,0)</f>
        <v>0</v>
      </c>
      <c r="M195" s="460">
        <v>1</v>
      </c>
      <c r="N195" s="460">
        <f>IF(H195=1,Ermittlung_Pauschale!K195,L195*M195)</f>
        <v>0</v>
      </c>
      <c r="O195" s="186">
        <v>0</v>
      </c>
    </row>
    <row r="196" spans="1:15" x14ac:dyDescent="0.25">
      <c r="A196" s="121" t="str">
        <f>Monatsverwendungsnachweis!A207</f>
        <v/>
      </c>
      <c r="B196" s="184">
        <f>Monatsverwendungsnachweis!B207</f>
        <v>0</v>
      </c>
      <c r="C196" s="184">
        <f>Monatsverwendungsnachweis!D207</f>
        <v>0</v>
      </c>
      <c r="D196" s="146" t="str">
        <f>IF(Monatsverwendungsnachweis!F207="","",Monatsverwendungsnachweis!F207)</f>
        <v/>
      </c>
      <c r="E196" s="146" t="str">
        <f>IF(Monatsverwendungsnachweis!H207="","",Monatsverwendungsnachweis!H207)</f>
        <v/>
      </c>
      <c r="F196" s="121">
        <f>Monatsverwendungsnachweis!G207</f>
        <v>0</v>
      </c>
      <c r="G196" s="146">
        <f>Monatsverwendungsnachweis!H207</f>
        <v>0</v>
      </c>
      <c r="H196" s="460">
        <f>VLOOKUP(Monatsverwendungsnachweis!$K$5,Matrix,3,FALSE)</f>
        <v>0</v>
      </c>
      <c r="I196" s="460">
        <f>VLOOKUP(Monatsverwendungsnachweis!$K$5,Matrix,9,FALSE)</f>
        <v>0</v>
      </c>
      <c r="J196" s="460">
        <f>IF(Monatsverwendungsnachweis!I207="ja",1,0)</f>
        <v>0</v>
      </c>
      <c r="K196" s="460">
        <f>IF(Monatsverwendungsnachweis!Q207+Monatsverwendungsnachweis!R207&gt;0,1,0)</f>
        <v>0</v>
      </c>
      <c r="L196" s="777">
        <f t="shared" si="3"/>
        <v>0</v>
      </c>
      <c r="M196" s="460">
        <v>1</v>
      </c>
      <c r="N196" s="460">
        <f>IF(H196=1,Ermittlung_Pauschale!K196,L196*M196)</f>
        <v>0</v>
      </c>
      <c r="O196" s="186">
        <v>0</v>
      </c>
    </row>
    <row r="197" spans="1:15" x14ac:dyDescent="0.25">
      <c r="A197" s="121" t="str">
        <f>Monatsverwendungsnachweis!A208</f>
        <v/>
      </c>
      <c r="B197" s="184">
        <f>Monatsverwendungsnachweis!B208</f>
        <v>0</v>
      </c>
      <c r="C197" s="184">
        <f>Monatsverwendungsnachweis!D208</f>
        <v>0</v>
      </c>
      <c r="D197" s="146" t="str">
        <f>IF(Monatsverwendungsnachweis!F208="","",Monatsverwendungsnachweis!F208)</f>
        <v/>
      </c>
      <c r="E197" s="146" t="str">
        <f>IF(Monatsverwendungsnachweis!H208="","",Monatsverwendungsnachweis!H208)</f>
        <v/>
      </c>
      <c r="F197" s="121">
        <f>Monatsverwendungsnachweis!G208</f>
        <v>0</v>
      </c>
      <c r="G197" s="146">
        <f>Monatsverwendungsnachweis!H208</f>
        <v>0</v>
      </c>
      <c r="H197" s="460">
        <f>VLOOKUP(Monatsverwendungsnachweis!$K$5,Matrix,3,FALSE)</f>
        <v>0</v>
      </c>
      <c r="I197" s="460">
        <f>VLOOKUP(Monatsverwendungsnachweis!$K$5,Matrix,9,FALSE)</f>
        <v>0</v>
      </c>
      <c r="J197" s="460">
        <f>IF(Monatsverwendungsnachweis!I208="ja",1,0)</f>
        <v>0</v>
      </c>
      <c r="K197" s="460">
        <f>IF(Monatsverwendungsnachweis!Q208+Monatsverwendungsnachweis!R208&gt;0,1,0)</f>
        <v>0</v>
      </c>
      <c r="L197" s="777">
        <f t="shared" si="3"/>
        <v>0</v>
      </c>
      <c r="M197" s="460">
        <v>1</v>
      </c>
      <c r="N197" s="460">
        <f>IF(H197=1,Ermittlung_Pauschale!K197,L197*M197)</f>
        <v>0</v>
      </c>
      <c r="O197" s="186">
        <v>0</v>
      </c>
    </row>
    <row r="198" spans="1:15" x14ac:dyDescent="0.25">
      <c r="A198" s="121" t="str">
        <f>Monatsverwendungsnachweis!A209</f>
        <v/>
      </c>
      <c r="B198" s="184">
        <f>Monatsverwendungsnachweis!B209</f>
        <v>0</v>
      </c>
      <c r="C198" s="184">
        <f>Monatsverwendungsnachweis!D209</f>
        <v>0</v>
      </c>
      <c r="D198" s="146" t="str">
        <f>IF(Monatsverwendungsnachweis!F209="","",Monatsverwendungsnachweis!F209)</f>
        <v/>
      </c>
      <c r="E198" s="146" t="str">
        <f>IF(Monatsverwendungsnachweis!H209="","",Monatsverwendungsnachweis!H209)</f>
        <v/>
      </c>
      <c r="F198" s="121">
        <f>Monatsverwendungsnachweis!G209</f>
        <v>0</v>
      </c>
      <c r="G198" s="146">
        <f>Monatsverwendungsnachweis!H209</f>
        <v>0</v>
      </c>
      <c r="H198" s="460">
        <f>VLOOKUP(Monatsverwendungsnachweis!$K$5,Matrix,3,FALSE)</f>
        <v>0</v>
      </c>
      <c r="I198" s="460">
        <f>VLOOKUP(Monatsverwendungsnachweis!$K$5,Matrix,9,FALSE)</f>
        <v>0</v>
      </c>
      <c r="J198" s="460">
        <f>IF(Monatsverwendungsnachweis!I209="ja",1,0)</f>
        <v>0</v>
      </c>
      <c r="K198" s="460">
        <f>IF(Monatsverwendungsnachweis!Q209+Monatsverwendungsnachweis!R209&gt;0,1,0)</f>
        <v>0</v>
      </c>
      <c r="L198" s="777">
        <f t="shared" si="3"/>
        <v>0</v>
      </c>
      <c r="M198" s="460">
        <v>1</v>
      </c>
      <c r="N198" s="460">
        <f>IF(H198=1,Ermittlung_Pauschale!K198,L198*M198)</f>
        <v>0</v>
      </c>
      <c r="O198" s="186">
        <v>0</v>
      </c>
    </row>
    <row r="199" spans="1:15" x14ac:dyDescent="0.25">
      <c r="A199" s="121" t="str">
        <f>Monatsverwendungsnachweis!A210</f>
        <v/>
      </c>
      <c r="B199" s="184">
        <f>Monatsverwendungsnachweis!B210</f>
        <v>0</v>
      </c>
      <c r="C199" s="184">
        <f>Monatsverwendungsnachweis!D210</f>
        <v>0</v>
      </c>
      <c r="D199" s="146" t="str">
        <f>IF(Monatsverwendungsnachweis!F210="","",Monatsverwendungsnachweis!F210)</f>
        <v/>
      </c>
      <c r="E199" s="146" t="str">
        <f>IF(Monatsverwendungsnachweis!H210="","",Monatsverwendungsnachweis!H210)</f>
        <v/>
      </c>
      <c r="F199" s="121">
        <f>Monatsverwendungsnachweis!G210</f>
        <v>0</v>
      </c>
      <c r="G199" s="146">
        <f>Monatsverwendungsnachweis!H210</f>
        <v>0</v>
      </c>
      <c r="H199" s="460">
        <f>VLOOKUP(Monatsverwendungsnachweis!$K$5,Matrix,3,FALSE)</f>
        <v>0</v>
      </c>
      <c r="I199" s="460">
        <f>VLOOKUP(Monatsverwendungsnachweis!$K$5,Matrix,9,FALSE)</f>
        <v>0</v>
      </c>
      <c r="J199" s="460">
        <f>IF(Monatsverwendungsnachweis!I210="ja",1,0)</f>
        <v>0</v>
      </c>
      <c r="K199" s="460">
        <f>IF(Monatsverwendungsnachweis!Q210+Monatsverwendungsnachweis!R210&gt;0,1,0)</f>
        <v>0</v>
      </c>
      <c r="L199" s="777">
        <f t="shared" si="3"/>
        <v>0</v>
      </c>
      <c r="M199" s="460">
        <v>1</v>
      </c>
      <c r="N199" s="460">
        <f>IF(H199=1,Ermittlung_Pauschale!K199,L199*M199)</f>
        <v>0</v>
      </c>
      <c r="O199" s="186">
        <v>0</v>
      </c>
    </row>
    <row r="200" spans="1:15" x14ac:dyDescent="0.25">
      <c r="A200" s="121" t="str">
        <f>Monatsverwendungsnachweis!A211</f>
        <v/>
      </c>
      <c r="B200" s="184">
        <f>Monatsverwendungsnachweis!B211</f>
        <v>0</v>
      </c>
      <c r="C200" s="184">
        <f>Monatsverwendungsnachweis!D211</f>
        <v>0</v>
      </c>
      <c r="D200" s="146" t="str">
        <f>IF(Monatsverwendungsnachweis!F211="","",Monatsverwendungsnachweis!F211)</f>
        <v/>
      </c>
      <c r="E200" s="146" t="str">
        <f>IF(Monatsverwendungsnachweis!H211="","",Monatsverwendungsnachweis!H211)</f>
        <v/>
      </c>
      <c r="F200" s="121">
        <f>Monatsverwendungsnachweis!G211</f>
        <v>0</v>
      </c>
      <c r="G200" s="146">
        <f>Monatsverwendungsnachweis!H211</f>
        <v>0</v>
      </c>
      <c r="H200" s="460">
        <f>VLOOKUP(Monatsverwendungsnachweis!$K$5,Matrix,3,FALSE)</f>
        <v>0</v>
      </c>
      <c r="I200" s="460">
        <f>VLOOKUP(Monatsverwendungsnachweis!$K$5,Matrix,9,FALSE)</f>
        <v>0</v>
      </c>
      <c r="J200" s="460">
        <f>IF(Monatsverwendungsnachweis!I211="ja",1,0)</f>
        <v>0</v>
      </c>
      <c r="K200" s="460">
        <f>IF(Monatsverwendungsnachweis!Q211+Monatsverwendungsnachweis!R211&gt;0,1,0)</f>
        <v>0</v>
      </c>
      <c r="L200" s="777">
        <f t="shared" si="3"/>
        <v>0</v>
      </c>
      <c r="M200" s="460">
        <v>1</v>
      </c>
      <c r="N200" s="460">
        <f>IF(H200=1,Ermittlung_Pauschale!K200,L200*M200)</f>
        <v>0</v>
      </c>
      <c r="O200" s="186">
        <v>0</v>
      </c>
    </row>
    <row r="201" spans="1:15" x14ac:dyDescent="0.25">
      <c r="A201" s="121" t="str">
        <f>Monatsverwendungsnachweis!A212</f>
        <v/>
      </c>
      <c r="B201" s="184">
        <f>Monatsverwendungsnachweis!B212</f>
        <v>0</v>
      </c>
      <c r="C201" s="184">
        <f>Monatsverwendungsnachweis!D212</f>
        <v>0</v>
      </c>
      <c r="D201" s="146" t="str">
        <f>IF(Monatsverwendungsnachweis!F212="","",Monatsverwendungsnachweis!F212)</f>
        <v/>
      </c>
      <c r="E201" s="146" t="str">
        <f>IF(Monatsverwendungsnachweis!H212="","",Monatsverwendungsnachweis!H212)</f>
        <v/>
      </c>
      <c r="F201" s="121">
        <f>Monatsverwendungsnachweis!G212</f>
        <v>0</v>
      </c>
      <c r="G201" s="146">
        <f>Monatsverwendungsnachweis!H212</f>
        <v>0</v>
      </c>
      <c r="H201" s="460">
        <f>VLOOKUP(Monatsverwendungsnachweis!$K$5,Matrix,3,FALSE)</f>
        <v>0</v>
      </c>
      <c r="I201" s="460">
        <f>VLOOKUP(Monatsverwendungsnachweis!$K$5,Matrix,9,FALSE)</f>
        <v>0</v>
      </c>
      <c r="J201" s="460">
        <f>IF(Monatsverwendungsnachweis!I212="ja",1,0)</f>
        <v>0</v>
      </c>
      <c r="K201" s="460">
        <f>IF(Monatsverwendungsnachweis!Q212+Monatsverwendungsnachweis!R212&gt;0,1,0)</f>
        <v>0</v>
      </c>
      <c r="L201" s="777">
        <f t="shared" si="3"/>
        <v>0</v>
      </c>
      <c r="M201" s="460">
        <v>1</v>
      </c>
      <c r="N201" s="460">
        <f>IF(H201=1,Ermittlung_Pauschale!K201,L201*M201)</f>
        <v>0</v>
      </c>
      <c r="O201" s="186">
        <v>0</v>
      </c>
    </row>
    <row r="202" spans="1:15" x14ac:dyDescent="0.25">
      <c r="A202" s="121" t="str">
        <f>Monatsverwendungsnachweis!A213</f>
        <v/>
      </c>
      <c r="B202" s="184">
        <f>Monatsverwendungsnachweis!B213</f>
        <v>0</v>
      </c>
      <c r="C202" s="184">
        <f>Monatsverwendungsnachweis!D213</f>
        <v>0</v>
      </c>
      <c r="D202" s="146" t="str">
        <f>IF(Monatsverwendungsnachweis!F213="","",Monatsverwendungsnachweis!F213)</f>
        <v/>
      </c>
      <c r="E202" s="146" t="str">
        <f>IF(Monatsverwendungsnachweis!H213="","",Monatsverwendungsnachweis!H213)</f>
        <v/>
      </c>
      <c r="F202" s="121">
        <f>Monatsverwendungsnachweis!G213</f>
        <v>0</v>
      </c>
      <c r="G202" s="146">
        <f>Monatsverwendungsnachweis!H213</f>
        <v>0</v>
      </c>
      <c r="H202" s="460">
        <f>VLOOKUP(Monatsverwendungsnachweis!$K$5,Matrix,3,FALSE)</f>
        <v>0</v>
      </c>
      <c r="I202" s="460">
        <f>VLOOKUP(Monatsverwendungsnachweis!$K$5,Matrix,9,FALSE)</f>
        <v>0</v>
      </c>
      <c r="J202" s="460">
        <f>IF(Monatsverwendungsnachweis!I213="ja",1,0)</f>
        <v>0</v>
      </c>
      <c r="K202" s="460">
        <f>IF(Monatsverwendungsnachweis!Q213+Monatsverwendungsnachweis!R213&gt;0,1,0)</f>
        <v>0</v>
      </c>
      <c r="L202" s="777">
        <f t="shared" si="3"/>
        <v>0</v>
      </c>
      <c r="M202" s="460">
        <v>1</v>
      </c>
      <c r="N202" s="460">
        <f>IF(H202=1,Ermittlung_Pauschale!K202,L202*M202)</f>
        <v>0</v>
      </c>
      <c r="O202" s="186">
        <v>0</v>
      </c>
    </row>
    <row r="203" spans="1:15" x14ac:dyDescent="0.25">
      <c r="A203" s="121" t="str">
        <f>Monatsverwendungsnachweis!A214</f>
        <v/>
      </c>
      <c r="B203" s="184">
        <f>Monatsverwendungsnachweis!B214</f>
        <v>0</v>
      </c>
      <c r="C203" s="184">
        <f>Monatsverwendungsnachweis!D214</f>
        <v>0</v>
      </c>
      <c r="D203" s="146" t="str">
        <f>IF(Monatsverwendungsnachweis!F214="","",Monatsverwendungsnachweis!F214)</f>
        <v/>
      </c>
      <c r="E203" s="146" t="str">
        <f>IF(Monatsverwendungsnachweis!H214="","",Monatsverwendungsnachweis!H214)</f>
        <v/>
      </c>
      <c r="F203" s="121">
        <f>Monatsverwendungsnachweis!G214</f>
        <v>0</v>
      </c>
      <c r="G203" s="146">
        <f>Monatsverwendungsnachweis!H214</f>
        <v>0</v>
      </c>
      <c r="H203" s="460">
        <f>VLOOKUP(Monatsverwendungsnachweis!$K$5,Matrix,3,FALSE)</f>
        <v>0</v>
      </c>
      <c r="I203" s="460">
        <f>VLOOKUP(Monatsverwendungsnachweis!$K$5,Matrix,9,FALSE)</f>
        <v>0</v>
      </c>
      <c r="J203" s="460">
        <f>IF(Monatsverwendungsnachweis!I214="ja",1,0)</f>
        <v>0</v>
      </c>
      <c r="K203" s="460">
        <f>IF(Monatsverwendungsnachweis!Q214+Monatsverwendungsnachweis!R214&gt;0,1,0)</f>
        <v>0</v>
      </c>
      <c r="L203" s="777">
        <f t="shared" si="3"/>
        <v>0</v>
      </c>
      <c r="M203" s="460">
        <v>1</v>
      </c>
      <c r="N203" s="460">
        <f>IF(H203=1,Ermittlung_Pauschale!K203,L203*M203)</f>
        <v>0</v>
      </c>
      <c r="O203" s="186">
        <v>0</v>
      </c>
    </row>
    <row r="204" spans="1:15" x14ac:dyDescent="0.25">
      <c r="A204" s="121" t="str">
        <f>Monatsverwendungsnachweis!A215</f>
        <v/>
      </c>
      <c r="B204" s="184">
        <f>Monatsverwendungsnachweis!B215</f>
        <v>0</v>
      </c>
      <c r="C204" s="184">
        <f>Monatsverwendungsnachweis!D215</f>
        <v>0</v>
      </c>
      <c r="D204" s="146" t="str">
        <f>IF(Monatsverwendungsnachweis!F215="","",Monatsverwendungsnachweis!F215)</f>
        <v/>
      </c>
      <c r="E204" s="146" t="str">
        <f>IF(Monatsverwendungsnachweis!H215="","",Monatsverwendungsnachweis!H215)</f>
        <v/>
      </c>
      <c r="F204" s="121">
        <f>Monatsverwendungsnachweis!G215</f>
        <v>0</v>
      </c>
      <c r="G204" s="146">
        <f>Monatsverwendungsnachweis!H215</f>
        <v>0</v>
      </c>
      <c r="H204" s="460">
        <f>VLOOKUP(Monatsverwendungsnachweis!$K$5,Matrix,3,FALSE)</f>
        <v>0</v>
      </c>
      <c r="I204" s="460">
        <f>VLOOKUP(Monatsverwendungsnachweis!$K$5,Matrix,9,FALSE)</f>
        <v>0</v>
      </c>
      <c r="J204" s="460">
        <f>IF(Monatsverwendungsnachweis!I215="ja",1,0)</f>
        <v>0</v>
      </c>
      <c r="K204" s="460">
        <f>IF(Monatsverwendungsnachweis!Q215+Monatsverwendungsnachweis!R215&gt;0,1,0)</f>
        <v>0</v>
      </c>
      <c r="L204" s="777">
        <f t="shared" si="3"/>
        <v>0</v>
      </c>
      <c r="M204" s="460">
        <v>1</v>
      </c>
      <c r="N204" s="460">
        <f>IF(H204=1,Ermittlung_Pauschale!K204,L204*M204)</f>
        <v>0</v>
      </c>
      <c r="O204" s="186">
        <v>0</v>
      </c>
    </row>
    <row r="205" spans="1:15" x14ac:dyDescent="0.25">
      <c r="A205" s="121" t="str">
        <f>Monatsverwendungsnachweis!A216</f>
        <v/>
      </c>
      <c r="B205" s="184">
        <f>Monatsverwendungsnachweis!B216</f>
        <v>0</v>
      </c>
      <c r="C205" s="184">
        <f>Monatsverwendungsnachweis!D216</f>
        <v>0</v>
      </c>
      <c r="D205" s="146" t="str">
        <f>IF(Monatsverwendungsnachweis!F216="","",Monatsverwendungsnachweis!F216)</f>
        <v/>
      </c>
      <c r="E205" s="146" t="str">
        <f>IF(Monatsverwendungsnachweis!H216="","",Monatsverwendungsnachweis!H216)</f>
        <v/>
      </c>
      <c r="F205" s="121">
        <f>Monatsverwendungsnachweis!G216</f>
        <v>0</v>
      </c>
      <c r="G205" s="146">
        <f>Monatsverwendungsnachweis!H216</f>
        <v>0</v>
      </c>
      <c r="H205" s="460">
        <f>VLOOKUP(Monatsverwendungsnachweis!$K$5,Matrix,3,FALSE)</f>
        <v>0</v>
      </c>
      <c r="I205" s="460">
        <f>VLOOKUP(Monatsverwendungsnachweis!$K$5,Matrix,9,FALSE)</f>
        <v>0</v>
      </c>
      <c r="J205" s="460">
        <f>IF(Monatsverwendungsnachweis!I216="ja",1,0)</f>
        <v>0</v>
      </c>
      <c r="K205" s="460">
        <f>IF(Monatsverwendungsnachweis!Q216+Monatsverwendungsnachweis!R216&gt;0,1,0)</f>
        <v>0</v>
      </c>
      <c r="L205" s="777">
        <f t="shared" si="3"/>
        <v>0</v>
      </c>
      <c r="M205" s="460">
        <v>1</v>
      </c>
      <c r="N205" s="460">
        <f>IF(H205=1,Ermittlung_Pauschale!K205,L205*M205)</f>
        <v>0</v>
      </c>
      <c r="O205" s="186">
        <v>0</v>
      </c>
    </row>
    <row r="206" spans="1:15" x14ac:dyDescent="0.25">
      <c r="A206" s="121" t="str">
        <f>Monatsverwendungsnachweis!A217</f>
        <v/>
      </c>
      <c r="B206" s="184">
        <f>Monatsverwendungsnachweis!B217</f>
        <v>0</v>
      </c>
      <c r="C206" s="184">
        <f>Monatsverwendungsnachweis!D217</f>
        <v>0</v>
      </c>
      <c r="D206" s="146" t="str">
        <f>IF(Monatsverwendungsnachweis!F217="","",Monatsverwendungsnachweis!F217)</f>
        <v/>
      </c>
      <c r="E206" s="146" t="str">
        <f>IF(Monatsverwendungsnachweis!H217="","",Monatsverwendungsnachweis!H217)</f>
        <v/>
      </c>
      <c r="F206" s="121">
        <f>Monatsverwendungsnachweis!G217</f>
        <v>0</v>
      </c>
      <c r="G206" s="146">
        <f>Monatsverwendungsnachweis!H217</f>
        <v>0</v>
      </c>
      <c r="H206" s="460">
        <f>VLOOKUP(Monatsverwendungsnachweis!$K$5,Matrix,3,FALSE)</f>
        <v>0</v>
      </c>
      <c r="I206" s="460">
        <f>VLOOKUP(Monatsverwendungsnachweis!$K$5,Matrix,9,FALSE)</f>
        <v>0</v>
      </c>
      <c r="J206" s="460">
        <f>IF(Monatsverwendungsnachweis!I217="ja",1,0)</f>
        <v>0</v>
      </c>
      <c r="K206" s="460">
        <f>IF(Monatsverwendungsnachweis!Q217+Monatsverwendungsnachweis!R217&gt;0,1,0)</f>
        <v>0</v>
      </c>
      <c r="L206" s="777">
        <f t="shared" si="3"/>
        <v>0</v>
      </c>
      <c r="M206" s="460">
        <v>1</v>
      </c>
      <c r="N206" s="460">
        <f>IF(H206=1,Ermittlung_Pauschale!K206,L206*M206)</f>
        <v>0</v>
      </c>
      <c r="O206" s="186">
        <v>0</v>
      </c>
    </row>
    <row r="207" spans="1:15" x14ac:dyDescent="0.25">
      <c r="A207" s="121" t="str">
        <f>Monatsverwendungsnachweis!A218</f>
        <v/>
      </c>
      <c r="B207" s="184">
        <f>Monatsverwendungsnachweis!B218</f>
        <v>0</v>
      </c>
      <c r="C207" s="184">
        <f>Monatsverwendungsnachweis!D218</f>
        <v>0</v>
      </c>
      <c r="D207" s="146" t="str">
        <f>IF(Monatsverwendungsnachweis!F218="","",Monatsverwendungsnachweis!F218)</f>
        <v/>
      </c>
      <c r="E207" s="146" t="str">
        <f>IF(Monatsverwendungsnachweis!H218="","",Monatsverwendungsnachweis!H218)</f>
        <v/>
      </c>
      <c r="F207" s="121">
        <f>Monatsverwendungsnachweis!G218</f>
        <v>0</v>
      </c>
      <c r="G207" s="146">
        <f>Monatsverwendungsnachweis!H218</f>
        <v>0</v>
      </c>
      <c r="H207" s="460">
        <f>VLOOKUP(Monatsverwendungsnachweis!$K$5,Matrix,3,FALSE)</f>
        <v>0</v>
      </c>
      <c r="I207" s="460">
        <f>VLOOKUP(Monatsverwendungsnachweis!$K$5,Matrix,9,FALSE)</f>
        <v>0</v>
      </c>
      <c r="J207" s="460">
        <f>IF(Monatsverwendungsnachweis!I218="ja",1,0)</f>
        <v>0</v>
      </c>
      <c r="K207" s="460">
        <f>IF(Monatsverwendungsnachweis!Q218+Monatsverwendungsnachweis!R218&gt;0,1,0)</f>
        <v>0</v>
      </c>
      <c r="L207" s="777">
        <f t="shared" si="3"/>
        <v>0</v>
      </c>
      <c r="M207" s="460">
        <v>1</v>
      </c>
      <c r="N207" s="460">
        <f>IF(H207=1,Ermittlung_Pauschale!K207,L207*M207)</f>
        <v>0</v>
      </c>
      <c r="O207" s="186">
        <v>0</v>
      </c>
    </row>
    <row r="208" spans="1:15" x14ac:dyDescent="0.25">
      <c r="A208" s="121" t="str">
        <f>Monatsverwendungsnachweis!A219</f>
        <v/>
      </c>
      <c r="B208" s="184">
        <f>Monatsverwendungsnachweis!B219</f>
        <v>0</v>
      </c>
      <c r="C208" s="184">
        <f>Monatsverwendungsnachweis!D219</f>
        <v>0</v>
      </c>
      <c r="D208" s="146" t="str">
        <f>IF(Monatsverwendungsnachweis!F219="","",Monatsverwendungsnachweis!F219)</f>
        <v/>
      </c>
      <c r="E208" s="146" t="str">
        <f>IF(Monatsverwendungsnachweis!H219="","",Monatsverwendungsnachweis!H219)</f>
        <v/>
      </c>
      <c r="F208" s="121">
        <f>Monatsverwendungsnachweis!G219</f>
        <v>0</v>
      </c>
      <c r="G208" s="146">
        <f>Monatsverwendungsnachweis!H219</f>
        <v>0</v>
      </c>
      <c r="H208" s="460">
        <f>VLOOKUP(Monatsverwendungsnachweis!$K$5,Matrix,3,FALSE)</f>
        <v>0</v>
      </c>
      <c r="I208" s="460">
        <f>VLOOKUP(Monatsverwendungsnachweis!$K$5,Matrix,9,FALSE)</f>
        <v>0</v>
      </c>
      <c r="J208" s="460">
        <f>IF(Monatsverwendungsnachweis!I219="ja",1,0)</f>
        <v>0</v>
      </c>
      <c r="K208" s="460">
        <f>IF(Monatsverwendungsnachweis!Q219+Monatsverwendungsnachweis!R219&gt;0,1,0)</f>
        <v>0</v>
      </c>
      <c r="L208" s="777">
        <f t="shared" si="3"/>
        <v>0</v>
      </c>
      <c r="M208" s="460">
        <v>1</v>
      </c>
      <c r="N208" s="460">
        <f>IF(H208=1,Ermittlung_Pauschale!K208,L208*M208)</f>
        <v>0</v>
      </c>
      <c r="O208" s="186">
        <v>0</v>
      </c>
    </row>
    <row r="209" spans="1:15" x14ac:dyDescent="0.25">
      <c r="A209" s="121" t="str">
        <f>Monatsverwendungsnachweis!A220</f>
        <v/>
      </c>
      <c r="B209" s="184">
        <f>Monatsverwendungsnachweis!B220</f>
        <v>0</v>
      </c>
      <c r="C209" s="184">
        <f>Monatsverwendungsnachweis!D220</f>
        <v>0</v>
      </c>
      <c r="D209" s="146" t="str">
        <f>IF(Monatsverwendungsnachweis!F220="","",Monatsverwendungsnachweis!F220)</f>
        <v/>
      </c>
      <c r="E209" s="146" t="str">
        <f>IF(Monatsverwendungsnachweis!H220="","",Monatsverwendungsnachweis!H220)</f>
        <v/>
      </c>
      <c r="F209" s="121">
        <f>Monatsverwendungsnachweis!G220</f>
        <v>0</v>
      </c>
      <c r="G209" s="146">
        <f>Monatsverwendungsnachweis!H220</f>
        <v>0</v>
      </c>
      <c r="H209" s="460">
        <f>VLOOKUP(Monatsverwendungsnachweis!$K$5,Matrix,3,FALSE)</f>
        <v>0</v>
      </c>
      <c r="I209" s="460">
        <f>VLOOKUP(Monatsverwendungsnachweis!$K$5,Matrix,9,FALSE)</f>
        <v>0</v>
      </c>
      <c r="J209" s="460">
        <f>IF(Monatsverwendungsnachweis!I220="ja",1,0)</f>
        <v>0</v>
      </c>
      <c r="K209" s="460">
        <f>IF(Monatsverwendungsnachweis!Q220+Monatsverwendungsnachweis!R220&gt;0,1,0)</f>
        <v>0</v>
      </c>
      <c r="L209" s="777">
        <f t="shared" si="3"/>
        <v>0</v>
      </c>
      <c r="M209" s="460">
        <v>1</v>
      </c>
      <c r="N209" s="460">
        <f>IF(H209=1,Ermittlung_Pauschale!K209,L209*M209)</f>
        <v>0</v>
      </c>
      <c r="O209" s="186">
        <v>0</v>
      </c>
    </row>
    <row r="210" spans="1:15" x14ac:dyDescent="0.25">
      <c r="A210" s="121" t="str">
        <f>Monatsverwendungsnachweis!A221</f>
        <v/>
      </c>
      <c r="B210" s="184">
        <f>Monatsverwendungsnachweis!B221</f>
        <v>0</v>
      </c>
      <c r="C210" s="184">
        <f>Monatsverwendungsnachweis!D221</f>
        <v>0</v>
      </c>
      <c r="D210" s="146" t="str">
        <f>IF(Monatsverwendungsnachweis!F221="","",Monatsverwendungsnachweis!F221)</f>
        <v/>
      </c>
      <c r="E210" s="146" t="str">
        <f>IF(Monatsverwendungsnachweis!H221="","",Monatsverwendungsnachweis!H221)</f>
        <v/>
      </c>
      <c r="F210" s="121">
        <f>Monatsverwendungsnachweis!G221</f>
        <v>0</v>
      </c>
      <c r="G210" s="146">
        <f>Monatsverwendungsnachweis!H221</f>
        <v>0</v>
      </c>
      <c r="H210" s="460">
        <f>VLOOKUP(Monatsverwendungsnachweis!$K$5,Matrix,3,FALSE)</f>
        <v>0</v>
      </c>
      <c r="I210" s="460">
        <f>VLOOKUP(Monatsverwendungsnachweis!$K$5,Matrix,9,FALSE)</f>
        <v>0</v>
      </c>
      <c r="J210" s="460">
        <f>IF(Monatsverwendungsnachweis!I221="ja",1,0)</f>
        <v>0</v>
      </c>
      <c r="K210" s="460">
        <f>IF(Monatsverwendungsnachweis!Q221+Monatsverwendungsnachweis!R221&gt;0,1,0)</f>
        <v>0</v>
      </c>
      <c r="L210" s="777">
        <f t="shared" si="3"/>
        <v>0</v>
      </c>
      <c r="M210" s="460">
        <v>1</v>
      </c>
      <c r="N210" s="460">
        <f>IF(H210=1,Ermittlung_Pauschale!K210,L210*M210)</f>
        <v>0</v>
      </c>
      <c r="O210" s="186">
        <v>0</v>
      </c>
    </row>
    <row r="211" spans="1:15" x14ac:dyDescent="0.25">
      <c r="A211" s="121" t="str">
        <f>Monatsverwendungsnachweis!A222</f>
        <v/>
      </c>
      <c r="B211" s="184">
        <f>Monatsverwendungsnachweis!B222</f>
        <v>0</v>
      </c>
      <c r="C211" s="184">
        <f>Monatsverwendungsnachweis!D222</f>
        <v>0</v>
      </c>
      <c r="D211" s="146" t="str">
        <f>IF(Monatsverwendungsnachweis!F222="","",Monatsverwendungsnachweis!F222)</f>
        <v/>
      </c>
      <c r="E211" s="146" t="str">
        <f>IF(Monatsverwendungsnachweis!H222="","",Monatsverwendungsnachweis!H222)</f>
        <v/>
      </c>
      <c r="F211" s="121">
        <f>Monatsverwendungsnachweis!G222</f>
        <v>0</v>
      </c>
      <c r="G211" s="146">
        <f>Monatsverwendungsnachweis!H222</f>
        <v>0</v>
      </c>
      <c r="H211" s="460">
        <f>VLOOKUP(Monatsverwendungsnachweis!$K$5,Matrix,3,FALSE)</f>
        <v>0</v>
      </c>
      <c r="I211" s="460">
        <f>VLOOKUP(Monatsverwendungsnachweis!$K$5,Matrix,9,FALSE)</f>
        <v>0</v>
      </c>
      <c r="J211" s="460">
        <f>IF(Monatsverwendungsnachweis!I222="ja",1,0)</f>
        <v>0</v>
      </c>
      <c r="K211" s="460">
        <f>IF(Monatsverwendungsnachweis!Q222+Monatsverwendungsnachweis!R222&gt;0,1,0)</f>
        <v>0</v>
      </c>
      <c r="L211" s="777">
        <f t="shared" si="3"/>
        <v>0</v>
      </c>
      <c r="M211" s="460">
        <v>1</v>
      </c>
      <c r="N211" s="460">
        <f>IF(H211=1,Ermittlung_Pauschale!K211,L211*M211)</f>
        <v>0</v>
      </c>
      <c r="O211" s="186">
        <v>0</v>
      </c>
    </row>
    <row r="212" spans="1:15" x14ac:dyDescent="0.25">
      <c r="A212" s="121" t="str">
        <f>Monatsverwendungsnachweis!A223</f>
        <v/>
      </c>
      <c r="B212" s="184">
        <f>Monatsverwendungsnachweis!B223</f>
        <v>0</v>
      </c>
      <c r="C212" s="184">
        <f>Monatsverwendungsnachweis!D223</f>
        <v>0</v>
      </c>
      <c r="D212" s="146" t="str">
        <f>IF(Monatsverwendungsnachweis!F223="","",Monatsverwendungsnachweis!F223)</f>
        <v/>
      </c>
      <c r="E212" s="146" t="str">
        <f>IF(Monatsverwendungsnachweis!H223="","",Monatsverwendungsnachweis!H223)</f>
        <v/>
      </c>
      <c r="F212" s="121">
        <f>Monatsverwendungsnachweis!G223</f>
        <v>0</v>
      </c>
      <c r="G212" s="146">
        <f>Monatsverwendungsnachweis!H223</f>
        <v>0</v>
      </c>
      <c r="H212" s="460">
        <f>VLOOKUP(Monatsverwendungsnachweis!$K$5,Matrix,3,FALSE)</f>
        <v>0</v>
      </c>
      <c r="I212" s="460">
        <f>VLOOKUP(Monatsverwendungsnachweis!$K$5,Matrix,9,FALSE)</f>
        <v>0</v>
      </c>
      <c r="J212" s="460">
        <f>IF(Monatsverwendungsnachweis!I223="ja",1,0)</f>
        <v>0</v>
      </c>
      <c r="K212" s="460">
        <f>IF(Monatsverwendungsnachweis!Q223+Monatsverwendungsnachweis!R223&gt;0,1,0)</f>
        <v>0</v>
      </c>
      <c r="L212" s="777">
        <f t="shared" si="3"/>
        <v>0</v>
      </c>
      <c r="M212" s="460">
        <v>1</v>
      </c>
      <c r="N212" s="460">
        <f>IF(H212=1,Ermittlung_Pauschale!K212,L212*M212)</f>
        <v>0</v>
      </c>
      <c r="O212" s="186">
        <v>0</v>
      </c>
    </row>
    <row r="213" spans="1:15" x14ac:dyDescent="0.25">
      <c r="A213" s="121" t="str">
        <f>Monatsverwendungsnachweis!A224</f>
        <v/>
      </c>
      <c r="B213" s="184">
        <f>Monatsverwendungsnachweis!B224</f>
        <v>0</v>
      </c>
      <c r="C213" s="184">
        <f>Monatsverwendungsnachweis!D224</f>
        <v>0</v>
      </c>
      <c r="D213" s="146" t="str">
        <f>IF(Monatsverwendungsnachweis!F224="","",Monatsverwendungsnachweis!F224)</f>
        <v/>
      </c>
      <c r="E213" s="146" t="str">
        <f>IF(Monatsverwendungsnachweis!H224="","",Monatsverwendungsnachweis!H224)</f>
        <v/>
      </c>
      <c r="F213" s="121">
        <f>Monatsverwendungsnachweis!G224</f>
        <v>0</v>
      </c>
      <c r="G213" s="146">
        <f>Monatsverwendungsnachweis!H224</f>
        <v>0</v>
      </c>
      <c r="H213" s="460">
        <f>VLOOKUP(Monatsverwendungsnachweis!$K$5,Matrix,3,FALSE)</f>
        <v>0</v>
      </c>
      <c r="I213" s="460">
        <f>VLOOKUP(Monatsverwendungsnachweis!$K$5,Matrix,9,FALSE)</f>
        <v>0</v>
      </c>
      <c r="J213" s="460">
        <f>IF(Monatsverwendungsnachweis!I224="ja",1,0)</f>
        <v>0</v>
      </c>
      <c r="K213" s="460">
        <f>IF(Monatsverwendungsnachweis!Q224+Monatsverwendungsnachweis!R224&gt;0,1,0)</f>
        <v>0</v>
      </c>
      <c r="L213" s="777">
        <f t="shared" si="3"/>
        <v>0</v>
      </c>
      <c r="M213" s="460">
        <v>1</v>
      </c>
      <c r="N213" s="460">
        <f>IF(H213=1,Ermittlung_Pauschale!K213,L213*M213)</f>
        <v>0</v>
      </c>
      <c r="O213" s="186">
        <v>0</v>
      </c>
    </row>
    <row r="214" spans="1:15" x14ac:dyDescent="0.25">
      <c r="A214" s="121" t="str">
        <f>Monatsverwendungsnachweis!A225</f>
        <v/>
      </c>
      <c r="B214" s="184">
        <f>Monatsverwendungsnachweis!B225</f>
        <v>0</v>
      </c>
      <c r="C214" s="184">
        <f>Monatsverwendungsnachweis!D225</f>
        <v>0</v>
      </c>
      <c r="D214" s="146" t="str">
        <f>IF(Monatsverwendungsnachweis!F225="","",Monatsverwendungsnachweis!F225)</f>
        <v/>
      </c>
      <c r="E214" s="146" t="str">
        <f>IF(Monatsverwendungsnachweis!H225="","",Monatsverwendungsnachweis!H225)</f>
        <v/>
      </c>
      <c r="F214" s="121">
        <f>Monatsverwendungsnachweis!G225</f>
        <v>0</v>
      </c>
      <c r="G214" s="146">
        <f>Monatsverwendungsnachweis!H225</f>
        <v>0</v>
      </c>
      <c r="H214" s="460">
        <f>VLOOKUP(Monatsverwendungsnachweis!$K$5,Matrix,3,FALSE)</f>
        <v>0</v>
      </c>
      <c r="I214" s="460">
        <f>VLOOKUP(Monatsverwendungsnachweis!$K$5,Matrix,9,FALSE)</f>
        <v>0</v>
      </c>
      <c r="J214" s="460">
        <f>IF(Monatsverwendungsnachweis!I225="ja",1,0)</f>
        <v>0</v>
      </c>
      <c r="K214" s="460">
        <f>IF(Monatsverwendungsnachweis!Q225+Monatsverwendungsnachweis!R225&gt;0,1,0)</f>
        <v>0</v>
      </c>
      <c r="L214" s="777">
        <f t="shared" si="3"/>
        <v>0</v>
      </c>
      <c r="M214" s="460">
        <v>1</v>
      </c>
      <c r="N214" s="460">
        <f>IF(H214=1,Ermittlung_Pauschale!K214,L214*M214)</f>
        <v>0</v>
      </c>
      <c r="O214" s="186">
        <v>0</v>
      </c>
    </row>
    <row r="215" spans="1:15" x14ac:dyDescent="0.25">
      <c r="A215" s="121" t="str">
        <f>Monatsverwendungsnachweis!A226</f>
        <v/>
      </c>
      <c r="B215" s="184">
        <f>Monatsverwendungsnachweis!B226</f>
        <v>0</v>
      </c>
      <c r="C215" s="184">
        <f>Monatsverwendungsnachweis!D226</f>
        <v>0</v>
      </c>
      <c r="D215" s="146" t="str">
        <f>IF(Monatsverwendungsnachweis!F226="","",Monatsverwendungsnachweis!F226)</f>
        <v/>
      </c>
      <c r="E215" s="146" t="str">
        <f>IF(Monatsverwendungsnachweis!H226="","",Monatsverwendungsnachweis!H226)</f>
        <v/>
      </c>
      <c r="F215" s="121">
        <f>Monatsverwendungsnachweis!G226</f>
        <v>0</v>
      </c>
      <c r="G215" s="146">
        <f>Monatsverwendungsnachweis!H226</f>
        <v>0</v>
      </c>
      <c r="H215" s="460">
        <f>VLOOKUP(Monatsverwendungsnachweis!$K$5,Matrix,3,FALSE)</f>
        <v>0</v>
      </c>
      <c r="I215" s="460">
        <f>VLOOKUP(Monatsverwendungsnachweis!$K$5,Matrix,9,FALSE)</f>
        <v>0</v>
      </c>
      <c r="J215" s="460">
        <f>IF(Monatsverwendungsnachweis!I226="ja",1,0)</f>
        <v>0</v>
      </c>
      <c r="K215" s="460">
        <f>IF(Monatsverwendungsnachweis!Q226+Monatsverwendungsnachweis!R226&gt;0,1,0)</f>
        <v>0</v>
      </c>
      <c r="L215" s="777">
        <f t="shared" si="3"/>
        <v>0</v>
      </c>
      <c r="M215" s="460">
        <v>1</v>
      </c>
      <c r="N215" s="460">
        <f>IF(H215=1,Ermittlung_Pauschale!K215,L215*M215)</f>
        <v>0</v>
      </c>
      <c r="O215" s="186">
        <v>0</v>
      </c>
    </row>
    <row r="216" spans="1:15" x14ac:dyDescent="0.25">
      <c r="A216" s="121" t="str">
        <f>Monatsverwendungsnachweis!A227</f>
        <v/>
      </c>
      <c r="B216" s="184">
        <f>Monatsverwendungsnachweis!B227</f>
        <v>0</v>
      </c>
      <c r="C216" s="184">
        <f>Monatsverwendungsnachweis!D227</f>
        <v>0</v>
      </c>
      <c r="D216" s="146" t="str">
        <f>IF(Monatsverwendungsnachweis!F227="","",Monatsverwendungsnachweis!F227)</f>
        <v/>
      </c>
      <c r="E216" s="146" t="str">
        <f>IF(Monatsverwendungsnachweis!H227="","",Monatsverwendungsnachweis!H227)</f>
        <v/>
      </c>
      <c r="F216" s="121">
        <f>Monatsverwendungsnachweis!G227</f>
        <v>0</v>
      </c>
      <c r="G216" s="146">
        <f>Monatsverwendungsnachweis!H227</f>
        <v>0</v>
      </c>
      <c r="H216" s="460">
        <f>VLOOKUP(Monatsverwendungsnachweis!$K$5,Matrix,3,FALSE)</f>
        <v>0</v>
      </c>
      <c r="I216" s="460">
        <f>VLOOKUP(Monatsverwendungsnachweis!$K$5,Matrix,9,FALSE)</f>
        <v>0</v>
      </c>
      <c r="J216" s="460">
        <f>IF(Monatsverwendungsnachweis!I227="ja",1,0)</f>
        <v>0</v>
      </c>
      <c r="K216" s="460">
        <f>IF(Monatsverwendungsnachweis!Q227+Monatsverwendungsnachweis!R227&gt;0,1,0)</f>
        <v>0</v>
      </c>
      <c r="L216" s="777">
        <f t="shared" si="3"/>
        <v>0</v>
      </c>
      <c r="M216" s="460">
        <v>1</v>
      </c>
      <c r="N216" s="460">
        <f>IF(H216=1,Ermittlung_Pauschale!K216,L216*M216)</f>
        <v>0</v>
      </c>
      <c r="O216" s="186">
        <v>0</v>
      </c>
    </row>
    <row r="217" spans="1:15" x14ac:dyDescent="0.25">
      <c r="A217" s="121" t="str">
        <f>Monatsverwendungsnachweis!A228</f>
        <v/>
      </c>
      <c r="B217" s="184">
        <f>Monatsverwendungsnachweis!B228</f>
        <v>0</v>
      </c>
      <c r="C217" s="184">
        <f>Monatsverwendungsnachweis!D228</f>
        <v>0</v>
      </c>
      <c r="D217" s="146" t="str">
        <f>IF(Monatsverwendungsnachweis!F228="","",Monatsverwendungsnachweis!F228)</f>
        <v/>
      </c>
      <c r="E217" s="146" t="str">
        <f>IF(Monatsverwendungsnachweis!H228="","",Monatsverwendungsnachweis!H228)</f>
        <v/>
      </c>
      <c r="F217" s="121">
        <f>Monatsverwendungsnachweis!G228</f>
        <v>0</v>
      </c>
      <c r="G217" s="146">
        <f>Monatsverwendungsnachweis!H228</f>
        <v>0</v>
      </c>
      <c r="H217" s="460">
        <f>VLOOKUP(Monatsverwendungsnachweis!$K$5,Matrix,3,FALSE)</f>
        <v>0</v>
      </c>
      <c r="I217" s="460">
        <f>VLOOKUP(Monatsverwendungsnachweis!$K$5,Matrix,9,FALSE)</f>
        <v>0</v>
      </c>
      <c r="J217" s="460">
        <f>IF(Monatsverwendungsnachweis!I228="ja",1,0)</f>
        <v>0</v>
      </c>
      <c r="K217" s="460">
        <f>IF(Monatsverwendungsnachweis!Q228+Monatsverwendungsnachweis!R228&gt;0,1,0)</f>
        <v>0</v>
      </c>
      <c r="L217" s="777">
        <f t="shared" si="3"/>
        <v>0</v>
      </c>
      <c r="M217" s="460">
        <v>1</v>
      </c>
      <c r="N217" s="460">
        <f>IF(H217=1,Ermittlung_Pauschale!K217,L217*M217)</f>
        <v>0</v>
      </c>
      <c r="O217" s="186">
        <v>0</v>
      </c>
    </row>
    <row r="218" spans="1:15" x14ac:dyDescent="0.25">
      <c r="A218" s="121" t="str">
        <f>Monatsverwendungsnachweis!A229</f>
        <v/>
      </c>
      <c r="B218" s="184">
        <f>Monatsverwendungsnachweis!B229</f>
        <v>0</v>
      </c>
      <c r="C218" s="184">
        <f>Monatsverwendungsnachweis!D229</f>
        <v>0</v>
      </c>
      <c r="D218" s="146" t="str">
        <f>IF(Monatsverwendungsnachweis!F229="","",Monatsverwendungsnachweis!F229)</f>
        <v/>
      </c>
      <c r="E218" s="146" t="str">
        <f>IF(Monatsverwendungsnachweis!H229="","",Monatsverwendungsnachweis!H229)</f>
        <v/>
      </c>
      <c r="F218" s="121">
        <f>Monatsverwendungsnachweis!G229</f>
        <v>0</v>
      </c>
      <c r="G218" s="146">
        <f>Monatsverwendungsnachweis!H229</f>
        <v>0</v>
      </c>
      <c r="H218" s="460">
        <f>VLOOKUP(Monatsverwendungsnachweis!$K$5,Matrix,3,FALSE)</f>
        <v>0</v>
      </c>
      <c r="I218" s="460">
        <f>VLOOKUP(Monatsverwendungsnachweis!$K$5,Matrix,9,FALSE)</f>
        <v>0</v>
      </c>
      <c r="J218" s="460">
        <f>IF(Monatsverwendungsnachweis!I229="ja",1,0)</f>
        <v>0</v>
      </c>
      <c r="K218" s="460">
        <f>IF(Monatsverwendungsnachweis!Q229+Monatsverwendungsnachweis!R229&gt;0,1,0)</f>
        <v>0</v>
      </c>
      <c r="L218" s="777">
        <f t="shared" si="3"/>
        <v>0</v>
      </c>
      <c r="M218" s="460">
        <v>1</v>
      </c>
      <c r="N218" s="460">
        <f>IF(H218=1,Ermittlung_Pauschale!K218,L218*M218)</f>
        <v>0</v>
      </c>
      <c r="O218" s="186">
        <v>0</v>
      </c>
    </row>
    <row r="219" spans="1:15" x14ac:dyDescent="0.25">
      <c r="A219" s="121" t="str">
        <f>Monatsverwendungsnachweis!A230</f>
        <v/>
      </c>
      <c r="B219" s="184">
        <f>Monatsverwendungsnachweis!B230</f>
        <v>0</v>
      </c>
      <c r="C219" s="184">
        <f>Monatsverwendungsnachweis!D230</f>
        <v>0</v>
      </c>
      <c r="D219" s="146" t="str">
        <f>IF(Monatsverwendungsnachweis!F230="","",Monatsverwendungsnachweis!F230)</f>
        <v/>
      </c>
      <c r="E219" s="146" t="str">
        <f>IF(Monatsverwendungsnachweis!H230="","",Monatsverwendungsnachweis!H230)</f>
        <v/>
      </c>
      <c r="F219" s="121">
        <f>Monatsverwendungsnachweis!G230</f>
        <v>0</v>
      </c>
      <c r="G219" s="146">
        <f>Monatsverwendungsnachweis!H230</f>
        <v>0</v>
      </c>
      <c r="H219" s="460">
        <f>VLOOKUP(Monatsverwendungsnachweis!$K$5,Matrix,3,FALSE)</f>
        <v>0</v>
      </c>
      <c r="I219" s="460">
        <f>VLOOKUP(Monatsverwendungsnachweis!$K$5,Matrix,9,FALSE)</f>
        <v>0</v>
      </c>
      <c r="J219" s="460">
        <f>IF(Monatsverwendungsnachweis!I230="ja",1,0)</f>
        <v>0</v>
      </c>
      <c r="K219" s="460">
        <f>IF(Monatsverwendungsnachweis!Q230+Monatsverwendungsnachweis!R230&gt;0,1,0)</f>
        <v>0</v>
      </c>
      <c r="L219" s="777">
        <f t="shared" si="3"/>
        <v>0</v>
      </c>
      <c r="M219" s="460">
        <v>1</v>
      </c>
      <c r="N219" s="460">
        <f>IF(H219=1,Ermittlung_Pauschale!K219,L219*M219)</f>
        <v>0</v>
      </c>
      <c r="O219" s="186">
        <v>0</v>
      </c>
    </row>
    <row r="220" spans="1:15" x14ac:dyDescent="0.25">
      <c r="A220" s="121" t="str">
        <f>Monatsverwendungsnachweis!A231</f>
        <v/>
      </c>
      <c r="B220" s="184">
        <f>Monatsverwendungsnachweis!B231</f>
        <v>0</v>
      </c>
      <c r="C220" s="184">
        <f>Monatsverwendungsnachweis!D231</f>
        <v>0</v>
      </c>
      <c r="D220" s="146" t="str">
        <f>IF(Monatsverwendungsnachweis!F231="","",Monatsverwendungsnachweis!F231)</f>
        <v/>
      </c>
      <c r="E220" s="146" t="str">
        <f>IF(Monatsverwendungsnachweis!H231="","",Monatsverwendungsnachweis!H231)</f>
        <v/>
      </c>
      <c r="F220" s="121">
        <f>Monatsverwendungsnachweis!G231</f>
        <v>0</v>
      </c>
      <c r="G220" s="146">
        <f>Monatsverwendungsnachweis!H231</f>
        <v>0</v>
      </c>
      <c r="H220" s="460">
        <f>VLOOKUP(Monatsverwendungsnachweis!$K$5,Matrix,3,FALSE)</f>
        <v>0</v>
      </c>
      <c r="I220" s="460">
        <f>VLOOKUP(Monatsverwendungsnachweis!$K$5,Matrix,9,FALSE)</f>
        <v>0</v>
      </c>
      <c r="J220" s="460">
        <f>IF(Monatsverwendungsnachweis!I231="ja",1,0)</f>
        <v>0</v>
      </c>
      <c r="K220" s="460">
        <f>IF(Monatsverwendungsnachweis!Q231+Monatsverwendungsnachweis!R231&gt;0,1,0)</f>
        <v>0</v>
      </c>
      <c r="L220" s="777">
        <f t="shared" si="3"/>
        <v>0</v>
      </c>
      <c r="M220" s="460">
        <v>1</v>
      </c>
      <c r="N220" s="460">
        <f>IF(H220=1,Ermittlung_Pauschale!K220,L220*M220)</f>
        <v>0</v>
      </c>
      <c r="O220" s="186">
        <v>0</v>
      </c>
    </row>
    <row r="221" spans="1:15" x14ac:dyDescent="0.25">
      <c r="A221" s="121" t="str">
        <f>Monatsverwendungsnachweis!A232</f>
        <v/>
      </c>
      <c r="B221" s="184">
        <f>Monatsverwendungsnachweis!B232</f>
        <v>0</v>
      </c>
      <c r="C221" s="184">
        <f>Monatsverwendungsnachweis!D232</f>
        <v>0</v>
      </c>
      <c r="D221" s="146" t="str">
        <f>IF(Monatsverwendungsnachweis!F232="","",Monatsverwendungsnachweis!F232)</f>
        <v/>
      </c>
      <c r="E221" s="146" t="str">
        <f>IF(Monatsverwendungsnachweis!H232="","",Monatsverwendungsnachweis!H232)</f>
        <v/>
      </c>
      <c r="F221" s="121">
        <f>Monatsverwendungsnachweis!G232</f>
        <v>0</v>
      </c>
      <c r="G221" s="146">
        <f>Monatsverwendungsnachweis!H232</f>
        <v>0</v>
      </c>
      <c r="H221" s="460">
        <f>VLOOKUP(Monatsverwendungsnachweis!$K$5,Matrix,3,FALSE)</f>
        <v>0</v>
      </c>
      <c r="I221" s="460">
        <f>VLOOKUP(Monatsverwendungsnachweis!$K$5,Matrix,9,FALSE)</f>
        <v>0</v>
      </c>
      <c r="J221" s="460">
        <f>IF(Monatsverwendungsnachweis!I232="ja",1,0)</f>
        <v>0</v>
      </c>
      <c r="K221" s="460">
        <f>IF(Monatsverwendungsnachweis!Q232+Monatsverwendungsnachweis!R232&gt;0,1,0)</f>
        <v>0</v>
      </c>
      <c r="L221" s="777">
        <f t="shared" si="3"/>
        <v>0</v>
      </c>
      <c r="M221" s="460">
        <v>1</v>
      </c>
      <c r="N221" s="460">
        <f>IF(H221=1,Ermittlung_Pauschale!K221,L221*M221)</f>
        <v>0</v>
      </c>
      <c r="O221" s="186">
        <v>0</v>
      </c>
    </row>
    <row r="222" spans="1:15" x14ac:dyDescent="0.25">
      <c r="A222" s="121" t="str">
        <f>Monatsverwendungsnachweis!A233</f>
        <v/>
      </c>
      <c r="B222" s="184">
        <f>Monatsverwendungsnachweis!B233</f>
        <v>0</v>
      </c>
      <c r="C222" s="184">
        <f>Monatsverwendungsnachweis!D233</f>
        <v>0</v>
      </c>
      <c r="D222" s="146" t="str">
        <f>IF(Monatsverwendungsnachweis!F233="","",Monatsverwendungsnachweis!F233)</f>
        <v/>
      </c>
      <c r="E222" s="146" t="str">
        <f>IF(Monatsverwendungsnachweis!H233="","",Monatsverwendungsnachweis!H233)</f>
        <v/>
      </c>
      <c r="F222" s="121">
        <f>Monatsverwendungsnachweis!G233</f>
        <v>0</v>
      </c>
      <c r="G222" s="146">
        <f>Monatsverwendungsnachweis!H233</f>
        <v>0</v>
      </c>
      <c r="H222" s="460">
        <f>VLOOKUP(Monatsverwendungsnachweis!$K$5,Matrix,3,FALSE)</f>
        <v>0</v>
      </c>
      <c r="I222" s="460">
        <f>VLOOKUP(Monatsverwendungsnachweis!$K$5,Matrix,9,FALSE)</f>
        <v>0</v>
      </c>
      <c r="J222" s="460">
        <f>IF(Monatsverwendungsnachweis!I233="ja",1,0)</f>
        <v>0</v>
      </c>
      <c r="K222" s="460">
        <f>IF(Monatsverwendungsnachweis!Q233+Monatsverwendungsnachweis!R233&gt;0,1,0)</f>
        <v>0</v>
      </c>
      <c r="L222" s="777">
        <f t="shared" si="3"/>
        <v>0</v>
      </c>
      <c r="M222" s="460">
        <v>1</v>
      </c>
      <c r="N222" s="460">
        <f>IF(H222=1,Ermittlung_Pauschale!K222,L222*M222)</f>
        <v>0</v>
      </c>
      <c r="O222" s="186">
        <v>0</v>
      </c>
    </row>
    <row r="223" spans="1:15" x14ac:dyDescent="0.25">
      <c r="A223" s="121" t="str">
        <f>Monatsverwendungsnachweis!A234</f>
        <v/>
      </c>
      <c r="B223" s="184">
        <f>Monatsverwendungsnachweis!B234</f>
        <v>0</v>
      </c>
      <c r="C223" s="184">
        <f>Monatsverwendungsnachweis!D234</f>
        <v>0</v>
      </c>
      <c r="D223" s="146" t="str">
        <f>IF(Monatsverwendungsnachweis!F234="","",Monatsverwendungsnachweis!F234)</f>
        <v/>
      </c>
      <c r="E223" s="146" t="str">
        <f>IF(Monatsverwendungsnachweis!H234="","",Monatsverwendungsnachweis!H234)</f>
        <v/>
      </c>
      <c r="F223" s="121">
        <f>Monatsverwendungsnachweis!G234</f>
        <v>0</v>
      </c>
      <c r="G223" s="146">
        <f>Monatsverwendungsnachweis!H234</f>
        <v>0</v>
      </c>
      <c r="H223" s="460">
        <f>VLOOKUP(Monatsverwendungsnachweis!$K$5,Matrix,3,FALSE)</f>
        <v>0</v>
      </c>
      <c r="I223" s="460">
        <f>VLOOKUP(Monatsverwendungsnachweis!$K$5,Matrix,9,FALSE)</f>
        <v>0</v>
      </c>
      <c r="J223" s="460">
        <f>IF(Monatsverwendungsnachweis!I234="ja",1,0)</f>
        <v>0</v>
      </c>
      <c r="K223" s="460">
        <f>IF(Monatsverwendungsnachweis!Q234+Monatsverwendungsnachweis!R234&gt;0,1,0)</f>
        <v>0</v>
      </c>
      <c r="L223" s="777">
        <f t="shared" si="3"/>
        <v>0</v>
      </c>
      <c r="M223" s="460">
        <v>1</v>
      </c>
      <c r="N223" s="460">
        <f>IF(H223=1,Ermittlung_Pauschale!K223,L223*M223)</f>
        <v>0</v>
      </c>
      <c r="O223" s="186">
        <v>0</v>
      </c>
    </row>
    <row r="224" spans="1:15" x14ac:dyDescent="0.25">
      <c r="A224" s="121" t="str">
        <f>Monatsverwendungsnachweis!A235</f>
        <v/>
      </c>
      <c r="B224" s="184">
        <f>Monatsverwendungsnachweis!B235</f>
        <v>0</v>
      </c>
      <c r="C224" s="184">
        <f>Monatsverwendungsnachweis!D235</f>
        <v>0</v>
      </c>
      <c r="D224" s="146" t="str">
        <f>IF(Monatsverwendungsnachweis!F235="","",Monatsverwendungsnachweis!F235)</f>
        <v/>
      </c>
      <c r="E224" s="146" t="str">
        <f>IF(Monatsverwendungsnachweis!H235="","",Monatsverwendungsnachweis!H235)</f>
        <v/>
      </c>
      <c r="F224" s="121">
        <f>Monatsverwendungsnachweis!G235</f>
        <v>0</v>
      </c>
      <c r="G224" s="146">
        <f>Monatsverwendungsnachweis!H235</f>
        <v>0</v>
      </c>
      <c r="H224" s="460">
        <f>VLOOKUP(Monatsverwendungsnachweis!$K$5,Matrix,3,FALSE)</f>
        <v>0</v>
      </c>
      <c r="I224" s="460">
        <f>VLOOKUP(Monatsverwendungsnachweis!$K$5,Matrix,9,FALSE)</f>
        <v>0</v>
      </c>
      <c r="J224" s="460">
        <f>IF(Monatsverwendungsnachweis!I235="ja",1,0)</f>
        <v>0</v>
      </c>
      <c r="K224" s="460">
        <f>IF(Monatsverwendungsnachweis!Q235+Monatsverwendungsnachweis!R235&gt;0,1,0)</f>
        <v>0</v>
      </c>
      <c r="L224" s="777">
        <f t="shared" si="3"/>
        <v>0</v>
      </c>
      <c r="M224" s="460">
        <v>1</v>
      </c>
      <c r="N224" s="460">
        <f>IF(H224=1,Ermittlung_Pauschale!K224,L224*M224)</f>
        <v>0</v>
      </c>
      <c r="O224" s="186">
        <v>0</v>
      </c>
    </row>
    <row r="225" spans="1:15" x14ac:dyDescent="0.25">
      <c r="A225" s="121" t="str">
        <f>Monatsverwendungsnachweis!A236</f>
        <v/>
      </c>
      <c r="B225" s="184">
        <f>Monatsverwendungsnachweis!B236</f>
        <v>0</v>
      </c>
      <c r="C225" s="184">
        <f>Monatsverwendungsnachweis!D236</f>
        <v>0</v>
      </c>
      <c r="D225" s="146" t="str">
        <f>IF(Monatsverwendungsnachweis!F236="","",Monatsverwendungsnachweis!F236)</f>
        <v/>
      </c>
      <c r="E225" s="146" t="str">
        <f>IF(Monatsverwendungsnachweis!H236="","",Monatsverwendungsnachweis!H236)</f>
        <v/>
      </c>
      <c r="F225" s="121">
        <f>Monatsverwendungsnachweis!G236</f>
        <v>0</v>
      </c>
      <c r="G225" s="146">
        <f>Monatsverwendungsnachweis!H236</f>
        <v>0</v>
      </c>
      <c r="H225" s="460">
        <f>VLOOKUP(Monatsverwendungsnachweis!$K$5,Matrix,3,FALSE)</f>
        <v>0</v>
      </c>
      <c r="I225" s="460">
        <f>VLOOKUP(Monatsverwendungsnachweis!$K$5,Matrix,9,FALSE)</f>
        <v>0</v>
      </c>
      <c r="J225" s="460">
        <f>IF(Monatsverwendungsnachweis!I236="ja",1,0)</f>
        <v>0</v>
      </c>
      <c r="K225" s="460">
        <f>IF(Monatsverwendungsnachweis!Q236+Monatsverwendungsnachweis!R236&gt;0,1,0)</f>
        <v>0</v>
      </c>
      <c r="L225" s="777">
        <f t="shared" si="3"/>
        <v>0</v>
      </c>
      <c r="M225" s="460">
        <v>1</v>
      </c>
      <c r="N225" s="460">
        <f>IF(H225=1,Ermittlung_Pauschale!K225,L225*M225)</f>
        <v>0</v>
      </c>
      <c r="O225" s="186">
        <v>0</v>
      </c>
    </row>
    <row r="226" spans="1:15" x14ac:dyDescent="0.25">
      <c r="A226" s="121" t="str">
        <f>Monatsverwendungsnachweis!A237</f>
        <v/>
      </c>
      <c r="B226" s="184">
        <f>Monatsverwendungsnachweis!B237</f>
        <v>0</v>
      </c>
      <c r="C226" s="184">
        <f>Monatsverwendungsnachweis!D237</f>
        <v>0</v>
      </c>
      <c r="D226" s="146" t="str">
        <f>IF(Monatsverwendungsnachweis!F237="","",Monatsverwendungsnachweis!F237)</f>
        <v/>
      </c>
      <c r="E226" s="146" t="str">
        <f>IF(Monatsverwendungsnachweis!H237="","",Monatsverwendungsnachweis!H237)</f>
        <v/>
      </c>
      <c r="F226" s="121">
        <f>Monatsverwendungsnachweis!G237</f>
        <v>0</v>
      </c>
      <c r="G226" s="146">
        <f>Monatsverwendungsnachweis!H237</f>
        <v>0</v>
      </c>
      <c r="H226" s="460">
        <f>VLOOKUP(Monatsverwendungsnachweis!$K$5,Matrix,3,FALSE)</f>
        <v>0</v>
      </c>
      <c r="I226" s="460">
        <f>VLOOKUP(Monatsverwendungsnachweis!$K$5,Matrix,9,FALSE)</f>
        <v>0</v>
      </c>
      <c r="J226" s="460">
        <f>IF(Monatsverwendungsnachweis!I237="ja",1,0)</f>
        <v>0</v>
      </c>
      <c r="K226" s="460">
        <f>IF(Monatsverwendungsnachweis!Q237+Monatsverwendungsnachweis!R237&gt;0,1,0)</f>
        <v>0</v>
      </c>
      <c r="L226" s="777">
        <f t="shared" si="3"/>
        <v>0</v>
      </c>
      <c r="M226" s="460">
        <v>1</v>
      </c>
      <c r="N226" s="460">
        <f>IF(H226=1,Ermittlung_Pauschale!K226,L226*M226)</f>
        <v>0</v>
      </c>
      <c r="O226" s="186">
        <v>0</v>
      </c>
    </row>
    <row r="227" spans="1:15" x14ac:dyDescent="0.25">
      <c r="A227" s="121" t="str">
        <f>Monatsverwendungsnachweis!A238</f>
        <v/>
      </c>
      <c r="B227" s="184">
        <f>Monatsverwendungsnachweis!B238</f>
        <v>0</v>
      </c>
      <c r="C227" s="184">
        <f>Monatsverwendungsnachweis!D238</f>
        <v>0</v>
      </c>
      <c r="D227" s="146" t="str">
        <f>IF(Monatsverwendungsnachweis!F238="","",Monatsverwendungsnachweis!F238)</f>
        <v/>
      </c>
      <c r="E227" s="146" t="str">
        <f>IF(Monatsverwendungsnachweis!H238="","",Monatsverwendungsnachweis!H238)</f>
        <v/>
      </c>
      <c r="F227" s="121">
        <f>Monatsverwendungsnachweis!G238</f>
        <v>0</v>
      </c>
      <c r="G227" s="146">
        <f>Monatsverwendungsnachweis!H238</f>
        <v>0</v>
      </c>
      <c r="H227" s="460">
        <f>VLOOKUP(Monatsverwendungsnachweis!$K$5,Matrix,3,FALSE)</f>
        <v>0</v>
      </c>
      <c r="I227" s="460">
        <f>VLOOKUP(Monatsverwendungsnachweis!$K$5,Matrix,9,FALSE)</f>
        <v>0</v>
      </c>
      <c r="J227" s="460">
        <f>IF(Monatsverwendungsnachweis!I238="ja",1,0)</f>
        <v>0</v>
      </c>
      <c r="K227" s="460">
        <f>IF(Monatsverwendungsnachweis!Q238+Monatsverwendungsnachweis!R238&gt;0,1,0)</f>
        <v>0</v>
      </c>
      <c r="L227" s="777">
        <f t="shared" si="3"/>
        <v>0</v>
      </c>
      <c r="M227" s="460">
        <v>1</v>
      </c>
      <c r="N227" s="460">
        <f>IF(H227=1,Ermittlung_Pauschale!K227,L227*M227)</f>
        <v>0</v>
      </c>
      <c r="O227" s="186">
        <v>0</v>
      </c>
    </row>
    <row r="228" spans="1:15" x14ac:dyDescent="0.25">
      <c r="A228" s="121" t="str">
        <f>Monatsverwendungsnachweis!A239</f>
        <v/>
      </c>
      <c r="B228" s="184">
        <f>Monatsverwendungsnachweis!B239</f>
        <v>0</v>
      </c>
      <c r="C228" s="184">
        <f>Monatsverwendungsnachweis!D239</f>
        <v>0</v>
      </c>
      <c r="D228" s="146" t="str">
        <f>IF(Monatsverwendungsnachweis!F239="","",Monatsverwendungsnachweis!F239)</f>
        <v/>
      </c>
      <c r="E228" s="146" t="str">
        <f>IF(Monatsverwendungsnachweis!H239="","",Monatsverwendungsnachweis!H239)</f>
        <v/>
      </c>
      <c r="F228" s="121">
        <f>Monatsverwendungsnachweis!G239</f>
        <v>0</v>
      </c>
      <c r="G228" s="146">
        <f>Monatsverwendungsnachweis!H239</f>
        <v>0</v>
      </c>
      <c r="H228" s="460">
        <f>VLOOKUP(Monatsverwendungsnachweis!$K$5,Matrix,3,FALSE)</f>
        <v>0</v>
      </c>
      <c r="I228" s="460">
        <f>VLOOKUP(Monatsverwendungsnachweis!$K$5,Matrix,9,FALSE)</f>
        <v>0</v>
      </c>
      <c r="J228" s="460">
        <f>IF(Monatsverwendungsnachweis!I239="ja",1,0)</f>
        <v>0</v>
      </c>
      <c r="K228" s="460">
        <f>IF(Monatsverwendungsnachweis!Q239+Monatsverwendungsnachweis!R239&gt;0,1,0)</f>
        <v>0</v>
      </c>
      <c r="L228" s="777">
        <f t="shared" si="3"/>
        <v>0</v>
      </c>
      <c r="M228" s="460">
        <v>1</v>
      </c>
      <c r="N228" s="460">
        <f>IF(H228=1,Ermittlung_Pauschale!K228,L228*M228)</f>
        <v>0</v>
      </c>
      <c r="O228" s="186">
        <v>0</v>
      </c>
    </row>
    <row r="229" spans="1:15" x14ac:dyDescent="0.25">
      <c r="A229" s="121" t="str">
        <f>Monatsverwendungsnachweis!A240</f>
        <v/>
      </c>
      <c r="B229" s="184">
        <f>Monatsverwendungsnachweis!B240</f>
        <v>0</v>
      </c>
      <c r="C229" s="184">
        <f>Monatsverwendungsnachweis!D240</f>
        <v>0</v>
      </c>
      <c r="D229" s="146" t="str">
        <f>IF(Monatsverwendungsnachweis!F240="","",Monatsverwendungsnachweis!F240)</f>
        <v/>
      </c>
      <c r="E229" s="146" t="str">
        <f>IF(Monatsverwendungsnachweis!H240="","",Monatsverwendungsnachweis!H240)</f>
        <v/>
      </c>
      <c r="F229" s="121">
        <f>Monatsverwendungsnachweis!G240</f>
        <v>0</v>
      </c>
      <c r="G229" s="146">
        <f>Monatsverwendungsnachweis!H240</f>
        <v>0</v>
      </c>
      <c r="H229" s="460">
        <f>VLOOKUP(Monatsverwendungsnachweis!$K$5,Matrix,3,FALSE)</f>
        <v>0</v>
      </c>
      <c r="I229" s="460">
        <f>VLOOKUP(Monatsverwendungsnachweis!$K$5,Matrix,9,FALSE)</f>
        <v>0</v>
      </c>
      <c r="J229" s="460">
        <f>IF(Monatsverwendungsnachweis!I240="ja",1,0)</f>
        <v>0</v>
      </c>
      <c r="K229" s="460">
        <f>IF(Monatsverwendungsnachweis!Q240+Monatsverwendungsnachweis!R240&gt;0,1,0)</f>
        <v>0</v>
      </c>
      <c r="L229" s="777">
        <f t="shared" si="3"/>
        <v>0</v>
      </c>
      <c r="M229" s="460">
        <v>1</v>
      </c>
      <c r="N229" s="460">
        <f>IF(H229=1,Ermittlung_Pauschale!K229,L229*M229)</f>
        <v>0</v>
      </c>
      <c r="O229" s="186">
        <v>0</v>
      </c>
    </row>
    <row r="230" spans="1:15" x14ac:dyDescent="0.25">
      <c r="A230" s="121" t="str">
        <f>Monatsverwendungsnachweis!A241</f>
        <v/>
      </c>
      <c r="B230" s="184">
        <f>Monatsverwendungsnachweis!B241</f>
        <v>0</v>
      </c>
      <c r="C230" s="184">
        <f>Monatsverwendungsnachweis!D241</f>
        <v>0</v>
      </c>
      <c r="D230" s="146" t="str">
        <f>IF(Monatsverwendungsnachweis!F241="","",Monatsverwendungsnachweis!F241)</f>
        <v/>
      </c>
      <c r="E230" s="146" t="str">
        <f>IF(Monatsverwendungsnachweis!H241="","",Monatsverwendungsnachweis!H241)</f>
        <v/>
      </c>
      <c r="F230" s="121">
        <f>Monatsverwendungsnachweis!G241</f>
        <v>0</v>
      </c>
      <c r="G230" s="146">
        <f>Monatsverwendungsnachweis!H241</f>
        <v>0</v>
      </c>
      <c r="H230" s="460">
        <f>VLOOKUP(Monatsverwendungsnachweis!$K$5,Matrix,3,FALSE)</f>
        <v>0</v>
      </c>
      <c r="I230" s="460">
        <f>VLOOKUP(Monatsverwendungsnachweis!$K$5,Matrix,9,FALSE)</f>
        <v>0</v>
      </c>
      <c r="J230" s="460">
        <f>IF(Monatsverwendungsnachweis!I241="ja",1,0)</f>
        <v>0</v>
      </c>
      <c r="K230" s="460">
        <f>IF(Monatsverwendungsnachweis!Q241+Monatsverwendungsnachweis!R241&gt;0,1,0)</f>
        <v>0</v>
      </c>
      <c r="L230" s="777">
        <f t="shared" si="3"/>
        <v>0</v>
      </c>
      <c r="M230" s="460">
        <v>1</v>
      </c>
      <c r="N230" s="460">
        <f>IF(H230=1,Ermittlung_Pauschale!K230,L230*M230)</f>
        <v>0</v>
      </c>
      <c r="O230" s="186">
        <v>0</v>
      </c>
    </row>
    <row r="231" spans="1:15" x14ac:dyDescent="0.25">
      <c r="A231" s="121" t="str">
        <f>Monatsverwendungsnachweis!A242</f>
        <v/>
      </c>
      <c r="B231" s="184">
        <f>Monatsverwendungsnachweis!B242</f>
        <v>0</v>
      </c>
      <c r="C231" s="184">
        <f>Monatsverwendungsnachweis!D242</f>
        <v>0</v>
      </c>
      <c r="D231" s="146" t="str">
        <f>IF(Monatsverwendungsnachweis!F242="","",Monatsverwendungsnachweis!F242)</f>
        <v/>
      </c>
      <c r="E231" s="146" t="str">
        <f>IF(Monatsverwendungsnachweis!H242="","",Monatsverwendungsnachweis!H242)</f>
        <v/>
      </c>
      <c r="F231" s="121">
        <f>Monatsverwendungsnachweis!G242</f>
        <v>0</v>
      </c>
      <c r="G231" s="146">
        <f>Monatsverwendungsnachweis!H242</f>
        <v>0</v>
      </c>
      <c r="H231" s="460">
        <f>VLOOKUP(Monatsverwendungsnachweis!$K$5,Matrix,3,FALSE)</f>
        <v>0</v>
      </c>
      <c r="I231" s="460">
        <f>VLOOKUP(Monatsverwendungsnachweis!$K$5,Matrix,9,FALSE)</f>
        <v>0</v>
      </c>
      <c r="J231" s="460">
        <f>IF(Monatsverwendungsnachweis!I242="ja",1,0)</f>
        <v>0</v>
      </c>
      <c r="K231" s="460">
        <f>IF(Monatsverwendungsnachweis!Q242+Monatsverwendungsnachweis!R242&gt;0,1,0)</f>
        <v>0</v>
      </c>
      <c r="L231" s="777">
        <f t="shared" si="3"/>
        <v>0</v>
      </c>
      <c r="M231" s="460">
        <v>1</v>
      </c>
      <c r="N231" s="460">
        <f>IF(H231=1,Ermittlung_Pauschale!K231,L231*M231)</f>
        <v>0</v>
      </c>
      <c r="O231" s="186">
        <v>0</v>
      </c>
    </row>
    <row r="232" spans="1:15" x14ac:dyDescent="0.25">
      <c r="A232" s="121" t="str">
        <f>Monatsverwendungsnachweis!A243</f>
        <v/>
      </c>
      <c r="B232" s="184">
        <f>Monatsverwendungsnachweis!B243</f>
        <v>0</v>
      </c>
      <c r="C232" s="184">
        <f>Monatsverwendungsnachweis!D243</f>
        <v>0</v>
      </c>
      <c r="D232" s="146" t="str">
        <f>IF(Monatsverwendungsnachweis!F243="","",Monatsverwendungsnachweis!F243)</f>
        <v/>
      </c>
      <c r="E232" s="146" t="str">
        <f>IF(Monatsverwendungsnachweis!H243="","",Monatsverwendungsnachweis!H243)</f>
        <v/>
      </c>
      <c r="F232" s="121">
        <f>Monatsverwendungsnachweis!G243</f>
        <v>0</v>
      </c>
      <c r="G232" s="146">
        <f>Monatsverwendungsnachweis!H243</f>
        <v>0</v>
      </c>
      <c r="H232" s="460">
        <f>VLOOKUP(Monatsverwendungsnachweis!$K$5,Matrix,3,FALSE)</f>
        <v>0</v>
      </c>
      <c r="I232" s="460">
        <f>VLOOKUP(Monatsverwendungsnachweis!$K$5,Matrix,9,FALSE)</f>
        <v>0</v>
      </c>
      <c r="J232" s="460">
        <f>IF(Monatsverwendungsnachweis!I243="ja",1,0)</f>
        <v>0</v>
      </c>
      <c r="K232" s="460">
        <f>IF(Monatsverwendungsnachweis!Q243+Monatsverwendungsnachweis!R243&gt;0,1,0)</f>
        <v>0</v>
      </c>
      <c r="L232" s="777">
        <f t="shared" si="3"/>
        <v>0</v>
      </c>
      <c r="M232" s="460">
        <v>1</v>
      </c>
      <c r="N232" s="460">
        <f>IF(H232=1,Ermittlung_Pauschale!K232,L232*M232)</f>
        <v>0</v>
      </c>
      <c r="O232" s="186">
        <v>0</v>
      </c>
    </row>
    <row r="233" spans="1:15" x14ac:dyDescent="0.25">
      <c r="A233" s="121" t="str">
        <f>Monatsverwendungsnachweis!A244</f>
        <v/>
      </c>
      <c r="B233" s="184">
        <f>Monatsverwendungsnachweis!B244</f>
        <v>0</v>
      </c>
      <c r="C233" s="184">
        <f>Monatsverwendungsnachweis!D244</f>
        <v>0</v>
      </c>
      <c r="D233" s="146" t="str">
        <f>IF(Monatsverwendungsnachweis!F244="","",Monatsverwendungsnachweis!F244)</f>
        <v/>
      </c>
      <c r="E233" s="146" t="str">
        <f>IF(Monatsverwendungsnachweis!H244="","",Monatsverwendungsnachweis!H244)</f>
        <v/>
      </c>
      <c r="F233" s="121">
        <f>Monatsverwendungsnachweis!G244</f>
        <v>0</v>
      </c>
      <c r="G233" s="146">
        <f>Monatsverwendungsnachweis!H244</f>
        <v>0</v>
      </c>
      <c r="H233" s="460">
        <f>VLOOKUP(Monatsverwendungsnachweis!$K$5,Matrix,3,FALSE)</f>
        <v>0</v>
      </c>
      <c r="I233" s="460">
        <f>VLOOKUP(Monatsverwendungsnachweis!$K$5,Matrix,9,FALSE)</f>
        <v>0</v>
      </c>
      <c r="J233" s="460">
        <f>IF(Monatsverwendungsnachweis!I244="ja",1,0)</f>
        <v>0</v>
      </c>
      <c r="K233" s="460">
        <f>IF(Monatsverwendungsnachweis!Q244+Monatsverwendungsnachweis!R244&gt;0,1,0)</f>
        <v>0</v>
      </c>
      <c r="L233" s="777">
        <f t="shared" si="3"/>
        <v>0</v>
      </c>
      <c r="M233" s="460">
        <v>1</v>
      </c>
      <c r="N233" s="460">
        <f>IF(H233=1,Ermittlung_Pauschale!K233,L233*M233)</f>
        <v>0</v>
      </c>
      <c r="O233" s="186">
        <v>0</v>
      </c>
    </row>
    <row r="234" spans="1:15" x14ac:dyDescent="0.25">
      <c r="A234" s="121" t="str">
        <f>Monatsverwendungsnachweis!A245</f>
        <v/>
      </c>
      <c r="B234" s="184">
        <f>Monatsverwendungsnachweis!B245</f>
        <v>0</v>
      </c>
      <c r="C234" s="184">
        <f>Monatsverwendungsnachweis!D245</f>
        <v>0</v>
      </c>
      <c r="D234" s="146" t="str">
        <f>IF(Monatsverwendungsnachweis!F245="","",Monatsverwendungsnachweis!F245)</f>
        <v/>
      </c>
      <c r="E234" s="146" t="str">
        <f>IF(Monatsverwendungsnachweis!H245="","",Monatsverwendungsnachweis!H245)</f>
        <v/>
      </c>
      <c r="F234" s="121">
        <f>Monatsverwendungsnachweis!G245</f>
        <v>0</v>
      </c>
      <c r="G234" s="146">
        <f>Monatsverwendungsnachweis!H245</f>
        <v>0</v>
      </c>
      <c r="H234" s="460">
        <f>VLOOKUP(Monatsverwendungsnachweis!$K$5,Matrix,3,FALSE)</f>
        <v>0</v>
      </c>
      <c r="I234" s="460">
        <f>VLOOKUP(Monatsverwendungsnachweis!$K$5,Matrix,9,FALSE)</f>
        <v>0</v>
      </c>
      <c r="J234" s="460">
        <f>IF(Monatsverwendungsnachweis!I245="ja",1,0)</f>
        <v>0</v>
      </c>
      <c r="K234" s="460">
        <f>IF(Monatsverwendungsnachweis!Q245+Monatsverwendungsnachweis!R245&gt;0,1,0)</f>
        <v>0</v>
      </c>
      <c r="L234" s="777">
        <f t="shared" si="3"/>
        <v>0</v>
      </c>
      <c r="M234" s="460">
        <v>1</v>
      </c>
      <c r="N234" s="460">
        <f>IF(H234=1,Ermittlung_Pauschale!K234,L234*M234)</f>
        <v>0</v>
      </c>
      <c r="O234" s="186">
        <v>0</v>
      </c>
    </row>
    <row r="235" spans="1:15" x14ac:dyDescent="0.25">
      <c r="A235" s="121" t="str">
        <f>Monatsverwendungsnachweis!A246</f>
        <v/>
      </c>
      <c r="B235" s="184">
        <f>Monatsverwendungsnachweis!B246</f>
        <v>0</v>
      </c>
      <c r="C235" s="184">
        <f>Monatsverwendungsnachweis!D246</f>
        <v>0</v>
      </c>
      <c r="D235" s="146" t="str">
        <f>IF(Monatsverwendungsnachweis!F246="","",Monatsverwendungsnachweis!F246)</f>
        <v/>
      </c>
      <c r="E235" s="146" t="str">
        <f>IF(Monatsverwendungsnachweis!H246="","",Monatsverwendungsnachweis!H246)</f>
        <v/>
      </c>
      <c r="F235" s="121">
        <f>Monatsverwendungsnachweis!G246</f>
        <v>0</v>
      </c>
      <c r="G235" s="146">
        <f>Monatsverwendungsnachweis!H246</f>
        <v>0</v>
      </c>
      <c r="H235" s="460">
        <f>VLOOKUP(Monatsverwendungsnachweis!$K$5,Matrix,3,FALSE)</f>
        <v>0</v>
      </c>
      <c r="I235" s="460">
        <f>VLOOKUP(Monatsverwendungsnachweis!$K$5,Matrix,9,FALSE)</f>
        <v>0</v>
      </c>
      <c r="J235" s="460">
        <f>IF(Monatsverwendungsnachweis!I246="ja",1,0)</f>
        <v>0</v>
      </c>
      <c r="K235" s="460">
        <f>IF(Monatsverwendungsnachweis!Q246+Monatsverwendungsnachweis!R246&gt;0,1,0)</f>
        <v>0</v>
      </c>
      <c r="L235" s="777">
        <f t="shared" si="3"/>
        <v>0</v>
      </c>
      <c r="M235" s="460">
        <v>1</v>
      </c>
      <c r="N235" s="460">
        <f>IF(H235=1,Ermittlung_Pauschale!K235,L235*M235)</f>
        <v>0</v>
      </c>
      <c r="O235" s="186">
        <v>0</v>
      </c>
    </row>
    <row r="236" spans="1:15" x14ac:dyDescent="0.25">
      <c r="A236" s="121" t="str">
        <f>Monatsverwendungsnachweis!A247</f>
        <v/>
      </c>
      <c r="B236" s="184">
        <f>Monatsverwendungsnachweis!B247</f>
        <v>0</v>
      </c>
      <c r="C236" s="184">
        <f>Monatsverwendungsnachweis!D247</f>
        <v>0</v>
      </c>
      <c r="D236" s="146" t="str">
        <f>IF(Monatsverwendungsnachweis!F247="","",Monatsverwendungsnachweis!F247)</f>
        <v/>
      </c>
      <c r="E236" s="146" t="str">
        <f>IF(Monatsverwendungsnachweis!H247="","",Monatsverwendungsnachweis!H247)</f>
        <v/>
      </c>
      <c r="F236" s="121">
        <f>Monatsverwendungsnachweis!G247</f>
        <v>0</v>
      </c>
      <c r="G236" s="146">
        <f>Monatsverwendungsnachweis!H247</f>
        <v>0</v>
      </c>
      <c r="H236" s="460">
        <f>VLOOKUP(Monatsverwendungsnachweis!$K$5,Matrix,3,FALSE)</f>
        <v>0</v>
      </c>
      <c r="I236" s="460">
        <f>VLOOKUP(Monatsverwendungsnachweis!$K$5,Matrix,9,FALSE)</f>
        <v>0</v>
      </c>
      <c r="J236" s="460">
        <f>IF(Monatsverwendungsnachweis!I247="ja",1,0)</f>
        <v>0</v>
      </c>
      <c r="K236" s="460">
        <f>IF(Monatsverwendungsnachweis!Q247+Monatsverwendungsnachweis!R247&gt;0,1,0)</f>
        <v>0</v>
      </c>
      <c r="L236" s="777">
        <f t="shared" si="3"/>
        <v>0</v>
      </c>
      <c r="M236" s="460">
        <v>1</v>
      </c>
      <c r="N236" s="460">
        <f>IF(H236=1,Ermittlung_Pauschale!K236,L236*M236)</f>
        <v>0</v>
      </c>
      <c r="O236" s="186">
        <v>0</v>
      </c>
    </row>
    <row r="237" spans="1:15" x14ac:dyDescent="0.25">
      <c r="A237" s="121" t="str">
        <f>Monatsverwendungsnachweis!A248</f>
        <v/>
      </c>
      <c r="B237" s="184">
        <f>Monatsverwendungsnachweis!B248</f>
        <v>0</v>
      </c>
      <c r="C237" s="184">
        <f>Monatsverwendungsnachweis!D248</f>
        <v>0</v>
      </c>
      <c r="D237" s="146" t="str">
        <f>IF(Monatsverwendungsnachweis!F248="","",Monatsverwendungsnachweis!F248)</f>
        <v/>
      </c>
      <c r="E237" s="146" t="str">
        <f>IF(Monatsverwendungsnachweis!H248="","",Monatsverwendungsnachweis!H248)</f>
        <v/>
      </c>
      <c r="F237" s="121">
        <f>Monatsverwendungsnachweis!G248</f>
        <v>0</v>
      </c>
      <c r="G237" s="146">
        <f>Monatsverwendungsnachweis!H248</f>
        <v>0</v>
      </c>
      <c r="H237" s="460">
        <f>VLOOKUP(Monatsverwendungsnachweis!$K$5,Matrix,3,FALSE)</f>
        <v>0</v>
      </c>
      <c r="I237" s="460">
        <f>VLOOKUP(Monatsverwendungsnachweis!$K$5,Matrix,9,FALSE)</f>
        <v>0</v>
      </c>
      <c r="J237" s="460">
        <f>IF(Monatsverwendungsnachweis!I248="ja",1,0)</f>
        <v>0</v>
      </c>
      <c r="K237" s="460">
        <f>IF(Monatsverwendungsnachweis!Q248+Monatsverwendungsnachweis!R248&gt;0,1,0)</f>
        <v>0</v>
      </c>
      <c r="L237" s="777">
        <f t="shared" si="3"/>
        <v>0</v>
      </c>
      <c r="M237" s="460">
        <v>1</v>
      </c>
      <c r="N237" s="460">
        <f>IF(H237=1,Ermittlung_Pauschale!K237,L237*M237)</f>
        <v>0</v>
      </c>
      <c r="O237" s="186">
        <v>0</v>
      </c>
    </row>
    <row r="238" spans="1:15" x14ac:dyDescent="0.25">
      <c r="A238" s="121" t="str">
        <f>Monatsverwendungsnachweis!A249</f>
        <v/>
      </c>
      <c r="B238" s="184">
        <f>Monatsverwendungsnachweis!B249</f>
        <v>0</v>
      </c>
      <c r="C238" s="184">
        <f>Monatsverwendungsnachweis!D249</f>
        <v>0</v>
      </c>
      <c r="D238" s="146" t="str">
        <f>IF(Monatsverwendungsnachweis!F249="","",Monatsverwendungsnachweis!F249)</f>
        <v/>
      </c>
      <c r="E238" s="146" t="str">
        <f>IF(Monatsverwendungsnachweis!H249="","",Monatsverwendungsnachweis!H249)</f>
        <v/>
      </c>
      <c r="F238" s="121">
        <f>Monatsverwendungsnachweis!G249</f>
        <v>0</v>
      </c>
      <c r="G238" s="146">
        <f>Monatsverwendungsnachweis!H249</f>
        <v>0</v>
      </c>
      <c r="H238" s="460">
        <f>VLOOKUP(Monatsverwendungsnachweis!$K$5,Matrix,3,FALSE)</f>
        <v>0</v>
      </c>
      <c r="I238" s="460">
        <f>VLOOKUP(Monatsverwendungsnachweis!$K$5,Matrix,9,FALSE)</f>
        <v>0</v>
      </c>
      <c r="J238" s="460">
        <f>IF(Monatsverwendungsnachweis!I249="ja",1,0)</f>
        <v>0</v>
      </c>
      <c r="K238" s="460">
        <f>IF(Monatsverwendungsnachweis!Q249+Monatsverwendungsnachweis!R249&gt;0,1,0)</f>
        <v>0</v>
      </c>
      <c r="L238" s="777">
        <f t="shared" si="3"/>
        <v>0</v>
      </c>
      <c r="M238" s="460">
        <v>1</v>
      </c>
      <c r="N238" s="460">
        <f>IF(H238=1,Ermittlung_Pauschale!K238,L238*M238)</f>
        <v>0</v>
      </c>
      <c r="O238" s="186">
        <v>0</v>
      </c>
    </row>
    <row r="239" spans="1:15" x14ac:dyDescent="0.25">
      <c r="A239" s="121" t="str">
        <f>Monatsverwendungsnachweis!A250</f>
        <v/>
      </c>
      <c r="B239" s="184">
        <f>Monatsverwendungsnachweis!B250</f>
        <v>0</v>
      </c>
      <c r="C239" s="184">
        <f>Monatsverwendungsnachweis!D250</f>
        <v>0</v>
      </c>
      <c r="D239" s="146" t="str">
        <f>IF(Monatsverwendungsnachweis!F250="","",Monatsverwendungsnachweis!F250)</f>
        <v/>
      </c>
      <c r="E239" s="146" t="str">
        <f>IF(Monatsverwendungsnachweis!H250="","",Monatsverwendungsnachweis!H250)</f>
        <v/>
      </c>
      <c r="F239" s="121">
        <f>Monatsverwendungsnachweis!G250</f>
        <v>0</v>
      </c>
      <c r="G239" s="146">
        <f>Monatsverwendungsnachweis!H250</f>
        <v>0</v>
      </c>
      <c r="H239" s="460">
        <f>VLOOKUP(Monatsverwendungsnachweis!$K$5,Matrix,3,FALSE)</f>
        <v>0</v>
      </c>
      <c r="I239" s="460">
        <f>VLOOKUP(Monatsverwendungsnachweis!$K$5,Matrix,9,FALSE)</f>
        <v>0</v>
      </c>
      <c r="J239" s="460">
        <f>IF(Monatsverwendungsnachweis!I250="ja",1,0)</f>
        <v>0</v>
      </c>
      <c r="K239" s="460">
        <f>IF(Monatsverwendungsnachweis!Q250+Monatsverwendungsnachweis!R250&gt;0,1,0)</f>
        <v>0</v>
      </c>
      <c r="L239" s="777">
        <f t="shared" si="3"/>
        <v>0</v>
      </c>
      <c r="M239" s="460">
        <v>1</v>
      </c>
      <c r="N239" s="460">
        <f>IF(H239=1,Ermittlung_Pauschale!K239,L239*M239)</f>
        <v>0</v>
      </c>
      <c r="O239" s="186">
        <v>0</v>
      </c>
    </row>
    <row r="240" spans="1:15" x14ac:dyDescent="0.25">
      <c r="A240" s="121" t="str">
        <f>Monatsverwendungsnachweis!A251</f>
        <v/>
      </c>
      <c r="B240" s="184">
        <f>Monatsverwendungsnachweis!B251</f>
        <v>0</v>
      </c>
      <c r="C240" s="184">
        <f>Monatsverwendungsnachweis!D251</f>
        <v>0</v>
      </c>
      <c r="D240" s="146" t="str">
        <f>IF(Monatsverwendungsnachweis!F251="","",Monatsverwendungsnachweis!F251)</f>
        <v/>
      </c>
      <c r="E240" s="146" t="str">
        <f>IF(Monatsverwendungsnachweis!H251="","",Monatsverwendungsnachweis!H251)</f>
        <v/>
      </c>
      <c r="F240" s="121">
        <f>Monatsverwendungsnachweis!G251</f>
        <v>0</v>
      </c>
      <c r="G240" s="146">
        <f>Monatsverwendungsnachweis!H251</f>
        <v>0</v>
      </c>
      <c r="H240" s="460">
        <f>VLOOKUP(Monatsverwendungsnachweis!$K$5,Matrix,3,FALSE)</f>
        <v>0</v>
      </c>
      <c r="I240" s="460">
        <f>VLOOKUP(Monatsverwendungsnachweis!$K$5,Matrix,9,FALSE)</f>
        <v>0</v>
      </c>
      <c r="J240" s="460">
        <f>IF(Monatsverwendungsnachweis!I251="ja",1,0)</f>
        <v>0</v>
      </c>
      <c r="K240" s="460">
        <f>IF(Monatsverwendungsnachweis!Q251+Monatsverwendungsnachweis!R251&gt;0,1,0)</f>
        <v>0</v>
      </c>
      <c r="L240" s="777">
        <f t="shared" si="3"/>
        <v>0</v>
      </c>
      <c r="M240" s="460">
        <v>1</v>
      </c>
      <c r="N240" s="460">
        <f>IF(H240=1,Ermittlung_Pauschale!K240,L240*M240)</f>
        <v>0</v>
      </c>
      <c r="O240" s="186">
        <v>0</v>
      </c>
    </row>
    <row r="241" spans="1:15" x14ac:dyDescent="0.25">
      <c r="A241" s="121" t="str">
        <f>Monatsverwendungsnachweis!A252</f>
        <v/>
      </c>
      <c r="B241" s="184">
        <f>Monatsverwendungsnachweis!B252</f>
        <v>0</v>
      </c>
      <c r="C241" s="184">
        <f>Monatsverwendungsnachweis!D252</f>
        <v>0</v>
      </c>
      <c r="D241" s="146" t="str">
        <f>IF(Monatsverwendungsnachweis!F252="","",Monatsverwendungsnachweis!F252)</f>
        <v/>
      </c>
      <c r="E241" s="146" t="str">
        <f>IF(Monatsverwendungsnachweis!H252="","",Monatsverwendungsnachweis!H252)</f>
        <v/>
      </c>
      <c r="F241" s="121">
        <f>Monatsverwendungsnachweis!G252</f>
        <v>0</v>
      </c>
      <c r="G241" s="146">
        <f>Monatsverwendungsnachweis!H252</f>
        <v>0</v>
      </c>
      <c r="H241" s="460">
        <f>VLOOKUP(Monatsverwendungsnachweis!$K$5,Matrix,3,FALSE)</f>
        <v>0</v>
      </c>
      <c r="I241" s="460">
        <f>VLOOKUP(Monatsverwendungsnachweis!$K$5,Matrix,9,FALSE)</f>
        <v>0</v>
      </c>
      <c r="J241" s="460">
        <f>IF(Monatsverwendungsnachweis!I252="ja",1,0)</f>
        <v>0</v>
      </c>
      <c r="K241" s="460">
        <f>IF(Monatsverwendungsnachweis!Q252+Monatsverwendungsnachweis!R252&gt;0,1,0)</f>
        <v>0</v>
      </c>
      <c r="L241" s="777">
        <f t="shared" si="3"/>
        <v>0</v>
      </c>
      <c r="M241" s="460">
        <v>1</v>
      </c>
      <c r="N241" s="460">
        <f>IF(H241=1,Ermittlung_Pauschale!K241,L241*M241)</f>
        <v>0</v>
      </c>
      <c r="O241" s="186">
        <v>0</v>
      </c>
    </row>
    <row r="242" spans="1:15" x14ac:dyDescent="0.25">
      <c r="A242" s="121" t="str">
        <f>Monatsverwendungsnachweis!A253</f>
        <v/>
      </c>
      <c r="B242" s="184">
        <f>Monatsverwendungsnachweis!B253</f>
        <v>0</v>
      </c>
      <c r="C242" s="184">
        <f>Monatsverwendungsnachweis!D253</f>
        <v>0</v>
      </c>
      <c r="D242" s="146" t="str">
        <f>IF(Monatsverwendungsnachweis!F253="","",Monatsverwendungsnachweis!F253)</f>
        <v/>
      </c>
      <c r="E242" s="146" t="str">
        <f>IF(Monatsverwendungsnachweis!H253="","",Monatsverwendungsnachweis!H253)</f>
        <v/>
      </c>
      <c r="F242" s="121">
        <f>Monatsverwendungsnachweis!G253</f>
        <v>0</v>
      </c>
      <c r="G242" s="146">
        <f>Monatsverwendungsnachweis!H253</f>
        <v>0</v>
      </c>
      <c r="H242" s="460">
        <f>VLOOKUP(Monatsverwendungsnachweis!$K$5,Matrix,3,FALSE)</f>
        <v>0</v>
      </c>
      <c r="I242" s="460">
        <f>VLOOKUP(Monatsverwendungsnachweis!$K$5,Matrix,9,FALSE)</f>
        <v>0</v>
      </c>
      <c r="J242" s="460">
        <f>IF(Monatsverwendungsnachweis!I253="ja",1,0)</f>
        <v>0</v>
      </c>
      <c r="K242" s="460">
        <f>IF(Monatsverwendungsnachweis!Q253+Monatsverwendungsnachweis!R253&gt;0,1,0)</f>
        <v>0</v>
      </c>
      <c r="L242" s="777">
        <f t="shared" si="3"/>
        <v>0</v>
      </c>
      <c r="M242" s="460">
        <v>1</v>
      </c>
      <c r="N242" s="460">
        <f>IF(H242=1,Ermittlung_Pauschale!K242,L242*M242)</f>
        <v>0</v>
      </c>
      <c r="O242" s="186">
        <v>0</v>
      </c>
    </row>
    <row r="243" spans="1:15" x14ac:dyDescent="0.25">
      <c r="A243" s="121" t="str">
        <f>Monatsverwendungsnachweis!A254</f>
        <v/>
      </c>
      <c r="B243" s="184">
        <f>Monatsverwendungsnachweis!B254</f>
        <v>0</v>
      </c>
      <c r="C243" s="184">
        <f>Monatsverwendungsnachweis!D254</f>
        <v>0</v>
      </c>
      <c r="D243" s="146" t="str">
        <f>IF(Monatsverwendungsnachweis!F254="","",Monatsverwendungsnachweis!F254)</f>
        <v/>
      </c>
      <c r="E243" s="146" t="str">
        <f>IF(Monatsverwendungsnachweis!H254="","",Monatsverwendungsnachweis!H254)</f>
        <v/>
      </c>
      <c r="F243" s="121">
        <f>Monatsverwendungsnachweis!G254</f>
        <v>0</v>
      </c>
      <c r="G243" s="146">
        <f>Monatsverwendungsnachweis!H254</f>
        <v>0</v>
      </c>
      <c r="H243" s="460">
        <f>VLOOKUP(Monatsverwendungsnachweis!$K$5,Matrix,3,FALSE)</f>
        <v>0</v>
      </c>
      <c r="I243" s="460">
        <f>VLOOKUP(Monatsverwendungsnachweis!$K$5,Matrix,9,FALSE)</f>
        <v>0</v>
      </c>
      <c r="J243" s="460">
        <f>IF(Monatsverwendungsnachweis!I254="ja",1,0)</f>
        <v>0</v>
      </c>
      <c r="K243" s="460">
        <f>IF(Monatsverwendungsnachweis!Q254+Monatsverwendungsnachweis!R254&gt;0,1,0)</f>
        <v>0</v>
      </c>
      <c r="L243" s="777">
        <f t="shared" si="3"/>
        <v>0</v>
      </c>
      <c r="M243" s="460">
        <v>1</v>
      </c>
      <c r="N243" s="460">
        <f>IF(H243=1,Ermittlung_Pauschale!K243,L243*M243)</f>
        <v>0</v>
      </c>
      <c r="O243" s="186">
        <v>0</v>
      </c>
    </row>
    <row r="244" spans="1:15" x14ac:dyDescent="0.25">
      <c r="A244" s="121" t="str">
        <f>Monatsverwendungsnachweis!A255</f>
        <v/>
      </c>
      <c r="B244" s="184">
        <f>Monatsverwendungsnachweis!B255</f>
        <v>0</v>
      </c>
      <c r="C244" s="184">
        <f>Monatsverwendungsnachweis!D255</f>
        <v>0</v>
      </c>
      <c r="D244" s="146" t="str">
        <f>IF(Monatsverwendungsnachweis!F255="","",Monatsverwendungsnachweis!F255)</f>
        <v/>
      </c>
      <c r="E244" s="146" t="str">
        <f>IF(Monatsverwendungsnachweis!H255="","",Monatsverwendungsnachweis!H255)</f>
        <v/>
      </c>
      <c r="F244" s="121">
        <f>Monatsverwendungsnachweis!G255</f>
        <v>0</v>
      </c>
      <c r="G244" s="146">
        <f>Monatsverwendungsnachweis!H255</f>
        <v>0</v>
      </c>
      <c r="H244" s="460">
        <f>VLOOKUP(Monatsverwendungsnachweis!$K$5,Matrix,3,FALSE)</f>
        <v>0</v>
      </c>
      <c r="I244" s="460">
        <f>VLOOKUP(Monatsverwendungsnachweis!$K$5,Matrix,9,FALSE)</f>
        <v>0</v>
      </c>
      <c r="J244" s="460">
        <f>IF(Monatsverwendungsnachweis!I255="ja",1,0)</f>
        <v>0</v>
      </c>
      <c r="K244" s="460">
        <f>IF(Monatsverwendungsnachweis!Q255+Monatsverwendungsnachweis!R255&gt;0,1,0)</f>
        <v>0</v>
      </c>
      <c r="L244" s="777">
        <f t="shared" si="3"/>
        <v>0</v>
      </c>
      <c r="M244" s="460">
        <v>1</v>
      </c>
      <c r="N244" s="460">
        <f>IF(H244=1,Ermittlung_Pauschale!K244,L244*M244)</f>
        <v>0</v>
      </c>
      <c r="O244" s="186">
        <v>0</v>
      </c>
    </row>
    <row r="245" spans="1:15" x14ac:dyDescent="0.25">
      <c r="A245" s="121" t="str">
        <f>Monatsverwendungsnachweis!A256</f>
        <v/>
      </c>
      <c r="B245" s="184">
        <f>Monatsverwendungsnachweis!B256</f>
        <v>0</v>
      </c>
      <c r="C245" s="184">
        <f>Monatsverwendungsnachweis!D256</f>
        <v>0</v>
      </c>
      <c r="D245" s="146" t="str">
        <f>IF(Monatsverwendungsnachweis!F256="","",Monatsverwendungsnachweis!F256)</f>
        <v/>
      </c>
      <c r="E245" s="146" t="str">
        <f>IF(Monatsverwendungsnachweis!H256="","",Monatsverwendungsnachweis!H256)</f>
        <v/>
      </c>
      <c r="F245" s="121">
        <f>Monatsverwendungsnachweis!G256</f>
        <v>0</v>
      </c>
      <c r="G245" s="146">
        <f>Monatsverwendungsnachweis!H256</f>
        <v>0</v>
      </c>
      <c r="H245" s="460">
        <f>VLOOKUP(Monatsverwendungsnachweis!$K$5,Matrix,3,FALSE)</f>
        <v>0</v>
      </c>
      <c r="I245" s="460">
        <f>VLOOKUP(Monatsverwendungsnachweis!$K$5,Matrix,9,FALSE)</f>
        <v>0</v>
      </c>
      <c r="J245" s="460">
        <f>IF(Monatsverwendungsnachweis!I256="ja",1,0)</f>
        <v>0</v>
      </c>
      <c r="K245" s="460">
        <f>IF(Monatsverwendungsnachweis!Q256+Monatsverwendungsnachweis!R256&gt;0,1,0)</f>
        <v>0</v>
      </c>
      <c r="L245" s="777">
        <f t="shared" si="3"/>
        <v>0</v>
      </c>
      <c r="M245" s="460">
        <v>1</v>
      </c>
      <c r="N245" s="460">
        <f>IF(H245=1,Ermittlung_Pauschale!K245,L245*M245)</f>
        <v>0</v>
      </c>
      <c r="O245" s="186">
        <v>0</v>
      </c>
    </row>
    <row r="246" spans="1:15" x14ac:dyDescent="0.25">
      <c r="A246" s="121" t="str">
        <f>Monatsverwendungsnachweis!A257</f>
        <v/>
      </c>
      <c r="B246" s="184">
        <f>Monatsverwendungsnachweis!B257</f>
        <v>0</v>
      </c>
      <c r="C246" s="184">
        <f>Monatsverwendungsnachweis!D257</f>
        <v>0</v>
      </c>
      <c r="D246" s="146" t="str">
        <f>IF(Monatsverwendungsnachweis!F257="","",Monatsverwendungsnachweis!F257)</f>
        <v/>
      </c>
      <c r="E246" s="146" t="str">
        <f>IF(Monatsverwendungsnachweis!H257="","",Monatsverwendungsnachweis!H257)</f>
        <v/>
      </c>
      <c r="F246" s="121">
        <f>Monatsverwendungsnachweis!G257</f>
        <v>0</v>
      </c>
      <c r="G246" s="146">
        <f>Monatsverwendungsnachweis!H257</f>
        <v>0</v>
      </c>
      <c r="H246" s="460">
        <f>VLOOKUP(Monatsverwendungsnachweis!$K$5,Matrix,3,FALSE)</f>
        <v>0</v>
      </c>
      <c r="I246" s="460">
        <f>VLOOKUP(Monatsverwendungsnachweis!$K$5,Matrix,9,FALSE)</f>
        <v>0</v>
      </c>
      <c r="J246" s="460">
        <f>IF(Monatsverwendungsnachweis!I257="ja",1,0)</f>
        <v>0</v>
      </c>
      <c r="K246" s="460">
        <f>IF(Monatsverwendungsnachweis!Q257+Monatsverwendungsnachweis!R257&gt;0,1,0)</f>
        <v>0</v>
      </c>
      <c r="L246" s="777">
        <f t="shared" si="3"/>
        <v>0</v>
      </c>
      <c r="M246" s="460">
        <v>1</v>
      </c>
      <c r="N246" s="460">
        <f>IF(H246=1,Ermittlung_Pauschale!K246,L246*M246)</f>
        <v>0</v>
      </c>
      <c r="O246" s="186">
        <v>0</v>
      </c>
    </row>
    <row r="247" spans="1:15" x14ac:dyDescent="0.25">
      <c r="A247" s="121" t="str">
        <f>Monatsverwendungsnachweis!A258</f>
        <v/>
      </c>
      <c r="B247" s="184">
        <f>Monatsverwendungsnachweis!B258</f>
        <v>0</v>
      </c>
      <c r="C247" s="184">
        <f>Monatsverwendungsnachweis!D258</f>
        <v>0</v>
      </c>
      <c r="D247" s="146" t="str">
        <f>IF(Monatsverwendungsnachweis!F258="","",Monatsverwendungsnachweis!F258)</f>
        <v/>
      </c>
      <c r="E247" s="146" t="str">
        <f>IF(Monatsverwendungsnachweis!H258="","",Monatsverwendungsnachweis!H258)</f>
        <v/>
      </c>
      <c r="F247" s="121">
        <f>Monatsverwendungsnachweis!G258</f>
        <v>0</v>
      </c>
      <c r="G247" s="146">
        <f>Monatsverwendungsnachweis!H258</f>
        <v>0</v>
      </c>
      <c r="H247" s="460">
        <f>VLOOKUP(Monatsverwendungsnachweis!$K$5,Matrix,3,FALSE)</f>
        <v>0</v>
      </c>
      <c r="I247" s="460">
        <f>VLOOKUP(Monatsverwendungsnachweis!$K$5,Matrix,9,FALSE)</f>
        <v>0</v>
      </c>
      <c r="J247" s="460">
        <f>IF(Monatsverwendungsnachweis!I258="ja",1,0)</f>
        <v>0</v>
      </c>
      <c r="K247" s="460">
        <f>IF(Monatsverwendungsnachweis!Q258+Monatsverwendungsnachweis!R258&gt;0,1,0)</f>
        <v>0</v>
      </c>
      <c r="L247" s="777">
        <f t="shared" si="3"/>
        <v>0</v>
      </c>
      <c r="M247" s="460">
        <v>1</v>
      </c>
      <c r="N247" s="460">
        <f>IF(H247=1,Ermittlung_Pauschale!K247,L247*M247)</f>
        <v>0</v>
      </c>
      <c r="O247" s="186">
        <v>0</v>
      </c>
    </row>
    <row r="248" spans="1:15" x14ac:dyDescent="0.25">
      <c r="A248" s="121" t="str">
        <f>Monatsverwendungsnachweis!A259</f>
        <v/>
      </c>
      <c r="B248" s="184">
        <f>Monatsverwendungsnachweis!B259</f>
        <v>0</v>
      </c>
      <c r="C248" s="184">
        <f>Monatsverwendungsnachweis!D259</f>
        <v>0</v>
      </c>
      <c r="D248" s="146" t="str">
        <f>IF(Monatsverwendungsnachweis!F259="","",Monatsverwendungsnachweis!F259)</f>
        <v/>
      </c>
      <c r="E248" s="146" t="str">
        <f>IF(Monatsverwendungsnachweis!H259="","",Monatsverwendungsnachweis!H259)</f>
        <v/>
      </c>
      <c r="F248" s="121">
        <f>Monatsverwendungsnachweis!G259</f>
        <v>0</v>
      </c>
      <c r="G248" s="146">
        <f>Monatsverwendungsnachweis!H259</f>
        <v>0</v>
      </c>
      <c r="H248" s="460">
        <f>VLOOKUP(Monatsverwendungsnachweis!$K$5,Matrix,3,FALSE)</f>
        <v>0</v>
      </c>
      <c r="I248" s="460">
        <f>VLOOKUP(Monatsverwendungsnachweis!$K$5,Matrix,9,FALSE)</f>
        <v>0</v>
      </c>
      <c r="J248" s="460">
        <f>IF(Monatsverwendungsnachweis!I259="ja",1,0)</f>
        <v>0</v>
      </c>
      <c r="K248" s="460">
        <f>IF(Monatsverwendungsnachweis!Q259+Monatsverwendungsnachweis!R259&gt;0,1,0)</f>
        <v>0</v>
      </c>
      <c r="L248" s="777">
        <f t="shared" si="3"/>
        <v>0</v>
      </c>
      <c r="M248" s="460">
        <v>1</v>
      </c>
      <c r="N248" s="460">
        <f>IF(H248=1,Ermittlung_Pauschale!K248,L248*M248)</f>
        <v>0</v>
      </c>
      <c r="O248" s="186">
        <v>0</v>
      </c>
    </row>
    <row r="249" spans="1:15" x14ac:dyDescent="0.25">
      <c r="A249" s="121" t="str">
        <f>Monatsverwendungsnachweis!A260</f>
        <v/>
      </c>
      <c r="B249" s="184">
        <f>Monatsverwendungsnachweis!B260</f>
        <v>0</v>
      </c>
      <c r="C249" s="184">
        <f>Monatsverwendungsnachweis!D260</f>
        <v>0</v>
      </c>
      <c r="D249" s="146" t="str">
        <f>IF(Monatsverwendungsnachweis!F260="","",Monatsverwendungsnachweis!F260)</f>
        <v/>
      </c>
      <c r="E249" s="146" t="str">
        <f>IF(Monatsverwendungsnachweis!H260="","",Monatsverwendungsnachweis!H260)</f>
        <v/>
      </c>
      <c r="F249" s="121">
        <f>Monatsverwendungsnachweis!G260</f>
        <v>0</v>
      </c>
      <c r="G249" s="146">
        <f>Monatsverwendungsnachweis!H260</f>
        <v>0</v>
      </c>
      <c r="H249" s="460">
        <f>VLOOKUP(Monatsverwendungsnachweis!$K$5,Matrix,3,FALSE)</f>
        <v>0</v>
      </c>
      <c r="I249" s="460">
        <f>VLOOKUP(Monatsverwendungsnachweis!$K$5,Matrix,9,FALSE)</f>
        <v>0</v>
      </c>
      <c r="J249" s="460">
        <f>IF(Monatsverwendungsnachweis!I260="ja",1,0)</f>
        <v>0</v>
      </c>
      <c r="K249" s="460">
        <f>IF(Monatsverwendungsnachweis!Q260+Monatsverwendungsnachweis!R260&gt;0,1,0)</f>
        <v>0</v>
      </c>
      <c r="L249" s="777">
        <f t="shared" si="3"/>
        <v>0</v>
      </c>
      <c r="M249" s="460">
        <v>1</v>
      </c>
      <c r="N249" s="460">
        <f>IF(H249=1,Ermittlung_Pauschale!K249,L249*M249)</f>
        <v>0</v>
      </c>
      <c r="O249" s="186">
        <v>0</v>
      </c>
    </row>
    <row r="250" spans="1:15" x14ac:dyDescent="0.25">
      <c r="A250" s="121" t="str">
        <f>Monatsverwendungsnachweis!A261</f>
        <v/>
      </c>
      <c r="B250" s="184">
        <f>Monatsverwendungsnachweis!B261</f>
        <v>0</v>
      </c>
      <c r="C250" s="184">
        <f>Monatsverwendungsnachweis!D261</f>
        <v>0</v>
      </c>
      <c r="D250" s="146" t="str">
        <f>IF(Monatsverwendungsnachweis!F261="","",Monatsverwendungsnachweis!F261)</f>
        <v/>
      </c>
      <c r="E250" s="146" t="str">
        <f>IF(Monatsverwendungsnachweis!H261="","",Monatsverwendungsnachweis!H261)</f>
        <v/>
      </c>
      <c r="F250" s="121">
        <f>Monatsverwendungsnachweis!G261</f>
        <v>0</v>
      </c>
      <c r="G250" s="146">
        <f>Monatsverwendungsnachweis!H261</f>
        <v>0</v>
      </c>
      <c r="H250" s="460">
        <f>VLOOKUP(Monatsverwendungsnachweis!$K$5,Matrix,3,FALSE)</f>
        <v>0</v>
      </c>
      <c r="I250" s="460">
        <f>VLOOKUP(Monatsverwendungsnachweis!$K$5,Matrix,9,FALSE)</f>
        <v>0</v>
      </c>
      <c r="J250" s="460">
        <f>IF(Monatsverwendungsnachweis!I261="ja",1,0)</f>
        <v>0</v>
      </c>
      <c r="K250" s="460">
        <f>IF(Monatsverwendungsnachweis!Q261+Monatsverwendungsnachweis!R261&gt;0,1,0)</f>
        <v>0</v>
      </c>
      <c r="L250" s="777">
        <f t="shared" si="3"/>
        <v>0</v>
      </c>
      <c r="M250" s="460">
        <v>1</v>
      </c>
      <c r="N250" s="460">
        <f>IF(H250=1,Ermittlung_Pauschale!K250,L250*M250)</f>
        <v>0</v>
      </c>
      <c r="O250" s="186">
        <v>0</v>
      </c>
    </row>
    <row r="251" spans="1:15" x14ac:dyDescent="0.25">
      <c r="A251" s="121" t="str">
        <f>Monatsverwendungsnachweis!A262</f>
        <v/>
      </c>
      <c r="B251" s="184">
        <f>Monatsverwendungsnachweis!B262</f>
        <v>0</v>
      </c>
      <c r="C251" s="184">
        <f>Monatsverwendungsnachweis!D262</f>
        <v>0</v>
      </c>
      <c r="D251" s="146" t="str">
        <f>IF(Monatsverwendungsnachweis!F262="","",Monatsverwendungsnachweis!F262)</f>
        <v/>
      </c>
      <c r="E251" s="146" t="str">
        <f>IF(Monatsverwendungsnachweis!H262="","",Monatsverwendungsnachweis!H262)</f>
        <v/>
      </c>
      <c r="F251" s="121">
        <f>Monatsverwendungsnachweis!G262</f>
        <v>0</v>
      </c>
      <c r="G251" s="146">
        <f>Monatsverwendungsnachweis!H262</f>
        <v>0</v>
      </c>
      <c r="H251" s="460">
        <f>VLOOKUP(Monatsverwendungsnachweis!$K$5,Matrix,3,FALSE)</f>
        <v>0</v>
      </c>
      <c r="I251" s="460">
        <f>VLOOKUP(Monatsverwendungsnachweis!$K$5,Matrix,9,FALSE)</f>
        <v>0</v>
      </c>
      <c r="J251" s="460">
        <f>IF(Monatsverwendungsnachweis!I262="ja",1,0)</f>
        <v>0</v>
      </c>
      <c r="K251" s="460">
        <f>IF(Monatsverwendungsnachweis!Q262+Monatsverwendungsnachweis!R262&gt;0,1,0)</f>
        <v>0</v>
      </c>
      <c r="L251" s="777">
        <f t="shared" si="3"/>
        <v>0</v>
      </c>
      <c r="M251" s="460">
        <v>1</v>
      </c>
      <c r="N251" s="460">
        <f>IF(H251=1,Ermittlung_Pauschale!K251,L251*M251)</f>
        <v>0</v>
      </c>
      <c r="O251" s="186">
        <v>0</v>
      </c>
    </row>
    <row r="252" spans="1:15" x14ac:dyDescent="0.25">
      <c r="A252" s="121" t="str">
        <f>Monatsverwendungsnachweis!A263</f>
        <v/>
      </c>
      <c r="B252" s="184">
        <f>Monatsverwendungsnachweis!B263</f>
        <v>0</v>
      </c>
      <c r="C252" s="184">
        <f>Monatsverwendungsnachweis!D263</f>
        <v>0</v>
      </c>
      <c r="D252" s="146" t="str">
        <f>IF(Monatsverwendungsnachweis!F263="","",Monatsverwendungsnachweis!F263)</f>
        <v/>
      </c>
      <c r="E252" s="146" t="str">
        <f>IF(Monatsverwendungsnachweis!H263="","",Monatsverwendungsnachweis!H263)</f>
        <v/>
      </c>
      <c r="F252" s="121">
        <f>Monatsverwendungsnachweis!G263</f>
        <v>0</v>
      </c>
      <c r="G252" s="146">
        <f>Monatsverwendungsnachweis!H263</f>
        <v>0</v>
      </c>
      <c r="H252" s="460">
        <f>VLOOKUP(Monatsverwendungsnachweis!$K$5,Matrix,3,FALSE)</f>
        <v>0</v>
      </c>
      <c r="I252" s="460">
        <f>VLOOKUP(Monatsverwendungsnachweis!$K$5,Matrix,9,FALSE)</f>
        <v>0</v>
      </c>
      <c r="J252" s="460">
        <f>IF(Monatsverwendungsnachweis!I263="ja",1,0)</f>
        <v>0</v>
      </c>
      <c r="K252" s="460">
        <f>IF(Monatsverwendungsnachweis!Q263+Monatsverwendungsnachweis!R263&gt;0,1,0)</f>
        <v>0</v>
      </c>
      <c r="L252" s="777">
        <f t="shared" si="3"/>
        <v>0</v>
      </c>
      <c r="M252" s="460">
        <v>1</v>
      </c>
      <c r="N252" s="460">
        <f>IF(H252=1,Ermittlung_Pauschale!K252,L252*M252)</f>
        <v>0</v>
      </c>
      <c r="O252" s="186">
        <v>0</v>
      </c>
    </row>
    <row r="253" spans="1:15" x14ac:dyDescent="0.25">
      <c r="A253" s="121" t="str">
        <f>Monatsverwendungsnachweis!A264</f>
        <v/>
      </c>
      <c r="B253" s="184">
        <f>Monatsverwendungsnachweis!B264</f>
        <v>0</v>
      </c>
      <c r="C253" s="184">
        <f>Monatsverwendungsnachweis!D264</f>
        <v>0</v>
      </c>
      <c r="D253" s="146" t="str">
        <f>IF(Monatsverwendungsnachweis!F264="","",Monatsverwendungsnachweis!F264)</f>
        <v/>
      </c>
      <c r="E253" s="146" t="str">
        <f>IF(Monatsverwendungsnachweis!H264="","",Monatsverwendungsnachweis!H264)</f>
        <v/>
      </c>
      <c r="F253" s="121">
        <f>Monatsverwendungsnachweis!G264</f>
        <v>0</v>
      </c>
      <c r="G253" s="146">
        <f>Monatsverwendungsnachweis!H264</f>
        <v>0</v>
      </c>
      <c r="H253" s="460">
        <f>VLOOKUP(Monatsverwendungsnachweis!$K$5,Matrix,3,FALSE)</f>
        <v>0</v>
      </c>
      <c r="I253" s="460">
        <f>VLOOKUP(Monatsverwendungsnachweis!$K$5,Matrix,9,FALSE)</f>
        <v>0</v>
      </c>
      <c r="J253" s="460">
        <f>IF(Monatsverwendungsnachweis!I264="ja",1,0)</f>
        <v>0</v>
      </c>
      <c r="K253" s="460">
        <f>IF(Monatsverwendungsnachweis!Q264+Monatsverwendungsnachweis!R264&gt;0,1,0)</f>
        <v>0</v>
      </c>
      <c r="L253" s="777">
        <f t="shared" si="3"/>
        <v>0</v>
      </c>
      <c r="M253" s="460">
        <v>1</v>
      </c>
      <c r="N253" s="460">
        <f>IF(H253=1,Ermittlung_Pauschale!K253,L253*M253)</f>
        <v>0</v>
      </c>
      <c r="O253" s="186">
        <v>0</v>
      </c>
    </row>
    <row r="254" spans="1:15" x14ac:dyDescent="0.25">
      <c r="A254" s="121" t="str">
        <f>Monatsverwendungsnachweis!A265</f>
        <v/>
      </c>
      <c r="B254" s="184">
        <f>Monatsverwendungsnachweis!B265</f>
        <v>0</v>
      </c>
      <c r="C254" s="184">
        <f>Monatsverwendungsnachweis!D265</f>
        <v>0</v>
      </c>
      <c r="D254" s="146" t="str">
        <f>IF(Monatsverwendungsnachweis!F265="","",Monatsverwendungsnachweis!F265)</f>
        <v/>
      </c>
      <c r="E254" s="146" t="str">
        <f>IF(Monatsverwendungsnachweis!H265="","",Monatsverwendungsnachweis!H265)</f>
        <v/>
      </c>
      <c r="F254" s="121">
        <f>Monatsverwendungsnachweis!G265</f>
        <v>0</v>
      </c>
      <c r="G254" s="146">
        <f>Monatsverwendungsnachweis!H265</f>
        <v>0</v>
      </c>
      <c r="H254" s="460">
        <f>VLOOKUP(Monatsverwendungsnachweis!$K$5,Matrix,3,FALSE)</f>
        <v>0</v>
      </c>
      <c r="I254" s="460">
        <f>VLOOKUP(Monatsverwendungsnachweis!$K$5,Matrix,9,FALSE)</f>
        <v>0</v>
      </c>
      <c r="J254" s="460">
        <f>IF(Monatsverwendungsnachweis!I265="ja",1,0)</f>
        <v>0</v>
      </c>
      <c r="K254" s="460">
        <f>IF(Monatsverwendungsnachweis!Q265+Monatsverwendungsnachweis!R265&gt;0,1,0)</f>
        <v>0</v>
      </c>
      <c r="L254" s="777">
        <f t="shared" si="3"/>
        <v>0</v>
      </c>
      <c r="M254" s="460">
        <v>1</v>
      </c>
      <c r="N254" s="460">
        <f>IF(H254=1,Ermittlung_Pauschale!K254,L254*M254)</f>
        <v>0</v>
      </c>
      <c r="O254" s="186">
        <v>0</v>
      </c>
    </row>
    <row r="255" spans="1:15" x14ac:dyDescent="0.25">
      <c r="A255" s="121" t="str">
        <f>Monatsverwendungsnachweis!A266</f>
        <v/>
      </c>
      <c r="B255" s="184">
        <f>Monatsverwendungsnachweis!B266</f>
        <v>0</v>
      </c>
      <c r="C255" s="184">
        <f>Monatsverwendungsnachweis!D266</f>
        <v>0</v>
      </c>
      <c r="D255" s="146" t="str">
        <f>IF(Monatsverwendungsnachweis!F266="","",Monatsverwendungsnachweis!F266)</f>
        <v/>
      </c>
      <c r="E255" s="146" t="str">
        <f>IF(Monatsverwendungsnachweis!H266="","",Monatsverwendungsnachweis!H266)</f>
        <v/>
      </c>
      <c r="F255" s="121">
        <f>Monatsverwendungsnachweis!G266</f>
        <v>0</v>
      </c>
      <c r="G255" s="146">
        <f>Monatsverwendungsnachweis!H266</f>
        <v>0</v>
      </c>
      <c r="H255" s="460">
        <f>VLOOKUP(Monatsverwendungsnachweis!$K$5,Matrix,3,FALSE)</f>
        <v>0</v>
      </c>
      <c r="I255" s="460">
        <f>VLOOKUP(Monatsverwendungsnachweis!$K$5,Matrix,9,FALSE)</f>
        <v>0</v>
      </c>
      <c r="J255" s="460">
        <f>IF(Monatsverwendungsnachweis!I266="ja",1,0)</f>
        <v>0</v>
      </c>
      <c r="K255" s="460">
        <f>IF(Monatsverwendungsnachweis!Q266+Monatsverwendungsnachweis!R266&gt;0,1,0)</f>
        <v>0</v>
      </c>
      <c r="L255" s="777">
        <f t="shared" si="3"/>
        <v>0</v>
      </c>
      <c r="M255" s="460">
        <v>1</v>
      </c>
      <c r="N255" s="460">
        <f>IF(H255=1,Ermittlung_Pauschale!K255,L255*M255)</f>
        <v>0</v>
      </c>
      <c r="O255" s="186">
        <v>0</v>
      </c>
    </row>
    <row r="256" spans="1:15" x14ac:dyDescent="0.25">
      <c r="A256" s="121" t="str">
        <f>Monatsverwendungsnachweis!A267</f>
        <v/>
      </c>
      <c r="B256" s="184">
        <f>Monatsverwendungsnachweis!B267</f>
        <v>0</v>
      </c>
      <c r="C256" s="184">
        <f>Monatsverwendungsnachweis!D267</f>
        <v>0</v>
      </c>
      <c r="D256" s="146" t="str">
        <f>IF(Monatsverwendungsnachweis!F267="","",Monatsverwendungsnachweis!F267)</f>
        <v/>
      </c>
      <c r="E256" s="146" t="str">
        <f>IF(Monatsverwendungsnachweis!H267="","",Monatsverwendungsnachweis!H267)</f>
        <v/>
      </c>
      <c r="F256" s="121">
        <f>Monatsverwendungsnachweis!G267</f>
        <v>0</v>
      </c>
      <c r="G256" s="146">
        <f>Monatsverwendungsnachweis!H267</f>
        <v>0</v>
      </c>
      <c r="H256" s="460">
        <f>VLOOKUP(Monatsverwendungsnachweis!$K$5,Matrix,3,FALSE)</f>
        <v>0</v>
      </c>
      <c r="I256" s="460">
        <f>VLOOKUP(Monatsverwendungsnachweis!$K$5,Matrix,9,FALSE)</f>
        <v>0</v>
      </c>
      <c r="J256" s="460">
        <f>IF(Monatsverwendungsnachweis!I267="ja",1,0)</f>
        <v>0</v>
      </c>
      <c r="K256" s="460">
        <f>IF(Monatsverwendungsnachweis!Q267+Monatsverwendungsnachweis!R267&gt;0,1,0)</f>
        <v>0</v>
      </c>
      <c r="L256" s="777">
        <f t="shared" si="3"/>
        <v>0</v>
      </c>
      <c r="M256" s="460">
        <v>1</v>
      </c>
      <c r="N256" s="460">
        <f>IF(H256=1,Ermittlung_Pauschale!K256,L256*M256)</f>
        <v>0</v>
      </c>
      <c r="O256" s="186">
        <v>0</v>
      </c>
    </row>
    <row r="257" spans="1:15" x14ac:dyDescent="0.25">
      <c r="A257" s="121" t="str">
        <f>Monatsverwendungsnachweis!A268</f>
        <v/>
      </c>
      <c r="B257" s="184">
        <f>Monatsverwendungsnachweis!B268</f>
        <v>0</v>
      </c>
      <c r="C257" s="184">
        <f>Monatsverwendungsnachweis!D268</f>
        <v>0</v>
      </c>
      <c r="D257" s="146" t="str">
        <f>IF(Monatsverwendungsnachweis!F268="","",Monatsverwendungsnachweis!F268)</f>
        <v/>
      </c>
      <c r="E257" s="146" t="str">
        <f>IF(Monatsverwendungsnachweis!H268="","",Monatsverwendungsnachweis!H268)</f>
        <v/>
      </c>
      <c r="F257" s="121">
        <f>Monatsverwendungsnachweis!G268</f>
        <v>0</v>
      </c>
      <c r="G257" s="146">
        <f>Monatsverwendungsnachweis!H268</f>
        <v>0</v>
      </c>
      <c r="H257" s="460">
        <f>VLOOKUP(Monatsverwendungsnachweis!$K$5,Matrix,3,FALSE)</f>
        <v>0</v>
      </c>
      <c r="I257" s="460">
        <f>VLOOKUP(Monatsverwendungsnachweis!$K$5,Matrix,9,FALSE)</f>
        <v>0</v>
      </c>
      <c r="J257" s="460">
        <f>IF(Monatsverwendungsnachweis!I268="ja",1,0)</f>
        <v>0</v>
      </c>
      <c r="K257" s="460">
        <f>IF(Monatsverwendungsnachweis!Q268+Monatsverwendungsnachweis!R268&gt;0,1,0)</f>
        <v>0</v>
      </c>
      <c r="L257" s="777">
        <f t="shared" si="3"/>
        <v>0</v>
      </c>
      <c r="M257" s="460">
        <v>1</v>
      </c>
      <c r="N257" s="460">
        <f>IF(H257=1,Ermittlung_Pauschale!K257,L257*M257)</f>
        <v>0</v>
      </c>
      <c r="O257" s="186">
        <v>0</v>
      </c>
    </row>
    <row r="258" spans="1:15" x14ac:dyDescent="0.25">
      <c r="A258" s="121" t="str">
        <f>Monatsverwendungsnachweis!A269</f>
        <v/>
      </c>
      <c r="B258" s="184">
        <f>Monatsverwendungsnachweis!B269</f>
        <v>0</v>
      </c>
      <c r="C258" s="184">
        <f>Monatsverwendungsnachweis!D269</f>
        <v>0</v>
      </c>
      <c r="D258" s="146" t="str">
        <f>IF(Monatsverwendungsnachweis!F269="","",Monatsverwendungsnachweis!F269)</f>
        <v/>
      </c>
      <c r="E258" s="146" t="str">
        <f>IF(Monatsverwendungsnachweis!H269="","",Monatsverwendungsnachweis!H269)</f>
        <v/>
      </c>
      <c r="F258" s="121">
        <f>Monatsverwendungsnachweis!G269</f>
        <v>0</v>
      </c>
      <c r="G258" s="146">
        <f>Monatsverwendungsnachweis!H269</f>
        <v>0</v>
      </c>
      <c r="H258" s="460">
        <f>VLOOKUP(Monatsverwendungsnachweis!$K$5,Matrix,3,FALSE)</f>
        <v>0</v>
      </c>
      <c r="I258" s="460">
        <f>VLOOKUP(Monatsverwendungsnachweis!$K$5,Matrix,9,FALSE)</f>
        <v>0</v>
      </c>
      <c r="J258" s="460">
        <f>IF(Monatsverwendungsnachweis!I269="ja",1,0)</f>
        <v>0</v>
      </c>
      <c r="K258" s="460">
        <f>IF(Monatsverwendungsnachweis!Q269+Monatsverwendungsnachweis!R269&gt;0,1,0)</f>
        <v>0</v>
      </c>
      <c r="L258" s="777">
        <f t="shared" si="3"/>
        <v>0</v>
      </c>
      <c r="M258" s="460">
        <v>1</v>
      </c>
      <c r="N258" s="460">
        <f>IF(H258=1,Ermittlung_Pauschale!K258,L258*M258)</f>
        <v>0</v>
      </c>
      <c r="O258" s="186">
        <v>0</v>
      </c>
    </row>
    <row r="259" spans="1:15" x14ac:dyDescent="0.25">
      <c r="A259" s="121" t="str">
        <f>Monatsverwendungsnachweis!A270</f>
        <v/>
      </c>
      <c r="B259" s="184">
        <f>Monatsverwendungsnachweis!B270</f>
        <v>0</v>
      </c>
      <c r="C259" s="184">
        <f>Monatsverwendungsnachweis!D270</f>
        <v>0</v>
      </c>
      <c r="D259" s="146" t="str">
        <f>IF(Monatsverwendungsnachweis!F270="","",Monatsverwendungsnachweis!F270)</f>
        <v/>
      </c>
      <c r="E259" s="146" t="str">
        <f>IF(Monatsverwendungsnachweis!H270="","",Monatsverwendungsnachweis!H270)</f>
        <v/>
      </c>
      <c r="F259" s="121">
        <f>Monatsverwendungsnachweis!G270</f>
        <v>0</v>
      </c>
      <c r="G259" s="146">
        <f>Monatsverwendungsnachweis!H270</f>
        <v>0</v>
      </c>
      <c r="H259" s="460">
        <f>VLOOKUP(Monatsverwendungsnachweis!$K$5,Matrix,3,FALSE)</f>
        <v>0</v>
      </c>
      <c r="I259" s="460">
        <f>VLOOKUP(Monatsverwendungsnachweis!$K$5,Matrix,9,FALSE)</f>
        <v>0</v>
      </c>
      <c r="J259" s="460">
        <f>IF(Monatsverwendungsnachweis!I270="ja",1,0)</f>
        <v>0</v>
      </c>
      <c r="K259" s="460">
        <f>IF(Monatsverwendungsnachweis!Q270+Monatsverwendungsnachweis!R270&gt;0,1,0)</f>
        <v>0</v>
      </c>
      <c r="L259" s="777">
        <f t="shared" ref="L259:L301" si="4">IF((J259+K259)&gt;0,1,0)</f>
        <v>0</v>
      </c>
      <c r="M259" s="460">
        <v>1</v>
      </c>
      <c r="N259" s="460">
        <f>IF(H259=1,Ermittlung_Pauschale!K259,L259*M259)</f>
        <v>0</v>
      </c>
      <c r="O259" s="186">
        <v>0</v>
      </c>
    </row>
    <row r="260" spans="1:15" x14ac:dyDescent="0.25">
      <c r="A260" s="121" t="str">
        <f>Monatsverwendungsnachweis!A271</f>
        <v/>
      </c>
      <c r="B260" s="184">
        <f>Monatsverwendungsnachweis!B271</f>
        <v>0</v>
      </c>
      <c r="C260" s="184">
        <f>Monatsverwendungsnachweis!D271</f>
        <v>0</v>
      </c>
      <c r="D260" s="146" t="str">
        <f>IF(Monatsverwendungsnachweis!F271="","",Monatsverwendungsnachweis!F271)</f>
        <v/>
      </c>
      <c r="E260" s="146" t="str">
        <f>IF(Monatsverwendungsnachweis!H271="","",Monatsverwendungsnachweis!H271)</f>
        <v/>
      </c>
      <c r="F260" s="121">
        <f>Monatsverwendungsnachweis!G271</f>
        <v>0</v>
      </c>
      <c r="G260" s="146">
        <f>Monatsverwendungsnachweis!H271</f>
        <v>0</v>
      </c>
      <c r="H260" s="460">
        <f>VLOOKUP(Monatsverwendungsnachweis!$K$5,Matrix,3,FALSE)</f>
        <v>0</v>
      </c>
      <c r="I260" s="460">
        <f>VLOOKUP(Monatsverwendungsnachweis!$K$5,Matrix,9,FALSE)</f>
        <v>0</v>
      </c>
      <c r="J260" s="460">
        <f>IF(Monatsverwendungsnachweis!I271="ja",1,0)</f>
        <v>0</v>
      </c>
      <c r="K260" s="460">
        <f>IF(Monatsverwendungsnachweis!Q271+Monatsverwendungsnachweis!R271&gt;0,1,0)</f>
        <v>0</v>
      </c>
      <c r="L260" s="777">
        <f t="shared" si="4"/>
        <v>0</v>
      </c>
      <c r="M260" s="460">
        <v>1</v>
      </c>
      <c r="N260" s="460">
        <f>IF(H260=1,Ermittlung_Pauschale!K260,L260*M260)</f>
        <v>0</v>
      </c>
      <c r="O260" s="186">
        <v>0</v>
      </c>
    </row>
    <row r="261" spans="1:15" x14ac:dyDescent="0.25">
      <c r="A261" s="121" t="str">
        <f>Monatsverwendungsnachweis!A272</f>
        <v/>
      </c>
      <c r="B261" s="184">
        <f>Monatsverwendungsnachweis!B272</f>
        <v>0</v>
      </c>
      <c r="C261" s="184">
        <f>Monatsverwendungsnachweis!D272</f>
        <v>0</v>
      </c>
      <c r="D261" s="146" t="str">
        <f>IF(Monatsverwendungsnachweis!F272="","",Monatsverwendungsnachweis!F272)</f>
        <v/>
      </c>
      <c r="E261" s="146" t="str">
        <f>IF(Monatsverwendungsnachweis!H272="","",Monatsverwendungsnachweis!H272)</f>
        <v/>
      </c>
      <c r="F261" s="121">
        <f>Monatsverwendungsnachweis!G272</f>
        <v>0</v>
      </c>
      <c r="G261" s="146">
        <f>Monatsverwendungsnachweis!H272</f>
        <v>0</v>
      </c>
      <c r="H261" s="460">
        <f>VLOOKUP(Monatsverwendungsnachweis!$K$5,Matrix,3,FALSE)</f>
        <v>0</v>
      </c>
      <c r="I261" s="460">
        <f>VLOOKUP(Monatsverwendungsnachweis!$K$5,Matrix,9,FALSE)</f>
        <v>0</v>
      </c>
      <c r="J261" s="460">
        <f>IF(Monatsverwendungsnachweis!I272="ja",1,0)</f>
        <v>0</v>
      </c>
      <c r="K261" s="460">
        <f>IF(Monatsverwendungsnachweis!Q272+Monatsverwendungsnachweis!R272&gt;0,1,0)</f>
        <v>0</v>
      </c>
      <c r="L261" s="777">
        <f t="shared" si="4"/>
        <v>0</v>
      </c>
      <c r="M261" s="460">
        <v>1</v>
      </c>
      <c r="N261" s="460">
        <f>IF(H261=1,Ermittlung_Pauschale!K261,L261*M261)</f>
        <v>0</v>
      </c>
      <c r="O261" s="186">
        <v>0</v>
      </c>
    </row>
    <row r="262" spans="1:15" x14ac:dyDescent="0.25">
      <c r="A262" s="121" t="str">
        <f>Monatsverwendungsnachweis!A273</f>
        <v/>
      </c>
      <c r="B262" s="184">
        <f>Monatsverwendungsnachweis!B273</f>
        <v>0</v>
      </c>
      <c r="C262" s="184">
        <f>Monatsverwendungsnachweis!D273</f>
        <v>0</v>
      </c>
      <c r="D262" s="146" t="str">
        <f>IF(Monatsverwendungsnachweis!F273="","",Monatsverwendungsnachweis!F273)</f>
        <v/>
      </c>
      <c r="E262" s="146" t="str">
        <f>IF(Monatsverwendungsnachweis!H273="","",Monatsverwendungsnachweis!H273)</f>
        <v/>
      </c>
      <c r="F262" s="121">
        <f>Monatsverwendungsnachweis!G273</f>
        <v>0</v>
      </c>
      <c r="G262" s="146">
        <f>Monatsverwendungsnachweis!H273</f>
        <v>0</v>
      </c>
      <c r="H262" s="460">
        <f>VLOOKUP(Monatsverwendungsnachweis!$K$5,Matrix,3,FALSE)</f>
        <v>0</v>
      </c>
      <c r="I262" s="460">
        <f>VLOOKUP(Monatsverwendungsnachweis!$K$5,Matrix,9,FALSE)</f>
        <v>0</v>
      </c>
      <c r="J262" s="460">
        <f>IF(Monatsverwendungsnachweis!I273="ja",1,0)</f>
        <v>0</v>
      </c>
      <c r="K262" s="460">
        <f>IF(Monatsverwendungsnachweis!Q273+Monatsverwendungsnachweis!R273&gt;0,1,0)</f>
        <v>0</v>
      </c>
      <c r="L262" s="777">
        <f t="shared" si="4"/>
        <v>0</v>
      </c>
      <c r="M262" s="460">
        <v>1</v>
      </c>
      <c r="N262" s="460">
        <f>IF(H262=1,Ermittlung_Pauschale!K262,L262*M262)</f>
        <v>0</v>
      </c>
      <c r="O262" s="186">
        <v>0</v>
      </c>
    </row>
    <row r="263" spans="1:15" x14ac:dyDescent="0.25">
      <c r="A263" s="121" t="str">
        <f>Monatsverwendungsnachweis!A274</f>
        <v/>
      </c>
      <c r="B263" s="184">
        <f>Monatsverwendungsnachweis!B274</f>
        <v>0</v>
      </c>
      <c r="C263" s="184">
        <f>Monatsverwendungsnachweis!D274</f>
        <v>0</v>
      </c>
      <c r="D263" s="146" t="str">
        <f>IF(Monatsverwendungsnachweis!F274="","",Monatsverwendungsnachweis!F274)</f>
        <v/>
      </c>
      <c r="E263" s="146" t="str">
        <f>IF(Monatsverwendungsnachweis!H274="","",Monatsverwendungsnachweis!H274)</f>
        <v/>
      </c>
      <c r="F263" s="121">
        <f>Monatsverwendungsnachweis!G274</f>
        <v>0</v>
      </c>
      <c r="G263" s="146">
        <f>Monatsverwendungsnachweis!H274</f>
        <v>0</v>
      </c>
      <c r="H263" s="460">
        <f>VLOOKUP(Monatsverwendungsnachweis!$K$5,Matrix,3,FALSE)</f>
        <v>0</v>
      </c>
      <c r="I263" s="460">
        <f>VLOOKUP(Monatsverwendungsnachweis!$K$5,Matrix,9,FALSE)</f>
        <v>0</v>
      </c>
      <c r="J263" s="460">
        <f>IF(Monatsverwendungsnachweis!I274="ja",1,0)</f>
        <v>0</v>
      </c>
      <c r="K263" s="460">
        <f>IF(Monatsverwendungsnachweis!Q274+Monatsverwendungsnachweis!R274&gt;0,1,0)</f>
        <v>0</v>
      </c>
      <c r="L263" s="777">
        <f t="shared" si="4"/>
        <v>0</v>
      </c>
      <c r="M263" s="460">
        <v>1</v>
      </c>
      <c r="N263" s="460">
        <f>IF(H263=1,Ermittlung_Pauschale!K263,L263*M263)</f>
        <v>0</v>
      </c>
      <c r="O263" s="186">
        <v>0</v>
      </c>
    </row>
    <row r="264" spans="1:15" x14ac:dyDescent="0.25">
      <c r="A264" s="121" t="str">
        <f>Monatsverwendungsnachweis!A275</f>
        <v/>
      </c>
      <c r="B264" s="184">
        <f>Monatsverwendungsnachweis!B275</f>
        <v>0</v>
      </c>
      <c r="C264" s="184">
        <f>Monatsverwendungsnachweis!D275</f>
        <v>0</v>
      </c>
      <c r="D264" s="146" t="str">
        <f>IF(Monatsverwendungsnachweis!F275="","",Monatsverwendungsnachweis!F275)</f>
        <v/>
      </c>
      <c r="E264" s="146" t="str">
        <f>IF(Monatsverwendungsnachweis!H275="","",Monatsverwendungsnachweis!H275)</f>
        <v/>
      </c>
      <c r="F264" s="121">
        <f>Monatsverwendungsnachweis!G275</f>
        <v>0</v>
      </c>
      <c r="G264" s="146">
        <f>Monatsverwendungsnachweis!H275</f>
        <v>0</v>
      </c>
      <c r="H264" s="460">
        <f>VLOOKUP(Monatsverwendungsnachweis!$K$5,Matrix,3,FALSE)</f>
        <v>0</v>
      </c>
      <c r="I264" s="460">
        <f>VLOOKUP(Monatsverwendungsnachweis!$K$5,Matrix,9,FALSE)</f>
        <v>0</v>
      </c>
      <c r="J264" s="460">
        <f>IF(Monatsverwendungsnachweis!I275="ja",1,0)</f>
        <v>0</v>
      </c>
      <c r="K264" s="460">
        <f>IF(Monatsverwendungsnachweis!Q275+Monatsverwendungsnachweis!R275&gt;0,1,0)</f>
        <v>0</v>
      </c>
      <c r="L264" s="777">
        <f t="shared" si="4"/>
        <v>0</v>
      </c>
      <c r="M264" s="460">
        <v>1</v>
      </c>
      <c r="N264" s="460">
        <f>IF(H264=1,Ermittlung_Pauschale!K264,L264*M264)</f>
        <v>0</v>
      </c>
      <c r="O264" s="186">
        <v>0</v>
      </c>
    </row>
    <row r="265" spans="1:15" x14ac:dyDescent="0.25">
      <c r="A265" s="121" t="str">
        <f>Monatsverwendungsnachweis!A276</f>
        <v/>
      </c>
      <c r="B265" s="184">
        <f>Monatsverwendungsnachweis!B276</f>
        <v>0</v>
      </c>
      <c r="C265" s="184">
        <f>Monatsverwendungsnachweis!D276</f>
        <v>0</v>
      </c>
      <c r="D265" s="146" t="str">
        <f>IF(Monatsverwendungsnachweis!F276="","",Monatsverwendungsnachweis!F276)</f>
        <v/>
      </c>
      <c r="E265" s="146" t="str">
        <f>IF(Monatsverwendungsnachweis!H276="","",Monatsverwendungsnachweis!H276)</f>
        <v/>
      </c>
      <c r="F265" s="121">
        <f>Monatsverwendungsnachweis!G276</f>
        <v>0</v>
      </c>
      <c r="G265" s="146">
        <f>Monatsverwendungsnachweis!H276</f>
        <v>0</v>
      </c>
      <c r="H265" s="460">
        <f>VLOOKUP(Monatsverwendungsnachweis!$K$5,Matrix,3,FALSE)</f>
        <v>0</v>
      </c>
      <c r="I265" s="460">
        <f>VLOOKUP(Monatsverwendungsnachweis!$K$5,Matrix,9,FALSE)</f>
        <v>0</v>
      </c>
      <c r="J265" s="460">
        <f>IF(Monatsverwendungsnachweis!I276="ja",1,0)</f>
        <v>0</v>
      </c>
      <c r="K265" s="460">
        <f>IF(Monatsverwendungsnachweis!Q276+Monatsverwendungsnachweis!R276&gt;0,1,0)</f>
        <v>0</v>
      </c>
      <c r="L265" s="777">
        <f t="shared" si="4"/>
        <v>0</v>
      </c>
      <c r="M265" s="460">
        <v>1</v>
      </c>
      <c r="N265" s="460">
        <f>IF(H265=1,Ermittlung_Pauschale!K265,L265*M265)</f>
        <v>0</v>
      </c>
      <c r="O265" s="186">
        <v>0</v>
      </c>
    </row>
    <row r="266" spans="1:15" x14ac:dyDescent="0.25">
      <c r="A266" s="121" t="str">
        <f>Monatsverwendungsnachweis!A277</f>
        <v/>
      </c>
      <c r="B266" s="184">
        <f>Monatsverwendungsnachweis!B277</f>
        <v>0</v>
      </c>
      <c r="C266" s="184">
        <f>Monatsverwendungsnachweis!D277</f>
        <v>0</v>
      </c>
      <c r="D266" s="146" t="str">
        <f>IF(Monatsverwendungsnachweis!F277="","",Monatsverwendungsnachweis!F277)</f>
        <v/>
      </c>
      <c r="E266" s="146" t="str">
        <f>IF(Monatsverwendungsnachweis!H277="","",Monatsverwendungsnachweis!H277)</f>
        <v/>
      </c>
      <c r="F266" s="121">
        <f>Monatsverwendungsnachweis!G277</f>
        <v>0</v>
      </c>
      <c r="G266" s="146">
        <f>Monatsverwendungsnachweis!H277</f>
        <v>0</v>
      </c>
      <c r="H266" s="460">
        <f>VLOOKUP(Monatsverwendungsnachweis!$K$5,Matrix,3,FALSE)</f>
        <v>0</v>
      </c>
      <c r="I266" s="460">
        <f>VLOOKUP(Monatsverwendungsnachweis!$K$5,Matrix,9,FALSE)</f>
        <v>0</v>
      </c>
      <c r="J266" s="460">
        <f>IF(Monatsverwendungsnachweis!I277="ja",1,0)</f>
        <v>0</v>
      </c>
      <c r="K266" s="460">
        <f>IF(Monatsverwendungsnachweis!Q277+Monatsverwendungsnachweis!R277&gt;0,1,0)</f>
        <v>0</v>
      </c>
      <c r="L266" s="777">
        <f t="shared" si="4"/>
        <v>0</v>
      </c>
      <c r="M266" s="460">
        <v>1</v>
      </c>
      <c r="N266" s="460">
        <f>IF(H266=1,Ermittlung_Pauschale!K266,L266*M266)</f>
        <v>0</v>
      </c>
      <c r="O266" s="186">
        <v>0</v>
      </c>
    </row>
    <row r="267" spans="1:15" x14ac:dyDescent="0.25">
      <c r="A267" s="121" t="str">
        <f>Monatsverwendungsnachweis!A278</f>
        <v/>
      </c>
      <c r="B267" s="184">
        <f>Monatsverwendungsnachweis!B278</f>
        <v>0</v>
      </c>
      <c r="C267" s="184">
        <f>Monatsverwendungsnachweis!D278</f>
        <v>0</v>
      </c>
      <c r="D267" s="146" t="str">
        <f>IF(Monatsverwendungsnachweis!F278="","",Monatsverwendungsnachweis!F278)</f>
        <v/>
      </c>
      <c r="E267" s="146" t="str">
        <f>IF(Monatsverwendungsnachweis!H278="","",Monatsverwendungsnachweis!H278)</f>
        <v/>
      </c>
      <c r="F267" s="121">
        <f>Monatsverwendungsnachweis!G278</f>
        <v>0</v>
      </c>
      <c r="G267" s="146">
        <f>Monatsverwendungsnachweis!H278</f>
        <v>0</v>
      </c>
      <c r="H267" s="460">
        <f>VLOOKUP(Monatsverwendungsnachweis!$K$5,Matrix,3,FALSE)</f>
        <v>0</v>
      </c>
      <c r="I267" s="460">
        <f>VLOOKUP(Monatsverwendungsnachweis!$K$5,Matrix,9,FALSE)</f>
        <v>0</v>
      </c>
      <c r="J267" s="460">
        <f>IF(Monatsverwendungsnachweis!I278="ja",1,0)</f>
        <v>0</v>
      </c>
      <c r="K267" s="460">
        <f>IF(Monatsverwendungsnachweis!Q278+Monatsverwendungsnachweis!R278&gt;0,1,0)</f>
        <v>0</v>
      </c>
      <c r="L267" s="777">
        <f t="shared" si="4"/>
        <v>0</v>
      </c>
      <c r="M267" s="460">
        <v>1</v>
      </c>
      <c r="N267" s="460">
        <f>IF(H267=1,Ermittlung_Pauschale!K267,L267*M267)</f>
        <v>0</v>
      </c>
      <c r="O267" s="186">
        <v>0</v>
      </c>
    </row>
    <row r="268" spans="1:15" x14ac:dyDescent="0.25">
      <c r="A268" s="121" t="str">
        <f>Monatsverwendungsnachweis!A279</f>
        <v/>
      </c>
      <c r="B268" s="184">
        <f>Monatsverwendungsnachweis!B279</f>
        <v>0</v>
      </c>
      <c r="C268" s="184">
        <f>Monatsverwendungsnachweis!D279</f>
        <v>0</v>
      </c>
      <c r="D268" s="146" t="str">
        <f>IF(Monatsverwendungsnachweis!F279="","",Monatsverwendungsnachweis!F279)</f>
        <v/>
      </c>
      <c r="E268" s="146" t="str">
        <f>IF(Monatsverwendungsnachweis!H279="","",Monatsverwendungsnachweis!H279)</f>
        <v/>
      </c>
      <c r="F268" s="121">
        <f>Monatsverwendungsnachweis!G279</f>
        <v>0</v>
      </c>
      <c r="G268" s="146">
        <f>Monatsverwendungsnachweis!H279</f>
        <v>0</v>
      </c>
      <c r="H268" s="460">
        <f>VLOOKUP(Monatsverwendungsnachweis!$K$5,Matrix,3,FALSE)</f>
        <v>0</v>
      </c>
      <c r="I268" s="460">
        <f>VLOOKUP(Monatsverwendungsnachweis!$K$5,Matrix,9,FALSE)</f>
        <v>0</v>
      </c>
      <c r="J268" s="460">
        <f>IF(Monatsverwendungsnachweis!I279="ja",1,0)</f>
        <v>0</v>
      </c>
      <c r="K268" s="460">
        <f>IF(Monatsverwendungsnachweis!Q279+Monatsverwendungsnachweis!R279&gt;0,1,0)</f>
        <v>0</v>
      </c>
      <c r="L268" s="777">
        <f t="shared" si="4"/>
        <v>0</v>
      </c>
      <c r="M268" s="460">
        <v>1</v>
      </c>
      <c r="N268" s="460">
        <f>IF(H268=1,Ermittlung_Pauschale!K268,L268*M268)</f>
        <v>0</v>
      </c>
      <c r="O268" s="186">
        <v>0</v>
      </c>
    </row>
    <row r="269" spans="1:15" x14ac:dyDescent="0.25">
      <c r="A269" s="121" t="str">
        <f>Monatsverwendungsnachweis!A280</f>
        <v/>
      </c>
      <c r="B269" s="184">
        <f>Monatsverwendungsnachweis!B280</f>
        <v>0</v>
      </c>
      <c r="C269" s="184">
        <f>Monatsverwendungsnachweis!D280</f>
        <v>0</v>
      </c>
      <c r="D269" s="146" t="str">
        <f>IF(Monatsverwendungsnachweis!F280="","",Monatsverwendungsnachweis!F280)</f>
        <v/>
      </c>
      <c r="E269" s="146" t="str">
        <f>IF(Monatsverwendungsnachweis!H280="","",Monatsverwendungsnachweis!H280)</f>
        <v/>
      </c>
      <c r="F269" s="121">
        <f>Monatsverwendungsnachweis!G280</f>
        <v>0</v>
      </c>
      <c r="G269" s="146">
        <f>Monatsverwendungsnachweis!H280</f>
        <v>0</v>
      </c>
      <c r="H269" s="460">
        <f>VLOOKUP(Monatsverwendungsnachweis!$K$5,Matrix,3,FALSE)</f>
        <v>0</v>
      </c>
      <c r="I269" s="460">
        <f>VLOOKUP(Monatsverwendungsnachweis!$K$5,Matrix,9,FALSE)</f>
        <v>0</v>
      </c>
      <c r="J269" s="460">
        <f>IF(Monatsverwendungsnachweis!I280="ja",1,0)</f>
        <v>0</v>
      </c>
      <c r="K269" s="460">
        <f>IF(Monatsverwendungsnachweis!Q280+Monatsverwendungsnachweis!R280&gt;0,1,0)</f>
        <v>0</v>
      </c>
      <c r="L269" s="777">
        <f t="shared" si="4"/>
        <v>0</v>
      </c>
      <c r="M269" s="460">
        <v>1</v>
      </c>
      <c r="N269" s="460">
        <f>IF(H269=1,Ermittlung_Pauschale!K269,L269*M269)</f>
        <v>0</v>
      </c>
      <c r="O269" s="186">
        <v>0</v>
      </c>
    </row>
    <row r="270" spans="1:15" x14ac:dyDescent="0.25">
      <c r="A270" s="121" t="str">
        <f>Monatsverwendungsnachweis!A281</f>
        <v/>
      </c>
      <c r="B270" s="184">
        <f>Monatsverwendungsnachweis!B281</f>
        <v>0</v>
      </c>
      <c r="C270" s="184">
        <f>Monatsverwendungsnachweis!D281</f>
        <v>0</v>
      </c>
      <c r="D270" s="146" t="str">
        <f>IF(Monatsverwendungsnachweis!F281="","",Monatsverwendungsnachweis!F281)</f>
        <v/>
      </c>
      <c r="E270" s="146" t="str">
        <f>IF(Monatsverwendungsnachweis!H281="","",Monatsverwendungsnachweis!H281)</f>
        <v/>
      </c>
      <c r="F270" s="121">
        <f>Monatsverwendungsnachweis!G281</f>
        <v>0</v>
      </c>
      <c r="G270" s="146">
        <f>Monatsverwendungsnachweis!H281</f>
        <v>0</v>
      </c>
      <c r="H270" s="460">
        <f>VLOOKUP(Monatsverwendungsnachweis!$K$5,Matrix,3,FALSE)</f>
        <v>0</v>
      </c>
      <c r="I270" s="460">
        <f>VLOOKUP(Monatsverwendungsnachweis!$K$5,Matrix,9,FALSE)</f>
        <v>0</v>
      </c>
      <c r="J270" s="460">
        <f>IF(Monatsverwendungsnachweis!I281="ja",1,0)</f>
        <v>0</v>
      </c>
      <c r="K270" s="460">
        <f>IF(Monatsverwendungsnachweis!Q281+Monatsverwendungsnachweis!R281&gt;0,1,0)</f>
        <v>0</v>
      </c>
      <c r="L270" s="777">
        <f t="shared" si="4"/>
        <v>0</v>
      </c>
      <c r="M270" s="460">
        <v>1</v>
      </c>
      <c r="N270" s="460">
        <f>IF(H270=1,Ermittlung_Pauschale!K270,L270*M270)</f>
        <v>0</v>
      </c>
      <c r="O270" s="186">
        <v>0</v>
      </c>
    </row>
    <row r="271" spans="1:15" x14ac:dyDescent="0.25">
      <c r="A271" s="121" t="str">
        <f>Monatsverwendungsnachweis!A282</f>
        <v/>
      </c>
      <c r="B271" s="184">
        <f>Monatsverwendungsnachweis!B282</f>
        <v>0</v>
      </c>
      <c r="C271" s="184">
        <f>Monatsverwendungsnachweis!D282</f>
        <v>0</v>
      </c>
      <c r="D271" s="146" t="str">
        <f>IF(Monatsverwendungsnachweis!F282="","",Monatsverwendungsnachweis!F282)</f>
        <v/>
      </c>
      <c r="E271" s="146" t="str">
        <f>IF(Monatsverwendungsnachweis!H282="","",Monatsverwendungsnachweis!H282)</f>
        <v/>
      </c>
      <c r="F271" s="121">
        <f>Monatsverwendungsnachweis!G282</f>
        <v>0</v>
      </c>
      <c r="G271" s="146">
        <f>Monatsverwendungsnachweis!H282</f>
        <v>0</v>
      </c>
      <c r="H271" s="460">
        <f>VLOOKUP(Monatsverwendungsnachweis!$K$5,Matrix,3,FALSE)</f>
        <v>0</v>
      </c>
      <c r="I271" s="460">
        <f>VLOOKUP(Monatsverwendungsnachweis!$K$5,Matrix,9,FALSE)</f>
        <v>0</v>
      </c>
      <c r="J271" s="460">
        <f>IF(Monatsverwendungsnachweis!I282="ja",1,0)</f>
        <v>0</v>
      </c>
      <c r="K271" s="460">
        <f>IF(Monatsverwendungsnachweis!Q282+Monatsverwendungsnachweis!R282&gt;0,1,0)</f>
        <v>0</v>
      </c>
      <c r="L271" s="777">
        <f t="shared" si="4"/>
        <v>0</v>
      </c>
      <c r="M271" s="460">
        <v>1</v>
      </c>
      <c r="N271" s="460">
        <f>IF(H271=1,Ermittlung_Pauschale!K271,L271*M271)</f>
        <v>0</v>
      </c>
      <c r="O271" s="186">
        <v>0</v>
      </c>
    </row>
    <row r="272" spans="1:15" x14ac:dyDescent="0.25">
      <c r="A272" s="121" t="str">
        <f>Monatsverwendungsnachweis!A283</f>
        <v/>
      </c>
      <c r="B272" s="184">
        <f>Monatsverwendungsnachweis!B283</f>
        <v>0</v>
      </c>
      <c r="C272" s="184">
        <f>Monatsverwendungsnachweis!D283</f>
        <v>0</v>
      </c>
      <c r="D272" s="146" t="str">
        <f>IF(Monatsverwendungsnachweis!F283="","",Monatsverwendungsnachweis!F283)</f>
        <v/>
      </c>
      <c r="E272" s="146" t="str">
        <f>IF(Monatsverwendungsnachweis!H283="","",Monatsverwendungsnachweis!H283)</f>
        <v/>
      </c>
      <c r="F272" s="121">
        <f>Monatsverwendungsnachweis!G283</f>
        <v>0</v>
      </c>
      <c r="G272" s="146">
        <f>Monatsverwendungsnachweis!H283</f>
        <v>0</v>
      </c>
      <c r="H272" s="460">
        <f>VLOOKUP(Monatsverwendungsnachweis!$K$5,Matrix,3,FALSE)</f>
        <v>0</v>
      </c>
      <c r="I272" s="460">
        <f>VLOOKUP(Monatsverwendungsnachweis!$K$5,Matrix,9,FALSE)</f>
        <v>0</v>
      </c>
      <c r="J272" s="460">
        <f>IF(Monatsverwendungsnachweis!I283="ja",1,0)</f>
        <v>0</v>
      </c>
      <c r="K272" s="460">
        <f>IF(Monatsverwendungsnachweis!Q283+Monatsverwendungsnachweis!R283&gt;0,1,0)</f>
        <v>0</v>
      </c>
      <c r="L272" s="777">
        <f t="shared" si="4"/>
        <v>0</v>
      </c>
      <c r="M272" s="460">
        <v>1</v>
      </c>
      <c r="N272" s="460">
        <f>IF(H272=1,Ermittlung_Pauschale!K272,L272*M272)</f>
        <v>0</v>
      </c>
      <c r="O272" s="186">
        <v>0</v>
      </c>
    </row>
    <row r="273" spans="1:15" x14ac:dyDescent="0.25">
      <c r="A273" s="121" t="str">
        <f>Monatsverwendungsnachweis!A284</f>
        <v/>
      </c>
      <c r="B273" s="184">
        <f>Monatsverwendungsnachweis!B284</f>
        <v>0</v>
      </c>
      <c r="C273" s="184">
        <f>Monatsverwendungsnachweis!D284</f>
        <v>0</v>
      </c>
      <c r="D273" s="146" t="str">
        <f>IF(Monatsverwendungsnachweis!F284="","",Monatsverwendungsnachweis!F284)</f>
        <v/>
      </c>
      <c r="E273" s="146" t="str">
        <f>IF(Monatsverwendungsnachweis!H284="","",Monatsverwendungsnachweis!H284)</f>
        <v/>
      </c>
      <c r="F273" s="121">
        <f>Monatsverwendungsnachweis!G284</f>
        <v>0</v>
      </c>
      <c r="G273" s="146">
        <f>Monatsverwendungsnachweis!H284</f>
        <v>0</v>
      </c>
      <c r="H273" s="460">
        <f>VLOOKUP(Monatsverwendungsnachweis!$K$5,Matrix,3,FALSE)</f>
        <v>0</v>
      </c>
      <c r="I273" s="460">
        <f>VLOOKUP(Monatsverwendungsnachweis!$K$5,Matrix,9,FALSE)</f>
        <v>0</v>
      </c>
      <c r="J273" s="460">
        <f>IF(Monatsverwendungsnachweis!I284="ja",1,0)</f>
        <v>0</v>
      </c>
      <c r="K273" s="460">
        <f>IF(Monatsverwendungsnachweis!Q284+Monatsverwendungsnachweis!R284&gt;0,1,0)</f>
        <v>0</v>
      </c>
      <c r="L273" s="777">
        <f t="shared" si="4"/>
        <v>0</v>
      </c>
      <c r="M273" s="460">
        <v>1</v>
      </c>
      <c r="N273" s="460">
        <f>IF(H273=1,Ermittlung_Pauschale!K273,L273*M273)</f>
        <v>0</v>
      </c>
      <c r="O273" s="186">
        <v>0</v>
      </c>
    </row>
    <row r="274" spans="1:15" x14ac:dyDescent="0.25">
      <c r="A274" s="121" t="str">
        <f>Monatsverwendungsnachweis!A285</f>
        <v/>
      </c>
      <c r="B274" s="184">
        <f>Monatsverwendungsnachweis!B285</f>
        <v>0</v>
      </c>
      <c r="C274" s="184">
        <f>Monatsverwendungsnachweis!D285</f>
        <v>0</v>
      </c>
      <c r="D274" s="146" t="str">
        <f>IF(Monatsverwendungsnachweis!F285="","",Monatsverwendungsnachweis!F285)</f>
        <v/>
      </c>
      <c r="E274" s="146" t="str">
        <f>IF(Monatsverwendungsnachweis!H285="","",Monatsverwendungsnachweis!H285)</f>
        <v/>
      </c>
      <c r="F274" s="121">
        <f>Monatsverwendungsnachweis!G285</f>
        <v>0</v>
      </c>
      <c r="G274" s="146">
        <f>Monatsverwendungsnachweis!H285</f>
        <v>0</v>
      </c>
      <c r="H274" s="460">
        <f>VLOOKUP(Monatsverwendungsnachweis!$K$5,Matrix,3,FALSE)</f>
        <v>0</v>
      </c>
      <c r="I274" s="460">
        <f>VLOOKUP(Monatsverwendungsnachweis!$K$5,Matrix,9,FALSE)</f>
        <v>0</v>
      </c>
      <c r="J274" s="460">
        <f>IF(Monatsverwendungsnachweis!I285="ja",1,0)</f>
        <v>0</v>
      </c>
      <c r="K274" s="460">
        <f>IF(Monatsverwendungsnachweis!Q285+Monatsverwendungsnachweis!R285&gt;0,1,0)</f>
        <v>0</v>
      </c>
      <c r="L274" s="777">
        <f t="shared" si="4"/>
        <v>0</v>
      </c>
      <c r="M274" s="460">
        <v>1</v>
      </c>
      <c r="N274" s="460">
        <f>IF(H274=1,Ermittlung_Pauschale!K274,L274*M274)</f>
        <v>0</v>
      </c>
      <c r="O274" s="186">
        <v>0</v>
      </c>
    </row>
    <row r="275" spans="1:15" x14ac:dyDescent="0.25">
      <c r="A275" s="121" t="str">
        <f>Monatsverwendungsnachweis!A286</f>
        <v/>
      </c>
      <c r="B275" s="184">
        <f>Monatsverwendungsnachweis!B286</f>
        <v>0</v>
      </c>
      <c r="C275" s="184">
        <f>Monatsverwendungsnachweis!D286</f>
        <v>0</v>
      </c>
      <c r="D275" s="146" t="str">
        <f>IF(Monatsverwendungsnachweis!F286="","",Monatsverwendungsnachweis!F286)</f>
        <v/>
      </c>
      <c r="E275" s="146" t="str">
        <f>IF(Monatsverwendungsnachweis!H286="","",Monatsverwendungsnachweis!H286)</f>
        <v/>
      </c>
      <c r="F275" s="121">
        <f>Monatsverwendungsnachweis!G286</f>
        <v>0</v>
      </c>
      <c r="G275" s="146">
        <f>Monatsverwendungsnachweis!H286</f>
        <v>0</v>
      </c>
      <c r="H275" s="460">
        <f>VLOOKUP(Monatsverwendungsnachweis!$K$5,Matrix,3,FALSE)</f>
        <v>0</v>
      </c>
      <c r="I275" s="460">
        <f>VLOOKUP(Monatsverwendungsnachweis!$K$5,Matrix,9,FALSE)</f>
        <v>0</v>
      </c>
      <c r="J275" s="460">
        <f>IF(Monatsverwendungsnachweis!I286="ja",1,0)</f>
        <v>0</v>
      </c>
      <c r="K275" s="460">
        <f>IF(Monatsverwendungsnachweis!Q286+Monatsverwendungsnachweis!R286&gt;0,1,0)</f>
        <v>0</v>
      </c>
      <c r="L275" s="777">
        <f t="shared" si="4"/>
        <v>0</v>
      </c>
      <c r="M275" s="460">
        <v>1</v>
      </c>
      <c r="N275" s="460">
        <f>IF(H275=1,Ermittlung_Pauschale!K275,L275*M275)</f>
        <v>0</v>
      </c>
      <c r="O275" s="186">
        <v>0</v>
      </c>
    </row>
    <row r="276" spans="1:15" x14ac:dyDescent="0.25">
      <c r="A276" s="121" t="str">
        <f>Monatsverwendungsnachweis!A287</f>
        <v/>
      </c>
      <c r="B276" s="184">
        <f>Monatsverwendungsnachweis!B287</f>
        <v>0</v>
      </c>
      <c r="C276" s="184">
        <f>Monatsverwendungsnachweis!D287</f>
        <v>0</v>
      </c>
      <c r="D276" s="146" t="str">
        <f>IF(Monatsverwendungsnachweis!F287="","",Monatsverwendungsnachweis!F287)</f>
        <v/>
      </c>
      <c r="E276" s="146" t="str">
        <f>IF(Monatsverwendungsnachweis!H287="","",Monatsverwendungsnachweis!H287)</f>
        <v/>
      </c>
      <c r="F276" s="121">
        <f>Monatsverwendungsnachweis!G287</f>
        <v>0</v>
      </c>
      <c r="G276" s="146">
        <f>Monatsverwendungsnachweis!H287</f>
        <v>0</v>
      </c>
      <c r="H276" s="460">
        <f>VLOOKUP(Monatsverwendungsnachweis!$K$5,Matrix,3,FALSE)</f>
        <v>0</v>
      </c>
      <c r="I276" s="460">
        <f>VLOOKUP(Monatsverwendungsnachweis!$K$5,Matrix,9,FALSE)</f>
        <v>0</v>
      </c>
      <c r="J276" s="460">
        <f>IF(Monatsverwendungsnachweis!I287="ja",1,0)</f>
        <v>0</v>
      </c>
      <c r="K276" s="460">
        <f>IF(Monatsverwendungsnachweis!Q287+Monatsverwendungsnachweis!R287&gt;0,1,0)</f>
        <v>0</v>
      </c>
      <c r="L276" s="777">
        <f t="shared" si="4"/>
        <v>0</v>
      </c>
      <c r="M276" s="460">
        <v>1</v>
      </c>
      <c r="N276" s="460">
        <f>IF(H276=1,Ermittlung_Pauschale!K276,L276*M276)</f>
        <v>0</v>
      </c>
      <c r="O276" s="186">
        <v>0</v>
      </c>
    </row>
    <row r="277" spans="1:15" x14ac:dyDescent="0.25">
      <c r="A277" s="121" t="str">
        <f>Monatsverwendungsnachweis!A288</f>
        <v/>
      </c>
      <c r="B277" s="184">
        <f>Monatsverwendungsnachweis!B288</f>
        <v>0</v>
      </c>
      <c r="C277" s="184">
        <f>Monatsverwendungsnachweis!D288</f>
        <v>0</v>
      </c>
      <c r="D277" s="146" t="str">
        <f>IF(Monatsverwendungsnachweis!F288="","",Monatsverwendungsnachweis!F288)</f>
        <v/>
      </c>
      <c r="E277" s="146" t="str">
        <f>IF(Monatsverwendungsnachweis!H288="","",Monatsverwendungsnachweis!H288)</f>
        <v/>
      </c>
      <c r="F277" s="121">
        <f>Monatsverwendungsnachweis!G288</f>
        <v>0</v>
      </c>
      <c r="G277" s="146">
        <f>Monatsverwendungsnachweis!H288</f>
        <v>0</v>
      </c>
      <c r="H277" s="460">
        <f>VLOOKUP(Monatsverwendungsnachweis!$K$5,Matrix,3,FALSE)</f>
        <v>0</v>
      </c>
      <c r="I277" s="460">
        <f>VLOOKUP(Monatsverwendungsnachweis!$K$5,Matrix,9,FALSE)</f>
        <v>0</v>
      </c>
      <c r="J277" s="460">
        <f>IF(Monatsverwendungsnachweis!I288="ja",1,0)</f>
        <v>0</v>
      </c>
      <c r="K277" s="460">
        <f>IF(Monatsverwendungsnachweis!Q288+Monatsverwendungsnachweis!R288&gt;0,1,0)</f>
        <v>0</v>
      </c>
      <c r="L277" s="777">
        <f t="shared" si="4"/>
        <v>0</v>
      </c>
      <c r="M277" s="460">
        <v>1</v>
      </c>
      <c r="N277" s="460">
        <f>IF(H277=1,Ermittlung_Pauschale!K277,L277*M277)</f>
        <v>0</v>
      </c>
      <c r="O277" s="186">
        <v>0</v>
      </c>
    </row>
    <row r="278" spans="1:15" x14ac:dyDescent="0.25">
      <c r="A278" s="121" t="str">
        <f>Monatsverwendungsnachweis!A289</f>
        <v/>
      </c>
      <c r="B278" s="184">
        <f>Monatsverwendungsnachweis!B289</f>
        <v>0</v>
      </c>
      <c r="C278" s="184">
        <f>Monatsverwendungsnachweis!D289</f>
        <v>0</v>
      </c>
      <c r="D278" s="146" t="str">
        <f>IF(Monatsverwendungsnachweis!F289="","",Monatsverwendungsnachweis!F289)</f>
        <v/>
      </c>
      <c r="E278" s="146" t="str">
        <f>IF(Monatsverwendungsnachweis!H289="","",Monatsverwendungsnachweis!H289)</f>
        <v/>
      </c>
      <c r="F278" s="121">
        <f>Monatsverwendungsnachweis!G289</f>
        <v>0</v>
      </c>
      <c r="G278" s="146">
        <f>Monatsverwendungsnachweis!H289</f>
        <v>0</v>
      </c>
      <c r="H278" s="460">
        <f>VLOOKUP(Monatsverwendungsnachweis!$K$5,Matrix,3,FALSE)</f>
        <v>0</v>
      </c>
      <c r="I278" s="460">
        <f>VLOOKUP(Monatsverwendungsnachweis!$K$5,Matrix,9,FALSE)</f>
        <v>0</v>
      </c>
      <c r="J278" s="460">
        <f>IF(Monatsverwendungsnachweis!I289="ja",1,0)</f>
        <v>0</v>
      </c>
      <c r="K278" s="460">
        <f>IF(Monatsverwendungsnachweis!Q289+Monatsverwendungsnachweis!R289&gt;0,1,0)</f>
        <v>0</v>
      </c>
      <c r="L278" s="777">
        <f t="shared" si="4"/>
        <v>0</v>
      </c>
      <c r="M278" s="460">
        <v>1</v>
      </c>
      <c r="N278" s="460">
        <f>IF(H278=1,Ermittlung_Pauschale!K278,L278*M278)</f>
        <v>0</v>
      </c>
      <c r="O278" s="186">
        <v>0</v>
      </c>
    </row>
    <row r="279" spans="1:15" x14ac:dyDescent="0.25">
      <c r="A279" s="121" t="str">
        <f>Monatsverwendungsnachweis!A290</f>
        <v/>
      </c>
      <c r="B279" s="184">
        <f>Monatsverwendungsnachweis!B290</f>
        <v>0</v>
      </c>
      <c r="C279" s="184">
        <f>Monatsverwendungsnachweis!D290</f>
        <v>0</v>
      </c>
      <c r="D279" s="146" t="str">
        <f>IF(Monatsverwendungsnachweis!F290="","",Monatsverwendungsnachweis!F290)</f>
        <v/>
      </c>
      <c r="E279" s="146" t="str">
        <f>IF(Monatsverwendungsnachweis!H290="","",Monatsverwendungsnachweis!H290)</f>
        <v/>
      </c>
      <c r="F279" s="121">
        <f>Monatsverwendungsnachweis!G290</f>
        <v>0</v>
      </c>
      <c r="G279" s="146">
        <f>Monatsverwendungsnachweis!H290</f>
        <v>0</v>
      </c>
      <c r="H279" s="460">
        <f>VLOOKUP(Monatsverwendungsnachweis!$K$5,Matrix,3,FALSE)</f>
        <v>0</v>
      </c>
      <c r="I279" s="460">
        <f>VLOOKUP(Monatsverwendungsnachweis!$K$5,Matrix,9,FALSE)</f>
        <v>0</v>
      </c>
      <c r="J279" s="460">
        <f>IF(Monatsverwendungsnachweis!I290="ja",1,0)</f>
        <v>0</v>
      </c>
      <c r="K279" s="460">
        <f>IF(Monatsverwendungsnachweis!Q290+Monatsverwendungsnachweis!R290&gt;0,1,0)</f>
        <v>0</v>
      </c>
      <c r="L279" s="777">
        <f t="shared" si="4"/>
        <v>0</v>
      </c>
      <c r="M279" s="460">
        <v>1</v>
      </c>
      <c r="N279" s="460">
        <f>IF(H279=1,Ermittlung_Pauschale!K279,L279*M279)</f>
        <v>0</v>
      </c>
      <c r="O279" s="186">
        <v>0</v>
      </c>
    </row>
    <row r="280" spans="1:15" x14ac:dyDescent="0.25">
      <c r="A280" s="121" t="str">
        <f>Monatsverwendungsnachweis!A291</f>
        <v/>
      </c>
      <c r="B280" s="184">
        <f>Monatsverwendungsnachweis!B291</f>
        <v>0</v>
      </c>
      <c r="C280" s="184">
        <f>Monatsverwendungsnachweis!D291</f>
        <v>0</v>
      </c>
      <c r="D280" s="146" t="str">
        <f>IF(Monatsverwendungsnachweis!F291="","",Monatsverwendungsnachweis!F291)</f>
        <v/>
      </c>
      <c r="E280" s="146" t="str">
        <f>IF(Monatsverwendungsnachweis!H291="","",Monatsverwendungsnachweis!H291)</f>
        <v/>
      </c>
      <c r="F280" s="121">
        <f>Monatsverwendungsnachweis!G291</f>
        <v>0</v>
      </c>
      <c r="G280" s="146">
        <f>Monatsverwendungsnachweis!H291</f>
        <v>0</v>
      </c>
      <c r="H280" s="460">
        <f>VLOOKUP(Monatsverwendungsnachweis!$K$5,Matrix,3,FALSE)</f>
        <v>0</v>
      </c>
      <c r="I280" s="460">
        <f>VLOOKUP(Monatsverwendungsnachweis!$K$5,Matrix,9,FALSE)</f>
        <v>0</v>
      </c>
      <c r="J280" s="460">
        <f>IF(Monatsverwendungsnachweis!I291="ja",1,0)</f>
        <v>0</v>
      </c>
      <c r="K280" s="460">
        <f>IF(Monatsverwendungsnachweis!Q291+Monatsverwendungsnachweis!R291&gt;0,1,0)</f>
        <v>0</v>
      </c>
      <c r="L280" s="777">
        <f t="shared" si="4"/>
        <v>0</v>
      </c>
      <c r="M280" s="460">
        <v>1</v>
      </c>
      <c r="N280" s="460">
        <f>IF(H280=1,Ermittlung_Pauschale!K280,L280*M280)</f>
        <v>0</v>
      </c>
      <c r="O280" s="186">
        <v>0</v>
      </c>
    </row>
    <row r="281" spans="1:15" x14ac:dyDescent="0.25">
      <c r="A281" s="121" t="str">
        <f>Monatsverwendungsnachweis!A292</f>
        <v/>
      </c>
      <c r="B281" s="184">
        <f>Monatsverwendungsnachweis!B292</f>
        <v>0</v>
      </c>
      <c r="C281" s="184">
        <f>Monatsverwendungsnachweis!D292</f>
        <v>0</v>
      </c>
      <c r="D281" s="146" t="str">
        <f>IF(Monatsverwendungsnachweis!F292="","",Monatsverwendungsnachweis!F292)</f>
        <v/>
      </c>
      <c r="E281" s="146" t="str">
        <f>IF(Monatsverwendungsnachweis!H292="","",Monatsverwendungsnachweis!H292)</f>
        <v/>
      </c>
      <c r="F281" s="121">
        <f>Monatsverwendungsnachweis!G292</f>
        <v>0</v>
      </c>
      <c r="G281" s="146">
        <f>Monatsverwendungsnachweis!H292</f>
        <v>0</v>
      </c>
      <c r="H281" s="460">
        <f>VLOOKUP(Monatsverwendungsnachweis!$K$5,Matrix,3,FALSE)</f>
        <v>0</v>
      </c>
      <c r="I281" s="460">
        <f>VLOOKUP(Monatsverwendungsnachweis!$K$5,Matrix,9,FALSE)</f>
        <v>0</v>
      </c>
      <c r="J281" s="460">
        <f>IF(Monatsverwendungsnachweis!I292="ja",1,0)</f>
        <v>0</v>
      </c>
      <c r="K281" s="460">
        <f>IF(Monatsverwendungsnachweis!Q292+Monatsverwendungsnachweis!R292&gt;0,1,0)</f>
        <v>0</v>
      </c>
      <c r="L281" s="777">
        <f t="shared" si="4"/>
        <v>0</v>
      </c>
      <c r="M281" s="460">
        <v>1</v>
      </c>
      <c r="N281" s="460">
        <f>IF(H281=1,Ermittlung_Pauschale!K281,L281*M281)</f>
        <v>0</v>
      </c>
      <c r="O281" s="186">
        <v>0</v>
      </c>
    </row>
    <row r="282" spans="1:15" x14ac:dyDescent="0.25">
      <c r="A282" s="121" t="str">
        <f>Monatsverwendungsnachweis!A293</f>
        <v/>
      </c>
      <c r="B282" s="184">
        <f>Monatsverwendungsnachweis!B293</f>
        <v>0</v>
      </c>
      <c r="C282" s="184">
        <f>Monatsverwendungsnachweis!D293</f>
        <v>0</v>
      </c>
      <c r="D282" s="146" t="str">
        <f>IF(Monatsverwendungsnachweis!F293="","",Monatsverwendungsnachweis!F293)</f>
        <v/>
      </c>
      <c r="E282" s="146" t="str">
        <f>IF(Monatsverwendungsnachweis!H293="","",Monatsverwendungsnachweis!H293)</f>
        <v/>
      </c>
      <c r="F282" s="121">
        <f>Monatsverwendungsnachweis!G293</f>
        <v>0</v>
      </c>
      <c r="G282" s="146">
        <f>Monatsverwendungsnachweis!H293</f>
        <v>0</v>
      </c>
      <c r="H282" s="460">
        <f>VLOOKUP(Monatsverwendungsnachweis!$K$5,Matrix,3,FALSE)</f>
        <v>0</v>
      </c>
      <c r="I282" s="460">
        <f>VLOOKUP(Monatsverwendungsnachweis!$K$5,Matrix,9,FALSE)</f>
        <v>0</v>
      </c>
      <c r="J282" s="460">
        <f>IF(Monatsverwendungsnachweis!I293="ja",1,0)</f>
        <v>0</v>
      </c>
      <c r="K282" s="460">
        <f>IF(Monatsverwendungsnachweis!Q293+Monatsverwendungsnachweis!R293&gt;0,1,0)</f>
        <v>0</v>
      </c>
      <c r="L282" s="777">
        <f t="shared" si="4"/>
        <v>0</v>
      </c>
      <c r="M282" s="460">
        <v>1</v>
      </c>
      <c r="N282" s="460">
        <f>IF(H282=1,Ermittlung_Pauschale!K282,L282*M282)</f>
        <v>0</v>
      </c>
      <c r="O282" s="186">
        <v>0</v>
      </c>
    </row>
    <row r="283" spans="1:15" x14ac:dyDescent="0.25">
      <c r="A283" s="121" t="str">
        <f>Monatsverwendungsnachweis!A294</f>
        <v/>
      </c>
      <c r="B283" s="184">
        <f>Monatsverwendungsnachweis!B294</f>
        <v>0</v>
      </c>
      <c r="C283" s="184">
        <f>Monatsverwendungsnachweis!D294</f>
        <v>0</v>
      </c>
      <c r="D283" s="146" t="str">
        <f>IF(Monatsverwendungsnachweis!F294="","",Monatsverwendungsnachweis!F294)</f>
        <v/>
      </c>
      <c r="E283" s="146" t="str">
        <f>IF(Monatsverwendungsnachweis!H294="","",Monatsverwendungsnachweis!H294)</f>
        <v/>
      </c>
      <c r="F283" s="121">
        <f>Monatsverwendungsnachweis!G294</f>
        <v>0</v>
      </c>
      <c r="G283" s="146">
        <f>Monatsverwendungsnachweis!H294</f>
        <v>0</v>
      </c>
      <c r="H283" s="460">
        <f>VLOOKUP(Monatsverwendungsnachweis!$K$5,Matrix,3,FALSE)</f>
        <v>0</v>
      </c>
      <c r="I283" s="460">
        <f>VLOOKUP(Monatsverwendungsnachweis!$K$5,Matrix,9,FALSE)</f>
        <v>0</v>
      </c>
      <c r="J283" s="460">
        <f>IF(Monatsverwendungsnachweis!I294="ja",1,0)</f>
        <v>0</v>
      </c>
      <c r="K283" s="460">
        <f>IF(Monatsverwendungsnachweis!Q294+Monatsverwendungsnachweis!R294&gt;0,1,0)</f>
        <v>0</v>
      </c>
      <c r="L283" s="777">
        <f t="shared" si="4"/>
        <v>0</v>
      </c>
      <c r="M283" s="460">
        <v>1</v>
      </c>
      <c r="N283" s="460">
        <f>IF(H283=1,Ermittlung_Pauschale!K283,L283*M283)</f>
        <v>0</v>
      </c>
      <c r="O283" s="186">
        <v>0</v>
      </c>
    </row>
    <row r="284" spans="1:15" x14ac:dyDescent="0.25">
      <c r="A284" s="121" t="str">
        <f>Monatsverwendungsnachweis!A295</f>
        <v/>
      </c>
      <c r="B284" s="184">
        <f>Monatsverwendungsnachweis!B295</f>
        <v>0</v>
      </c>
      <c r="C284" s="184">
        <f>Monatsverwendungsnachweis!D295</f>
        <v>0</v>
      </c>
      <c r="D284" s="146" t="str">
        <f>IF(Monatsverwendungsnachweis!F295="","",Monatsverwendungsnachweis!F295)</f>
        <v/>
      </c>
      <c r="E284" s="146" t="str">
        <f>IF(Monatsverwendungsnachweis!H295="","",Monatsverwendungsnachweis!H295)</f>
        <v/>
      </c>
      <c r="F284" s="121">
        <f>Monatsverwendungsnachweis!G295</f>
        <v>0</v>
      </c>
      <c r="G284" s="146">
        <f>Monatsverwendungsnachweis!H295</f>
        <v>0</v>
      </c>
      <c r="H284" s="460">
        <f>VLOOKUP(Monatsverwendungsnachweis!$K$5,Matrix,3,FALSE)</f>
        <v>0</v>
      </c>
      <c r="I284" s="460">
        <f>VLOOKUP(Monatsverwendungsnachweis!$K$5,Matrix,9,FALSE)</f>
        <v>0</v>
      </c>
      <c r="J284" s="460">
        <f>IF(Monatsverwendungsnachweis!I295="ja",1,0)</f>
        <v>0</v>
      </c>
      <c r="K284" s="460">
        <f>IF(Monatsverwendungsnachweis!Q295+Monatsverwendungsnachweis!R295&gt;0,1,0)</f>
        <v>0</v>
      </c>
      <c r="L284" s="777">
        <f t="shared" si="4"/>
        <v>0</v>
      </c>
      <c r="M284" s="460">
        <v>1</v>
      </c>
      <c r="N284" s="460">
        <f>IF(H284=1,Ermittlung_Pauschale!K284,L284*M284)</f>
        <v>0</v>
      </c>
      <c r="O284" s="186">
        <v>0</v>
      </c>
    </row>
    <row r="285" spans="1:15" x14ac:dyDescent="0.25">
      <c r="A285" s="121" t="str">
        <f>Monatsverwendungsnachweis!A296</f>
        <v/>
      </c>
      <c r="B285" s="184">
        <f>Monatsverwendungsnachweis!B296</f>
        <v>0</v>
      </c>
      <c r="C285" s="184">
        <f>Monatsverwendungsnachweis!D296</f>
        <v>0</v>
      </c>
      <c r="D285" s="146" t="str">
        <f>IF(Monatsverwendungsnachweis!F296="","",Monatsverwendungsnachweis!F296)</f>
        <v/>
      </c>
      <c r="E285" s="146" t="str">
        <f>IF(Monatsverwendungsnachweis!H296="","",Monatsverwendungsnachweis!H296)</f>
        <v/>
      </c>
      <c r="F285" s="121">
        <f>Monatsverwendungsnachweis!G296</f>
        <v>0</v>
      </c>
      <c r="G285" s="146">
        <f>Monatsverwendungsnachweis!H296</f>
        <v>0</v>
      </c>
      <c r="H285" s="460">
        <f>VLOOKUP(Monatsverwendungsnachweis!$K$5,Matrix,3,FALSE)</f>
        <v>0</v>
      </c>
      <c r="I285" s="460">
        <f>VLOOKUP(Monatsverwendungsnachweis!$K$5,Matrix,9,FALSE)</f>
        <v>0</v>
      </c>
      <c r="J285" s="460">
        <f>IF(Monatsverwendungsnachweis!I296="ja",1,0)</f>
        <v>0</v>
      </c>
      <c r="K285" s="460">
        <f>IF(Monatsverwendungsnachweis!Q296+Monatsverwendungsnachweis!R296&gt;0,1,0)</f>
        <v>0</v>
      </c>
      <c r="L285" s="777">
        <f t="shared" si="4"/>
        <v>0</v>
      </c>
      <c r="M285" s="460">
        <v>1</v>
      </c>
      <c r="N285" s="460">
        <f>IF(H285=1,Ermittlung_Pauschale!K285,L285*M285)</f>
        <v>0</v>
      </c>
      <c r="O285" s="186">
        <v>0</v>
      </c>
    </row>
    <row r="286" spans="1:15" x14ac:dyDescent="0.25">
      <c r="A286" s="121" t="str">
        <f>Monatsverwendungsnachweis!A297</f>
        <v/>
      </c>
      <c r="B286" s="184">
        <f>Monatsverwendungsnachweis!B297</f>
        <v>0</v>
      </c>
      <c r="C286" s="184">
        <f>Monatsverwendungsnachweis!D297</f>
        <v>0</v>
      </c>
      <c r="D286" s="146" t="str">
        <f>IF(Monatsverwendungsnachweis!F297="","",Monatsverwendungsnachweis!F297)</f>
        <v/>
      </c>
      <c r="E286" s="146" t="str">
        <f>IF(Monatsverwendungsnachweis!H297="","",Monatsverwendungsnachweis!H297)</f>
        <v/>
      </c>
      <c r="F286" s="121">
        <f>Monatsverwendungsnachweis!G297</f>
        <v>0</v>
      </c>
      <c r="G286" s="146">
        <f>Monatsverwendungsnachweis!H297</f>
        <v>0</v>
      </c>
      <c r="H286" s="460">
        <f>VLOOKUP(Monatsverwendungsnachweis!$K$5,Matrix,3,FALSE)</f>
        <v>0</v>
      </c>
      <c r="I286" s="460">
        <f>VLOOKUP(Monatsverwendungsnachweis!$K$5,Matrix,9,FALSE)</f>
        <v>0</v>
      </c>
      <c r="J286" s="460">
        <f>IF(Monatsverwendungsnachweis!I297="ja",1,0)</f>
        <v>0</v>
      </c>
      <c r="K286" s="460">
        <f>IF(Monatsverwendungsnachweis!Q297+Monatsverwendungsnachweis!R297&gt;0,1,0)</f>
        <v>0</v>
      </c>
      <c r="L286" s="777">
        <f t="shared" si="4"/>
        <v>0</v>
      </c>
      <c r="M286" s="460">
        <v>1</v>
      </c>
      <c r="N286" s="460">
        <f>IF(H286=1,Ermittlung_Pauschale!K286,L286*M286)</f>
        <v>0</v>
      </c>
      <c r="O286" s="186">
        <v>0</v>
      </c>
    </row>
    <row r="287" spans="1:15" x14ac:dyDescent="0.25">
      <c r="A287" s="121" t="str">
        <f>Monatsverwendungsnachweis!A298</f>
        <v/>
      </c>
      <c r="B287" s="184">
        <f>Monatsverwendungsnachweis!B298</f>
        <v>0</v>
      </c>
      <c r="C287" s="184">
        <f>Monatsverwendungsnachweis!D298</f>
        <v>0</v>
      </c>
      <c r="D287" s="146" t="str">
        <f>IF(Monatsverwendungsnachweis!F298="","",Monatsverwendungsnachweis!F298)</f>
        <v/>
      </c>
      <c r="E287" s="146" t="str">
        <f>IF(Monatsverwendungsnachweis!H298="","",Monatsverwendungsnachweis!H298)</f>
        <v/>
      </c>
      <c r="F287" s="121">
        <f>Monatsverwendungsnachweis!G298</f>
        <v>0</v>
      </c>
      <c r="G287" s="146">
        <f>Monatsverwendungsnachweis!H298</f>
        <v>0</v>
      </c>
      <c r="H287" s="460">
        <f>VLOOKUP(Monatsverwendungsnachweis!$K$5,Matrix,3,FALSE)</f>
        <v>0</v>
      </c>
      <c r="I287" s="460">
        <f>VLOOKUP(Monatsverwendungsnachweis!$K$5,Matrix,9,FALSE)</f>
        <v>0</v>
      </c>
      <c r="J287" s="460">
        <f>IF(Monatsverwendungsnachweis!I298="ja",1,0)</f>
        <v>0</v>
      </c>
      <c r="K287" s="460">
        <f>IF(Monatsverwendungsnachweis!Q298+Monatsverwendungsnachweis!R298&gt;0,1,0)</f>
        <v>0</v>
      </c>
      <c r="L287" s="777">
        <f t="shared" si="4"/>
        <v>0</v>
      </c>
      <c r="M287" s="460">
        <v>1</v>
      </c>
      <c r="N287" s="460">
        <f>IF(H287=1,Ermittlung_Pauschale!K287,L287*M287)</f>
        <v>0</v>
      </c>
      <c r="O287" s="186">
        <v>0</v>
      </c>
    </row>
    <row r="288" spans="1:15" x14ac:dyDescent="0.25">
      <c r="A288" s="121" t="str">
        <f>Monatsverwendungsnachweis!A299</f>
        <v/>
      </c>
      <c r="B288" s="184">
        <f>Monatsverwendungsnachweis!B299</f>
        <v>0</v>
      </c>
      <c r="C288" s="184">
        <f>Monatsverwendungsnachweis!D299</f>
        <v>0</v>
      </c>
      <c r="D288" s="146" t="str">
        <f>IF(Monatsverwendungsnachweis!F299="","",Monatsverwendungsnachweis!F299)</f>
        <v/>
      </c>
      <c r="E288" s="146" t="str">
        <f>IF(Monatsverwendungsnachweis!H299="","",Monatsverwendungsnachweis!H299)</f>
        <v/>
      </c>
      <c r="F288" s="121">
        <f>Monatsverwendungsnachweis!G299</f>
        <v>0</v>
      </c>
      <c r="G288" s="146">
        <f>Monatsverwendungsnachweis!H299</f>
        <v>0</v>
      </c>
      <c r="H288" s="460">
        <f>VLOOKUP(Monatsverwendungsnachweis!$K$5,Matrix,3,FALSE)</f>
        <v>0</v>
      </c>
      <c r="I288" s="460">
        <f>VLOOKUP(Monatsverwendungsnachweis!$K$5,Matrix,9,FALSE)</f>
        <v>0</v>
      </c>
      <c r="J288" s="460">
        <f>IF(Monatsverwendungsnachweis!I299="ja",1,0)</f>
        <v>0</v>
      </c>
      <c r="K288" s="460">
        <f>IF(Monatsverwendungsnachweis!Q299+Monatsverwendungsnachweis!R299&gt;0,1,0)</f>
        <v>0</v>
      </c>
      <c r="L288" s="777">
        <f t="shared" si="4"/>
        <v>0</v>
      </c>
      <c r="M288" s="460">
        <v>1</v>
      </c>
      <c r="N288" s="460">
        <f>IF(H288=1,Ermittlung_Pauschale!K288,L288*M288)</f>
        <v>0</v>
      </c>
      <c r="O288" s="186">
        <v>0</v>
      </c>
    </row>
    <row r="289" spans="1:15" x14ac:dyDescent="0.25">
      <c r="A289" s="121" t="str">
        <f>Monatsverwendungsnachweis!A300</f>
        <v/>
      </c>
      <c r="B289" s="184">
        <f>Monatsverwendungsnachweis!B300</f>
        <v>0</v>
      </c>
      <c r="C289" s="184">
        <f>Monatsverwendungsnachweis!D300</f>
        <v>0</v>
      </c>
      <c r="D289" s="146" t="str">
        <f>IF(Monatsverwendungsnachweis!F300="","",Monatsverwendungsnachweis!F300)</f>
        <v/>
      </c>
      <c r="E289" s="146" t="str">
        <f>IF(Monatsverwendungsnachweis!H300="","",Monatsverwendungsnachweis!H300)</f>
        <v/>
      </c>
      <c r="F289" s="121">
        <f>Monatsverwendungsnachweis!G300</f>
        <v>0</v>
      </c>
      <c r="G289" s="146">
        <f>Monatsverwendungsnachweis!H300</f>
        <v>0</v>
      </c>
      <c r="H289" s="460">
        <f>VLOOKUP(Monatsverwendungsnachweis!$K$5,Matrix,3,FALSE)</f>
        <v>0</v>
      </c>
      <c r="I289" s="460">
        <f>VLOOKUP(Monatsverwendungsnachweis!$K$5,Matrix,9,FALSE)</f>
        <v>0</v>
      </c>
      <c r="J289" s="460">
        <f>IF(Monatsverwendungsnachweis!I300="ja",1,0)</f>
        <v>0</v>
      </c>
      <c r="K289" s="460">
        <f>IF(Monatsverwendungsnachweis!Q300+Monatsverwendungsnachweis!R300&gt;0,1,0)</f>
        <v>0</v>
      </c>
      <c r="L289" s="777">
        <f t="shared" si="4"/>
        <v>0</v>
      </c>
      <c r="M289" s="460">
        <v>1</v>
      </c>
      <c r="N289" s="460">
        <f>IF(H289=1,Ermittlung_Pauschale!K289,L289*M289)</f>
        <v>0</v>
      </c>
      <c r="O289" s="186">
        <v>0</v>
      </c>
    </row>
    <row r="290" spans="1:15" x14ac:dyDescent="0.25">
      <c r="A290" s="121" t="str">
        <f>Monatsverwendungsnachweis!A301</f>
        <v/>
      </c>
      <c r="B290" s="184">
        <f>Monatsverwendungsnachweis!B301</f>
        <v>0</v>
      </c>
      <c r="C290" s="184">
        <f>Monatsverwendungsnachweis!D301</f>
        <v>0</v>
      </c>
      <c r="D290" s="146" t="str">
        <f>IF(Monatsverwendungsnachweis!F301="","",Monatsverwendungsnachweis!F301)</f>
        <v/>
      </c>
      <c r="E290" s="146" t="str">
        <f>IF(Monatsverwendungsnachweis!H301="","",Monatsverwendungsnachweis!H301)</f>
        <v/>
      </c>
      <c r="F290" s="121">
        <f>Monatsverwendungsnachweis!G301</f>
        <v>0</v>
      </c>
      <c r="G290" s="146">
        <f>Monatsverwendungsnachweis!H301</f>
        <v>0</v>
      </c>
      <c r="H290" s="460">
        <f>VLOOKUP(Monatsverwendungsnachweis!$K$5,Matrix,3,FALSE)</f>
        <v>0</v>
      </c>
      <c r="I290" s="460">
        <f>VLOOKUP(Monatsverwendungsnachweis!$K$5,Matrix,9,FALSE)</f>
        <v>0</v>
      </c>
      <c r="J290" s="460">
        <f>IF(Monatsverwendungsnachweis!I301="ja",1,0)</f>
        <v>0</v>
      </c>
      <c r="K290" s="460">
        <f>IF(Monatsverwendungsnachweis!Q301+Monatsverwendungsnachweis!R301&gt;0,1,0)</f>
        <v>0</v>
      </c>
      <c r="L290" s="777">
        <f t="shared" si="4"/>
        <v>0</v>
      </c>
      <c r="M290" s="460">
        <v>1</v>
      </c>
      <c r="N290" s="460">
        <f>IF(H290=1,Ermittlung_Pauschale!K290,L290*M290)</f>
        <v>0</v>
      </c>
      <c r="O290" s="186">
        <v>0</v>
      </c>
    </row>
    <row r="291" spans="1:15" x14ac:dyDescent="0.25">
      <c r="A291" s="121" t="str">
        <f>Monatsverwendungsnachweis!A302</f>
        <v/>
      </c>
      <c r="B291" s="184">
        <f>Monatsverwendungsnachweis!B302</f>
        <v>0</v>
      </c>
      <c r="C291" s="184">
        <f>Monatsverwendungsnachweis!D302</f>
        <v>0</v>
      </c>
      <c r="D291" s="146" t="str">
        <f>IF(Monatsverwendungsnachweis!F302="","",Monatsverwendungsnachweis!F302)</f>
        <v/>
      </c>
      <c r="E291" s="146" t="str">
        <f>IF(Monatsverwendungsnachweis!H302="","",Monatsverwendungsnachweis!H302)</f>
        <v/>
      </c>
      <c r="F291" s="121">
        <f>Monatsverwendungsnachweis!G302</f>
        <v>0</v>
      </c>
      <c r="G291" s="146">
        <f>Monatsverwendungsnachweis!H302</f>
        <v>0</v>
      </c>
      <c r="H291" s="460">
        <f>VLOOKUP(Monatsverwendungsnachweis!$K$5,Matrix,3,FALSE)</f>
        <v>0</v>
      </c>
      <c r="I291" s="460">
        <f>VLOOKUP(Monatsverwendungsnachweis!$K$5,Matrix,9,FALSE)</f>
        <v>0</v>
      </c>
      <c r="J291" s="460">
        <f>IF(Monatsverwendungsnachweis!I302="ja",1,0)</f>
        <v>0</v>
      </c>
      <c r="K291" s="460">
        <f>IF(Monatsverwendungsnachweis!Q302+Monatsverwendungsnachweis!R302&gt;0,1,0)</f>
        <v>0</v>
      </c>
      <c r="L291" s="777">
        <f t="shared" si="4"/>
        <v>0</v>
      </c>
      <c r="M291" s="460">
        <v>1</v>
      </c>
      <c r="N291" s="460">
        <f>IF(H291=1,Ermittlung_Pauschale!K291,L291*M291)</f>
        <v>0</v>
      </c>
      <c r="O291" s="186">
        <v>0</v>
      </c>
    </row>
    <row r="292" spans="1:15" x14ac:dyDescent="0.25">
      <c r="A292" s="121" t="str">
        <f>Monatsverwendungsnachweis!A303</f>
        <v/>
      </c>
      <c r="B292" s="184">
        <f>Monatsverwendungsnachweis!B303</f>
        <v>0</v>
      </c>
      <c r="C292" s="184">
        <f>Monatsverwendungsnachweis!D303</f>
        <v>0</v>
      </c>
      <c r="D292" s="146" t="str">
        <f>IF(Monatsverwendungsnachweis!F303="","",Monatsverwendungsnachweis!F303)</f>
        <v/>
      </c>
      <c r="E292" s="146" t="str">
        <f>IF(Monatsverwendungsnachweis!H303="","",Monatsverwendungsnachweis!H303)</f>
        <v/>
      </c>
      <c r="F292" s="121">
        <f>Monatsverwendungsnachweis!G303</f>
        <v>0</v>
      </c>
      <c r="G292" s="146">
        <f>Monatsverwendungsnachweis!H303</f>
        <v>0</v>
      </c>
      <c r="H292" s="460">
        <f>VLOOKUP(Monatsverwendungsnachweis!$K$5,Matrix,3,FALSE)</f>
        <v>0</v>
      </c>
      <c r="I292" s="460">
        <f>VLOOKUP(Monatsverwendungsnachweis!$K$5,Matrix,9,FALSE)</f>
        <v>0</v>
      </c>
      <c r="J292" s="460">
        <f>IF(Monatsverwendungsnachweis!I303="ja",1,0)</f>
        <v>0</v>
      </c>
      <c r="K292" s="460">
        <f>IF(Monatsverwendungsnachweis!Q303+Monatsverwendungsnachweis!R303&gt;0,1,0)</f>
        <v>0</v>
      </c>
      <c r="L292" s="777">
        <f t="shared" si="4"/>
        <v>0</v>
      </c>
      <c r="M292" s="460">
        <v>1</v>
      </c>
      <c r="N292" s="460">
        <f>IF(H292=1,Ermittlung_Pauschale!K292,L292*M292)</f>
        <v>0</v>
      </c>
      <c r="O292" s="186">
        <v>0</v>
      </c>
    </row>
    <row r="293" spans="1:15" x14ac:dyDescent="0.25">
      <c r="A293" s="121" t="str">
        <f>Monatsverwendungsnachweis!A304</f>
        <v/>
      </c>
      <c r="B293" s="184">
        <f>Monatsverwendungsnachweis!B304</f>
        <v>0</v>
      </c>
      <c r="C293" s="184">
        <f>Monatsverwendungsnachweis!D304</f>
        <v>0</v>
      </c>
      <c r="D293" s="146" t="str">
        <f>IF(Monatsverwendungsnachweis!F304="","",Monatsverwendungsnachweis!F304)</f>
        <v/>
      </c>
      <c r="E293" s="146" t="str">
        <f>IF(Monatsverwendungsnachweis!H304="","",Monatsverwendungsnachweis!H304)</f>
        <v/>
      </c>
      <c r="F293" s="121">
        <f>Monatsverwendungsnachweis!G304</f>
        <v>0</v>
      </c>
      <c r="G293" s="146">
        <f>Monatsverwendungsnachweis!H304</f>
        <v>0</v>
      </c>
      <c r="H293" s="460">
        <f>VLOOKUP(Monatsverwendungsnachweis!$K$5,Matrix,3,FALSE)</f>
        <v>0</v>
      </c>
      <c r="I293" s="460">
        <f>VLOOKUP(Monatsverwendungsnachweis!$K$5,Matrix,9,FALSE)</f>
        <v>0</v>
      </c>
      <c r="J293" s="460">
        <f>IF(Monatsverwendungsnachweis!I304="ja",1,0)</f>
        <v>0</v>
      </c>
      <c r="K293" s="460">
        <f>IF(Monatsverwendungsnachweis!Q304+Monatsverwendungsnachweis!R304&gt;0,1,0)</f>
        <v>0</v>
      </c>
      <c r="L293" s="777">
        <f t="shared" si="4"/>
        <v>0</v>
      </c>
      <c r="M293" s="460">
        <v>1</v>
      </c>
      <c r="N293" s="460">
        <f>IF(H293=1,Ermittlung_Pauschale!K293,L293*M293)</f>
        <v>0</v>
      </c>
      <c r="O293" s="186">
        <v>0</v>
      </c>
    </row>
    <row r="294" spans="1:15" x14ac:dyDescent="0.25">
      <c r="A294" s="121" t="str">
        <f>Monatsverwendungsnachweis!A305</f>
        <v/>
      </c>
      <c r="B294" s="184">
        <f>Monatsverwendungsnachweis!B305</f>
        <v>0</v>
      </c>
      <c r="C294" s="184">
        <f>Monatsverwendungsnachweis!D305</f>
        <v>0</v>
      </c>
      <c r="D294" s="146" t="str">
        <f>IF(Monatsverwendungsnachweis!F305="","",Monatsverwendungsnachweis!F305)</f>
        <v/>
      </c>
      <c r="E294" s="146" t="str">
        <f>IF(Monatsverwendungsnachweis!H305="","",Monatsverwendungsnachweis!H305)</f>
        <v/>
      </c>
      <c r="F294" s="121">
        <f>Monatsverwendungsnachweis!G305</f>
        <v>0</v>
      </c>
      <c r="G294" s="146">
        <f>Monatsverwendungsnachweis!H305</f>
        <v>0</v>
      </c>
      <c r="H294" s="460">
        <f>VLOOKUP(Monatsverwendungsnachweis!$K$5,Matrix,3,FALSE)</f>
        <v>0</v>
      </c>
      <c r="I294" s="460">
        <f>VLOOKUP(Monatsverwendungsnachweis!$K$5,Matrix,9,FALSE)</f>
        <v>0</v>
      </c>
      <c r="J294" s="460">
        <f>IF(Monatsverwendungsnachweis!I305="ja",1,0)</f>
        <v>0</v>
      </c>
      <c r="K294" s="460">
        <f>IF(Monatsverwendungsnachweis!Q305+Monatsverwendungsnachweis!R305&gt;0,1,0)</f>
        <v>0</v>
      </c>
      <c r="L294" s="777">
        <f t="shared" si="4"/>
        <v>0</v>
      </c>
      <c r="M294" s="460">
        <v>1</v>
      </c>
      <c r="N294" s="460">
        <f>IF(H294=1,Ermittlung_Pauschale!K294,L294*M294)</f>
        <v>0</v>
      </c>
      <c r="O294" s="186">
        <v>0</v>
      </c>
    </row>
    <row r="295" spans="1:15" x14ac:dyDescent="0.25">
      <c r="A295" s="121" t="str">
        <f>Monatsverwendungsnachweis!A306</f>
        <v/>
      </c>
      <c r="B295" s="184">
        <f>Monatsverwendungsnachweis!B306</f>
        <v>0</v>
      </c>
      <c r="C295" s="184">
        <f>Monatsverwendungsnachweis!D306</f>
        <v>0</v>
      </c>
      <c r="D295" s="146" t="str">
        <f>IF(Monatsverwendungsnachweis!F306="","",Monatsverwendungsnachweis!F306)</f>
        <v/>
      </c>
      <c r="E295" s="146" t="str">
        <f>IF(Monatsverwendungsnachweis!H306="","",Monatsverwendungsnachweis!H306)</f>
        <v/>
      </c>
      <c r="F295" s="121">
        <f>Monatsverwendungsnachweis!G306</f>
        <v>0</v>
      </c>
      <c r="G295" s="146">
        <f>Monatsverwendungsnachweis!H306</f>
        <v>0</v>
      </c>
      <c r="H295" s="460">
        <f>VLOOKUP(Monatsverwendungsnachweis!$K$5,Matrix,3,FALSE)</f>
        <v>0</v>
      </c>
      <c r="I295" s="460">
        <f>VLOOKUP(Monatsverwendungsnachweis!$K$5,Matrix,9,FALSE)</f>
        <v>0</v>
      </c>
      <c r="J295" s="460">
        <f>IF(Monatsverwendungsnachweis!I306="ja",1,0)</f>
        <v>0</v>
      </c>
      <c r="K295" s="460">
        <f>IF(Monatsverwendungsnachweis!Q306+Monatsverwendungsnachweis!R306&gt;0,1,0)</f>
        <v>0</v>
      </c>
      <c r="L295" s="777">
        <f t="shared" si="4"/>
        <v>0</v>
      </c>
      <c r="M295" s="460">
        <v>1</v>
      </c>
      <c r="N295" s="460">
        <f>IF(H295=1,Ermittlung_Pauschale!K295,L295*M295)</f>
        <v>0</v>
      </c>
      <c r="O295" s="186">
        <v>0</v>
      </c>
    </row>
    <row r="296" spans="1:15" x14ac:dyDescent="0.25">
      <c r="A296" s="121" t="str">
        <f>Monatsverwendungsnachweis!A307</f>
        <v/>
      </c>
      <c r="B296" s="184">
        <f>Monatsverwendungsnachweis!B307</f>
        <v>0</v>
      </c>
      <c r="C296" s="184">
        <f>Monatsverwendungsnachweis!D307</f>
        <v>0</v>
      </c>
      <c r="D296" s="146" t="str">
        <f>IF(Monatsverwendungsnachweis!F307="","",Monatsverwendungsnachweis!F307)</f>
        <v/>
      </c>
      <c r="E296" s="146" t="str">
        <f>IF(Monatsverwendungsnachweis!H307="","",Monatsverwendungsnachweis!H307)</f>
        <v/>
      </c>
      <c r="F296" s="121">
        <f>Monatsverwendungsnachweis!G307</f>
        <v>0</v>
      </c>
      <c r="G296" s="146">
        <f>Monatsverwendungsnachweis!H307</f>
        <v>0</v>
      </c>
      <c r="H296" s="460">
        <f>VLOOKUP(Monatsverwendungsnachweis!$K$5,Matrix,3,FALSE)</f>
        <v>0</v>
      </c>
      <c r="I296" s="460">
        <f>VLOOKUP(Monatsverwendungsnachweis!$K$5,Matrix,9,FALSE)</f>
        <v>0</v>
      </c>
      <c r="J296" s="460">
        <f>IF(Monatsverwendungsnachweis!I307="ja",1,0)</f>
        <v>0</v>
      </c>
      <c r="K296" s="460">
        <f>IF(Monatsverwendungsnachweis!Q307+Monatsverwendungsnachweis!R307&gt;0,1,0)</f>
        <v>0</v>
      </c>
      <c r="L296" s="777">
        <f t="shared" si="4"/>
        <v>0</v>
      </c>
      <c r="M296" s="460">
        <v>1</v>
      </c>
      <c r="N296" s="460">
        <f>IF(H296=1,Ermittlung_Pauschale!K296,L296*M296)</f>
        <v>0</v>
      </c>
      <c r="O296" s="186">
        <v>0</v>
      </c>
    </row>
    <row r="297" spans="1:15" x14ac:dyDescent="0.25">
      <c r="A297" s="121" t="str">
        <f>Monatsverwendungsnachweis!A308</f>
        <v/>
      </c>
      <c r="B297" s="184">
        <f>Monatsverwendungsnachweis!B308</f>
        <v>0</v>
      </c>
      <c r="C297" s="184">
        <f>Monatsverwendungsnachweis!D308</f>
        <v>0</v>
      </c>
      <c r="D297" s="146" t="str">
        <f>IF(Monatsverwendungsnachweis!F308="","",Monatsverwendungsnachweis!F308)</f>
        <v/>
      </c>
      <c r="E297" s="146" t="str">
        <f>IF(Monatsverwendungsnachweis!H308="","",Monatsverwendungsnachweis!H308)</f>
        <v/>
      </c>
      <c r="F297" s="121">
        <f>Monatsverwendungsnachweis!G308</f>
        <v>0</v>
      </c>
      <c r="G297" s="146">
        <f>Monatsverwendungsnachweis!H308</f>
        <v>0</v>
      </c>
      <c r="H297" s="460">
        <f>VLOOKUP(Monatsverwendungsnachweis!$K$5,Matrix,3,FALSE)</f>
        <v>0</v>
      </c>
      <c r="I297" s="460">
        <f>VLOOKUP(Monatsverwendungsnachweis!$K$5,Matrix,9,FALSE)</f>
        <v>0</v>
      </c>
      <c r="J297" s="460">
        <f>IF(Monatsverwendungsnachweis!I308="ja",1,0)</f>
        <v>0</v>
      </c>
      <c r="K297" s="460">
        <f>IF(Monatsverwendungsnachweis!Q308+Monatsverwendungsnachweis!R308&gt;0,1,0)</f>
        <v>0</v>
      </c>
      <c r="L297" s="777">
        <f t="shared" si="4"/>
        <v>0</v>
      </c>
      <c r="M297" s="460">
        <v>1</v>
      </c>
      <c r="N297" s="460">
        <f>IF(H297=1,Ermittlung_Pauschale!K297,L297*M297)</f>
        <v>0</v>
      </c>
      <c r="O297" s="186">
        <v>0</v>
      </c>
    </row>
    <row r="298" spans="1:15" x14ac:dyDescent="0.25">
      <c r="A298" s="121" t="str">
        <f>Monatsverwendungsnachweis!A309</f>
        <v/>
      </c>
      <c r="B298" s="184">
        <f>Monatsverwendungsnachweis!B309</f>
        <v>0</v>
      </c>
      <c r="C298" s="184">
        <f>Monatsverwendungsnachweis!D309</f>
        <v>0</v>
      </c>
      <c r="D298" s="146" t="str">
        <f>IF(Monatsverwendungsnachweis!F309="","",Monatsverwendungsnachweis!F309)</f>
        <v/>
      </c>
      <c r="E298" s="146" t="str">
        <f>IF(Monatsverwendungsnachweis!H309="","",Monatsverwendungsnachweis!H309)</f>
        <v/>
      </c>
      <c r="F298" s="121">
        <f>Monatsverwendungsnachweis!G309</f>
        <v>0</v>
      </c>
      <c r="G298" s="146">
        <f>Monatsverwendungsnachweis!H309</f>
        <v>0</v>
      </c>
      <c r="H298" s="460">
        <f>VLOOKUP(Monatsverwendungsnachweis!$K$5,Matrix,3,FALSE)</f>
        <v>0</v>
      </c>
      <c r="I298" s="460">
        <f>VLOOKUP(Monatsverwendungsnachweis!$K$5,Matrix,9,FALSE)</f>
        <v>0</v>
      </c>
      <c r="J298" s="460">
        <f>IF(Monatsverwendungsnachweis!I309="ja",1,0)</f>
        <v>0</v>
      </c>
      <c r="K298" s="460">
        <f>IF(Monatsverwendungsnachweis!Q309+Monatsverwendungsnachweis!R309&gt;0,1,0)</f>
        <v>0</v>
      </c>
      <c r="L298" s="777">
        <f t="shared" si="4"/>
        <v>0</v>
      </c>
      <c r="M298" s="460">
        <v>1</v>
      </c>
      <c r="N298" s="460">
        <f>IF(H298=1,Ermittlung_Pauschale!K298,L298*M298)</f>
        <v>0</v>
      </c>
      <c r="O298" s="186">
        <v>0</v>
      </c>
    </row>
    <row r="299" spans="1:15" x14ac:dyDescent="0.25">
      <c r="A299" s="121" t="str">
        <f>Monatsverwendungsnachweis!A310</f>
        <v/>
      </c>
      <c r="B299" s="184">
        <f>Monatsverwendungsnachweis!B310</f>
        <v>0</v>
      </c>
      <c r="C299" s="184">
        <f>Monatsverwendungsnachweis!D310</f>
        <v>0</v>
      </c>
      <c r="D299" s="146" t="str">
        <f>IF(Monatsverwendungsnachweis!F310="","",Monatsverwendungsnachweis!F310)</f>
        <v/>
      </c>
      <c r="E299" s="146" t="str">
        <f>IF(Monatsverwendungsnachweis!H310="","",Monatsverwendungsnachweis!H310)</f>
        <v/>
      </c>
      <c r="F299" s="121">
        <f>Monatsverwendungsnachweis!G310</f>
        <v>0</v>
      </c>
      <c r="G299" s="146">
        <f>Monatsverwendungsnachweis!H310</f>
        <v>0</v>
      </c>
      <c r="H299" s="460">
        <f>VLOOKUP(Monatsverwendungsnachweis!$K$5,Matrix,3,FALSE)</f>
        <v>0</v>
      </c>
      <c r="I299" s="460">
        <f>VLOOKUP(Monatsverwendungsnachweis!$K$5,Matrix,9,FALSE)</f>
        <v>0</v>
      </c>
      <c r="J299" s="460">
        <f>IF(Monatsverwendungsnachweis!I310="ja",1,0)</f>
        <v>0</v>
      </c>
      <c r="K299" s="460">
        <f>IF(Monatsverwendungsnachweis!Q310+Monatsverwendungsnachweis!R310&gt;0,1,0)</f>
        <v>0</v>
      </c>
      <c r="L299" s="777">
        <f t="shared" si="4"/>
        <v>0</v>
      </c>
      <c r="M299" s="460">
        <v>1</v>
      </c>
      <c r="N299" s="460">
        <f>IF(H299=1,Ermittlung_Pauschale!K299,L299*M299)</f>
        <v>0</v>
      </c>
      <c r="O299" s="186">
        <v>0</v>
      </c>
    </row>
    <row r="300" spans="1:15" x14ac:dyDescent="0.25">
      <c r="A300" s="121" t="str">
        <f>Monatsverwendungsnachweis!A311</f>
        <v/>
      </c>
      <c r="B300" s="184">
        <f>Monatsverwendungsnachweis!B311</f>
        <v>0</v>
      </c>
      <c r="C300" s="184">
        <f>Monatsverwendungsnachweis!D311</f>
        <v>0</v>
      </c>
      <c r="D300" s="146" t="str">
        <f>IF(Monatsverwendungsnachweis!F311="","",Monatsverwendungsnachweis!F311)</f>
        <v/>
      </c>
      <c r="E300" s="146" t="str">
        <f>IF(Monatsverwendungsnachweis!H311="","",Monatsverwendungsnachweis!H311)</f>
        <v/>
      </c>
      <c r="F300" s="121">
        <f>Monatsverwendungsnachweis!G311</f>
        <v>0</v>
      </c>
      <c r="G300" s="146">
        <f>Monatsverwendungsnachweis!H311</f>
        <v>0</v>
      </c>
      <c r="H300" s="460">
        <f>VLOOKUP(Monatsverwendungsnachweis!$K$5,Matrix,3,FALSE)</f>
        <v>0</v>
      </c>
      <c r="I300" s="460">
        <f>VLOOKUP(Monatsverwendungsnachweis!$K$5,Matrix,9,FALSE)</f>
        <v>0</v>
      </c>
      <c r="J300" s="460">
        <f>IF(Monatsverwendungsnachweis!I311="ja",1,0)</f>
        <v>0</v>
      </c>
      <c r="K300" s="460">
        <f>IF(Monatsverwendungsnachweis!Q311+Monatsverwendungsnachweis!R311&gt;0,1,0)</f>
        <v>0</v>
      </c>
      <c r="L300" s="777">
        <f t="shared" si="4"/>
        <v>0</v>
      </c>
      <c r="M300" s="460">
        <v>1</v>
      </c>
      <c r="N300" s="460">
        <f>IF(H300=1,Ermittlung_Pauschale!K300,L300*M300)</f>
        <v>0</v>
      </c>
      <c r="O300" s="186">
        <v>0</v>
      </c>
    </row>
    <row r="301" spans="1:15" x14ac:dyDescent="0.25">
      <c r="A301" s="121" t="str">
        <f>Monatsverwendungsnachweis!A312</f>
        <v/>
      </c>
      <c r="B301" s="184">
        <f>Monatsverwendungsnachweis!B312</f>
        <v>0</v>
      </c>
      <c r="C301" s="184">
        <f>Monatsverwendungsnachweis!D312</f>
        <v>0</v>
      </c>
      <c r="D301" s="146" t="str">
        <f>IF(Monatsverwendungsnachweis!F312="","",Monatsverwendungsnachweis!F312)</f>
        <v/>
      </c>
      <c r="E301" s="146" t="str">
        <f>IF(Monatsverwendungsnachweis!H312="","",Monatsverwendungsnachweis!H312)</f>
        <v/>
      </c>
      <c r="F301" s="121">
        <f>Monatsverwendungsnachweis!G312</f>
        <v>0</v>
      </c>
      <c r="G301" s="146">
        <f>Monatsverwendungsnachweis!H312</f>
        <v>0</v>
      </c>
      <c r="H301" s="460">
        <f>VLOOKUP(Monatsverwendungsnachweis!$K$5,Matrix,3,FALSE)</f>
        <v>0</v>
      </c>
      <c r="I301" s="460">
        <f>VLOOKUP(Monatsverwendungsnachweis!$K$5,Matrix,9,FALSE)</f>
        <v>0</v>
      </c>
      <c r="J301" s="460">
        <f>IF(Monatsverwendungsnachweis!I312="ja",1,0)</f>
        <v>0</v>
      </c>
      <c r="K301" s="460">
        <f>IF(Monatsverwendungsnachweis!Q312+Monatsverwendungsnachweis!R312&gt;0,1,0)</f>
        <v>0</v>
      </c>
      <c r="L301" s="777">
        <f t="shared" si="4"/>
        <v>0</v>
      </c>
      <c r="M301" s="460">
        <v>1</v>
      </c>
      <c r="N301" s="460">
        <f>IF(H301=1,Ermittlung_Pauschale!K301,L301*M301)</f>
        <v>0</v>
      </c>
      <c r="O301" s="186">
        <v>0</v>
      </c>
    </row>
    <row r="302" spans="1:15" x14ac:dyDescent="0.25">
      <c r="A302" s="121">
        <f>COUNT(A2:A301)</f>
        <v>1</v>
      </c>
      <c r="B302" s="135"/>
      <c r="C302" s="135"/>
      <c r="D302" s="137"/>
      <c r="E302" s="137"/>
      <c r="F302" s="136"/>
      <c r="G302" s="137"/>
      <c r="H302" s="147"/>
      <c r="I302" s="147"/>
      <c r="J302" s="776"/>
      <c r="K302" s="776"/>
      <c r="L302" s="776"/>
      <c r="M302" s="147"/>
      <c r="N302" s="460">
        <f>SUM(N2:N301)</f>
        <v>0</v>
      </c>
      <c r="O302" s="187">
        <f>SUM(O2:O301)</f>
        <v>0</v>
      </c>
    </row>
    <row r="303" spans="1:15" x14ac:dyDescent="0.25">
      <c r="A303" s="136"/>
      <c r="B303" s="135"/>
      <c r="C303" s="135"/>
      <c r="D303" s="137"/>
      <c r="E303" s="137"/>
      <c r="F303" s="136"/>
      <c r="G303" s="137"/>
      <c r="H303" s="138"/>
      <c r="I303" s="138"/>
      <c r="J303" s="138"/>
      <c r="K303" s="138"/>
      <c r="L303" s="138"/>
      <c r="M303" s="138"/>
      <c r="N303" s="460">
        <f>A302-N302</f>
        <v>1</v>
      </c>
    </row>
    <row r="304" spans="1:15" x14ac:dyDescent="0.25">
      <c r="A304" s="136"/>
      <c r="B304" s="135"/>
      <c r="C304" s="135"/>
      <c r="D304" s="137"/>
      <c r="E304" s="137"/>
      <c r="F304" s="136"/>
      <c r="G304" s="137"/>
      <c r="H304" s="138"/>
      <c r="I304" s="138"/>
      <c r="J304" s="138"/>
      <c r="K304" s="138"/>
      <c r="L304" s="138"/>
      <c r="M304" s="138"/>
      <c r="N304" s="138"/>
    </row>
    <row r="305" spans="1:14" x14ac:dyDescent="0.25">
      <c r="A305" s="136"/>
      <c r="B305" s="135"/>
      <c r="C305" s="135"/>
      <c r="D305" s="137"/>
      <c r="E305" s="137"/>
      <c r="F305" s="136"/>
      <c r="G305" s="137"/>
      <c r="H305" s="138"/>
      <c r="I305" s="138"/>
      <c r="J305" s="138"/>
      <c r="K305" s="138"/>
      <c r="L305" s="138"/>
      <c r="M305" s="138"/>
      <c r="N305" s="138"/>
    </row>
    <row r="306" spans="1:14" x14ac:dyDescent="0.25">
      <c r="A306" s="136"/>
      <c r="B306" s="135"/>
      <c r="C306" s="135"/>
      <c r="D306" s="137"/>
      <c r="E306" s="137"/>
      <c r="F306" s="136"/>
      <c r="G306" s="137"/>
      <c r="H306" s="138"/>
      <c r="I306" s="138"/>
      <c r="J306" s="138"/>
      <c r="K306" s="138"/>
      <c r="L306" s="138"/>
      <c r="M306" s="138"/>
      <c r="N306" s="138"/>
    </row>
    <row r="307" spans="1:14" x14ac:dyDescent="0.25">
      <c r="A307" s="136"/>
      <c r="B307" s="135"/>
      <c r="C307" s="135"/>
      <c r="D307" s="137"/>
      <c r="E307" s="137"/>
      <c r="F307" s="136"/>
      <c r="G307" s="137"/>
      <c r="H307" s="138"/>
      <c r="I307" s="138"/>
      <c r="J307" s="138"/>
      <c r="K307" s="138"/>
      <c r="L307" s="138"/>
      <c r="M307" s="138"/>
      <c r="N307" s="138"/>
    </row>
    <row r="308" spans="1:14" x14ac:dyDescent="0.25">
      <c r="A308" s="136"/>
      <c r="B308" s="135"/>
      <c r="C308" s="135"/>
      <c r="D308" s="137"/>
      <c r="E308" s="137"/>
      <c r="F308" s="136"/>
      <c r="G308" s="137"/>
      <c r="H308" s="138"/>
      <c r="I308" s="138"/>
      <c r="J308" s="138"/>
      <c r="K308" s="138"/>
      <c r="L308" s="138"/>
      <c r="M308" s="138"/>
      <c r="N308" s="138"/>
    </row>
    <row r="309" spans="1:14" x14ac:dyDescent="0.25">
      <c r="A309" s="136"/>
      <c r="B309" s="135"/>
      <c r="C309" s="135"/>
      <c r="D309" s="137"/>
      <c r="E309" s="137"/>
      <c r="F309" s="136"/>
      <c r="G309" s="137"/>
      <c r="H309" s="138"/>
      <c r="I309" s="138"/>
      <c r="J309" s="138"/>
      <c r="K309" s="138"/>
      <c r="L309" s="138"/>
      <c r="M309" s="138"/>
      <c r="N309" s="138"/>
    </row>
    <row r="310" spans="1:14" x14ac:dyDescent="0.25">
      <c r="A310" s="136"/>
      <c r="B310" s="135"/>
      <c r="C310" s="135"/>
      <c r="D310" s="137"/>
      <c r="E310" s="137"/>
      <c r="F310" s="136"/>
      <c r="G310" s="137"/>
      <c r="H310" s="138"/>
      <c r="I310" s="138"/>
      <c r="J310" s="138"/>
      <c r="K310" s="138"/>
      <c r="L310" s="138"/>
      <c r="M310" s="138"/>
      <c r="N310" s="138"/>
    </row>
    <row r="311" spans="1:14" x14ac:dyDescent="0.25">
      <c r="A311" s="136"/>
      <c r="B311" s="135"/>
      <c r="C311" s="135"/>
      <c r="D311" s="137"/>
      <c r="E311" s="137"/>
      <c r="F311" s="136"/>
      <c r="G311" s="137"/>
      <c r="H311" s="138"/>
      <c r="I311" s="138"/>
      <c r="J311" s="138"/>
      <c r="K311" s="138"/>
      <c r="L311" s="138"/>
      <c r="M311" s="138"/>
      <c r="N311" s="138"/>
    </row>
    <row r="312" spans="1:14" x14ac:dyDescent="0.25">
      <c r="A312" s="136"/>
      <c r="B312" s="135"/>
      <c r="C312" s="135"/>
      <c r="D312" s="137"/>
      <c r="E312" s="137"/>
      <c r="F312" s="136"/>
      <c r="G312" s="137"/>
      <c r="H312" s="138"/>
      <c r="I312" s="138"/>
      <c r="J312" s="138"/>
      <c r="K312" s="138"/>
      <c r="L312" s="138"/>
      <c r="M312" s="138"/>
      <c r="N312" s="138"/>
    </row>
    <row r="313" spans="1:14" x14ac:dyDescent="0.25">
      <c r="A313" s="136"/>
      <c r="B313" s="135"/>
      <c r="C313" s="135"/>
      <c r="D313" s="137"/>
      <c r="E313" s="137"/>
      <c r="F313" s="136"/>
      <c r="G313" s="137"/>
      <c r="H313" s="138"/>
      <c r="I313" s="138"/>
      <c r="J313" s="138"/>
      <c r="K313" s="138"/>
      <c r="L313" s="138"/>
      <c r="M313" s="138"/>
      <c r="N313" s="138"/>
    </row>
    <row r="314" spans="1:14" x14ac:dyDescent="0.25">
      <c r="A314" s="136"/>
      <c r="B314" s="135"/>
      <c r="C314" s="135"/>
      <c r="D314" s="137"/>
      <c r="E314" s="137"/>
      <c r="F314" s="136"/>
      <c r="G314" s="137"/>
      <c r="H314" s="138"/>
      <c r="I314" s="138"/>
      <c r="J314" s="138"/>
      <c r="K314" s="138"/>
      <c r="L314" s="138"/>
      <c r="M314" s="138"/>
      <c r="N314" s="138"/>
    </row>
    <row r="315" spans="1:14" x14ac:dyDescent="0.25">
      <c r="A315" s="136"/>
      <c r="B315" s="135"/>
      <c r="C315" s="135"/>
      <c r="D315" s="137"/>
      <c r="E315" s="137"/>
      <c r="F315" s="136"/>
      <c r="G315" s="137"/>
      <c r="H315" s="138"/>
      <c r="I315" s="138"/>
      <c r="J315" s="138"/>
      <c r="K315" s="138"/>
      <c r="L315" s="138"/>
      <c r="M315" s="138"/>
      <c r="N315" s="138"/>
    </row>
    <row r="316" spans="1:14" x14ac:dyDescent="0.25">
      <c r="A316" s="136"/>
      <c r="B316" s="135"/>
      <c r="C316" s="135"/>
      <c r="D316" s="137"/>
      <c r="E316" s="137"/>
      <c r="F316" s="136"/>
      <c r="G316" s="137"/>
      <c r="H316" s="138"/>
      <c r="I316" s="138"/>
      <c r="J316" s="138"/>
      <c r="K316" s="138"/>
      <c r="L316" s="138"/>
      <c r="M316" s="138"/>
      <c r="N316" s="138"/>
    </row>
    <row r="317" spans="1:14" x14ac:dyDescent="0.25">
      <c r="A317" s="136"/>
      <c r="B317" s="135"/>
      <c r="C317" s="135"/>
      <c r="D317" s="137"/>
      <c r="E317" s="137"/>
      <c r="F317" s="136"/>
      <c r="G317" s="137"/>
      <c r="H317" s="138"/>
      <c r="I317" s="138"/>
      <c r="J317" s="138"/>
      <c r="K317" s="138"/>
      <c r="L317" s="138"/>
      <c r="M317" s="138"/>
      <c r="N317" s="138"/>
    </row>
    <row r="318" spans="1:14" x14ac:dyDescent="0.25">
      <c r="A318" s="136"/>
      <c r="B318" s="135"/>
      <c r="C318" s="135"/>
      <c r="D318" s="137"/>
      <c r="E318" s="137"/>
      <c r="F318" s="136"/>
      <c r="G318" s="137"/>
      <c r="H318" s="138"/>
      <c r="I318" s="138"/>
      <c r="J318" s="138"/>
      <c r="K318" s="138"/>
      <c r="L318" s="138"/>
      <c r="M318" s="138"/>
      <c r="N318" s="138"/>
    </row>
    <row r="319" spans="1:14" x14ac:dyDescent="0.25">
      <c r="A319" s="136"/>
      <c r="B319" s="135"/>
      <c r="C319" s="135"/>
      <c r="D319" s="137"/>
      <c r="E319" s="137"/>
      <c r="F319" s="136"/>
      <c r="G319" s="137"/>
      <c r="H319" s="138"/>
      <c r="I319" s="138"/>
      <c r="J319" s="138"/>
      <c r="K319" s="138"/>
      <c r="L319" s="138"/>
      <c r="M319" s="138"/>
      <c r="N319" s="138"/>
    </row>
    <row r="320" spans="1:14" x14ac:dyDescent="0.25">
      <c r="A320" s="136"/>
      <c r="B320" s="135"/>
      <c r="C320" s="135"/>
      <c r="D320" s="137"/>
      <c r="E320" s="137"/>
      <c r="F320" s="136"/>
      <c r="G320" s="137"/>
      <c r="H320" s="138"/>
      <c r="I320" s="138"/>
      <c r="J320" s="138"/>
      <c r="K320" s="138"/>
      <c r="L320" s="138"/>
      <c r="M320" s="138"/>
      <c r="N320" s="138"/>
    </row>
    <row r="321" spans="1:14" x14ac:dyDescent="0.25">
      <c r="A321" s="136"/>
      <c r="B321" s="135"/>
      <c r="C321" s="135"/>
      <c r="D321" s="137"/>
      <c r="E321" s="137"/>
      <c r="F321" s="136"/>
      <c r="G321" s="137"/>
      <c r="H321" s="138"/>
      <c r="I321" s="138"/>
      <c r="J321" s="138"/>
      <c r="K321" s="138"/>
      <c r="L321" s="138"/>
      <c r="M321" s="138"/>
      <c r="N321" s="138"/>
    </row>
    <row r="322" spans="1:14" x14ac:dyDescent="0.25">
      <c r="A322" s="136"/>
      <c r="B322" s="135"/>
      <c r="C322" s="135"/>
      <c r="D322" s="137"/>
      <c r="E322" s="137"/>
      <c r="F322" s="136"/>
      <c r="G322" s="137"/>
      <c r="H322" s="138"/>
      <c r="I322" s="138"/>
      <c r="J322" s="138"/>
      <c r="K322" s="138"/>
      <c r="L322" s="138"/>
      <c r="M322" s="138"/>
      <c r="N322" s="138"/>
    </row>
    <row r="323" spans="1:14" x14ac:dyDescent="0.25">
      <c r="A323" s="136"/>
      <c r="B323" s="135"/>
      <c r="C323" s="135"/>
      <c r="D323" s="137"/>
      <c r="E323" s="137"/>
      <c r="F323" s="136"/>
      <c r="G323" s="137"/>
      <c r="H323" s="138"/>
      <c r="I323" s="138"/>
      <c r="J323" s="138"/>
      <c r="K323" s="138"/>
      <c r="L323" s="138"/>
      <c r="M323" s="138"/>
      <c r="N323" s="138"/>
    </row>
    <row r="324" spans="1:14" x14ac:dyDescent="0.25">
      <c r="A324" s="136"/>
      <c r="B324" s="135"/>
      <c r="C324" s="135"/>
      <c r="D324" s="137"/>
      <c r="E324" s="137"/>
      <c r="F324" s="136"/>
      <c r="G324" s="137"/>
      <c r="H324" s="138"/>
      <c r="I324" s="138"/>
      <c r="J324" s="138"/>
      <c r="K324" s="138"/>
      <c r="L324" s="138"/>
      <c r="M324" s="138"/>
      <c r="N324" s="138"/>
    </row>
    <row r="325" spans="1:14" x14ac:dyDescent="0.25">
      <c r="A325" s="136"/>
      <c r="B325" s="135"/>
      <c r="C325" s="135"/>
      <c r="D325" s="137"/>
      <c r="E325" s="137"/>
      <c r="F325" s="136"/>
      <c r="G325" s="137"/>
      <c r="H325" s="138"/>
      <c r="I325" s="138"/>
      <c r="J325" s="138"/>
      <c r="K325" s="138"/>
      <c r="L325" s="138"/>
      <c r="M325" s="138"/>
      <c r="N325" s="138"/>
    </row>
    <row r="326" spans="1:14" x14ac:dyDescent="0.25">
      <c r="A326" s="136"/>
      <c r="B326" s="135"/>
      <c r="C326" s="135"/>
      <c r="D326" s="137"/>
      <c r="E326" s="137"/>
      <c r="F326" s="136"/>
      <c r="G326" s="137"/>
      <c r="H326" s="138"/>
      <c r="I326" s="138"/>
      <c r="J326" s="138"/>
      <c r="K326" s="138"/>
      <c r="L326" s="138"/>
      <c r="M326" s="138"/>
      <c r="N326" s="138"/>
    </row>
    <row r="327" spans="1:14" x14ac:dyDescent="0.25">
      <c r="A327" s="136"/>
      <c r="B327" s="135"/>
      <c r="C327" s="135"/>
      <c r="D327" s="137"/>
      <c r="E327" s="137"/>
      <c r="F327" s="136"/>
      <c r="G327" s="137"/>
      <c r="H327" s="138"/>
      <c r="I327" s="138"/>
      <c r="J327" s="138"/>
      <c r="K327" s="138"/>
      <c r="L327" s="138"/>
      <c r="M327" s="138"/>
      <c r="N327" s="138"/>
    </row>
    <row r="328" spans="1:14" x14ac:dyDescent="0.25">
      <c r="A328" s="136"/>
      <c r="B328" s="135"/>
      <c r="C328" s="135"/>
      <c r="D328" s="137"/>
      <c r="E328" s="137"/>
      <c r="F328" s="136"/>
      <c r="G328" s="137"/>
      <c r="H328" s="138"/>
      <c r="I328" s="138"/>
      <c r="J328" s="138"/>
      <c r="K328" s="138"/>
      <c r="L328" s="138"/>
      <c r="M328" s="138"/>
      <c r="N328" s="138"/>
    </row>
    <row r="329" spans="1:14" x14ac:dyDescent="0.25">
      <c r="A329" s="136"/>
      <c r="B329" s="135"/>
      <c r="C329" s="135"/>
      <c r="D329" s="137"/>
      <c r="E329" s="137"/>
      <c r="F329" s="136"/>
      <c r="G329" s="137"/>
      <c r="H329" s="138"/>
      <c r="I329" s="138"/>
      <c r="J329" s="138"/>
      <c r="K329" s="138"/>
      <c r="L329" s="138"/>
      <c r="M329" s="138"/>
      <c r="N329" s="138"/>
    </row>
    <row r="330" spans="1:14" x14ac:dyDescent="0.25">
      <c r="A330" s="136"/>
      <c r="B330" s="135"/>
      <c r="C330" s="135"/>
      <c r="D330" s="137"/>
      <c r="E330" s="137"/>
      <c r="F330" s="136"/>
      <c r="G330" s="137"/>
      <c r="H330" s="138"/>
      <c r="I330" s="138"/>
      <c r="J330" s="138"/>
      <c r="K330" s="138"/>
      <c r="L330" s="138"/>
      <c r="M330" s="138"/>
      <c r="N330" s="138"/>
    </row>
    <row r="331" spans="1:14" x14ac:dyDescent="0.25">
      <c r="A331" s="136"/>
      <c r="B331" s="135"/>
      <c r="C331" s="135"/>
      <c r="D331" s="137"/>
      <c r="E331" s="137"/>
      <c r="F331" s="136"/>
      <c r="G331" s="137"/>
      <c r="H331" s="138"/>
      <c r="I331" s="138"/>
      <c r="J331" s="138"/>
      <c r="K331" s="138"/>
      <c r="L331" s="138"/>
      <c r="M331" s="138"/>
      <c r="N331" s="138"/>
    </row>
    <row r="332" spans="1:14" x14ac:dyDescent="0.25">
      <c r="A332" s="136"/>
      <c r="B332" s="135"/>
      <c r="C332" s="135"/>
      <c r="D332" s="137"/>
      <c r="E332" s="137"/>
      <c r="F332" s="136"/>
      <c r="G332" s="137"/>
      <c r="H332" s="138"/>
      <c r="I332" s="138"/>
      <c r="J332" s="138"/>
      <c r="K332" s="138"/>
      <c r="L332" s="138"/>
      <c r="M332" s="138"/>
      <c r="N332" s="138"/>
    </row>
    <row r="333" spans="1:14" x14ac:dyDescent="0.25">
      <c r="A333" s="136"/>
      <c r="B333" s="135"/>
      <c r="C333" s="135"/>
      <c r="D333" s="137"/>
      <c r="E333" s="137"/>
      <c r="F333" s="136"/>
      <c r="G333" s="137"/>
      <c r="H333" s="138"/>
      <c r="I333" s="138"/>
      <c r="J333" s="138"/>
      <c r="K333" s="138"/>
      <c r="L333" s="138"/>
      <c r="M333" s="138"/>
      <c r="N333" s="138"/>
    </row>
    <row r="334" spans="1:14" x14ac:dyDescent="0.25">
      <c r="A334" s="136"/>
      <c r="B334" s="135"/>
      <c r="C334" s="135"/>
      <c r="D334" s="137"/>
      <c r="E334" s="137"/>
      <c r="F334" s="136"/>
      <c r="G334" s="137"/>
      <c r="H334" s="138"/>
      <c r="I334" s="138"/>
      <c r="J334" s="138"/>
      <c r="K334" s="138"/>
      <c r="L334" s="138"/>
      <c r="M334" s="138"/>
      <c r="N334" s="138"/>
    </row>
    <row r="335" spans="1:14" x14ac:dyDescent="0.25">
      <c r="A335" s="136"/>
      <c r="B335" s="135"/>
      <c r="C335" s="135"/>
      <c r="D335" s="137"/>
      <c r="E335" s="137"/>
      <c r="F335" s="136"/>
      <c r="G335" s="137"/>
      <c r="H335" s="138"/>
      <c r="I335" s="138"/>
      <c r="J335" s="138"/>
      <c r="K335" s="138"/>
      <c r="L335" s="138"/>
      <c r="M335" s="138"/>
      <c r="N335" s="138"/>
    </row>
    <row r="336" spans="1:14" x14ac:dyDescent="0.25">
      <c r="A336" s="136"/>
      <c r="B336" s="135"/>
      <c r="C336" s="135"/>
      <c r="D336" s="137"/>
      <c r="E336" s="137"/>
      <c r="F336" s="136"/>
      <c r="G336" s="137"/>
      <c r="H336" s="138"/>
      <c r="I336" s="138"/>
      <c r="J336" s="138"/>
      <c r="K336" s="138"/>
      <c r="L336" s="138"/>
      <c r="M336" s="138"/>
      <c r="N336" s="138"/>
    </row>
    <row r="337" spans="1:14" x14ac:dyDescent="0.25">
      <c r="A337" s="136"/>
      <c r="B337" s="135"/>
      <c r="C337" s="135"/>
      <c r="D337" s="137"/>
      <c r="E337" s="137"/>
      <c r="F337" s="136"/>
      <c r="G337" s="137"/>
      <c r="H337" s="138"/>
      <c r="I337" s="138"/>
      <c r="J337" s="138"/>
      <c r="K337" s="138"/>
      <c r="L337" s="138"/>
      <c r="M337" s="138"/>
      <c r="N337" s="138"/>
    </row>
    <row r="338" spans="1:14" x14ac:dyDescent="0.25">
      <c r="A338" s="136"/>
      <c r="B338" s="135"/>
      <c r="C338" s="135"/>
      <c r="D338" s="137"/>
      <c r="E338" s="137"/>
      <c r="F338" s="136"/>
      <c r="G338" s="137"/>
      <c r="H338" s="138"/>
      <c r="I338" s="138"/>
      <c r="J338" s="138"/>
      <c r="K338" s="138"/>
      <c r="L338" s="138"/>
      <c r="M338" s="138"/>
      <c r="N338" s="138"/>
    </row>
    <row r="339" spans="1:14" x14ac:dyDescent="0.25">
      <c r="A339" s="136"/>
      <c r="B339" s="135"/>
      <c r="C339" s="135"/>
      <c r="D339" s="137"/>
      <c r="E339" s="137"/>
      <c r="F339" s="136"/>
      <c r="G339" s="137"/>
      <c r="H339" s="138"/>
      <c r="I339" s="138"/>
      <c r="J339" s="138"/>
      <c r="K339" s="138"/>
      <c r="L339" s="138"/>
      <c r="M339" s="138"/>
      <c r="N339" s="138"/>
    </row>
    <row r="340" spans="1:14" x14ac:dyDescent="0.25">
      <c r="A340" s="136"/>
      <c r="B340" s="135"/>
      <c r="C340" s="135"/>
      <c r="D340" s="137"/>
      <c r="E340" s="137"/>
      <c r="F340" s="136"/>
      <c r="G340" s="137"/>
      <c r="H340" s="138"/>
      <c r="I340" s="138"/>
      <c r="J340" s="138"/>
      <c r="K340" s="138"/>
      <c r="L340" s="138"/>
      <c r="M340" s="138"/>
      <c r="N340" s="138"/>
    </row>
    <row r="341" spans="1:14" x14ac:dyDescent="0.25">
      <c r="A341" s="136"/>
      <c r="B341" s="135"/>
      <c r="C341" s="135"/>
      <c r="D341" s="137"/>
      <c r="E341" s="137"/>
      <c r="F341" s="136"/>
      <c r="G341" s="137"/>
      <c r="H341" s="138"/>
      <c r="I341" s="138"/>
      <c r="J341" s="138"/>
      <c r="K341" s="138"/>
      <c r="L341" s="138"/>
      <c r="M341" s="138"/>
      <c r="N341" s="138"/>
    </row>
    <row r="342" spans="1:14" x14ac:dyDescent="0.25">
      <c r="A342" s="136"/>
      <c r="B342" s="135"/>
      <c r="C342" s="135"/>
      <c r="D342" s="137"/>
      <c r="E342" s="137"/>
      <c r="F342" s="136"/>
      <c r="G342" s="137"/>
      <c r="H342" s="138"/>
      <c r="I342" s="138"/>
      <c r="J342" s="138"/>
      <c r="K342" s="138"/>
      <c r="L342" s="138"/>
      <c r="M342" s="138"/>
      <c r="N342" s="138"/>
    </row>
    <row r="343" spans="1:14" x14ac:dyDescent="0.25">
      <c r="A343" s="136"/>
      <c r="B343" s="135"/>
      <c r="C343" s="135"/>
      <c r="D343" s="137"/>
      <c r="E343" s="137"/>
      <c r="F343" s="136"/>
      <c r="G343" s="137"/>
      <c r="H343" s="138"/>
      <c r="I343" s="138"/>
      <c r="J343" s="138"/>
      <c r="K343" s="138"/>
      <c r="L343" s="138"/>
      <c r="M343" s="138"/>
      <c r="N343" s="138"/>
    </row>
    <row r="344" spans="1:14" x14ac:dyDescent="0.25">
      <c r="A344" s="136"/>
      <c r="B344" s="135"/>
      <c r="C344" s="135"/>
      <c r="D344" s="137"/>
      <c r="E344" s="137"/>
      <c r="F344" s="136"/>
      <c r="G344" s="137"/>
      <c r="H344" s="138"/>
      <c r="I344" s="138"/>
      <c r="J344" s="138"/>
      <c r="K344" s="138"/>
      <c r="L344" s="138"/>
      <c r="M344" s="138"/>
      <c r="N344" s="138"/>
    </row>
    <row r="345" spans="1:14" x14ac:dyDescent="0.25">
      <c r="A345" s="136"/>
      <c r="B345" s="135"/>
      <c r="C345" s="135"/>
      <c r="D345" s="137"/>
      <c r="E345" s="137"/>
      <c r="F345" s="136"/>
      <c r="G345" s="137"/>
      <c r="H345" s="138"/>
      <c r="I345" s="138"/>
      <c r="J345" s="138"/>
      <c r="K345" s="138"/>
      <c r="L345" s="138"/>
      <c r="M345" s="138"/>
      <c r="N345" s="138"/>
    </row>
    <row r="346" spans="1:14" x14ac:dyDescent="0.25">
      <c r="A346" s="136"/>
      <c r="B346" s="135"/>
      <c r="C346" s="135"/>
      <c r="D346" s="137"/>
      <c r="E346" s="137"/>
      <c r="F346" s="136"/>
      <c r="G346" s="137"/>
      <c r="H346" s="138"/>
      <c r="I346" s="138"/>
      <c r="J346" s="138"/>
      <c r="K346" s="138"/>
      <c r="L346" s="138"/>
      <c r="M346" s="138"/>
      <c r="N346" s="138"/>
    </row>
    <row r="347" spans="1:14" x14ac:dyDescent="0.25">
      <c r="A347" s="136"/>
      <c r="B347" s="135"/>
      <c r="C347" s="135"/>
      <c r="D347" s="137"/>
      <c r="E347" s="137"/>
      <c r="F347" s="136"/>
      <c r="G347" s="137"/>
      <c r="H347" s="138"/>
      <c r="I347" s="138"/>
      <c r="J347" s="138"/>
      <c r="K347" s="138"/>
      <c r="L347" s="138"/>
      <c r="M347" s="138"/>
      <c r="N347" s="138"/>
    </row>
    <row r="348" spans="1:14" x14ac:dyDescent="0.25">
      <c r="A348" s="136"/>
      <c r="B348" s="135"/>
      <c r="C348" s="135"/>
      <c r="D348" s="137"/>
      <c r="E348" s="137"/>
      <c r="F348" s="136"/>
      <c r="G348" s="137"/>
      <c r="H348" s="138"/>
      <c r="I348" s="138"/>
      <c r="J348" s="138"/>
      <c r="K348" s="138"/>
      <c r="L348" s="138"/>
      <c r="M348" s="138"/>
      <c r="N348" s="138"/>
    </row>
    <row r="349" spans="1:14" x14ac:dyDescent="0.25">
      <c r="A349" s="136"/>
      <c r="B349" s="135"/>
      <c r="C349" s="135"/>
      <c r="D349" s="137"/>
      <c r="E349" s="137"/>
      <c r="F349" s="136"/>
      <c r="G349" s="137"/>
      <c r="H349" s="138"/>
      <c r="I349" s="138"/>
      <c r="J349" s="138"/>
      <c r="K349" s="138"/>
      <c r="L349" s="138"/>
      <c r="M349" s="138"/>
      <c r="N349" s="138"/>
    </row>
    <row r="350" spans="1:14" x14ac:dyDescent="0.25">
      <c r="A350" s="136"/>
      <c r="B350" s="135"/>
      <c r="C350" s="135"/>
      <c r="D350" s="137"/>
      <c r="E350" s="137"/>
      <c r="F350" s="136"/>
      <c r="G350" s="137"/>
      <c r="H350" s="138"/>
      <c r="I350" s="138"/>
      <c r="J350" s="138"/>
      <c r="K350" s="138"/>
      <c r="L350" s="138"/>
      <c r="M350" s="138"/>
      <c r="N350" s="138"/>
    </row>
    <row r="351" spans="1:14" x14ac:dyDescent="0.25">
      <c r="A351" s="136"/>
      <c r="B351" s="135"/>
      <c r="C351" s="135"/>
      <c r="D351" s="137"/>
      <c r="E351" s="137"/>
      <c r="F351" s="136"/>
      <c r="G351" s="137"/>
      <c r="H351" s="138"/>
      <c r="I351" s="138"/>
      <c r="J351" s="138"/>
      <c r="K351" s="138"/>
      <c r="L351" s="138"/>
      <c r="M351" s="138"/>
      <c r="N351" s="138"/>
    </row>
    <row r="352" spans="1:14" x14ac:dyDescent="0.25">
      <c r="A352" s="136"/>
      <c r="B352" s="135"/>
      <c r="C352" s="135"/>
      <c r="D352" s="137"/>
      <c r="E352" s="137"/>
      <c r="F352" s="136"/>
      <c r="G352" s="137"/>
      <c r="H352" s="138"/>
      <c r="I352" s="138"/>
      <c r="J352" s="138"/>
      <c r="K352" s="138"/>
      <c r="L352" s="138"/>
      <c r="M352" s="138"/>
      <c r="N352" s="138"/>
    </row>
    <row r="353" spans="1:14" x14ac:dyDescent="0.25">
      <c r="A353" s="136"/>
      <c r="B353" s="135"/>
      <c r="C353" s="135"/>
      <c r="D353" s="137"/>
      <c r="E353" s="137"/>
      <c r="F353" s="136"/>
      <c r="G353" s="137"/>
      <c r="H353" s="138"/>
      <c r="I353" s="138"/>
      <c r="J353" s="138"/>
      <c r="K353" s="138"/>
      <c r="L353" s="138"/>
      <c r="M353" s="138"/>
      <c r="N353" s="138"/>
    </row>
    <row r="354" spans="1:14" x14ac:dyDescent="0.25">
      <c r="A354" s="136"/>
      <c r="B354" s="135"/>
      <c r="C354" s="135"/>
      <c r="D354" s="137"/>
      <c r="E354" s="137"/>
      <c r="F354" s="136"/>
      <c r="G354" s="137"/>
      <c r="H354" s="138"/>
      <c r="I354" s="138"/>
      <c r="J354" s="138"/>
      <c r="K354" s="138"/>
      <c r="L354" s="138"/>
      <c r="M354" s="138"/>
      <c r="N354" s="138"/>
    </row>
    <row r="355" spans="1:14" x14ac:dyDescent="0.25">
      <c r="A355" s="136"/>
      <c r="B355" s="135"/>
      <c r="C355" s="135"/>
      <c r="D355" s="137"/>
      <c r="E355" s="137"/>
      <c r="F355" s="136"/>
      <c r="G355" s="137"/>
      <c r="H355" s="138"/>
      <c r="I355" s="138"/>
      <c r="J355" s="138"/>
      <c r="K355" s="138"/>
      <c r="L355" s="138"/>
      <c r="M355" s="138"/>
      <c r="N355" s="138"/>
    </row>
    <row r="356" spans="1:14" x14ac:dyDescent="0.25">
      <c r="A356" s="136"/>
      <c r="B356" s="135"/>
      <c r="C356" s="135"/>
      <c r="D356" s="137"/>
      <c r="E356" s="137"/>
      <c r="F356" s="136"/>
      <c r="G356" s="137"/>
      <c r="H356" s="138"/>
      <c r="I356" s="138"/>
      <c r="J356" s="138"/>
      <c r="K356" s="138"/>
      <c r="L356" s="138"/>
      <c r="M356" s="138"/>
      <c r="N356" s="138"/>
    </row>
    <row r="357" spans="1:14" x14ac:dyDescent="0.25">
      <c r="A357" s="136"/>
      <c r="B357" s="135"/>
      <c r="C357" s="135"/>
      <c r="D357" s="137"/>
      <c r="E357" s="137"/>
      <c r="F357" s="136"/>
      <c r="G357" s="137"/>
      <c r="H357" s="138"/>
      <c r="I357" s="138"/>
      <c r="J357" s="138"/>
      <c r="K357" s="138"/>
      <c r="L357" s="138"/>
      <c r="M357" s="138"/>
      <c r="N357" s="138"/>
    </row>
    <row r="358" spans="1:14" x14ac:dyDescent="0.25">
      <c r="A358" s="136"/>
      <c r="B358" s="135"/>
      <c r="C358" s="135"/>
      <c r="D358" s="137"/>
      <c r="E358" s="137"/>
      <c r="F358" s="136"/>
      <c r="G358" s="137"/>
      <c r="H358" s="138"/>
      <c r="I358" s="138"/>
      <c r="J358" s="138"/>
      <c r="K358" s="138"/>
      <c r="L358" s="138"/>
      <c r="M358" s="138"/>
      <c r="N358" s="138"/>
    </row>
    <row r="359" spans="1:14" x14ac:dyDescent="0.25">
      <c r="A359" s="136"/>
      <c r="B359" s="135"/>
      <c r="C359" s="135"/>
      <c r="D359" s="137"/>
      <c r="E359" s="137"/>
      <c r="F359" s="136"/>
      <c r="G359" s="137"/>
      <c r="H359" s="138"/>
      <c r="I359" s="138"/>
      <c r="J359" s="138"/>
      <c r="K359" s="138"/>
      <c r="L359" s="138"/>
      <c r="M359" s="138"/>
      <c r="N359" s="138"/>
    </row>
    <row r="360" spans="1:14" x14ac:dyDescent="0.25">
      <c r="A360" s="136"/>
      <c r="B360" s="135"/>
      <c r="C360" s="135"/>
      <c r="D360" s="137"/>
      <c r="E360" s="137"/>
      <c r="F360" s="136"/>
      <c r="G360" s="137"/>
      <c r="H360" s="138"/>
      <c r="I360" s="138"/>
      <c r="J360" s="138"/>
      <c r="K360" s="138"/>
      <c r="L360" s="138"/>
      <c r="M360" s="138"/>
      <c r="N360" s="138"/>
    </row>
    <row r="361" spans="1:14" x14ac:dyDescent="0.25">
      <c r="A361" s="136"/>
      <c r="B361" s="135"/>
      <c r="C361" s="135"/>
      <c r="D361" s="137"/>
      <c r="E361" s="137"/>
      <c r="F361" s="136"/>
      <c r="G361" s="137"/>
      <c r="H361" s="138"/>
      <c r="I361" s="138"/>
      <c r="J361" s="138"/>
      <c r="K361" s="138"/>
      <c r="L361" s="138"/>
      <c r="M361" s="138"/>
      <c r="N361" s="138"/>
    </row>
    <row r="362" spans="1:14" x14ac:dyDescent="0.25">
      <c r="A362" s="136"/>
      <c r="B362" s="135"/>
      <c r="C362" s="135"/>
      <c r="D362" s="137"/>
      <c r="E362" s="137"/>
      <c r="F362" s="136"/>
      <c r="G362" s="137"/>
      <c r="H362" s="138"/>
      <c r="I362" s="138"/>
      <c r="J362" s="138"/>
      <c r="K362" s="138"/>
      <c r="L362" s="138"/>
      <c r="M362" s="138"/>
      <c r="N362" s="138"/>
    </row>
    <row r="363" spans="1:14" x14ac:dyDescent="0.25">
      <c r="A363" s="136"/>
      <c r="B363" s="135"/>
      <c r="C363" s="135"/>
      <c r="D363" s="137"/>
      <c r="E363" s="137"/>
      <c r="F363" s="136"/>
      <c r="G363" s="137"/>
      <c r="H363" s="138"/>
      <c r="I363" s="138"/>
      <c r="J363" s="138"/>
      <c r="K363" s="138"/>
      <c r="L363" s="138"/>
      <c r="M363" s="138"/>
      <c r="N363" s="138"/>
    </row>
    <row r="364" spans="1:14" x14ac:dyDescent="0.25">
      <c r="A364" s="136"/>
      <c r="B364" s="135"/>
      <c r="C364" s="135"/>
      <c r="D364" s="137"/>
      <c r="E364" s="137"/>
      <c r="F364" s="136"/>
      <c r="G364" s="137"/>
      <c r="H364" s="138"/>
      <c r="I364" s="138"/>
      <c r="J364" s="138"/>
      <c r="K364" s="138"/>
      <c r="L364" s="138"/>
      <c r="M364" s="138"/>
      <c r="N364" s="138"/>
    </row>
    <row r="365" spans="1:14" x14ac:dyDescent="0.25">
      <c r="A365" s="136"/>
      <c r="B365" s="135"/>
      <c r="C365" s="135"/>
      <c r="D365" s="137"/>
      <c r="E365" s="137"/>
      <c r="F365" s="136"/>
      <c r="G365" s="137"/>
      <c r="H365" s="138"/>
      <c r="I365" s="138"/>
      <c r="J365" s="138"/>
      <c r="K365" s="138"/>
      <c r="L365" s="138"/>
      <c r="M365" s="138"/>
      <c r="N365" s="138"/>
    </row>
    <row r="366" spans="1:14" x14ac:dyDescent="0.25">
      <c r="A366" s="136"/>
      <c r="B366" s="135"/>
      <c r="C366" s="135"/>
      <c r="D366" s="137"/>
      <c r="E366" s="137"/>
      <c r="F366" s="136"/>
      <c r="G366" s="137"/>
      <c r="H366" s="138"/>
      <c r="I366" s="138"/>
      <c r="J366" s="138"/>
      <c r="K366" s="138"/>
      <c r="L366" s="138"/>
      <c r="M366" s="138"/>
      <c r="N366" s="138"/>
    </row>
    <row r="367" spans="1:14" x14ac:dyDescent="0.25">
      <c r="A367" s="136"/>
      <c r="B367" s="135"/>
      <c r="C367" s="135"/>
      <c r="D367" s="137"/>
      <c r="E367" s="137"/>
      <c r="F367" s="136"/>
      <c r="G367" s="137"/>
      <c r="H367" s="138"/>
      <c r="I367" s="138"/>
      <c r="J367" s="138"/>
      <c r="K367" s="138"/>
      <c r="L367" s="138"/>
      <c r="M367" s="138"/>
      <c r="N367" s="138"/>
    </row>
    <row r="368" spans="1:14" x14ac:dyDescent="0.25">
      <c r="A368" s="136"/>
      <c r="B368" s="135"/>
      <c r="C368" s="135"/>
      <c r="D368" s="137"/>
      <c r="E368" s="137"/>
      <c r="F368" s="136"/>
      <c r="G368" s="137"/>
      <c r="H368" s="138"/>
      <c r="I368" s="138"/>
      <c r="J368" s="138"/>
      <c r="K368" s="138"/>
      <c r="L368" s="138"/>
      <c r="M368" s="138"/>
      <c r="N368" s="138"/>
    </row>
    <row r="369" spans="1:14" x14ac:dyDescent="0.25">
      <c r="A369" s="136"/>
      <c r="B369" s="135"/>
      <c r="C369" s="135"/>
      <c r="D369" s="137"/>
      <c r="E369" s="137"/>
      <c r="F369" s="136"/>
      <c r="G369" s="137"/>
      <c r="H369" s="138"/>
      <c r="I369" s="138"/>
      <c r="J369" s="138"/>
      <c r="K369" s="138"/>
      <c r="L369" s="138"/>
      <c r="M369" s="138"/>
      <c r="N369" s="138"/>
    </row>
    <row r="370" spans="1:14" x14ac:dyDescent="0.25">
      <c r="A370" s="136"/>
      <c r="B370" s="135"/>
      <c r="C370" s="135"/>
      <c r="D370" s="137"/>
      <c r="E370" s="137"/>
      <c r="F370" s="136"/>
      <c r="G370" s="137"/>
      <c r="H370" s="138"/>
      <c r="I370" s="138"/>
      <c r="J370" s="138"/>
      <c r="K370" s="138"/>
      <c r="L370" s="138"/>
      <c r="M370" s="138"/>
      <c r="N370" s="138"/>
    </row>
    <row r="371" spans="1:14" x14ac:dyDescent="0.25">
      <c r="A371" s="136"/>
      <c r="B371" s="135"/>
      <c r="C371" s="135"/>
      <c r="D371" s="137"/>
      <c r="E371" s="137"/>
      <c r="F371" s="136"/>
      <c r="G371" s="137"/>
      <c r="H371" s="138"/>
      <c r="I371" s="138"/>
      <c r="J371" s="138"/>
      <c r="K371" s="138"/>
      <c r="L371" s="138"/>
      <c r="M371" s="138"/>
      <c r="N371" s="138"/>
    </row>
    <row r="372" spans="1:14" x14ac:dyDescent="0.25">
      <c r="A372" s="136"/>
      <c r="B372" s="135"/>
      <c r="C372" s="135"/>
      <c r="D372" s="137"/>
      <c r="E372" s="137"/>
      <c r="F372" s="136"/>
      <c r="G372" s="137"/>
      <c r="H372" s="138"/>
      <c r="I372" s="138"/>
      <c r="J372" s="138"/>
      <c r="K372" s="138"/>
      <c r="L372" s="138"/>
      <c r="M372" s="138"/>
      <c r="N372" s="138"/>
    </row>
  </sheetData>
  <conditionalFormatting sqref="N2:N303">
    <cfRule type="cellIs" dxfId="29" priority="15" operator="lessThan">
      <formula>1</formula>
    </cfRule>
    <cfRule type="cellIs" dxfId="28" priority="16" operator="greaterThan">
      <formula>0</formula>
    </cfRule>
  </conditionalFormatting>
  <conditionalFormatting sqref="M2:M301">
    <cfRule type="cellIs" dxfId="27" priority="9" operator="lessThan">
      <formula>1</formula>
    </cfRule>
    <cfRule type="cellIs" dxfId="26" priority="10" operator="greaterThan">
      <formula>0</formula>
    </cfRule>
  </conditionalFormatting>
  <conditionalFormatting sqref="J2:J301">
    <cfRule type="cellIs" dxfId="25" priority="7" operator="lessThan">
      <formula>1</formula>
    </cfRule>
    <cfRule type="cellIs" dxfId="24" priority="8" operator="greaterThan">
      <formula>0</formula>
    </cfRule>
  </conditionalFormatting>
  <conditionalFormatting sqref="K2:L301">
    <cfRule type="cellIs" dxfId="23" priority="5" operator="lessThan">
      <formula>1</formula>
    </cfRule>
    <cfRule type="cellIs" dxfId="22" priority="6" operator="greaterThan">
      <formula>0</formula>
    </cfRule>
  </conditionalFormatting>
  <conditionalFormatting sqref="H2:H301">
    <cfRule type="cellIs" dxfId="21" priority="3" operator="lessThan">
      <formula>1</formula>
    </cfRule>
    <cfRule type="cellIs" dxfId="20" priority="4" operator="greaterThan">
      <formula>0</formula>
    </cfRule>
  </conditionalFormatting>
  <conditionalFormatting sqref="I2:I301">
    <cfRule type="cellIs" dxfId="19" priority="1" operator="lessThan">
      <formula>1</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80" orientation="portrait" r:id="rId1"/>
  <headerFooter alignWithMargins="0">
    <oddHeader>&amp;L&amp;G&amp;R&amp;G</oddHeader>
    <oddFooter>&amp;L&amp;8Dateiname:
&amp;F
&amp;A&amp;C&amp;8ESF_Monats_VN_SEK_V12_1_200501&amp;R
        Seite &amp;P von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28"/>
  <sheetViews>
    <sheetView workbookViewId="0">
      <selection activeCell="L9" sqref="L9"/>
    </sheetView>
  </sheetViews>
  <sheetFormatPr baseColWidth="10" defaultRowHeight="13.2" x14ac:dyDescent="0.25"/>
  <cols>
    <col min="1" max="1" width="40" customWidth="1"/>
    <col min="2" max="2" width="14.5546875" customWidth="1"/>
  </cols>
  <sheetData>
    <row r="2" spans="1:13" ht="78.75" customHeight="1" x14ac:dyDescent="0.25">
      <c r="A2" s="781" t="s">
        <v>105</v>
      </c>
      <c r="B2" s="782" t="s">
        <v>735</v>
      </c>
      <c r="C2" s="792" t="s">
        <v>737</v>
      </c>
      <c r="D2" s="791" t="s">
        <v>738</v>
      </c>
      <c r="E2" s="741" t="s">
        <v>691</v>
      </c>
      <c r="F2" s="741" t="s">
        <v>726</v>
      </c>
      <c r="G2" s="778" t="s">
        <v>727</v>
      </c>
      <c r="H2" s="789" t="s">
        <v>739</v>
      </c>
    </row>
    <row r="3" spans="1:13" ht="26.25" customHeight="1" x14ac:dyDescent="0.25">
      <c r="A3" s="784" t="s">
        <v>388</v>
      </c>
      <c r="B3" s="787" t="s">
        <v>662</v>
      </c>
      <c r="C3" s="785">
        <v>1</v>
      </c>
      <c r="D3" s="785">
        <v>0</v>
      </c>
      <c r="E3" s="785" t="s">
        <v>740</v>
      </c>
      <c r="F3" s="785">
        <v>1</v>
      </c>
      <c r="G3" s="786" t="s">
        <v>740</v>
      </c>
      <c r="H3" s="785" t="s">
        <v>740</v>
      </c>
    </row>
    <row r="4" spans="1:13" ht="26.25" customHeight="1" x14ac:dyDescent="0.25">
      <c r="A4" s="784" t="s">
        <v>388</v>
      </c>
      <c r="B4" s="787" t="s">
        <v>667</v>
      </c>
      <c r="C4" s="785">
        <v>1</v>
      </c>
      <c r="D4" s="785">
        <v>0</v>
      </c>
      <c r="E4" s="785" t="s">
        <v>740</v>
      </c>
      <c r="F4" s="785">
        <v>0</v>
      </c>
      <c r="G4" s="786" t="s">
        <v>740</v>
      </c>
      <c r="H4" s="785" t="s">
        <v>740</v>
      </c>
    </row>
    <row r="5" spans="1:13" ht="26.25" customHeight="1" x14ac:dyDescent="0.25">
      <c r="A5" s="783" t="s">
        <v>352</v>
      </c>
      <c r="B5" s="787" t="s">
        <v>662</v>
      </c>
      <c r="C5" s="785">
        <v>0</v>
      </c>
      <c r="D5" s="785">
        <v>1</v>
      </c>
      <c r="E5" s="788">
        <v>1</v>
      </c>
      <c r="F5" s="788">
        <v>0</v>
      </c>
      <c r="G5" s="786">
        <v>1</v>
      </c>
      <c r="H5" s="785">
        <v>1</v>
      </c>
    </row>
    <row r="6" spans="1:13" ht="26.25" customHeight="1" x14ac:dyDescent="0.25">
      <c r="A6" s="783" t="s">
        <v>352</v>
      </c>
      <c r="B6" s="787" t="s">
        <v>662</v>
      </c>
      <c r="C6" s="785">
        <v>0</v>
      </c>
      <c r="D6" s="785">
        <v>1</v>
      </c>
      <c r="E6" s="788">
        <v>0</v>
      </c>
      <c r="F6" s="788">
        <v>1</v>
      </c>
      <c r="G6" s="786">
        <v>1</v>
      </c>
      <c r="H6" s="785">
        <v>1</v>
      </c>
    </row>
    <row r="7" spans="1:13" ht="26.25" customHeight="1" x14ac:dyDescent="0.25">
      <c r="A7" s="783" t="s">
        <v>352</v>
      </c>
      <c r="B7" s="787" t="s">
        <v>662</v>
      </c>
      <c r="C7" s="785">
        <v>0</v>
      </c>
      <c r="D7" s="785">
        <v>1</v>
      </c>
      <c r="E7" s="788">
        <v>1</v>
      </c>
      <c r="F7" s="788">
        <v>1</v>
      </c>
      <c r="G7" s="786">
        <v>1</v>
      </c>
      <c r="H7" s="785">
        <v>1</v>
      </c>
    </row>
    <row r="8" spans="1:13" ht="26.25" customHeight="1" x14ac:dyDescent="0.25">
      <c r="A8" s="783" t="s">
        <v>352</v>
      </c>
      <c r="B8" s="787" t="s">
        <v>667</v>
      </c>
      <c r="C8" s="785">
        <v>0</v>
      </c>
      <c r="D8" s="785">
        <v>1</v>
      </c>
      <c r="E8" s="788">
        <v>0</v>
      </c>
      <c r="F8" s="788">
        <v>0</v>
      </c>
      <c r="G8" s="785">
        <v>0</v>
      </c>
      <c r="H8" s="785">
        <v>1</v>
      </c>
    </row>
    <row r="9" spans="1:13" ht="26.25" customHeight="1" x14ac:dyDescent="0.25">
      <c r="A9" s="783" t="s">
        <v>353</v>
      </c>
      <c r="B9" s="787" t="s">
        <v>662</v>
      </c>
      <c r="C9" s="785">
        <v>0</v>
      </c>
      <c r="D9" s="785">
        <v>1</v>
      </c>
      <c r="E9" s="788">
        <v>1</v>
      </c>
      <c r="F9" s="788">
        <v>0</v>
      </c>
      <c r="G9" s="786">
        <v>1</v>
      </c>
      <c r="H9" s="785">
        <v>1</v>
      </c>
    </row>
    <row r="10" spans="1:13" ht="26.25" customHeight="1" x14ac:dyDescent="0.25">
      <c r="A10" s="783" t="s">
        <v>353</v>
      </c>
      <c r="B10" s="787" t="s">
        <v>662</v>
      </c>
      <c r="C10" s="785">
        <v>0</v>
      </c>
      <c r="D10" s="785">
        <v>1</v>
      </c>
      <c r="E10" s="788">
        <v>0</v>
      </c>
      <c r="F10" s="788">
        <v>1</v>
      </c>
      <c r="G10" s="786">
        <v>1</v>
      </c>
      <c r="H10" s="785">
        <v>1</v>
      </c>
    </row>
    <row r="11" spans="1:13" ht="26.25" customHeight="1" x14ac:dyDescent="0.25">
      <c r="A11" s="783" t="s">
        <v>353</v>
      </c>
      <c r="B11" s="787" t="s">
        <v>662</v>
      </c>
      <c r="C11" s="785">
        <v>0</v>
      </c>
      <c r="D11" s="785">
        <v>1</v>
      </c>
      <c r="E11" s="788">
        <v>1</v>
      </c>
      <c r="F11" s="788">
        <v>1</v>
      </c>
      <c r="G11" s="786">
        <v>1</v>
      </c>
      <c r="H11" s="785">
        <v>1</v>
      </c>
      <c r="M11" s="790"/>
    </row>
    <row r="12" spans="1:13" ht="26.25" customHeight="1" x14ac:dyDescent="0.25">
      <c r="A12" s="783" t="s">
        <v>353</v>
      </c>
      <c r="B12" s="787" t="s">
        <v>667</v>
      </c>
      <c r="C12" s="785">
        <v>0</v>
      </c>
      <c r="D12" s="785">
        <v>1</v>
      </c>
      <c r="E12" s="788">
        <v>0</v>
      </c>
      <c r="F12" s="788">
        <v>0</v>
      </c>
      <c r="G12" s="785">
        <v>0</v>
      </c>
      <c r="H12" s="785">
        <v>1</v>
      </c>
    </row>
    <row r="13" spans="1:13" ht="26.25" customHeight="1" x14ac:dyDescent="0.25">
      <c r="A13" s="783" t="s">
        <v>597</v>
      </c>
      <c r="B13" s="787" t="s">
        <v>662</v>
      </c>
      <c r="C13" s="785">
        <v>0</v>
      </c>
      <c r="D13" s="785">
        <v>1</v>
      </c>
      <c r="E13" s="788">
        <v>1</v>
      </c>
      <c r="F13" s="788">
        <v>0</v>
      </c>
      <c r="G13" s="786">
        <v>1</v>
      </c>
      <c r="H13" s="785">
        <v>1</v>
      </c>
    </row>
    <row r="14" spans="1:13" ht="26.25" customHeight="1" x14ac:dyDescent="0.25">
      <c r="A14" s="783" t="s">
        <v>597</v>
      </c>
      <c r="B14" s="787" t="s">
        <v>662</v>
      </c>
      <c r="C14" s="785">
        <v>0</v>
      </c>
      <c r="D14" s="785">
        <v>1</v>
      </c>
      <c r="E14" s="788">
        <v>0</v>
      </c>
      <c r="F14" s="788">
        <v>1</v>
      </c>
      <c r="G14" s="786">
        <v>1</v>
      </c>
      <c r="H14" s="785">
        <v>1</v>
      </c>
    </row>
    <row r="15" spans="1:13" ht="26.25" customHeight="1" x14ac:dyDescent="0.25">
      <c r="A15" s="783" t="s">
        <v>597</v>
      </c>
      <c r="B15" s="787" t="s">
        <v>662</v>
      </c>
      <c r="C15" s="785">
        <v>0</v>
      </c>
      <c r="D15" s="785">
        <v>1</v>
      </c>
      <c r="E15" s="788">
        <v>1</v>
      </c>
      <c r="F15" s="788">
        <v>1</v>
      </c>
      <c r="G15" s="786">
        <v>1</v>
      </c>
      <c r="H15" s="785">
        <v>1</v>
      </c>
    </row>
    <row r="16" spans="1:13" ht="26.25" customHeight="1" x14ac:dyDescent="0.25">
      <c r="A16" s="783" t="s">
        <v>597</v>
      </c>
      <c r="B16" s="787" t="s">
        <v>667</v>
      </c>
      <c r="C16" s="785">
        <v>0</v>
      </c>
      <c r="D16" s="785">
        <v>1</v>
      </c>
      <c r="E16" s="788">
        <v>0</v>
      </c>
      <c r="F16" s="788">
        <v>0</v>
      </c>
      <c r="G16" s="785">
        <v>0</v>
      </c>
      <c r="H16" s="785">
        <v>1</v>
      </c>
    </row>
    <row r="17" spans="1:8" ht="26.25" customHeight="1" x14ac:dyDescent="0.25">
      <c r="A17" s="783" t="s">
        <v>598</v>
      </c>
      <c r="B17" s="787" t="s">
        <v>662</v>
      </c>
      <c r="C17" s="785">
        <v>0</v>
      </c>
      <c r="D17" s="785">
        <v>1</v>
      </c>
      <c r="E17" s="788">
        <v>1</v>
      </c>
      <c r="F17" s="788">
        <v>0</v>
      </c>
      <c r="G17" s="786">
        <v>1</v>
      </c>
      <c r="H17" s="785">
        <v>1</v>
      </c>
    </row>
    <row r="18" spans="1:8" ht="26.25" customHeight="1" x14ac:dyDescent="0.25">
      <c r="A18" s="783" t="s">
        <v>598</v>
      </c>
      <c r="B18" s="787" t="s">
        <v>662</v>
      </c>
      <c r="C18" s="785">
        <v>0</v>
      </c>
      <c r="D18" s="785">
        <v>1</v>
      </c>
      <c r="E18" s="788">
        <v>0</v>
      </c>
      <c r="F18" s="788">
        <v>1</v>
      </c>
      <c r="G18" s="786">
        <v>1</v>
      </c>
      <c r="H18" s="785">
        <v>1</v>
      </c>
    </row>
    <row r="19" spans="1:8" ht="26.25" customHeight="1" x14ac:dyDescent="0.25">
      <c r="A19" s="783" t="s">
        <v>598</v>
      </c>
      <c r="B19" s="787" t="s">
        <v>662</v>
      </c>
      <c r="C19" s="785">
        <v>0</v>
      </c>
      <c r="D19" s="785">
        <v>1</v>
      </c>
      <c r="E19" s="788">
        <v>1</v>
      </c>
      <c r="F19" s="788">
        <v>1</v>
      </c>
      <c r="G19" s="786">
        <v>1</v>
      </c>
      <c r="H19" s="785">
        <v>1</v>
      </c>
    </row>
    <row r="20" spans="1:8" ht="26.25" customHeight="1" x14ac:dyDescent="0.25">
      <c r="A20" s="783" t="s">
        <v>598</v>
      </c>
      <c r="B20" s="787" t="s">
        <v>667</v>
      </c>
      <c r="C20" s="785">
        <v>0</v>
      </c>
      <c r="D20" s="785">
        <v>1</v>
      </c>
      <c r="E20" s="788">
        <v>0</v>
      </c>
      <c r="F20" s="788">
        <v>0</v>
      </c>
      <c r="G20" s="785">
        <v>0</v>
      </c>
      <c r="H20" s="785">
        <v>1</v>
      </c>
    </row>
    <row r="21" spans="1:8" ht="26.25" customHeight="1" x14ac:dyDescent="0.25">
      <c r="A21" s="783" t="s">
        <v>351</v>
      </c>
      <c r="B21" s="787" t="s">
        <v>662</v>
      </c>
      <c r="C21" s="785">
        <v>0</v>
      </c>
      <c r="D21" s="785">
        <v>1</v>
      </c>
      <c r="E21" s="788">
        <v>1</v>
      </c>
      <c r="F21" s="788">
        <v>0</v>
      </c>
      <c r="G21" s="786">
        <v>1</v>
      </c>
      <c r="H21" s="785">
        <v>1</v>
      </c>
    </row>
    <row r="22" spans="1:8" ht="26.25" customHeight="1" x14ac:dyDescent="0.25">
      <c r="A22" s="783" t="s">
        <v>351</v>
      </c>
      <c r="B22" s="787" t="s">
        <v>662</v>
      </c>
      <c r="C22" s="785">
        <v>0</v>
      </c>
      <c r="D22" s="785">
        <v>1</v>
      </c>
      <c r="E22" s="788">
        <v>0</v>
      </c>
      <c r="F22" s="788">
        <v>1</v>
      </c>
      <c r="G22" s="786">
        <v>1</v>
      </c>
      <c r="H22" s="785">
        <v>1</v>
      </c>
    </row>
    <row r="23" spans="1:8" ht="26.25" customHeight="1" x14ac:dyDescent="0.25">
      <c r="A23" s="783" t="s">
        <v>351</v>
      </c>
      <c r="B23" s="787" t="s">
        <v>662</v>
      </c>
      <c r="C23" s="785">
        <v>0</v>
      </c>
      <c r="D23" s="785">
        <v>1</v>
      </c>
      <c r="E23" s="788">
        <v>1</v>
      </c>
      <c r="F23" s="788">
        <v>1</v>
      </c>
      <c r="G23" s="786">
        <v>1</v>
      </c>
      <c r="H23" s="785">
        <v>1</v>
      </c>
    </row>
    <row r="24" spans="1:8" ht="26.25" customHeight="1" x14ac:dyDescent="0.25">
      <c r="A24" s="783" t="s">
        <v>351</v>
      </c>
      <c r="B24" s="787" t="s">
        <v>667</v>
      </c>
      <c r="C24" s="785">
        <v>0</v>
      </c>
      <c r="D24" s="785">
        <v>1</v>
      </c>
      <c r="E24" s="788">
        <v>0</v>
      </c>
      <c r="F24" s="788">
        <v>0</v>
      </c>
      <c r="G24" s="785">
        <v>0</v>
      </c>
      <c r="H24" s="785">
        <v>1</v>
      </c>
    </row>
    <row r="25" spans="1:8" ht="26.25" customHeight="1" x14ac:dyDescent="0.25">
      <c r="A25" s="783" t="s">
        <v>354</v>
      </c>
      <c r="B25" s="787" t="s">
        <v>662</v>
      </c>
      <c r="C25" s="785">
        <v>0</v>
      </c>
      <c r="D25" s="785">
        <v>1</v>
      </c>
      <c r="E25" s="788">
        <v>1</v>
      </c>
      <c r="F25" s="788">
        <v>0</v>
      </c>
      <c r="G25" s="786">
        <v>1</v>
      </c>
      <c r="H25" s="785">
        <v>1</v>
      </c>
    </row>
    <row r="26" spans="1:8" ht="26.25" customHeight="1" x14ac:dyDescent="0.25">
      <c r="A26" s="783" t="s">
        <v>354</v>
      </c>
      <c r="B26" s="787" t="s">
        <v>662</v>
      </c>
      <c r="C26" s="785">
        <v>0</v>
      </c>
      <c r="D26" s="785">
        <v>1</v>
      </c>
      <c r="E26" s="788">
        <v>0</v>
      </c>
      <c r="F26" s="788">
        <v>1</v>
      </c>
      <c r="G26" s="786">
        <v>1</v>
      </c>
      <c r="H26" s="785">
        <v>1</v>
      </c>
    </row>
    <row r="27" spans="1:8" ht="26.25" customHeight="1" x14ac:dyDescent="0.25">
      <c r="A27" s="783" t="s">
        <v>354</v>
      </c>
      <c r="B27" s="787" t="s">
        <v>662</v>
      </c>
      <c r="C27" s="785">
        <v>0</v>
      </c>
      <c r="D27" s="785">
        <v>1</v>
      </c>
      <c r="E27" s="788">
        <v>1</v>
      </c>
      <c r="F27" s="788">
        <v>1</v>
      </c>
      <c r="G27" s="786">
        <v>1</v>
      </c>
      <c r="H27" s="785">
        <v>1</v>
      </c>
    </row>
    <row r="28" spans="1:8" ht="26.25" customHeight="1" x14ac:dyDescent="0.25">
      <c r="A28" s="783" t="s">
        <v>354</v>
      </c>
      <c r="B28" s="787" t="s">
        <v>667</v>
      </c>
      <c r="C28" s="785">
        <v>0</v>
      </c>
      <c r="D28" s="785">
        <v>1</v>
      </c>
      <c r="E28" s="788">
        <v>0</v>
      </c>
      <c r="F28" s="788">
        <v>0</v>
      </c>
      <c r="G28" s="785">
        <v>0</v>
      </c>
      <c r="H28" s="785">
        <v>1</v>
      </c>
    </row>
  </sheetData>
  <sortState ref="A1:M15">
    <sortCondition ref="A1"/>
  </sortState>
  <conditionalFormatting sqref="B3:H28">
    <cfRule type="cellIs" dxfId="17" priority="1" operator="equal">
      <formula>1</formula>
    </cfRule>
    <cfRule type="cellIs" dxfId="16" priority="2" operator="equal">
      <formula>0</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AI373"/>
  <sheetViews>
    <sheetView zoomScaleNormal="100" zoomScalePageLayoutView="70" workbookViewId="0">
      <selection activeCell="Y13" sqref="Y13:BB82"/>
    </sheetView>
  </sheetViews>
  <sheetFormatPr baseColWidth="10" defaultColWidth="11.44140625" defaultRowHeight="13.2" x14ac:dyDescent="0.25"/>
  <cols>
    <col min="1" max="1" width="4" style="120" bestFit="1" customWidth="1"/>
    <col min="2" max="2" width="8.33203125" style="120" customWidth="1"/>
    <col min="3" max="3" width="11.6640625" style="120" customWidth="1"/>
    <col min="4" max="4" width="10.109375" style="120" bestFit="1" customWidth="1"/>
    <col min="5" max="5" width="7" style="120" customWidth="1"/>
    <col min="6" max="6" width="10.109375" style="120" bestFit="1" customWidth="1"/>
    <col min="7" max="8" width="7.6640625" style="120" customWidth="1"/>
    <col min="9" max="9" width="7.6640625" style="587" customWidth="1"/>
    <col min="10" max="13" width="7.6640625" style="120" customWidth="1"/>
    <col min="14" max="16" width="5.6640625" style="587" customWidth="1"/>
    <col min="17" max="21" width="7.6640625" style="183" customWidth="1"/>
    <col min="22" max="22" width="15.88671875" style="120" bestFit="1" customWidth="1"/>
    <col min="23" max="28" width="7.6640625" style="183" customWidth="1"/>
    <col min="29" max="29" width="15.88671875" style="120" bestFit="1" customWidth="1"/>
    <col min="30" max="31" width="11.44140625" style="120"/>
    <col min="32" max="32" width="15.5546875" style="120" customWidth="1"/>
    <col min="33" max="16384" width="11.44140625" style="120"/>
  </cols>
  <sheetData>
    <row r="1" spans="1:33" s="727" customFormat="1" ht="66" customHeight="1" thickBot="1" x14ac:dyDescent="0.3">
      <c r="A1" s="141" t="s">
        <v>2</v>
      </c>
      <c r="B1" s="141" t="s">
        <v>514</v>
      </c>
      <c r="C1" s="142" t="s">
        <v>3</v>
      </c>
      <c r="D1" s="141" t="s">
        <v>10</v>
      </c>
      <c r="E1" s="143" t="s">
        <v>94</v>
      </c>
      <c r="F1" s="141" t="s">
        <v>11</v>
      </c>
      <c r="G1" s="144" t="s">
        <v>102</v>
      </c>
      <c r="H1" s="144" t="s">
        <v>457</v>
      </c>
      <c r="I1" s="800" t="s">
        <v>677</v>
      </c>
      <c r="J1" s="800" t="s">
        <v>749</v>
      </c>
      <c r="K1" s="798" t="s">
        <v>783</v>
      </c>
      <c r="L1" s="798" t="s">
        <v>743</v>
      </c>
      <c r="M1" s="798" t="s">
        <v>692</v>
      </c>
      <c r="N1" s="800" t="s">
        <v>688</v>
      </c>
      <c r="O1" s="806" t="s">
        <v>197</v>
      </c>
      <c r="P1" s="808" t="s">
        <v>757</v>
      </c>
      <c r="Q1" s="823" t="s">
        <v>774</v>
      </c>
      <c r="R1" s="742" t="s">
        <v>678</v>
      </c>
      <c r="S1" s="742" t="s">
        <v>679</v>
      </c>
      <c r="T1" s="742" t="s">
        <v>681</v>
      </c>
      <c r="U1" s="742" t="s">
        <v>680</v>
      </c>
      <c r="V1" s="728" t="s">
        <v>682</v>
      </c>
      <c r="W1" s="728"/>
      <c r="X1" s="824" t="s">
        <v>12</v>
      </c>
      <c r="Y1" s="742" t="s">
        <v>683</v>
      </c>
      <c r="Z1" s="742" t="s">
        <v>684</v>
      </c>
      <c r="AA1" s="742" t="s">
        <v>685</v>
      </c>
      <c r="AB1" s="742" t="s">
        <v>686</v>
      </c>
      <c r="AC1" s="728" t="s">
        <v>687</v>
      </c>
    </row>
    <row r="2" spans="1:33" s="139" customFormat="1" ht="66" hidden="1" customHeight="1" x14ac:dyDescent="0.25">
      <c r="A2" s="293"/>
      <c r="B2" s="293"/>
      <c r="C2" s="294"/>
      <c r="D2" s="293"/>
      <c r="E2" s="295"/>
      <c r="F2" s="293"/>
      <c r="G2" s="296"/>
      <c r="H2" s="296"/>
      <c r="I2" s="585"/>
      <c r="J2" s="293"/>
      <c r="K2" s="293"/>
      <c r="L2" s="293"/>
      <c r="M2" s="293"/>
      <c r="N2" s="585"/>
      <c r="O2" s="807"/>
      <c r="P2" s="807"/>
      <c r="Q2" s="744"/>
      <c r="R2" s="743"/>
      <c r="S2" s="744"/>
      <c r="T2" s="744"/>
      <c r="U2" s="744"/>
      <c r="V2" s="744"/>
      <c r="W2" s="729"/>
      <c r="X2" s="744"/>
      <c r="Y2" s="743"/>
      <c r="Z2" s="744"/>
      <c r="AA2" s="744"/>
      <c r="AB2" s="744"/>
      <c r="AC2" s="744"/>
    </row>
    <row r="3" spans="1:33" ht="36.75" customHeight="1" x14ac:dyDescent="0.25">
      <c r="A3" s="121">
        <f>Monatsverwendungsnachweis!A13</f>
        <v>1</v>
      </c>
      <c r="B3" s="145">
        <f>Monatsverwendungsnachweis!B13</f>
        <v>0</v>
      </c>
      <c r="C3" s="145">
        <f>Monatsverwendungsnachweis!D13</f>
        <v>0</v>
      </c>
      <c r="D3" s="146">
        <f>Monatsverwendungsnachweis!F13</f>
        <v>0</v>
      </c>
      <c r="E3" s="121">
        <f>Monatsverwendungsnachweis!G13</f>
        <v>0</v>
      </c>
      <c r="F3" s="146">
        <f>Monatsverwendungsnachweis!H13</f>
        <v>0</v>
      </c>
      <c r="G3" s="182">
        <f>Statistik!AM10</f>
        <v>0</v>
      </c>
      <c r="H3" s="182">
        <f>Statistik!AN10</f>
        <v>0</v>
      </c>
      <c r="I3" s="586">
        <f>IF(Monatsverwendungsnachweis!$P$6="ja",1,0)</f>
        <v>1</v>
      </c>
      <c r="J3" s="182">
        <f t="shared" ref="J3:J66" si="0">IF($B3=String_o_Kofi,0,1)</f>
        <v>1</v>
      </c>
      <c r="K3" s="182">
        <f>IF(Monatsverwendungsnachweis!BI13&lt;=0,0,1)</f>
        <v>1</v>
      </c>
      <c r="L3" s="147">
        <f>Ermittlung_Pauschale!N2</f>
        <v>0</v>
      </c>
      <c r="M3" s="182">
        <f>K3*I3*J3*L3</f>
        <v>0</v>
      </c>
      <c r="N3" s="460">
        <f>Monatsverwendungsnachweis!$AG$7</f>
        <v>31</v>
      </c>
      <c r="O3" s="777">
        <f>Monatsverwendungsnachweis!J13</f>
        <v>0</v>
      </c>
      <c r="P3" s="182">
        <f>IF(O3=0,0,IF(O3&lt;N3,0,1))</f>
        <v>0</v>
      </c>
      <c r="Q3" s="182">
        <f t="shared" ref="Q3:Q66" si="1">IF(P3*M3=1,1,0)</f>
        <v>0</v>
      </c>
      <c r="R3" s="745">
        <f>IF($B3="JC",Q3,0)</f>
        <v>0</v>
      </c>
      <c r="S3" s="746">
        <f>IF($B3="AA",Q3,0)</f>
        <v>0</v>
      </c>
      <c r="T3" s="746">
        <f>IF($B3="JC/Träger",Q3,0)</f>
        <v>0</v>
      </c>
      <c r="U3" s="746">
        <f>IF($B3="Land HB",Q3,0)</f>
        <v>0</v>
      </c>
      <c r="V3" s="747">
        <f>SUM(R3:U3)</f>
        <v>0</v>
      </c>
      <c r="W3" s="748"/>
      <c r="X3" s="822">
        <f>IF(AND(P3=0,M3=1)=TRUE,O3,0)</f>
        <v>0</v>
      </c>
      <c r="Y3" s="745">
        <f>IF($B3="JC",X3,0)</f>
        <v>0</v>
      </c>
      <c r="Z3" s="746">
        <f>IF($B3="AA",X3,0)</f>
        <v>0</v>
      </c>
      <c r="AA3" s="746">
        <f>IF($B3="JC/Träger",X3,0)</f>
        <v>0</v>
      </c>
      <c r="AB3" s="746">
        <f>IF($B3="Land HB",X3,0)</f>
        <v>0</v>
      </c>
      <c r="AC3" s="747">
        <f>SUM(Y3:AB3)</f>
        <v>0</v>
      </c>
      <c r="AE3" s="120" t="s">
        <v>714</v>
      </c>
    </row>
    <row r="4" spans="1:33" x14ac:dyDescent="0.25">
      <c r="A4" s="121" t="str">
        <f>Monatsverwendungsnachweis!A14</f>
        <v/>
      </c>
      <c r="B4" s="145">
        <f>Monatsverwendungsnachweis!B14</f>
        <v>0</v>
      </c>
      <c r="C4" s="145">
        <f>Monatsverwendungsnachweis!D14</f>
        <v>0</v>
      </c>
      <c r="D4" s="146">
        <f>Monatsverwendungsnachweis!F14</f>
        <v>0</v>
      </c>
      <c r="E4" s="121">
        <f>Monatsverwendungsnachweis!G14</f>
        <v>0</v>
      </c>
      <c r="F4" s="146">
        <f>Monatsverwendungsnachweis!H14</f>
        <v>0</v>
      </c>
      <c r="G4" s="182">
        <f>Statistik!AM11</f>
        <v>0</v>
      </c>
      <c r="H4" s="182">
        <f>Statistik!AN11</f>
        <v>0</v>
      </c>
      <c r="I4" s="586">
        <f>IF(Monatsverwendungsnachweis!$P$6="ja",1,0)</f>
        <v>1</v>
      </c>
      <c r="J4" s="182">
        <f t="shared" si="0"/>
        <v>1</v>
      </c>
      <c r="K4" s="182">
        <f>IF(Monatsverwendungsnachweis!BI14&lt;=0,0,1)</f>
        <v>1</v>
      </c>
      <c r="L4" s="147">
        <f>Ermittlung_Pauschale!N3</f>
        <v>0</v>
      </c>
      <c r="M4" s="182">
        <f t="shared" ref="M4:M67" si="2">K4*I4*J4*L4</f>
        <v>0</v>
      </c>
      <c r="N4" s="460">
        <f>Monatsverwendungsnachweis!$AG$7</f>
        <v>31</v>
      </c>
      <c r="O4" s="777">
        <f>Monatsverwendungsnachweis!J14</f>
        <v>0</v>
      </c>
      <c r="P4" s="182">
        <f t="shared" ref="P4:P67" si="3">IF(O4=0,0,IF(O4&lt;N4,0,1))</f>
        <v>0</v>
      </c>
      <c r="Q4" s="182">
        <f t="shared" si="1"/>
        <v>0</v>
      </c>
      <c r="R4" s="749">
        <f t="shared" ref="R4:R67" si="4">IF($B4="JC",Q4,0)</f>
        <v>0</v>
      </c>
      <c r="S4" s="346">
        <f t="shared" ref="S4:S67" si="5">IF($B4="AA",Q4,0)</f>
        <v>0</v>
      </c>
      <c r="T4" s="346">
        <f t="shared" ref="T4:T67" si="6">IF($B4="JC/Träger",Q4,0)</f>
        <v>0</v>
      </c>
      <c r="U4" s="346">
        <f t="shared" ref="U4:U67" si="7">IF($B4="Land HB",Q4,0)</f>
        <v>0</v>
      </c>
      <c r="V4" s="750">
        <f t="shared" ref="V4:V67" si="8">SUM(R4:U4)</f>
        <v>0</v>
      </c>
      <c r="W4" s="748"/>
      <c r="X4" s="822">
        <f>IF(AND(P4=0,M4=1)=TRUE,O4,0)</f>
        <v>0</v>
      </c>
      <c r="Y4" s="749">
        <f>IF($B4="JC",X4,0)</f>
        <v>0</v>
      </c>
      <c r="Z4" s="346">
        <f>IF($B4="AA",X4,0)</f>
        <v>0</v>
      </c>
      <c r="AA4" s="346">
        <f>IF($B4="JC/Träger",X4,0)</f>
        <v>0</v>
      </c>
      <c r="AB4" s="346">
        <f>IF($B4="Land HB",X4,0)</f>
        <v>0</v>
      </c>
      <c r="AC4" s="750">
        <f t="shared" ref="AC4:AC67" si="9">SUM(Y4:AB4)</f>
        <v>0</v>
      </c>
    </row>
    <row r="5" spans="1:33" x14ac:dyDescent="0.25">
      <c r="A5" s="121" t="str">
        <f>Monatsverwendungsnachweis!A15</f>
        <v/>
      </c>
      <c r="B5" s="145">
        <f>Monatsverwendungsnachweis!B15</f>
        <v>0</v>
      </c>
      <c r="C5" s="145">
        <f>Monatsverwendungsnachweis!D15</f>
        <v>0</v>
      </c>
      <c r="D5" s="146">
        <f>Monatsverwendungsnachweis!F15</f>
        <v>0</v>
      </c>
      <c r="E5" s="121">
        <f>Monatsverwendungsnachweis!G15</f>
        <v>0</v>
      </c>
      <c r="F5" s="146">
        <f>Monatsverwendungsnachweis!H15</f>
        <v>0</v>
      </c>
      <c r="G5" s="182">
        <f>Statistik!AM12</f>
        <v>0</v>
      </c>
      <c r="H5" s="182">
        <f>Statistik!AN12</f>
        <v>0</v>
      </c>
      <c r="I5" s="586">
        <f>IF(Monatsverwendungsnachweis!$P$6="ja",1,0)</f>
        <v>1</v>
      </c>
      <c r="J5" s="182">
        <f t="shared" si="0"/>
        <v>1</v>
      </c>
      <c r="K5" s="182">
        <f>IF(Monatsverwendungsnachweis!BI15&lt;=0,0,1)</f>
        <v>1</v>
      </c>
      <c r="L5" s="147">
        <f>Ermittlung_Pauschale!N4</f>
        <v>0</v>
      </c>
      <c r="M5" s="182">
        <f t="shared" si="2"/>
        <v>0</v>
      </c>
      <c r="N5" s="460">
        <f>Monatsverwendungsnachweis!$AG$7</f>
        <v>31</v>
      </c>
      <c r="O5" s="777">
        <f>Monatsverwendungsnachweis!J15</f>
        <v>0</v>
      </c>
      <c r="P5" s="182">
        <f t="shared" si="3"/>
        <v>0</v>
      </c>
      <c r="Q5" s="182">
        <f t="shared" si="1"/>
        <v>0</v>
      </c>
      <c r="R5" s="749">
        <f t="shared" si="4"/>
        <v>0</v>
      </c>
      <c r="S5" s="346">
        <f t="shared" si="5"/>
        <v>0</v>
      </c>
      <c r="T5" s="346">
        <f t="shared" si="6"/>
        <v>0</v>
      </c>
      <c r="U5" s="346">
        <f t="shared" si="7"/>
        <v>0</v>
      </c>
      <c r="V5" s="750">
        <f t="shared" si="8"/>
        <v>0</v>
      </c>
      <c r="W5" s="748"/>
      <c r="X5" s="822">
        <f t="shared" ref="X5:X67" si="10">IF(AND(P5=0,M5=1)=TRUE,O5,0)</f>
        <v>0</v>
      </c>
      <c r="Y5" s="749">
        <f t="shared" ref="Y5:Y68" si="11">IF($B5="JC",X5,0)</f>
        <v>0</v>
      </c>
      <c r="Z5" s="346">
        <f t="shared" ref="Z5:Z68" si="12">IF($B5="AA",X5,0)</f>
        <v>0</v>
      </c>
      <c r="AA5" s="346">
        <f t="shared" ref="AA5:AA68" si="13">IF($B5="JC/Träger",X5,0)</f>
        <v>0</v>
      </c>
      <c r="AB5" s="346">
        <f t="shared" ref="AB5:AB68" si="14">IF($B5="Land HB",X5,0)</f>
        <v>0</v>
      </c>
      <c r="AC5" s="750">
        <f t="shared" si="9"/>
        <v>0</v>
      </c>
      <c r="AE5" s="120" t="s">
        <v>104</v>
      </c>
      <c r="AG5" s="120" t="s">
        <v>715</v>
      </c>
    </row>
    <row r="6" spans="1:33" x14ac:dyDescent="0.25">
      <c r="A6" s="121" t="str">
        <f>Monatsverwendungsnachweis!A16</f>
        <v/>
      </c>
      <c r="B6" s="145">
        <f>Monatsverwendungsnachweis!B16</f>
        <v>0</v>
      </c>
      <c r="C6" s="145">
        <f>Monatsverwendungsnachweis!D16</f>
        <v>0</v>
      </c>
      <c r="D6" s="146">
        <f>Monatsverwendungsnachweis!F16</f>
        <v>0</v>
      </c>
      <c r="E6" s="121">
        <f>Monatsverwendungsnachweis!G16</f>
        <v>0</v>
      </c>
      <c r="F6" s="146">
        <f>Monatsverwendungsnachweis!H16</f>
        <v>0</v>
      </c>
      <c r="G6" s="182">
        <f>Statistik!AM13</f>
        <v>0</v>
      </c>
      <c r="H6" s="182">
        <f>Statistik!AN13</f>
        <v>0</v>
      </c>
      <c r="I6" s="586">
        <f>IF(Monatsverwendungsnachweis!$P$6="ja",1,0)</f>
        <v>1</v>
      </c>
      <c r="J6" s="182">
        <f t="shared" si="0"/>
        <v>1</v>
      </c>
      <c r="K6" s="182">
        <f>IF(Monatsverwendungsnachweis!BI16&lt;=0,0,1)</f>
        <v>1</v>
      </c>
      <c r="L6" s="147">
        <f>Ermittlung_Pauschale!N5</f>
        <v>0</v>
      </c>
      <c r="M6" s="182">
        <f t="shared" si="2"/>
        <v>0</v>
      </c>
      <c r="N6" s="460">
        <f>Monatsverwendungsnachweis!$AG$7</f>
        <v>31</v>
      </c>
      <c r="O6" s="777">
        <f>Monatsverwendungsnachweis!J16</f>
        <v>0</v>
      </c>
      <c r="P6" s="182">
        <f t="shared" si="3"/>
        <v>0</v>
      </c>
      <c r="Q6" s="182">
        <f t="shared" si="1"/>
        <v>0</v>
      </c>
      <c r="R6" s="749">
        <f t="shared" si="4"/>
        <v>0</v>
      </c>
      <c r="S6" s="346">
        <f t="shared" si="5"/>
        <v>0</v>
      </c>
      <c r="T6" s="346">
        <f t="shared" si="6"/>
        <v>0</v>
      </c>
      <c r="U6" s="346">
        <f t="shared" si="7"/>
        <v>0</v>
      </c>
      <c r="V6" s="750">
        <f t="shared" si="8"/>
        <v>0</v>
      </c>
      <c r="W6" s="748"/>
      <c r="X6" s="822">
        <f t="shared" si="10"/>
        <v>0</v>
      </c>
      <c r="Y6" s="749">
        <f t="shared" si="11"/>
        <v>0</v>
      </c>
      <c r="Z6" s="346">
        <f t="shared" si="12"/>
        <v>0</v>
      </c>
      <c r="AA6" s="346">
        <f t="shared" si="13"/>
        <v>0</v>
      </c>
      <c r="AB6" s="346">
        <f t="shared" si="14"/>
        <v>0</v>
      </c>
      <c r="AC6" s="750">
        <f t="shared" si="9"/>
        <v>0</v>
      </c>
      <c r="AE6" s="120" t="s">
        <v>457</v>
      </c>
      <c r="AG6" s="120" t="s">
        <v>716</v>
      </c>
    </row>
    <row r="7" spans="1:33" x14ac:dyDescent="0.25">
      <c r="A7" s="121" t="str">
        <f>Monatsverwendungsnachweis!A17</f>
        <v/>
      </c>
      <c r="B7" s="145">
        <f>Monatsverwendungsnachweis!B17</f>
        <v>0</v>
      </c>
      <c r="C7" s="145">
        <f>Monatsverwendungsnachweis!D17</f>
        <v>0</v>
      </c>
      <c r="D7" s="146">
        <f>Monatsverwendungsnachweis!F17</f>
        <v>0</v>
      </c>
      <c r="E7" s="121">
        <f>Monatsverwendungsnachweis!G17</f>
        <v>0</v>
      </c>
      <c r="F7" s="146">
        <f>Monatsverwendungsnachweis!H17</f>
        <v>0</v>
      </c>
      <c r="G7" s="182">
        <f>Statistik!AM14</f>
        <v>0</v>
      </c>
      <c r="H7" s="182">
        <f>Statistik!AN14</f>
        <v>0</v>
      </c>
      <c r="I7" s="586">
        <f>IF(Monatsverwendungsnachweis!$P$6="ja",1,0)</f>
        <v>1</v>
      </c>
      <c r="J7" s="182">
        <f t="shared" si="0"/>
        <v>1</v>
      </c>
      <c r="K7" s="182">
        <f>IF(Monatsverwendungsnachweis!BI17&lt;=0,0,1)</f>
        <v>1</v>
      </c>
      <c r="L7" s="147">
        <f>Ermittlung_Pauschale!N6</f>
        <v>0</v>
      </c>
      <c r="M7" s="182">
        <f t="shared" si="2"/>
        <v>0</v>
      </c>
      <c r="N7" s="460">
        <f>Monatsverwendungsnachweis!$AG$7</f>
        <v>31</v>
      </c>
      <c r="O7" s="777">
        <f>Monatsverwendungsnachweis!J17</f>
        <v>0</v>
      </c>
      <c r="P7" s="182">
        <f t="shared" si="3"/>
        <v>0</v>
      </c>
      <c r="Q7" s="182">
        <f t="shared" si="1"/>
        <v>0</v>
      </c>
      <c r="R7" s="749">
        <f t="shared" si="4"/>
        <v>0</v>
      </c>
      <c r="S7" s="346">
        <f t="shared" si="5"/>
        <v>0</v>
      </c>
      <c r="T7" s="346">
        <f t="shared" si="6"/>
        <v>0</v>
      </c>
      <c r="U7" s="346">
        <f t="shared" si="7"/>
        <v>0</v>
      </c>
      <c r="V7" s="750">
        <f t="shared" si="8"/>
        <v>0</v>
      </c>
      <c r="W7" s="748"/>
      <c r="X7" s="822">
        <f t="shared" si="10"/>
        <v>0</v>
      </c>
      <c r="Y7" s="749">
        <f t="shared" si="11"/>
        <v>0</v>
      </c>
      <c r="Z7" s="346">
        <f t="shared" si="12"/>
        <v>0</v>
      </c>
      <c r="AA7" s="346">
        <f t="shared" si="13"/>
        <v>0</v>
      </c>
      <c r="AB7" s="346">
        <f t="shared" si="14"/>
        <v>0</v>
      </c>
      <c r="AC7" s="750">
        <f t="shared" si="9"/>
        <v>0</v>
      </c>
    </row>
    <row r="8" spans="1:33" x14ac:dyDescent="0.25">
      <c r="A8" s="121" t="str">
        <f>Monatsverwendungsnachweis!A18</f>
        <v/>
      </c>
      <c r="B8" s="145">
        <f>Monatsverwendungsnachweis!B18</f>
        <v>0</v>
      </c>
      <c r="C8" s="145">
        <f>Monatsverwendungsnachweis!D18</f>
        <v>0</v>
      </c>
      <c r="D8" s="146">
        <f>Monatsverwendungsnachweis!F18</f>
        <v>0</v>
      </c>
      <c r="E8" s="121">
        <f>Monatsverwendungsnachweis!G18</f>
        <v>0</v>
      </c>
      <c r="F8" s="146">
        <f>Monatsverwendungsnachweis!H18</f>
        <v>0</v>
      </c>
      <c r="G8" s="182">
        <f>Statistik!AM15</f>
        <v>0</v>
      </c>
      <c r="H8" s="182">
        <f>Statistik!AN15</f>
        <v>0</v>
      </c>
      <c r="I8" s="586">
        <f>IF(Monatsverwendungsnachweis!$P$6="ja",1,0)</f>
        <v>1</v>
      </c>
      <c r="J8" s="182">
        <f t="shared" si="0"/>
        <v>1</v>
      </c>
      <c r="K8" s="182">
        <f>IF(Monatsverwendungsnachweis!BI18&lt;=0,0,1)</f>
        <v>1</v>
      </c>
      <c r="L8" s="147">
        <f>Ermittlung_Pauschale!N7</f>
        <v>0</v>
      </c>
      <c r="M8" s="182">
        <f t="shared" si="2"/>
        <v>0</v>
      </c>
      <c r="N8" s="460">
        <f>Monatsverwendungsnachweis!$AG$7</f>
        <v>31</v>
      </c>
      <c r="O8" s="777">
        <f>Monatsverwendungsnachweis!J18</f>
        <v>0</v>
      </c>
      <c r="P8" s="182">
        <f t="shared" si="3"/>
        <v>0</v>
      </c>
      <c r="Q8" s="182">
        <f t="shared" si="1"/>
        <v>0</v>
      </c>
      <c r="R8" s="749">
        <f t="shared" si="4"/>
        <v>0</v>
      </c>
      <c r="S8" s="346">
        <f t="shared" si="5"/>
        <v>0</v>
      </c>
      <c r="T8" s="346">
        <f t="shared" si="6"/>
        <v>0</v>
      </c>
      <c r="U8" s="346">
        <f t="shared" si="7"/>
        <v>0</v>
      </c>
      <c r="V8" s="750">
        <f t="shared" si="8"/>
        <v>0</v>
      </c>
      <c r="W8" s="748"/>
      <c r="X8" s="822">
        <f t="shared" si="10"/>
        <v>0</v>
      </c>
      <c r="Y8" s="749">
        <f t="shared" si="11"/>
        <v>0</v>
      </c>
      <c r="Z8" s="346">
        <f t="shared" si="12"/>
        <v>0</v>
      </c>
      <c r="AA8" s="346">
        <f t="shared" si="13"/>
        <v>0</v>
      </c>
      <c r="AB8" s="346">
        <f t="shared" si="14"/>
        <v>0</v>
      </c>
      <c r="AC8" s="750">
        <f t="shared" si="9"/>
        <v>0</v>
      </c>
      <c r="AE8" s="120" t="s">
        <v>677</v>
      </c>
      <c r="AG8" s="120" t="s">
        <v>762</v>
      </c>
    </row>
    <row r="9" spans="1:33" x14ac:dyDescent="0.25">
      <c r="A9" s="121" t="str">
        <f>Monatsverwendungsnachweis!A19</f>
        <v/>
      </c>
      <c r="B9" s="145">
        <f>Monatsverwendungsnachweis!B19</f>
        <v>0</v>
      </c>
      <c r="C9" s="145">
        <f>Monatsverwendungsnachweis!D19</f>
        <v>0</v>
      </c>
      <c r="D9" s="146">
        <f>Monatsverwendungsnachweis!F19</f>
        <v>0</v>
      </c>
      <c r="E9" s="121">
        <f>Monatsverwendungsnachweis!G19</f>
        <v>0</v>
      </c>
      <c r="F9" s="146">
        <f>Monatsverwendungsnachweis!H19</f>
        <v>0</v>
      </c>
      <c r="G9" s="182">
        <f>Statistik!AM16</f>
        <v>0</v>
      </c>
      <c r="H9" s="182">
        <f>Statistik!AN16</f>
        <v>0</v>
      </c>
      <c r="I9" s="586">
        <f>IF(Monatsverwendungsnachweis!$P$6="ja",1,0)</f>
        <v>1</v>
      </c>
      <c r="J9" s="182">
        <f t="shared" si="0"/>
        <v>1</v>
      </c>
      <c r="K9" s="182">
        <f>IF(Monatsverwendungsnachweis!BI19&lt;=0,0,1)</f>
        <v>1</v>
      </c>
      <c r="L9" s="147">
        <f>Ermittlung_Pauschale!N8</f>
        <v>0</v>
      </c>
      <c r="M9" s="182">
        <f t="shared" si="2"/>
        <v>0</v>
      </c>
      <c r="N9" s="460">
        <f>Monatsverwendungsnachweis!$AG$7</f>
        <v>31</v>
      </c>
      <c r="O9" s="777">
        <f>Monatsverwendungsnachweis!J19</f>
        <v>0</v>
      </c>
      <c r="P9" s="182">
        <f t="shared" si="3"/>
        <v>0</v>
      </c>
      <c r="Q9" s="182">
        <f t="shared" si="1"/>
        <v>0</v>
      </c>
      <c r="R9" s="749">
        <f t="shared" si="4"/>
        <v>0</v>
      </c>
      <c r="S9" s="346">
        <f t="shared" si="5"/>
        <v>0</v>
      </c>
      <c r="T9" s="346">
        <f t="shared" si="6"/>
        <v>0</v>
      </c>
      <c r="U9" s="346">
        <f t="shared" si="7"/>
        <v>0</v>
      </c>
      <c r="V9" s="750">
        <f t="shared" si="8"/>
        <v>0</v>
      </c>
      <c r="W9" s="748"/>
      <c r="X9" s="822">
        <f t="shared" si="10"/>
        <v>0</v>
      </c>
      <c r="Y9" s="749">
        <f t="shared" si="11"/>
        <v>0</v>
      </c>
      <c r="Z9" s="346">
        <f t="shared" si="12"/>
        <v>0</v>
      </c>
      <c r="AA9" s="346">
        <f t="shared" si="13"/>
        <v>0</v>
      </c>
      <c r="AB9" s="346">
        <f t="shared" si="14"/>
        <v>0</v>
      </c>
      <c r="AC9" s="750">
        <f t="shared" si="9"/>
        <v>0</v>
      </c>
    </row>
    <row r="10" spans="1:33" x14ac:dyDescent="0.25">
      <c r="A10" s="121" t="str">
        <f>Monatsverwendungsnachweis!A20</f>
        <v/>
      </c>
      <c r="B10" s="145">
        <f>Monatsverwendungsnachweis!B20</f>
        <v>0</v>
      </c>
      <c r="C10" s="145">
        <f>Monatsverwendungsnachweis!D20</f>
        <v>0</v>
      </c>
      <c r="D10" s="146">
        <f>Monatsverwendungsnachweis!F20</f>
        <v>0</v>
      </c>
      <c r="E10" s="121">
        <f>Monatsverwendungsnachweis!G20</f>
        <v>0</v>
      </c>
      <c r="F10" s="146">
        <f>Monatsverwendungsnachweis!H20</f>
        <v>0</v>
      </c>
      <c r="G10" s="182">
        <f>Statistik!AM17</f>
        <v>0</v>
      </c>
      <c r="H10" s="182">
        <f>Statistik!AN17</f>
        <v>0</v>
      </c>
      <c r="I10" s="586">
        <f>IF(Monatsverwendungsnachweis!$P$6="ja",1,0)</f>
        <v>1</v>
      </c>
      <c r="J10" s="182">
        <f t="shared" si="0"/>
        <v>1</v>
      </c>
      <c r="K10" s="182">
        <f>IF(Monatsverwendungsnachweis!BI20&lt;=0,0,1)</f>
        <v>1</v>
      </c>
      <c r="L10" s="147">
        <f>Ermittlung_Pauschale!N9</f>
        <v>0</v>
      </c>
      <c r="M10" s="182">
        <f t="shared" si="2"/>
        <v>0</v>
      </c>
      <c r="N10" s="460">
        <f>Monatsverwendungsnachweis!$AG$7</f>
        <v>31</v>
      </c>
      <c r="O10" s="777">
        <f>Monatsverwendungsnachweis!J20</f>
        <v>0</v>
      </c>
      <c r="P10" s="182">
        <f t="shared" si="3"/>
        <v>0</v>
      </c>
      <c r="Q10" s="182">
        <f t="shared" si="1"/>
        <v>0</v>
      </c>
      <c r="R10" s="749">
        <f t="shared" si="4"/>
        <v>0</v>
      </c>
      <c r="S10" s="346">
        <f t="shared" si="5"/>
        <v>0</v>
      </c>
      <c r="T10" s="346">
        <f t="shared" si="6"/>
        <v>0</v>
      </c>
      <c r="U10" s="346">
        <f t="shared" si="7"/>
        <v>0</v>
      </c>
      <c r="V10" s="750">
        <f t="shared" si="8"/>
        <v>0</v>
      </c>
      <c r="W10" s="748"/>
      <c r="X10" s="822">
        <f t="shared" si="10"/>
        <v>0</v>
      </c>
      <c r="Y10" s="749">
        <f t="shared" si="11"/>
        <v>0</v>
      </c>
      <c r="Z10" s="346">
        <f t="shared" si="12"/>
        <v>0</v>
      </c>
      <c r="AA10" s="346">
        <f t="shared" si="13"/>
        <v>0</v>
      </c>
      <c r="AB10" s="346">
        <f t="shared" si="14"/>
        <v>0</v>
      </c>
      <c r="AC10" s="750">
        <f t="shared" si="9"/>
        <v>0</v>
      </c>
      <c r="AE10" s="120" t="s">
        <v>744</v>
      </c>
      <c r="AG10" s="120" t="s">
        <v>745</v>
      </c>
    </row>
    <row r="11" spans="1:33" x14ac:dyDescent="0.25">
      <c r="A11" s="121" t="str">
        <f>Monatsverwendungsnachweis!A21</f>
        <v/>
      </c>
      <c r="B11" s="145">
        <f>Monatsverwendungsnachweis!B21</f>
        <v>0</v>
      </c>
      <c r="C11" s="145">
        <f>Monatsverwendungsnachweis!D21</f>
        <v>0</v>
      </c>
      <c r="D11" s="146">
        <f>Monatsverwendungsnachweis!F21</f>
        <v>0</v>
      </c>
      <c r="E11" s="121">
        <f>Monatsverwendungsnachweis!G21</f>
        <v>0</v>
      </c>
      <c r="F11" s="146">
        <f>Monatsverwendungsnachweis!H21</f>
        <v>0</v>
      </c>
      <c r="G11" s="182">
        <f>Statistik!AM18</f>
        <v>0</v>
      </c>
      <c r="H11" s="182">
        <f>Statistik!AN18</f>
        <v>0</v>
      </c>
      <c r="I11" s="586">
        <f>IF(Monatsverwendungsnachweis!$P$6="ja",1,0)</f>
        <v>1</v>
      </c>
      <c r="J11" s="182">
        <f t="shared" si="0"/>
        <v>1</v>
      </c>
      <c r="K11" s="182">
        <f>IF(Monatsverwendungsnachweis!BI21&lt;=0,0,1)</f>
        <v>1</v>
      </c>
      <c r="L11" s="147">
        <f>Ermittlung_Pauschale!N10</f>
        <v>0</v>
      </c>
      <c r="M11" s="182">
        <f t="shared" si="2"/>
        <v>0</v>
      </c>
      <c r="N11" s="460">
        <f>Monatsverwendungsnachweis!$AG$7</f>
        <v>31</v>
      </c>
      <c r="O11" s="777">
        <f>Monatsverwendungsnachweis!J21</f>
        <v>0</v>
      </c>
      <c r="P11" s="182">
        <f t="shared" si="3"/>
        <v>0</v>
      </c>
      <c r="Q11" s="182">
        <f t="shared" si="1"/>
        <v>0</v>
      </c>
      <c r="R11" s="749">
        <f t="shared" si="4"/>
        <v>0</v>
      </c>
      <c r="S11" s="346">
        <f t="shared" si="5"/>
        <v>0</v>
      </c>
      <c r="T11" s="346">
        <f t="shared" si="6"/>
        <v>0</v>
      </c>
      <c r="U11" s="346">
        <f t="shared" si="7"/>
        <v>0</v>
      </c>
      <c r="V11" s="750">
        <f t="shared" si="8"/>
        <v>0</v>
      </c>
      <c r="W11" s="748"/>
      <c r="X11" s="822">
        <f t="shared" si="10"/>
        <v>0</v>
      </c>
      <c r="Y11" s="749">
        <f t="shared" si="11"/>
        <v>0</v>
      </c>
      <c r="Z11" s="346">
        <f t="shared" si="12"/>
        <v>0</v>
      </c>
      <c r="AA11" s="346">
        <f t="shared" si="13"/>
        <v>0</v>
      </c>
      <c r="AB11" s="346">
        <f t="shared" si="14"/>
        <v>0</v>
      </c>
      <c r="AC11" s="750">
        <f t="shared" si="9"/>
        <v>0</v>
      </c>
    </row>
    <row r="12" spans="1:33" x14ac:dyDescent="0.25">
      <c r="A12" s="121" t="str">
        <f>Monatsverwendungsnachweis!A22</f>
        <v/>
      </c>
      <c r="B12" s="145">
        <f>Monatsverwendungsnachweis!B22</f>
        <v>0</v>
      </c>
      <c r="C12" s="145">
        <f>Monatsverwendungsnachweis!D22</f>
        <v>0</v>
      </c>
      <c r="D12" s="146">
        <f>Monatsverwendungsnachweis!F22</f>
        <v>0</v>
      </c>
      <c r="E12" s="121">
        <f>Monatsverwendungsnachweis!G22</f>
        <v>0</v>
      </c>
      <c r="F12" s="146">
        <f>Monatsverwendungsnachweis!H22</f>
        <v>0</v>
      </c>
      <c r="G12" s="182">
        <f>Statistik!AM19</f>
        <v>0</v>
      </c>
      <c r="H12" s="182">
        <f>Statistik!AN19</f>
        <v>0</v>
      </c>
      <c r="I12" s="586">
        <f>IF(Monatsverwendungsnachweis!$P$6="ja",1,0)</f>
        <v>1</v>
      </c>
      <c r="J12" s="182">
        <f t="shared" si="0"/>
        <v>1</v>
      </c>
      <c r="K12" s="182">
        <f>IF(Monatsverwendungsnachweis!BI22&lt;=0,0,1)</f>
        <v>1</v>
      </c>
      <c r="L12" s="147">
        <f>Ermittlung_Pauschale!N11</f>
        <v>0</v>
      </c>
      <c r="M12" s="182">
        <f t="shared" si="2"/>
        <v>0</v>
      </c>
      <c r="N12" s="460">
        <f>Monatsverwendungsnachweis!$AG$7</f>
        <v>31</v>
      </c>
      <c r="O12" s="777">
        <f>Monatsverwendungsnachweis!J22</f>
        <v>0</v>
      </c>
      <c r="P12" s="182">
        <f t="shared" si="3"/>
        <v>0</v>
      </c>
      <c r="Q12" s="182">
        <f t="shared" si="1"/>
        <v>0</v>
      </c>
      <c r="R12" s="749">
        <f t="shared" si="4"/>
        <v>0</v>
      </c>
      <c r="S12" s="346">
        <f t="shared" si="5"/>
        <v>0</v>
      </c>
      <c r="T12" s="346">
        <f t="shared" si="6"/>
        <v>0</v>
      </c>
      <c r="U12" s="346">
        <f t="shared" si="7"/>
        <v>0</v>
      </c>
      <c r="V12" s="750">
        <f t="shared" si="8"/>
        <v>0</v>
      </c>
      <c r="W12" s="748"/>
      <c r="X12" s="822">
        <f t="shared" si="10"/>
        <v>0</v>
      </c>
      <c r="Y12" s="749">
        <f t="shared" si="11"/>
        <v>0</v>
      </c>
      <c r="Z12" s="346">
        <f t="shared" si="12"/>
        <v>0</v>
      </c>
      <c r="AA12" s="346">
        <f t="shared" si="13"/>
        <v>0</v>
      </c>
      <c r="AB12" s="346">
        <f t="shared" si="14"/>
        <v>0</v>
      </c>
      <c r="AC12" s="750">
        <f t="shared" si="9"/>
        <v>0</v>
      </c>
    </row>
    <row r="13" spans="1:33" x14ac:dyDescent="0.25">
      <c r="A13" s="121" t="str">
        <f>Monatsverwendungsnachweis!A23</f>
        <v/>
      </c>
      <c r="B13" s="145">
        <f>Monatsverwendungsnachweis!B23</f>
        <v>0</v>
      </c>
      <c r="C13" s="145">
        <f>Monatsverwendungsnachweis!D23</f>
        <v>0</v>
      </c>
      <c r="D13" s="146">
        <f>Monatsverwendungsnachweis!F23</f>
        <v>0</v>
      </c>
      <c r="E13" s="121">
        <f>Monatsverwendungsnachweis!G23</f>
        <v>0</v>
      </c>
      <c r="F13" s="146">
        <f>Monatsverwendungsnachweis!H23</f>
        <v>0</v>
      </c>
      <c r="G13" s="182">
        <f>Statistik!AM20</f>
        <v>0</v>
      </c>
      <c r="H13" s="182">
        <f>Statistik!AN20</f>
        <v>0</v>
      </c>
      <c r="I13" s="586">
        <f>IF(Monatsverwendungsnachweis!$P$6="ja",1,0)</f>
        <v>1</v>
      </c>
      <c r="J13" s="182">
        <f t="shared" si="0"/>
        <v>1</v>
      </c>
      <c r="K13" s="182">
        <f>IF(Monatsverwendungsnachweis!BI23&lt;=0,0,1)</f>
        <v>1</v>
      </c>
      <c r="L13" s="147">
        <f>Ermittlung_Pauschale!N12</f>
        <v>0</v>
      </c>
      <c r="M13" s="182">
        <f t="shared" si="2"/>
        <v>0</v>
      </c>
      <c r="N13" s="460">
        <f>Monatsverwendungsnachweis!$AG$7</f>
        <v>31</v>
      </c>
      <c r="O13" s="777">
        <f>Monatsverwendungsnachweis!J23</f>
        <v>0</v>
      </c>
      <c r="P13" s="182">
        <f t="shared" si="3"/>
        <v>0</v>
      </c>
      <c r="Q13" s="182">
        <f t="shared" si="1"/>
        <v>0</v>
      </c>
      <c r="R13" s="749">
        <f t="shared" si="4"/>
        <v>0</v>
      </c>
      <c r="S13" s="346">
        <f t="shared" si="5"/>
        <v>0</v>
      </c>
      <c r="T13" s="346">
        <f t="shared" si="6"/>
        <v>0</v>
      </c>
      <c r="U13" s="346">
        <f t="shared" si="7"/>
        <v>0</v>
      </c>
      <c r="V13" s="750">
        <f t="shared" si="8"/>
        <v>0</v>
      </c>
      <c r="W13" s="748"/>
      <c r="X13" s="822">
        <f t="shared" si="10"/>
        <v>0</v>
      </c>
      <c r="Y13" s="749">
        <f t="shared" si="11"/>
        <v>0</v>
      </c>
      <c r="Z13" s="346">
        <f t="shared" si="12"/>
        <v>0</v>
      </c>
      <c r="AA13" s="346">
        <f t="shared" si="13"/>
        <v>0</v>
      </c>
      <c r="AB13" s="346">
        <f t="shared" si="14"/>
        <v>0</v>
      </c>
      <c r="AC13" s="750">
        <f t="shared" si="9"/>
        <v>0</v>
      </c>
    </row>
    <row r="14" spans="1:33" x14ac:dyDescent="0.25">
      <c r="A14" s="121" t="str">
        <f>Monatsverwendungsnachweis!A24</f>
        <v/>
      </c>
      <c r="B14" s="145">
        <f>Monatsverwendungsnachweis!B24</f>
        <v>0</v>
      </c>
      <c r="C14" s="145">
        <f>Monatsverwendungsnachweis!D24</f>
        <v>0</v>
      </c>
      <c r="D14" s="146">
        <f>Monatsverwendungsnachweis!F24</f>
        <v>0</v>
      </c>
      <c r="E14" s="121">
        <f>Monatsverwendungsnachweis!G24</f>
        <v>0</v>
      </c>
      <c r="F14" s="146">
        <f>Monatsverwendungsnachweis!H24</f>
        <v>0</v>
      </c>
      <c r="G14" s="182">
        <f>Statistik!AM21</f>
        <v>0</v>
      </c>
      <c r="H14" s="182">
        <f>Statistik!AN21</f>
        <v>0</v>
      </c>
      <c r="I14" s="586">
        <f>IF(Monatsverwendungsnachweis!$P$6="ja",1,0)</f>
        <v>1</v>
      </c>
      <c r="J14" s="182">
        <f t="shared" si="0"/>
        <v>1</v>
      </c>
      <c r="K14" s="182">
        <f>IF(Monatsverwendungsnachweis!BI24&lt;=0,0,1)</f>
        <v>1</v>
      </c>
      <c r="L14" s="147">
        <f>Ermittlung_Pauschale!N13</f>
        <v>0</v>
      </c>
      <c r="M14" s="182">
        <f t="shared" si="2"/>
        <v>0</v>
      </c>
      <c r="N14" s="460">
        <f>Monatsverwendungsnachweis!$AG$7</f>
        <v>31</v>
      </c>
      <c r="O14" s="777">
        <f>Monatsverwendungsnachweis!J24</f>
        <v>0</v>
      </c>
      <c r="P14" s="182">
        <f t="shared" si="3"/>
        <v>0</v>
      </c>
      <c r="Q14" s="182">
        <f t="shared" si="1"/>
        <v>0</v>
      </c>
      <c r="R14" s="749">
        <f t="shared" si="4"/>
        <v>0</v>
      </c>
      <c r="S14" s="346">
        <f t="shared" si="5"/>
        <v>0</v>
      </c>
      <c r="T14" s="346">
        <f t="shared" si="6"/>
        <v>0</v>
      </c>
      <c r="U14" s="346">
        <f t="shared" si="7"/>
        <v>0</v>
      </c>
      <c r="V14" s="750">
        <f t="shared" si="8"/>
        <v>0</v>
      </c>
      <c r="W14" s="748"/>
      <c r="X14" s="822">
        <f t="shared" si="10"/>
        <v>0</v>
      </c>
      <c r="Y14" s="749">
        <f t="shared" si="11"/>
        <v>0</v>
      </c>
      <c r="Z14" s="346">
        <f t="shared" si="12"/>
        <v>0</v>
      </c>
      <c r="AA14" s="346">
        <f t="shared" si="13"/>
        <v>0</v>
      </c>
      <c r="AB14" s="346">
        <f t="shared" si="14"/>
        <v>0</v>
      </c>
      <c r="AC14" s="750">
        <f t="shared" si="9"/>
        <v>0</v>
      </c>
      <c r="AE14" s="120" t="s">
        <v>763</v>
      </c>
      <c r="AG14" s="120" t="s">
        <v>764</v>
      </c>
    </row>
    <row r="15" spans="1:33" x14ac:dyDescent="0.25">
      <c r="A15" s="121" t="str">
        <f>Monatsverwendungsnachweis!A25</f>
        <v/>
      </c>
      <c r="B15" s="145">
        <f>Monatsverwendungsnachweis!B25</f>
        <v>0</v>
      </c>
      <c r="C15" s="145">
        <f>Monatsverwendungsnachweis!D25</f>
        <v>0</v>
      </c>
      <c r="D15" s="146">
        <f>Monatsverwendungsnachweis!F25</f>
        <v>0</v>
      </c>
      <c r="E15" s="121">
        <f>Monatsverwendungsnachweis!G25</f>
        <v>0</v>
      </c>
      <c r="F15" s="146">
        <f>Monatsverwendungsnachweis!H25</f>
        <v>0</v>
      </c>
      <c r="G15" s="182">
        <f>Statistik!AM22</f>
        <v>0</v>
      </c>
      <c r="H15" s="182">
        <f>Statistik!AN22</f>
        <v>0</v>
      </c>
      <c r="I15" s="586">
        <f>IF(Monatsverwendungsnachweis!$P$6="ja",1,0)</f>
        <v>1</v>
      </c>
      <c r="J15" s="182">
        <f t="shared" si="0"/>
        <v>1</v>
      </c>
      <c r="K15" s="182">
        <f>IF(Monatsverwendungsnachweis!BI25&lt;=0,0,1)</f>
        <v>1</v>
      </c>
      <c r="L15" s="147">
        <f>Ermittlung_Pauschale!N14</f>
        <v>0</v>
      </c>
      <c r="M15" s="182">
        <f t="shared" si="2"/>
        <v>0</v>
      </c>
      <c r="N15" s="460">
        <f>Monatsverwendungsnachweis!$AG$7</f>
        <v>31</v>
      </c>
      <c r="O15" s="777">
        <f>Monatsverwendungsnachweis!J25</f>
        <v>0</v>
      </c>
      <c r="P15" s="182">
        <f t="shared" si="3"/>
        <v>0</v>
      </c>
      <c r="Q15" s="182">
        <f t="shared" si="1"/>
        <v>0</v>
      </c>
      <c r="R15" s="749">
        <f t="shared" si="4"/>
        <v>0</v>
      </c>
      <c r="S15" s="346">
        <f t="shared" si="5"/>
        <v>0</v>
      </c>
      <c r="T15" s="346">
        <f t="shared" si="6"/>
        <v>0</v>
      </c>
      <c r="U15" s="346">
        <f t="shared" si="7"/>
        <v>0</v>
      </c>
      <c r="V15" s="750">
        <f t="shared" si="8"/>
        <v>0</v>
      </c>
      <c r="W15" s="748"/>
      <c r="X15" s="822">
        <f t="shared" si="10"/>
        <v>0</v>
      </c>
      <c r="Y15" s="749">
        <f t="shared" si="11"/>
        <v>0</v>
      </c>
      <c r="Z15" s="346">
        <f t="shared" si="12"/>
        <v>0</v>
      </c>
      <c r="AA15" s="346">
        <f t="shared" si="13"/>
        <v>0</v>
      </c>
      <c r="AB15" s="346">
        <f t="shared" si="14"/>
        <v>0</v>
      </c>
      <c r="AC15" s="750">
        <f t="shared" si="9"/>
        <v>0</v>
      </c>
      <c r="AG15" s="120" t="s">
        <v>765</v>
      </c>
    </row>
    <row r="16" spans="1:33" x14ac:dyDescent="0.25">
      <c r="A16" s="121" t="str">
        <f>Monatsverwendungsnachweis!A26</f>
        <v/>
      </c>
      <c r="B16" s="145">
        <f>Monatsverwendungsnachweis!B26</f>
        <v>0</v>
      </c>
      <c r="C16" s="145">
        <f>Monatsverwendungsnachweis!D26</f>
        <v>0</v>
      </c>
      <c r="D16" s="146">
        <f>Monatsverwendungsnachweis!F26</f>
        <v>0</v>
      </c>
      <c r="E16" s="121">
        <f>Monatsverwendungsnachweis!G26</f>
        <v>0</v>
      </c>
      <c r="F16" s="146">
        <f>Monatsverwendungsnachweis!H26</f>
        <v>0</v>
      </c>
      <c r="G16" s="182">
        <f>Statistik!AM23</f>
        <v>0</v>
      </c>
      <c r="H16" s="182">
        <f>Statistik!AN23</f>
        <v>0</v>
      </c>
      <c r="I16" s="586">
        <f>IF(Monatsverwendungsnachweis!$P$6="ja",1,0)</f>
        <v>1</v>
      </c>
      <c r="J16" s="182">
        <f t="shared" si="0"/>
        <v>1</v>
      </c>
      <c r="K16" s="182">
        <f>IF(Monatsverwendungsnachweis!BI26&lt;=0,0,1)</f>
        <v>1</v>
      </c>
      <c r="L16" s="147">
        <f>Ermittlung_Pauschale!N15</f>
        <v>0</v>
      </c>
      <c r="M16" s="182">
        <f t="shared" si="2"/>
        <v>0</v>
      </c>
      <c r="N16" s="460">
        <f>Monatsverwendungsnachweis!$AG$7</f>
        <v>31</v>
      </c>
      <c r="O16" s="777">
        <f>Monatsverwendungsnachweis!J26</f>
        <v>0</v>
      </c>
      <c r="P16" s="182">
        <f t="shared" si="3"/>
        <v>0</v>
      </c>
      <c r="Q16" s="182">
        <f t="shared" si="1"/>
        <v>0</v>
      </c>
      <c r="R16" s="749">
        <f t="shared" si="4"/>
        <v>0</v>
      </c>
      <c r="S16" s="346">
        <f t="shared" si="5"/>
        <v>0</v>
      </c>
      <c r="T16" s="346">
        <f t="shared" si="6"/>
        <v>0</v>
      </c>
      <c r="U16" s="346">
        <f t="shared" si="7"/>
        <v>0</v>
      </c>
      <c r="V16" s="750">
        <f t="shared" si="8"/>
        <v>0</v>
      </c>
      <c r="W16" s="748"/>
      <c r="X16" s="822">
        <f t="shared" si="10"/>
        <v>0</v>
      </c>
      <c r="Y16" s="749">
        <f t="shared" si="11"/>
        <v>0</v>
      </c>
      <c r="Z16" s="346">
        <f t="shared" si="12"/>
        <v>0</v>
      </c>
      <c r="AA16" s="346">
        <f t="shared" si="13"/>
        <v>0</v>
      </c>
      <c r="AB16" s="346">
        <f t="shared" si="14"/>
        <v>0</v>
      </c>
      <c r="AC16" s="750">
        <f t="shared" si="9"/>
        <v>0</v>
      </c>
    </row>
    <row r="17" spans="1:35" x14ac:dyDescent="0.25">
      <c r="A17" s="121" t="str">
        <f>Monatsverwendungsnachweis!A27</f>
        <v/>
      </c>
      <c r="B17" s="145">
        <f>Monatsverwendungsnachweis!B27</f>
        <v>0</v>
      </c>
      <c r="C17" s="145">
        <f>Monatsverwendungsnachweis!D27</f>
        <v>0</v>
      </c>
      <c r="D17" s="146">
        <f>Monatsverwendungsnachweis!F27</f>
        <v>0</v>
      </c>
      <c r="E17" s="121">
        <f>Monatsverwendungsnachweis!G27</f>
        <v>0</v>
      </c>
      <c r="F17" s="146">
        <f>Monatsverwendungsnachweis!H27</f>
        <v>0</v>
      </c>
      <c r="G17" s="182">
        <f>Statistik!AM24</f>
        <v>0</v>
      </c>
      <c r="H17" s="182">
        <f>Statistik!AN24</f>
        <v>0</v>
      </c>
      <c r="I17" s="586">
        <f>IF(Monatsverwendungsnachweis!$P$6="ja",1,0)</f>
        <v>1</v>
      </c>
      <c r="J17" s="182">
        <f t="shared" si="0"/>
        <v>1</v>
      </c>
      <c r="K17" s="182">
        <f>IF(Monatsverwendungsnachweis!BI27&lt;=0,0,1)</f>
        <v>1</v>
      </c>
      <c r="L17" s="147">
        <f>Ermittlung_Pauschale!N16</f>
        <v>0</v>
      </c>
      <c r="M17" s="182">
        <f t="shared" si="2"/>
        <v>0</v>
      </c>
      <c r="N17" s="460">
        <f>Monatsverwendungsnachweis!$AG$7</f>
        <v>31</v>
      </c>
      <c r="O17" s="777">
        <f>Monatsverwendungsnachweis!J27</f>
        <v>0</v>
      </c>
      <c r="P17" s="182">
        <f t="shared" si="3"/>
        <v>0</v>
      </c>
      <c r="Q17" s="182">
        <f t="shared" si="1"/>
        <v>0</v>
      </c>
      <c r="R17" s="749">
        <f t="shared" si="4"/>
        <v>0</v>
      </c>
      <c r="S17" s="346">
        <f t="shared" si="5"/>
        <v>0</v>
      </c>
      <c r="T17" s="346">
        <f t="shared" si="6"/>
        <v>0</v>
      </c>
      <c r="U17" s="346">
        <f t="shared" si="7"/>
        <v>0</v>
      </c>
      <c r="V17" s="750">
        <f t="shared" si="8"/>
        <v>0</v>
      </c>
      <c r="W17" s="748"/>
      <c r="X17" s="822">
        <f t="shared" si="10"/>
        <v>0</v>
      </c>
      <c r="Y17" s="749">
        <f t="shared" si="11"/>
        <v>0</v>
      </c>
      <c r="Z17" s="346">
        <f t="shared" si="12"/>
        <v>0</v>
      </c>
      <c r="AA17" s="346">
        <f t="shared" si="13"/>
        <v>0</v>
      </c>
      <c r="AB17" s="346">
        <f t="shared" si="14"/>
        <v>0</v>
      </c>
      <c r="AC17" s="750">
        <f t="shared" si="9"/>
        <v>0</v>
      </c>
      <c r="AE17" s="120" t="s">
        <v>689</v>
      </c>
      <c r="AG17" s="120" t="s">
        <v>766</v>
      </c>
      <c r="AI17" s="120" t="s">
        <v>767</v>
      </c>
    </row>
    <row r="18" spans="1:35" x14ac:dyDescent="0.25">
      <c r="A18" s="121" t="str">
        <f>Monatsverwendungsnachweis!A28</f>
        <v/>
      </c>
      <c r="B18" s="145">
        <f>Monatsverwendungsnachweis!B28</f>
        <v>0</v>
      </c>
      <c r="C18" s="145">
        <f>Monatsverwendungsnachweis!D28</f>
        <v>0</v>
      </c>
      <c r="D18" s="146">
        <f>Monatsverwendungsnachweis!F28</f>
        <v>0</v>
      </c>
      <c r="E18" s="121">
        <f>Monatsverwendungsnachweis!G28</f>
        <v>0</v>
      </c>
      <c r="F18" s="146">
        <f>Monatsverwendungsnachweis!H28</f>
        <v>0</v>
      </c>
      <c r="G18" s="182">
        <f>Statistik!AM25</f>
        <v>0</v>
      </c>
      <c r="H18" s="182">
        <f>Statistik!AN25</f>
        <v>0</v>
      </c>
      <c r="I18" s="586">
        <f>IF(Monatsverwendungsnachweis!$P$6="ja",1,0)</f>
        <v>1</v>
      </c>
      <c r="J18" s="182">
        <f t="shared" si="0"/>
        <v>1</v>
      </c>
      <c r="K18" s="182">
        <f>IF(Monatsverwendungsnachweis!BI28&lt;=0,0,1)</f>
        <v>1</v>
      </c>
      <c r="L18" s="147">
        <f>Ermittlung_Pauschale!N17</f>
        <v>0</v>
      </c>
      <c r="M18" s="182">
        <f t="shared" si="2"/>
        <v>0</v>
      </c>
      <c r="N18" s="460">
        <f>Monatsverwendungsnachweis!$AG$7</f>
        <v>31</v>
      </c>
      <c r="O18" s="777">
        <f>Monatsverwendungsnachweis!J28</f>
        <v>0</v>
      </c>
      <c r="P18" s="182">
        <f t="shared" si="3"/>
        <v>0</v>
      </c>
      <c r="Q18" s="182">
        <f t="shared" si="1"/>
        <v>0</v>
      </c>
      <c r="R18" s="749">
        <f t="shared" si="4"/>
        <v>0</v>
      </c>
      <c r="S18" s="346">
        <f t="shared" si="5"/>
        <v>0</v>
      </c>
      <c r="T18" s="346">
        <f t="shared" si="6"/>
        <v>0</v>
      </c>
      <c r="U18" s="346">
        <f t="shared" si="7"/>
        <v>0</v>
      </c>
      <c r="V18" s="750">
        <f t="shared" si="8"/>
        <v>0</v>
      </c>
      <c r="W18" s="748"/>
      <c r="X18" s="822">
        <f t="shared" si="10"/>
        <v>0</v>
      </c>
      <c r="Y18" s="749">
        <f t="shared" si="11"/>
        <v>0</v>
      </c>
      <c r="Z18" s="346">
        <f t="shared" si="12"/>
        <v>0</v>
      </c>
      <c r="AA18" s="346">
        <f t="shared" si="13"/>
        <v>0</v>
      </c>
      <c r="AB18" s="346">
        <f t="shared" si="14"/>
        <v>0</v>
      </c>
      <c r="AC18" s="750">
        <f t="shared" si="9"/>
        <v>0</v>
      </c>
      <c r="AI18" s="120" t="s">
        <v>768</v>
      </c>
    </row>
    <row r="19" spans="1:35" x14ac:dyDescent="0.25">
      <c r="A19" s="121" t="str">
        <f>Monatsverwendungsnachweis!A29</f>
        <v/>
      </c>
      <c r="B19" s="145">
        <f>Monatsverwendungsnachweis!B29</f>
        <v>0</v>
      </c>
      <c r="C19" s="145">
        <f>Monatsverwendungsnachweis!D29</f>
        <v>0</v>
      </c>
      <c r="D19" s="146">
        <f>Monatsverwendungsnachweis!F29</f>
        <v>0</v>
      </c>
      <c r="E19" s="121">
        <f>Monatsverwendungsnachweis!G29</f>
        <v>0</v>
      </c>
      <c r="F19" s="146">
        <f>Monatsverwendungsnachweis!H29</f>
        <v>0</v>
      </c>
      <c r="G19" s="182">
        <f>Statistik!AM26</f>
        <v>0</v>
      </c>
      <c r="H19" s="182">
        <f>Statistik!AN26</f>
        <v>0</v>
      </c>
      <c r="I19" s="586">
        <f>IF(Monatsverwendungsnachweis!$P$6="ja",1,0)</f>
        <v>1</v>
      </c>
      <c r="J19" s="182">
        <f t="shared" si="0"/>
        <v>1</v>
      </c>
      <c r="K19" s="182">
        <f>IF(Monatsverwendungsnachweis!BI29&lt;=0,0,1)</f>
        <v>1</v>
      </c>
      <c r="L19" s="147">
        <f>Ermittlung_Pauschale!N18</f>
        <v>0</v>
      </c>
      <c r="M19" s="182">
        <f t="shared" si="2"/>
        <v>0</v>
      </c>
      <c r="N19" s="460">
        <f>Monatsverwendungsnachweis!$AG$7</f>
        <v>31</v>
      </c>
      <c r="O19" s="777">
        <f>Monatsverwendungsnachweis!J29</f>
        <v>0</v>
      </c>
      <c r="P19" s="182">
        <f t="shared" si="3"/>
        <v>0</v>
      </c>
      <c r="Q19" s="182">
        <f t="shared" si="1"/>
        <v>0</v>
      </c>
      <c r="R19" s="749">
        <f t="shared" si="4"/>
        <v>0</v>
      </c>
      <c r="S19" s="346">
        <f t="shared" si="5"/>
        <v>0</v>
      </c>
      <c r="T19" s="346">
        <f t="shared" si="6"/>
        <v>0</v>
      </c>
      <c r="U19" s="346">
        <f t="shared" si="7"/>
        <v>0</v>
      </c>
      <c r="V19" s="750">
        <f t="shared" si="8"/>
        <v>0</v>
      </c>
      <c r="W19" s="748"/>
      <c r="X19" s="822">
        <f t="shared" si="10"/>
        <v>0</v>
      </c>
      <c r="Y19" s="749">
        <f t="shared" si="11"/>
        <v>0</v>
      </c>
      <c r="Z19" s="346">
        <f t="shared" si="12"/>
        <v>0</v>
      </c>
      <c r="AA19" s="346">
        <f t="shared" si="13"/>
        <v>0</v>
      </c>
      <c r="AB19" s="346">
        <f t="shared" si="14"/>
        <v>0</v>
      </c>
      <c r="AC19" s="750">
        <f t="shared" si="9"/>
        <v>0</v>
      </c>
    </row>
    <row r="20" spans="1:35" x14ac:dyDescent="0.25">
      <c r="A20" s="121" t="str">
        <f>Monatsverwendungsnachweis!A30</f>
        <v/>
      </c>
      <c r="B20" s="145">
        <f>Monatsverwendungsnachweis!B30</f>
        <v>0</v>
      </c>
      <c r="C20" s="145">
        <f>Monatsverwendungsnachweis!D30</f>
        <v>0</v>
      </c>
      <c r="D20" s="146">
        <f>Monatsverwendungsnachweis!F30</f>
        <v>0</v>
      </c>
      <c r="E20" s="121">
        <f>Monatsverwendungsnachweis!G30</f>
        <v>0</v>
      </c>
      <c r="F20" s="146">
        <f>Monatsverwendungsnachweis!H30</f>
        <v>0</v>
      </c>
      <c r="G20" s="182">
        <f>Statistik!AM27</f>
        <v>0</v>
      </c>
      <c r="H20" s="182">
        <f>Statistik!AN27</f>
        <v>0</v>
      </c>
      <c r="I20" s="586">
        <f>IF(Monatsverwendungsnachweis!$P$6="ja",1,0)</f>
        <v>1</v>
      </c>
      <c r="J20" s="182">
        <f t="shared" si="0"/>
        <v>1</v>
      </c>
      <c r="K20" s="182">
        <f>IF(Monatsverwendungsnachweis!BI30&lt;=0,0,1)</f>
        <v>1</v>
      </c>
      <c r="L20" s="147">
        <f>Ermittlung_Pauschale!N19</f>
        <v>0</v>
      </c>
      <c r="M20" s="182">
        <f t="shared" si="2"/>
        <v>0</v>
      </c>
      <c r="N20" s="460">
        <f>Monatsverwendungsnachweis!$AG$7</f>
        <v>31</v>
      </c>
      <c r="O20" s="777">
        <f>Monatsverwendungsnachweis!J30</f>
        <v>0</v>
      </c>
      <c r="P20" s="182">
        <f t="shared" si="3"/>
        <v>0</v>
      </c>
      <c r="Q20" s="182">
        <f t="shared" si="1"/>
        <v>0</v>
      </c>
      <c r="R20" s="749">
        <f t="shared" si="4"/>
        <v>0</v>
      </c>
      <c r="S20" s="346">
        <f t="shared" si="5"/>
        <v>0</v>
      </c>
      <c r="T20" s="346">
        <f t="shared" si="6"/>
        <v>0</v>
      </c>
      <c r="U20" s="346">
        <f t="shared" si="7"/>
        <v>0</v>
      </c>
      <c r="V20" s="750">
        <f t="shared" si="8"/>
        <v>0</v>
      </c>
      <c r="W20" s="748"/>
      <c r="X20" s="822">
        <f t="shared" si="10"/>
        <v>0</v>
      </c>
      <c r="Y20" s="749">
        <f t="shared" si="11"/>
        <v>0</v>
      </c>
      <c r="Z20" s="346">
        <f t="shared" si="12"/>
        <v>0</v>
      </c>
      <c r="AA20" s="346">
        <f t="shared" si="13"/>
        <v>0</v>
      </c>
      <c r="AB20" s="346">
        <f t="shared" si="14"/>
        <v>0</v>
      </c>
      <c r="AC20" s="750">
        <f t="shared" si="9"/>
        <v>0</v>
      </c>
      <c r="AE20" s="120" t="s">
        <v>752</v>
      </c>
    </row>
    <row r="21" spans="1:35" x14ac:dyDescent="0.25">
      <c r="A21" s="121" t="str">
        <f>Monatsverwendungsnachweis!A31</f>
        <v/>
      </c>
      <c r="B21" s="145">
        <f>Monatsverwendungsnachweis!B31</f>
        <v>0</v>
      </c>
      <c r="C21" s="145">
        <f>Monatsverwendungsnachweis!D31</f>
        <v>0</v>
      </c>
      <c r="D21" s="146">
        <f>Monatsverwendungsnachweis!F31</f>
        <v>0</v>
      </c>
      <c r="E21" s="121">
        <f>Monatsverwendungsnachweis!G31</f>
        <v>0</v>
      </c>
      <c r="F21" s="146">
        <f>Monatsverwendungsnachweis!H31</f>
        <v>0</v>
      </c>
      <c r="G21" s="182">
        <f>Statistik!AM28</f>
        <v>0</v>
      </c>
      <c r="H21" s="182">
        <f>Statistik!AN28</f>
        <v>0</v>
      </c>
      <c r="I21" s="586">
        <f>IF(Monatsverwendungsnachweis!$P$6="ja",1,0)</f>
        <v>1</v>
      </c>
      <c r="J21" s="182">
        <f t="shared" si="0"/>
        <v>1</v>
      </c>
      <c r="K21" s="182">
        <f>IF(Monatsverwendungsnachweis!BI31&lt;=0,0,1)</f>
        <v>1</v>
      </c>
      <c r="L21" s="147">
        <f>Ermittlung_Pauschale!N20</f>
        <v>0</v>
      </c>
      <c r="M21" s="182">
        <f t="shared" si="2"/>
        <v>0</v>
      </c>
      <c r="N21" s="460">
        <f>Monatsverwendungsnachweis!$AG$7</f>
        <v>31</v>
      </c>
      <c r="O21" s="777">
        <f>Monatsverwendungsnachweis!J31</f>
        <v>0</v>
      </c>
      <c r="P21" s="182">
        <f t="shared" si="3"/>
        <v>0</v>
      </c>
      <c r="Q21" s="182">
        <f t="shared" si="1"/>
        <v>0</v>
      </c>
      <c r="R21" s="749">
        <f t="shared" si="4"/>
        <v>0</v>
      </c>
      <c r="S21" s="346">
        <f t="shared" si="5"/>
        <v>0</v>
      </c>
      <c r="T21" s="346">
        <f t="shared" si="6"/>
        <v>0</v>
      </c>
      <c r="U21" s="346">
        <f t="shared" si="7"/>
        <v>0</v>
      </c>
      <c r="V21" s="750">
        <f t="shared" si="8"/>
        <v>0</v>
      </c>
      <c r="W21" s="748"/>
      <c r="X21" s="822">
        <f t="shared" si="10"/>
        <v>0</v>
      </c>
      <c r="Y21" s="749">
        <f t="shared" si="11"/>
        <v>0</v>
      </c>
      <c r="Z21" s="346">
        <f t="shared" si="12"/>
        <v>0</v>
      </c>
      <c r="AA21" s="346">
        <f t="shared" si="13"/>
        <v>0</v>
      </c>
      <c r="AB21" s="346">
        <f t="shared" si="14"/>
        <v>0</v>
      </c>
      <c r="AC21" s="750">
        <f t="shared" si="9"/>
        <v>0</v>
      </c>
    </row>
    <row r="22" spans="1:35" x14ac:dyDescent="0.25">
      <c r="A22" s="121" t="str">
        <f>Monatsverwendungsnachweis!A32</f>
        <v/>
      </c>
      <c r="B22" s="145">
        <f>Monatsverwendungsnachweis!B32</f>
        <v>0</v>
      </c>
      <c r="C22" s="145">
        <f>Monatsverwendungsnachweis!D32</f>
        <v>0</v>
      </c>
      <c r="D22" s="146">
        <f>Monatsverwendungsnachweis!F32</f>
        <v>0</v>
      </c>
      <c r="E22" s="121">
        <f>Monatsverwendungsnachweis!G32</f>
        <v>0</v>
      </c>
      <c r="F22" s="146">
        <f>Monatsverwendungsnachweis!H32</f>
        <v>0</v>
      </c>
      <c r="G22" s="182">
        <f>Statistik!AM29</f>
        <v>0</v>
      </c>
      <c r="H22" s="182">
        <f>Statistik!AN29</f>
        <v>0</v>
      </c>
      <c r="I22" s="586">
        <f>IF(Monatsverwendungsnachweis!$P$6="ja",1,0)</f>
        <v>1</v>
      </c>
      <c r="J22" s="182">
        <f t="shared" si="0"/>
        <v>1</v>
      </c>
      <c r="K22" s="182">
        <f>IF(Monatsverwendungsnachweis!BI32&lt;=0,0,1)</f>
        <v>1</v>
      </c>
      <c r="L22" s="147">
        <f>Ermittlung_Pauschale!N21</f>
        <v>0</v>
      </c>
      <c r="M22" s="182">
        <f t="shared" si="2"/>
        <v>0</v>
      </c>
      <c r="N22" s="460">
        <f>Monatsverwendungsnachweis!$AG$7</f>
        <v>31</v>
      </c>
      <c r="O22" s="777">
        <f>Monatsverwendungsnachweis!J32</f>
        <v>0</v>
      </c>
      <c r="P22" s="182">
        <f t="shared" si="3"/>
        <v>0</v>
      </c>
      <c r="Q22" s="182">
        <f t="shared" si="1"/>
        <v>0</v>
      </c>
      <c r="R22" s="749">
        <f t="shared" si="4"/>
        <v>0</v>
      </c>
      <c r="S22" s="346">
        <f t="shared" si="5"/>
        <v>0</v>
      </c>
      <c r="T22" s="346">
        <f t="shared" si="6"/>
        <v>0</v>
      </c>
      <c r="U22" s="346">
        <f t="shared" si="7"/>
        <v>0</v>
      </c>
      <c r="V22" s="750">
        <f t="shared" si="8"/>
        <v>0</v>
      </c>
      <c r="W22" s="748"/>
      <c r="X22" s="822">
        <f t="shared" si="10"/>
        <v>0</v>
      </c>
      <c r="Y22" s="749">
        <f t="shared" si="11"/>
        <v>0</v>
      </c>
      <c r="Z22" s="346">
        <f t="shared" si="12"/>
        <v>0</v>
      </c>
      <c r="AA22" s="346">
        <f t="shared" si="13"/>
        <v>0</v>
      </c>
      <c r="AB22" s="346">
        <f t="shared" si="14"/>
        <v>0</v>
      </c>
      <c r="AC22" s="750">
        <f t="shared" si="9"/>
        <v>0</v>
      </c>
      <c r="AE22" s="120" t="s">
        <v>682</v>
      </c>
      <c r="AG22" s="120" t="s">
        <v>769</v>
      </c>
    </row>
    <row r="23" spans="1:35" x14ac:dyDescent="0.25">
      <c r="A23" s="121" t="str">
        <f>Monatsverwendungsnachweis!A33</f>
        <v/>
      </c>
      <c r="B23" s="145">
        <f>Monatsverwendungsnachweis!B33</f>
        <v>0</v>
      </c>
      <c r="C23" s="145">
        <f>Monatsverwendungsnachweis!D33</f>
        <v>0</v>
      </c>
      <c r="D23" s="146">
        <f>Monatsverwendungsnachweis!F33</f>
        <v>0</v>
      </c>
      <c r="E23" s="121">
        <f>Monatsverwendungsnachweis!G33</f>
        <v>0</v>
      </c>
      <c r="F23" s="146">
        <f>Monatsverwendungsnachweis!H33</f>
        <v>0</v>
      </c>
      <c r="G23" s="182">
        <f>Statistik!AM30</f>
        <v>0</v>
      </c>
      <c r="H23" s="182">
        <f>Statistik!AN30</f>
        <v>0</v>
      </c>
      <c r="I23" s="586">
        <f>IF(Monatsverwendungsnachweis!$P$6="ja",1,0)</f>
        <v>1</v>
      </c>
      <c r="J23" s="182">
        <f t="shared" si="0"/>
        <v>1</v>
      </c>
      <c r="K23" s="182">
        <f>IF(Monatsverwendungsnachweis!BI33&lt;=0,0,1)</f>
        <v>1</v>
      </c>
      <c r="L23" s="147">
        <f>Ermittlung_Pauschale!N22</f>
        <v>0</v>
      </c>
      <c r="M23" s="182">
        <f t="shared" si="2"/>
        <v>0</v>
      </c>
      <c r="N23" s="460">
        <f>Monatsverwendungsnachweis!$AG$7</f>
        <v>31</v>
      </c>
      <c r="O23" s="777">
        <f>Monatsverwendungsnachweis!J33</f>
        <v>0</v>
      </c>
      <c r="P23" s="182">
        <f t="shared" si="3"/>
        <v>0</v>
      </c>
      <c r="Q23" s="182">
        <f t="shared" si="1"/>
        <v>0</v>
      </c>
      <c r="R23" s="749">
        <f t="shared" si="4"/>
        <v>0</v>
      </c>
      <c r="S23" s="346">
        <f t="shared" si="5"/>
        <v>0</v>
      </c>
      <c r="T23" s="346">
        <f t="shared" si="6"/>
        <v>0</v>
      </c>
      <c r="U23" s="346">
        <f t="shared" si="7"/>
        <v>0</v>
      </c>
      <c r="V23" s="750">
        <f t="shared" si="8"/>
        <v>0</v>
      </c>
      <c r="W23" s="748"/>
      <c r="X23" s="822">
        <f t="shared" si="10"/>
        <v>0</v>
      </c>
      <c r="Y23" s="749">
        <f t="shared" si="11"/>
        <v>0</v>
      </c>
      <c r="Z23" s="346">
        <f t="shared" si="12"/>
        <v>0</v>
      </c>
      <c r="AA23" s="346">
        <f t="shared" si="13"/>
        <v>0</v>
      </c>
      <c r="AB23" s="346">
        <f t="shared" si="14"/>
        <v>0</v>
      </c>
      <c r="AC23" s="750">
        <f t="shared" si="9"/>
        <v>0</v>
      </c>
      <c r="AE23" s="120" t="s">
        <v>687</v>
      </c>
    </row>
    <row r="24" spans="1:35" x14ac:dyDescent="0.25">
      <c r="A24" s="121" t="str">
        <f>Monatsverwendungsnachweis!A34</f>
        <v/>
      </c>
      <c r="B24" s="145">
        <f>Monatsverwendungsnachweis!B34</f>
        <v>0</v>
      </c>
      <c r="C24" s="145">
        <f>Monatsverwendungsnachweis!D34</f>
        <v>0</v>
      </c>
      <c r="D24" s="146">
        <f>Monatsverwendungsnachweis!F34</f>
        <v>0</v>
      </c>
      <c r="E24" s="121">
        <f>Monatsverwendungsnachweis!G34</f>
        <v>0</v>
      </c>
      <c r="F24" s="146">
        <f>Monatsverwendungsnachweis!H34</f>
        <v>0</v>
      </c>
      <c r="G24" s="182">
        <f>Statistik!AM31</f>
        <v>0</v>
      </c>
      <c r="H24" s="182">
        <f>Statistik!AN31</f>
        <v>0</v>
      </c>
      <c r="I24" s="586">
        <f>IF(Monatsverwendungsnachweis!$P$6="ja",1,0)</f>
        <v>1</v>
      </c>
      <c r="J24" s="182">
        <f t="shared" si="0"/>
        <v>1</v>
      </c>
      <c r="K24" s="182">
        <f>IF(Monatsverwendungsnachweis!BI34&lt;=0,0,1)</f>
        <v>1</v>
      </c>
      <c r="L24" s="147">
        <f>Ermittlung_Pauschale!N23</f>
        <v>0</v>
      </c>
      <c r="M24" s="182">
        <f t="shared" si="2"/>
        <v>0</v>
      </c>
      <c r="N24" s="460">
        <f>Monatsverwendungsnachweis!$AG$7</f>
        <v>31</v>
      </c>
      <c r="O24" s="777">
        <f>Monatsverwendungsnachweis!J34</f>
        <v>0</v>
      </c>
      <c r="P24" s="182">
        <f t="shared" si="3"/>
        <v>0</v>
      </c>
      <c r="Q24" s="182">
        <f t="shared" si="1"/>
        <v>0</v>
      </c>
      <c r="R24" s="749">
        <f t="shared" si="4"/>
        <v>0</v>
      </c>
      <c r="S24" s="346">
        <f t="shared" si="5"/>
        <v>0</v>
      </c>
      <c r="T24" s="346">
        <f t="shared" si="6"/>
        <v>0</v>
      </c>
      <c r="U24" s="346">
        <f t="shared" si="7"/>
        <v>0</v>
      </c>
      <c r="V24" s="750">
        <f t="shared" si="8"/>
        <v>0</v>
      </c>
      <c r="W24" s="748"/>
      <c r="X24" s="822">
        <f t="shared" si="10"/>
        <v>0</v>
      </c>
      <c r="Y24" s="749">
        <f t="shared" si="11"/>
        <v>0</v>
      </c>
      <c r="Z24" s="346">
        <f t="shared" si="12"/>
        <v>0</v>
      </c>
      <c r="AA24" s="346">
        <f t="shared" si="13"/>
        <v>0</v>
      </c>
      <c r="AB24" s="346">
        <f t="shared" si="14"/>
        <v>0</v>
      </c>
      <c r="AC24" s="750">
        <f t="shared" si="9"/>
        <v>0</v>
      </c>
    </row>
    <row r="25" spans="1:35" x14ac:dyDescent="0.25">
      <c r="A25" s="121" t="str">
        <f>Monatsverwendungsnachweis!A35</f>
        <v/>
      </c>
      <c r="B25" s="145">
        <f>Monatsverwendungsnachweis!B35</f>
        <v>0</v>
      </c>
      <c r="C25" s="145">
        <f>Monatsverwendungsnachweis!D35</f>
        <v>0</v>
      </c>
      <c r="D25" s="146">
        <f>Monatsverwendungsnachweis!F35</f>
        <v>0</v>
      </c>
      <c r="E25" s="121">
        <f>Monatsverwendungsnachweis!G35</f>
        <v>0</v>
      </c>
      <c r="F25" s="146">
        <f>Monatsverwendungsnachweis!H35</f>
        <v>0</v>
      </c>
      <c r="G25" s="182">
        <f>Statistik!AM32</f>
        <v>0</v>
      </c>
      <c r="H25" s="182">
        <f>Statistik!AN32</f>
        <v>0</v>
      </c>
      <c r="I25" s="586">
        <f>IF(Monatsverwendungsnachweis!$P$6="ja",1,0)</f>
        <v>1</v>
      </c>
      <c r="J25" s="182">
        <f t="shared" si="0"/>
        <v>1</v>
      </c>
      <c r="K25" s="182">
        <f>IF(Monatsverwendungsnachweis!BI35&lt;=0,0,1)</f>
        <v>1</v>
      </c>
      <c r="L25" s="147">
        <f>Ermittlung_Pauschale!N24</f>
        <v>0</v>
      </c>
      <c r="M25" s="182">
        <f t="shared" si="2"/>
        <v>0</v>
      </c>
      <c r="N25" s="460">
        <f>Monatsverwendungsnachweis!$AG$7</f>
        <v>31</v>
      </c>
      <c r="O25" s="777">
        <f>Monatsverwendungsnachweis!J35</f>
        <v>0</v>
      </c>
      <c r="P25" s="182">
        <f t="shared" si="3"/>
        <v>0</v>
      </c>
      <c r="Q25" s="182">
        <f t="shared" si="1"/>
        <v>0</v>
      </c>
      <c r="R25" s="749">
        <f t="shared" si="4"/>
        <v>0</v>
      </c>
      <c r="S25" s="346">
        <f t="shared" si="5"/>
        <v>0</v>
      </c>
      <c r="T25" s="346">
        <f t="shared" si="6"/>
        <v>0</v>
      </c>
      <c r="U25" s="346">
        <f t="shared" si="7"/>
        <v>0</v>
      </c>
      <c r="V25" s="750">
        <f t="shared" si="8"/>
        <v>0</v>
      </c>
      <c r="W25" s="748"/>
      <c r="X25" s="822">
        <f t="shared" si="10"/>
        <v>0</v>
      </c>
      <c r="Y25" s="749">
        <f t="shared" si="11"/>
        <v>0</v>
      </c>
      <c r="Z25" s="346">
        <f t="shared" si="12"/>
        <v>0</v>
      </c>
      <c r="AA25" s="346">
        <f t="shared" si="13"/>
        <v>0</v>
      </c>
      <c r="AB25" s="346">
        <f t="shared" si="14"/>
        <v>0</v>
      </c>
      <c r="AC25" s="750">
        <f t="shared" si="9"/>
        <v>0</v>
      </c>
      <c r="AE25" s="120" t="s">
        <v>770</v>
      </c>
    </row>
    <row r="26" spans="1:35" x14ac:dyDescent="0.25">
      <c r="A26" s="121" t="str">
        <f>Monatsverwendungsnachweis!A36</f>
        <v/>
      </c>
      <c r="B26" s="145">
        <f>Monatsverwendungsnachweis!B36</f>
        <v>0</v>
      </c>
      <c r="C26" s="145">
        <f>Monatsverwendungsnachweis!D36</f>
        <v>0</v>
      </c>
      <c r="D26" s="146">
        <f>Monatsverwendungsnachweis!F36</f>
        <v>0</v>
      </c>
      <c r="E26" s="121">
        <f>Monatsverwendungsnachweis!G36</f>
        <v>0</v>
      </c>
      <c r="F26" s="146">
        <f>Monatsverwendungsnachweis!H36</f>
        <v>0</v>
      </c>
      <c r="G26" s="182">
        <f>Statistik!AM33</f>
        <v>0</v>
      </c>
      <c r="H26" s="182">
        <f>Statistik!AN33</f>
        <v>0</v>
      </c>
      <c r="I26" s="586">
        <f>IF(Monatsverwendungsnachweis!$P$6="ja",1,0)</f>
        <v>1</v>
      </c>
      <c r="J26" s="182">
        <f t="shared" si="0"/>
        <v>1</v>
      </c>
      <c r="K26" s="182">
        <f>IF(Monatsverwendungsnachweis!BI36&lt;=0,0,1)</f>
        <v>1</v>
      </c>
      <c r="L26" s="147">
        <f>Ermittlung_Pauschale!N25</f>
        <v>0</v>
      </c>
      <c r="M26" s="182">
        <f t="shared" si="2"/>
        <v>0</v>
      </c>
      <c r="N26" s="460">
        <f>Monatsverwendungsnachweis!$AG$7</f>
        <v>31</v>
      </c>
      <c r="O26" s="777">
        <f>Monatsverwendungsnachweis!J36</f>
        <v>0</v>
      </c>
      <c r="P26" s="182">
        <f t="shared" si="3"/>
        <v>0</v>
      </c>
      <c r="Q26" s="182">
        <f t="shared" si="1"/>
        <v>0</v>
      </c>
      <c r="R26" s="749">
        <f t="shared" si="4"/>
        <v>0</v>
      </c>
      <c r="S26" s="346">
        <f t="shared" si="5"/>
        <v>0</v>
      </c>
      <c r="T26" s="346">
        <f t="shared" si="6"/>
        <v>0</v>
      </c>
      <c r="U26" s="346">
        <f t="shared" si="7"/>
        <v>0</v>
      </c>
      <c r="V26" s="750">
        <f t="shared" si="8"/>
        <v>0</v>
      </c>
      <c r="W26" s="748"/>
      <c r="X26" s="822">
        <f t="shared" si="10"/>
        <v>0</v>
      </c>
      <c r="Y26" s="749">
        <f t="shared" si="11"/>
        <v>0</v>
      </c>
      <c r="Z26" s="346">
        <f t="shared" si="12"/>
        <v>0</v>
      </c>
      <c r="AA26" s="346">
        <f t="shared" si="13"/>
        <v>0</v>
      </c>
      <c r="AB26" s="346">
        <f t="shared" si="14"/>
        <v>0</v>
      </c>
      <c r="AC26" s="750">
        <f t="shared" si="9"/>
        <v>0</v>
      </c>
      <c r="AE26" s="120" t="s">
        <v>771</v>
      </c>
    </row>
    <row r="27" spans="1:35" x14ac:dyDescent="0.25">
      <c r="A27" s="121" t="str">
        <f>Monatsverwendungsnachweis!A37</f>
        <v/>
      </c>
      <c r="B27" s="145">
        <f>Monatsverwendungsnachweis!B37</f>
        <v>0</v>
      </c>
      <c r="C27" s="145">
        <f>Monatsverwendungsnachweis!D37</f>
        <v>0</v>
      </c>
      <c r="D27" s="146">
        <f>Monatsverwendungsnachweis!F37</f>
        <v>0</v>
      </c>
      <c r="E27" s="121">
        <f>Monatsverwendungsnachweis!G37</f>
        <v>0</v>
      </c>
      <c r="F27" s="146">
        <f>Monatsverwendungsnachweis!H37</f>
        <v>0</v>
      </c>
      <c r="G27" s="182">
        <f>Statistik!AM34</f>
        <v>0</v>
      </c>
      <c r="H27" s="182">
        <f>Statistik!AN34</f>
        <v>0</v>
      </c>
      <c r="I27" s="586">
        <f>IF(Monatsverwendungsnachweis!$P$6="ja",1,0)</f>
        <v>1</v>
      </c>
      <c r="J27" s="182">
        <f t="shared" si="0"/>
        <v>1</v>
      </c>
      <c r="K27" s="182">
        <f>IF(Monatsverwendungsnachweis!BI37&lt;=0,0,1)</f>
        <v>1</v>
      </c>
      <c r="L27" s="147">
        <f>Ermittlung_Pauschale!N26</f>
        <v>0</v>
      </c>
      <c r="M27" s="182">
        <f t="shared" si="2"/>
        <v>0</v>
      </c>
      <c r="N27" s="460">
        <f>Monatsverwendungsnachweis!$AG$7</f>
        <v>31</v>
      </c>
      <c r="O27" s="777">
        <f>Monatsverwendungsnachweis!J37</f>
        <v>0</v>
      </c>
      <c r="P27" s="182">
        <f t="shared" si="3"/>
        <v>0</v>
      </c>
      <c r="Q27" s="182">
        <f t="shared" si="1"/>
        <v>0</v>
      </c>
      <c r="R27" s="749">
        <f t="shared" si="4"/>
        <v>0</v>
      </c>
      <c r="S27" s="346">
        <f t="shared" si="5"/>
        <v>0</v>
      </c>
      <c r="T27" s="346">
        <f t="shared" si="6"/>
        <v>0</v>
      </c>
      <c r="U27" s="346">
        <f t="shared" si="7"/>
        <v>0</v>
      </c>
      <c r="V27" s="750">
        <f t="shared" si="8"/>
        <v>0</v>
      </c>
      <c r="W27" s="748"/>
      <c r="X27" s="822">
        <f t="shared" si="10"/>
        <v>0</v>
      </c>
      <c r="Y27" s="749">
        <f t="shared" si="11"/>
        <v>0</v>
      </c>
      <c r="Z27" s="346">
        <f t="shared" si="12"/>
        <v>0</v>
      </c>
      <c r="AA27" s="346">
        <f t="shared" si="13"/>
        <v>0</v>
      </c>
      <c r="AB27" s="346">
        <f t="shared" si="14"/>
        <v>0</v>
      </c>
      <c r="AC27" s="750">
        <f t="shared" si="9"/>
        <v>0</v>
      </c>
      <c r="AE27" s="120" t="s">
        <v>772</v>
      </c>
    </row>
    <row r="28" spans="1:35" x14ac:dyDescent="0.25">
      <c r="A28" s="121" t="str">
        <f>Monatsverwendungsnachweis!A38</f>
        <v/>
      </c>
      <c r="B28" s="145">
        <f>Monatsverwendungsnachweis!B38</f>
        <v>0</v>
      </c>
      <c r="C28" s="145">
        <f>Monatsverwendungsnachweis!D38</f>
        <v>0</v>
      </c>
      <c r="D28" s="146">
        <f>Monatsverwendungsnachweis!F38</f>
        <v>0</v>
      </c>
      <c r="E28" s="121">
        <f>Monatsverwendungsnachweis!G38</f>
        <v>0</v>
      </c>
      <c r="F28" s="146">
        <f>Monatsverwendungsnachweis!H38</f>
        <v>0</v>
      </c>
      <c r="G28" s="182">
        <f>Statistik!AM35</f>
        <v>0</v>
      </c>
      <c r="H28" s="182">
        <f>Statistik!AN35</f>
        <v>0</v>
      </c>
      <c r="I28" s="586">
        <f>IF(Monatsverwendungsnachweis!$P$6="ja",1,0)</f>
        <v>1</v>
      </c>
      <c r="J28" s="182">
        <f t="shared" si="0"/>
        <v>1</v>
      </c>
      <c r="K28" s="182">
        <f>IF(Monatsverwendungsnachweis!BI38&lt;=0,0,1)</f>
        <v>1</v>
      </c>
      <c r="L28" s="147">
        <f>Ermittlung_Pauschale!N27</f>
        <v>0</v>
      </c>
      <c r="M28" s="182">
        <f t="shared" si="2"/>
        <v>0</v>
      </c>
      <c r="N28" s="460">
        <f>Monatsverwendungsnachweis!$AG$7</f>
        <v>31</v>
      </c>
      <c r="O28" s="777">
        <f>Monatsverwendungsnachweis!J38</f>
        <v>0</v>
      </c>
      <c r="P28" s="182">
        <f t="shared" si="3"/>
        <v>0</v>
      </c>
      <c r="Q28" s="182">
        <f t="shared" si="1"/>
        <v>0</v>
      </c>
      <c r="R28" s="749">
        <f t="shared" si="4"/>
        <v>0</v>
      </c>
      <c r="S28" s="346">
        <f t="shared" si="5"/>
        <v>0</v>
      </c>
      <c r="T28" s="346">
        <f t="shared" si="6"/>
        <v>0</v>
      </c>
      <c r="U28" s="346">
        <f t="shared" si="7"/>
        <v>0</v>
      </c>
      <c r="V28" s="750">
        <f t="shared" si="8"/>
        <v>0</v>
      </c>
      <c r="W28" s="748"/>
      <c r="X28" s="822">
        <f t="shared" si="10"/>
        <v>0</v>
      </c>
      <c r="Y28" s="749">
        <f t="shared" si="11"/>
        <v>0</v>
      </c>
      <c r="Z28" s="346">
        <f t="shared" si="12"/>
        <v>0</v>
      </c>
      <c r="AA28" s="346">
        <f t="shared" si="13"/>
        <v>0</v>
      </c>
      <c r="AB28" s="346">
        <f t="shared" si="14"/>
        <v>0</v>
      </c>
      <c r="AC28" s="750">
        <f t="shared" si="9"/>
        <v>0</v>
      </c>
    </row>
    <row r="29" spans="1:35" x14ac:dyDescent="0.25">
      <c r="A29" s="121" t="str">
        <f>Monatsverwendungsnachweis!A39</f>
        <v/>
      </c>
      <c r="B29" s="145">
        <f>Monatsverwendungsnachweis!B39</f>
        <v>0</v>
      </c>
      <c r="C29" s="145">
        <f>Monatsverwendungsnachweis!D39</f>
        <v>0</v>
      </c>
      <c r="D29" s="146">
        <f>Monatsverwendungsnachweis!F39</f>
        <v>0</v>
      </c>
      <c r="E29" s="121">
        <f>Monatsverwendungsnachweis!G39</f>
        <v>0</v>
      </c>
      <c r="F29" s="146">
        <f>Monatsverwendungsnachweis!H39</f>
        <v>0</v>
      </c>
      <c r="G29" s="182">
        <f>Statistik!AM36</f>
        <v>0</v>
      </c>
      <c r="H29" s="182">
        <f>Statistik!AN36</f>
        <v>0</v>
      </c>
      <c r="I29" s="586">
        <f>IF(Monatsverwendungsnachweis!$P$6="ja",1,0)</f>
        <v>1</v>
      </c>
      <c r="J29" s="182">
        <f t="shared" si="0"/>
        <v>1</v>
      </c>
      <c r="K29" s="182">
        <f>IF(Monatsverwendungsnachweis!BI39&lt;=0,0,1)</f>
        <v>1</v>
      </c>
      <c r="L29" s="147">
        <f>Ermittlung_Pauschale!N28</f>
        <v>0</v>
      </c>
      <c r="M29" s="182">
        <f t="shared" si="2"/>
        <v>0</v>
      </c>
      <c r="N29" s="460">
        <f>Monatsverwendungsnachweis!$AG$7</f>
        <v>31</v>
      </c>
      <c r="O29" s="777">
        <f>Monatsverwendungsnachweis!J39</f>
        <v>0</v>
      </c>
      <c r="P29" s="182">
        <f t="shared" si="3"/>
        <v>0</v>
      </c>
      <c r="Q29" s="182">
        <f t="shared" si="1"/>
        <v>0</v>
      </c>
      <c r="R29" s="749">
        <f t="shared" si="4"/>
        <v>0</v>
      </c>
      <c r="S29" s="346">
        <f t="shared" si="5"/>
        <v>0</v>
      </c>
      <c r="T29" s="346">
        <f t="shared" si="6"/>
        <v>0</v>
      </c>
      <c r="U29" s="346">
        <f t="shared" si="7"/>
        <v>0</v>
      </c>
      <c r="V29" s="750">
        <f t="shared" si="8"/>
        <v>0</v>
      </c>
      <c r="W29" s="748"/>
      <c r="X29" s="822">
        <f t="shared" si="10"/>
        <v>0</v>
      </c>
      <c r="Y29" s="749">
        <f t="shared" si="11"/>
        <v>0</v>
      </c>
      <c r="Z29" s="346">
        <f t="shared" si="12"/>
        <v>0</v>
      </c>
      <c r="AA29" s="346">
        <f t="shared" si="13"/>
        <v>0</v>
      </c>
      <c r="AB29" s="346">
        <f t="shared" si="14"/>
        <v>0</v>
      </c>
      <c r="AC29" s="750">
        <f t="shared" si="9"/>
        <v>0</v>
      </c>
    </row>
    <row r="30" spans="1:35" x14ac:dyDescent="0.25">
      <c r="A30" s="121" t="str">
        <f>Monatsverwendungsnachweis!A40</f>
        <v/>
      </c>
      <c r="B30" s="145">
        <f>Monatsverwendungsnachweis!B40</f>
        <v>0</v>
      </c>
      <c r="C30" s="145">
        <f>Monatsverwendungsnachweis!D40</f>
        <v>0</v>
      </c>
      <c r="D30" s="146">
        <f>Monatsverwendungsnachweis!F40</f>
        <v>0</v>
      </c>
      <c r="E30" s="121">
        <f>Monatsverwendungsnachweis!G40</f>
        <v>0</v>
      </c>
      <c r="F30" s="146">
        <f>Monatsverwendungsnachweis!H40</f>
        <v>0</v>
      </c>
      <c r="G30" s="182">
        <f>Statistik!AM37</f>
        <v>0</v>
      </c>
      <c r="H30" s="182">
        <f>Statistik!AN37</f>
        <v>0</v>
      </c>
      <c r="I30" s="586">
        <f>IF(Monatsverwendungsnachweis!$P$6="ja",1,0)</f>
        <v>1</v>
      </c>
      <c r="J30" s="182">
        <f t="shared" si="0"/>
        <v>1</v>
      </c>
      <c r="K30" s="182">
        <f>IF(Monatsverwendungsnachweis!BI40&lt;=0,0,1)</f>
        <v>1</v>
      </c>
      <c r="L30" s="147">
        <f>Ermittlung_Pauschale!N29</f>
        <v>0</v>
      </c>
      <c r="M30" s="182">
        <f t="shared" si="2"/>
        <v>0</v>
      </c>
      <c r="N30" s="460">
        <f>Monatsverwendungsnachweis!$AG$7</f>
        <v>31</v>
      </c>
      <c r="O30" s="777">
        <f>Monatsverwendungsnachweis!J40</f>
        <v>0</v>
      </c>
      <c r="P30" s="182">
        <f t="shared" si="3"/>
        <v>0</v>
      </c>
      <c r="Q30" s="182">
        <f t="shared" si="1"/>
        <v>0</v>
      </c>
      <c r="R30" s="749">
        <f t="shared" si="4"/>
        <v>0</v>
      </c>
      <c r="S30" s="346">
        <f t="shared" si="5"/>
        <v>0</v>
      </c>
      <c r="T30" s="346">
        <f t="shared" si="6"/>
        <v>0</v>
      </c>
      <c r="U30" s="346">
        <f t="shared" si="7"/>
        <v>0</v>
      </c>
      <c r="V30" s="750">
        <f t="shared" si="8"/>
        <v>0</v>
      </c>
      <c r="W30" s="748"/>
      <c r="X30" s="822">
        <f t="shared" si="10"/>
        <v>0</v>
      </c>
      <c r="Y30" s="749">
        <f t="shared" si="11"/>
        <v>0</v>
      </c>
      <c r="Z30" s="346">
        <f t="shared" si="12"/>
        <v>0</v>
      </c>
      <c r="AA30" s="346">
        <f t="shared" si="13"/>
        <v>0</v>
      </c>
      <c r="AB30" s="346">
        <f t="shared" si="14"/>
        <v>0</v>
      </c>
      <c r="AC30" s="750">
        <f t="shared" si="9"/>
        <v>0</v>
      </c>
    </row>
    <row r="31" spans="1:35" x14ac:dyDescent="0.25">
      <c r="A31" s="121" t="str">
        <f>Monatsverwendungsnachweis!A41</f>
        <v/>
      </c>
      <c r="B31" s="145">
        <f>Monatsverwendungsnachweis!B41</f>
        <v>0</v>
      </c>
      <c r="C31" s="145">
        <f>Monatsverwendungsnachweis!D41</f>
        <v>0</v>
      </c>
      <c r="D31" s="146">
        <f>Monatsverwendungsnachweis!F41</f>
        <v>0</v>
      </c>
      <c r="E31" s="121">
        <f>Monatsverwendungsnachweis!G41</f>
        <v>0</v>
      </c>
      <c r="F31" s="146">
        <f>Monatsverwendungsnachweis!H41</f>
        <v>0</v>
      </c>
      <c r="G31" s="182">
        <f>Statistik!AM38</f>
        <v>0</v>
      </c>
      <c r="H31" s="182">
        <f>Statistik!AN38</f>
        <v>0</v>
      </c>
      <c r="I31" s="586">
        <f>IF(Monatsverwendungsnachweis!$P$6="ja",1,0)</f>
        <v>1</v>
      </c>
      <c r="J31" s="182">
        <f t="shared" si="0"/>
        <v>1</v>
      </c>
      <c r="K31" s="182">
        <f>IF(Monatsverwendungsnachweis!BI41&lt;=0,0,1)</f>
        <v>1</v>
      </c>
      <c r="L31" s="147">
        <f>Ermittlung_Pauschale!N30</f>
        <v>0</v>
      </c>
      <c r="M31" s="182">
        <f t="shared" si="2"/>
        <v>0</v>
      </c>
      <c r="N31" s="460">
        <f>Monatsverwendungsnachweis!$AG$7</f>
        <v>31</v>
      </c>
      <c r="O31" s="777">
        <f>Monatsverwendungsnachweis!J41</f>
        <v>0</v>
      </c>
      <c r="P31" s="182">
        <f t="shared" si="3"/>
        <v>0</v>
      </c>
      <c r="Q31" s="182">
        <f t="shared" si="1"/>
        <v>0</v>
      </c>
      <c r="R31" s="749">
        <f t="shared" si="4"/>
        <v>0</v>
      </c>
      <c r="S31" s="346">
        <f t="shared" si="5"/>
        <v>0</v>
      </c>
      <c r="T31" s="346">
        <f t="shared" si="6"/>
        <v>0</v>
      </c>
      <c r="U31" s="346">
        <f t="shared" si="7"/>
        <v>0</v>
      </c>
      <c r="V31" s="750">
        <f t="shared" si="8"/>
        <v>0</v>
      </c>
      <c r="W31" s="748"/>
      <c r="X31" s="822">
        <f t="shared" si="10"/>
        <v>0</v>
      </c>
      <c r="Y31" s="749">
        <f t="shared" si="11"/>
        <v>0</v>
      </c>
      <c r="Z31" s="346">
        <f t="shared" si="12"/>
        <v>0</v>
      </c>
      <c r="AA31" s="346">
        <f t="shared" si="13"/>
        <v>0</v>
      </c>
      <c r="AB31" s="346">
        <f t="shared" si="14"/>
        <v>0</v>
      </c>
      <c r="AC31" s="750">
        <f t="shared" si="9"/>
        <v>0</v>
      </c>
    </row>
    <row r="32" spans="1:35" x14ac:dyDescent="0.25">
      <c r="A32" s="121" t="str">
        <f>Monatsverwendungsnachweis!A42</f>
        <v/>
      </c>
      <c r="B32" s="145">
        <f>Monatsverwendungsnachweis!B42</f>
        <v>0</v>
      </c>
      <c r="C32" s="145">
        <f>Monatsverwendungsnachweis!D42</f>
        <v>0</v>
      </c>
      <c r="D32" s="146">
        <f>Monatsverwendungsnachweis!F42</f>
        <v>0</v>
      </c>
      <c r="E32" s="121">
        <f>Monatsverwendungsnachweis!G42</f>
        <v>0</v>
      </c>
      <c r="F32" s="146">
        <f>Monatsverwendungsnachweis!H42</f>
        <v>0</v>
      </c>
      <c r="G32" s="182">
        <f>Statistik!AM39</f>
        <v>0</v>
      </c>
      <c r="H32" s="182">
        <f>Statistik!AN39</f>
        <v>0</v>
      </c>
      <c r="I32" s="586">
        <f>IF(Monatsverwendungsnachweis!$P$6="ja",1,0)</f>
        <v>1</v>
      </c>
      <c r="J32" s="182">
        <f t="shared" si="0"/>
        <v>1</v>
      </c>
      <c r="K32" s="182">
        <f>IF(Monatsverwendungsnachweis!BI42&lt;=0,0,1)</f>
        <v>1</v>
      </c>
      <c r="L32" s="147">
        <f>Ermittlung_Pauschale!N31</f>
        <v>0</v>
      </c>
      <c r="M32" s="182">
        <f t="shared" si="2"/>
        <v>0</v>
      </c>
      <c r="N32" s="460">
        <f>Monatsverwendungsnachweis!$AG$7</f>
        <v>31</v>
      </c>
      <c r="O32" s="777">
        <f>Monatsverwendungsnachweis!J42</f>
        <v>0</v>
      </c>
      <c r="P32" s="182">
        <f t="shared" si="3"/>
        <v>0</v>
      </c>
      <c r="Q32" s="182">
        <f t="shared" si="1"/>
        <v>0</v>
      </c>
      <c r="R32" s="749">
        <f t="shared" si="4"/>
        <v>0</v>
      </c>
      <c r="S32" s="346">
        <f t="shared" si="5"/>
        <v>0</v>
      </c>
      <c r="T32" s="346">
        <f t="shared" si="6"/>
        <v>0</v>
      </c>
      <c r="U32" s="346">
        <f t="shared" si="7"/>
        <v>0</v>
      </c>
      <c r="V32" s="750">
        <f t="shared" si="8"/>
        <v>0</v>
      </c>
      <c r="W32" s="748"/>
      <c r="X32" s="822">
        <f t="shared" si="10"/>
        <v>0</v>
      </c>
      <c r="Y32" s="749">
        <f t="shared" si="11"/>
        <v>0</v>
      </c>
      <c r="Z32" s="346">
        <f t="shared" si="12"/>
        <v>0</v>
      </c>
      <c r="AA32" s="346">
        <f t="shared" si="13"/>
        <v>0</v>
      </c>
      <c r="AB32" s="346">
        <f t="shared" si="14"/>
        <v>0</v>
      </c>
      <c r="AC32" s="750">
        <f t="shared" si="9"/>
        <v>0</v>
      </c>
    </row>
    <row r="33" spans="1:29" x14ac:dyDescent="0.25">
      <c r="A33" s="121" t="str">
        <f>Monatsverwendungsnachweis!A43</f>
        <v/>
      </c>
      <c r="B33" s="145">
        <f>Monatsverwendungsnachweis!B43</f>
        <v>0</v>
      </c>
      <c r="C33" s="145">
        <f>Monatsverwendungsnachweis!D43</f>
        <v>0</v>
      </c>
      <c r="D33" s="146">
        <f>Monatsverwendungsnachweis!F43</f>
        <v>0</v>
      </c>
      <c r="E33" s="121">
        <f>Monatsverwendungsnachweis!G43</f>
        <v>0</v>
      </c>
      <c r="F33" s="146">
        <f>Monatsverwendungsnachweis!H43</f>
        <v>0</v>
      </c>
      <c r="G33" s="182">
        <f>Statistik!AM40</f>
        <v>0</v>
      </c>
      <c r="H33" s="182">
        <f>Statistik!AN40</f>
        <v>0</v>
      </c>
      <c r="I33" s="586">
        <f>IF(Monatsverwendungsnachweis!$P$6="ja",1,0)</f>
        <v>1</v>
      </c>
      <c r="J33" s="182">
        <f t="shared" si="0"/>
        <v>1</v>
      </c>
      <c r="K33" s="182">
        <f>IF(Monatsverwendungsnachweis!BI43&lt;=0,0,1)</f>
        <v>1</v>
      </c>
      <c r="L33" s="147">
        <f>Ermittlung_Pauschale!N32</f>
        <v>0</v>
      </c>
      <c r="M33" s="182">
        <f t="shared" si="2"/>
        <v>0</v>
      </c>
      <c r="N33" s="460">
        <f>Monatsverwendungsnachweis!$AG$7</f>
        <v>31</v>
      </c>
      <c r="O33" s="777">
        <f>Monatsverwendungsnachweis!J43</f>
        <v>0</v>
      </c>
      <c r="P33" s="182">
        <f t="shared" si="3"/>
        <v>0</v>
      </c>
      <c r="Q33" s="182">
        <f t="shared" si="1"/>
        <v>0</v>
      </c>
      <c r="R33" s="749">
        <f t="shared" si="4"/>
        <v>0</v>
      </c>
      <c r="S33" s="346">
        <f t="shared" si="5"/>
        <v>0</v>
      </c>
      <c r="T33" s="346">
        <f t="shared" si="6"/>
        <v>0</v>
      </c>
      <c r="U33" s="346">
        <f t="shared" si="7"/>
        <v>0</v>
      </c>
      <c r="V33" s="750">
        <f t="shared" si="8"/>
        <v>0</v>
      </c>
      <c r="W33" s="748"/>
      <c r="X33" s="822">
        <f t="shared" si="10"/>
        <v>0</v>
      </c>
      <c r="Y33" s="749">
        <f t="shared" si="11"/>
        <v>0</v>
      </c>
      <c r="Z33" s="346">
        <f t="shared" si="12"/>
        <v>0</v>
      </c>
      <c r="AA33" s="346">
        <f t="shared" si="13"/>
        <v>0</v>
      </c>
      <c r="AB33" s="346">
        <f t="shared" si="14"/>
        <v>0</v>
      </c>
      <c r="AC33" s="750">
        <f t="shared" si="9"/>
        <v>0</v>
      </c>
    </row>
    <row r="34" spans="1:29" x14ac:dyDescent="0.25">
      <c r="A34" s="121" t="str">
        <f>Monatsverwendungsnachweis!A44</f>
        <v/>
      </c>
      <c r="B34" s="145">
        <f>Monatsverwendungsnachweis!B44</f>
        <v>0</v>
      </c>
      <c r="C34" s="145">
        <f>Monatsverwendungsnachweis!D44</f>
        <v>0</v>
      </c>
      <c r="D34" s="146">
        <f>Monatsverwendungsnachweis!F44</f>
        <v>0</v>
      </c>
      <c r="E34" s="121">
        <f>Monatsverwendungsnachweis!G44</f>
        <v>0</v>
      </c>
      <c r="F34" s="146">
        <f>Monatsverwendungsnachweis!H44</f>
        <v>0</v>
      </c>
      <c r="G34" s="182">
        <f>Statistik!AM41</f>
        <v>0</v>
      </c>
      <c r="H34" s="182">
        <f>Statistik!AN41</f>
        <v>0</v>
      </c>
      <c r="I34" s="586">
        <f>IF(Monatsverwendungsnachweis!$P$6="ja",1,0)</f>
        <v>1</v>
      </c>
      <c r="J34" s="182">
        <f t="shared" si="0"/>
        <v>1</v>
      </c>
      <c r="K34" s="182">
        <f>IF(Monatsverwendungsnachweis!BI44&lt;=0,0,1)</f>
        <v>1</v>
      </c>
      <c r="L34" s="147">
        <f>Ermittlung_Pauschale!N33</f>
        <v>0</v>
      </c>
      <c r="M34" s="182">
        <f t="shared" si="2"/>
        <v>0</v>
      </c>
      <c r="N34" s="460">
        <f>Monatsverwendungsnachweis!$AG$7</f>
        <v>31</v>
      </c>
      <c r="O34" s="777">
        <f>Monatsverwendungsnachweis!J44</f>
        <v>0</v>
      </c>
      <c r="P34" s="182">
        <f t="shared" si="3"/>
        <v>0</v>
      </c>
      <c r="Q34" s="182">
        <f t="shared" si="1"/>
        <v>0</v>
      </c>
      <c r="R34" s="749">
        <f t="shared" si="4"/>
        <v>0</v>
      </c>
      <c r="S34" s="346">
        <f t="shared" si="5"/>
        <v>0</v>
      </c>
      <c r="T34" s="346">
        <f t="shared" si="6"/>
        <v>0</v>
      </c>
      <c r="U34" s="346">
        <f t="shared" si="7"/>
        <v>0</v>
      </c>
      <c r="V34" s="750">
        <f t="shared" si="8"/>
        <v>0</v>
      </c>
      <c r="W34" s="748"/>
      <c r="X34" s="822">
        <f t="shared" si="10"/>
        <v>0</v>
      </c>
      <c r="Y34" s="749">
        <f t="shared" si="11"/>
        <v>0</v>
      </c>
      <c r="Z34" s="346">
        <f t="shared" si="12"/>
        <v>0</v>
      </c>
      <c r="AA34" s="346">
        <f t="shared" si="13"/>
        <v>0</v>
      </c>
      <c r="AB34" s="346">
        <f t="shared" si="14"/>
        <v>0</v>
      </c>
      <c r="AC34" s="750">
        <f t="shared" si="9"/>
        <v>0</v>
      </c>
    </row>
    <row r="35" spans="1:29" x14ac:dyDescent="0.25">
      <c r="A35" s="121" t="str">
        <f>Monatsverwendungsnachweis!A45</f>
        <v/>
      </c>
      <c r="B35" s="145">
        <f>Monatsverwendungsnachweis!B45</f>
        <v>0</v>
      </c>
      <c r="C35" s="145">
        <f>Monatsverwendungsnachweis!D45</f>
        <v>0</v>
      </c>
      <c r="D35" s="146">
        <f>Monatsverwendungsnachweis!F45</f>
        <v>0</v>
      </c>
      <c r="E35" s="121">
        <f>Monatsverwendungsnachweis!G45</f>
        <v>0</v>
      </c>
      <c r="F35" s="146">
        <f>Monatsverwendungsnachweis!H45</f>
        <v>0</v>
      </c>
      <c r="G35" s="182">
        <f>Statistik!AM42</f>
        <v>0</v>
      </c>
      <c r="H35" s="182">
        <f>Statistik!AN42</f>
        <v>0</v>
      </c>
      <c r="I35" s="586">
        <f>IF(Monatsverwendungsnachweis!$P$6="ja",1,0)</f>
        <v>1</v>
      </c>
      <c r="J35" s="182">
        <f t="shared" si="0"/>
        <v>1</v>
      </c>
      <c r="K35" s="182">
        <f>IF(Monatsverwendungsnachweis!BI45&lt;=0,0,1)</f>
        <v>1</v>
      </c>
      <c r="L35" s="147">
        <f>Ermittlung_Pauschale!N34</f>
        <v>0</v>
      </c>
      <c r="M35" s="182">
        <f t="shared" si="2"/>
        <v>0</v>
      </c>
      <c r="N35" s="460">
        <f>Monatsverwendungsnachweis!$AG$7</f>
        <v>31</v>
      </c>
      <c r="O35" s="777">
        <f>Monatsverwendungsnachweis!J45</f>
        <v>0</v>
      </c>
      <c r="P35" s="182">
        <f t="shared" si="3"/>
        <v>0</v>
      </c>
      <c r="Q35" s="182">
        <f t="shared" si="1"/>
        <v>0</v>
      </c>
      <c r="R35" s="749">
        <f t="shared" si="4"/>
        <v>0</v>
      </c>
      <c r="S35" s="346">
        <f t="shared" si="5"/>
        <v>0</v>
      </c>
      <c r="T35" s="346">
        <f t="shared" si="6"/>
        <v>0</v>
      </c>
      <c r="U35" s="346">
        <f t="shared" si="7"/>
        <v>0</v>
      </c>
      <c r="V35" s="750">
        <f t="shared" si="8"/>
        <v>0</v>
      </c>
      <c r="W35" s="748"/>
      <c r="X35" s="822">
        <f t="shared" si="10"/>
        <v>0</v>
      </c>
      <c r="Y35" s="749">
        <f t="shared" si="11"/>
        <v>0</v>
      </c>
      <c r="Z35" s="346">
        <f t="shared" si="12"/>
        <v>0</v>
      </c>
      <c r="AA35" s="346">
        <f t="shared" si="13"/>
        <v>0</v>
      </c>
      <c r="AB35" s="346">
        <f t="shared" si="14"/>
        <v>0</v>
      </c>
      <c r="AC35" s="750">
        <f t="shared" si="9"/>
        <v>0</v>
      </c>
    </row>
    <row r="36" spans="1:29" x14ac:dyDescent="0.25">
      <c r="A36" s="121" t="str">
        <f>Monatsverwendungsnachweis!A46</f>
        <v/>
      </c>
      <c r="B36" s="145">
        <f>Monatsverwendungsnachweis!B46</f>
        <v>0</v>
      </c>
      <c r="C36" s="145">
        <f>Monatsverwendungsnachweis!D46</f>
        <v>0</v>
      </c>
      <c r="D36" s="146">
        <f>Monatsverwendungsnachweis!F46</f>
        <v>0</v>
      </c>
      <c r="E36" s="121">
        <f>Monatsverwendungsnachweis!G46</f>
        <v>0</v>
      </c>
      <c r="F36" s="146">
        <f>Monatsverwendungsnachweis!H46</f>
        <v>0</v>
      </c>
      <c r="G36" s="182">
        <f>Statistik!AM43</f>
        <v>0</v>
      </c>
      <c r="H36" s="182">
        <f>Statistik!AN43</f>
        <v>0</v>
      </c>
      <c r="I36" s="586">
        <f>IF(Monatsverwendungsnachweis!$P$6="ja",1,0)</f>
        <v>1</v>
      </c>
      <c r="J36" s="182">
        <f t="shared" si="0"/>
        <v>1</v>
      </c>
      <c r="K36" s="182">
        <f>IF(Monatsverwendungsnachweis!BI46&lt;=0,0,1)</f>
        <v>1</v>
      </c>
      <c r="L36" s="147">
        <f>Ermittlung_Pauschale!N35</f>
        <v>0</v>
      </c>
      <c r="M36" s="182">
        <f t="shared" si="2"/>
        <v>0</v>
      </c>
      <c r="N36" s="460">
        <f>Monatsverwendungsnachweis!$AG$7</f>
        <v>31</v>
      </c>
      <c r="O36" s="777">
        <f>Monatsverwendungsnachweis!J46</f>
        <v>0</v>
      </c>
      <c r="P36" s="182">
        <f t="shared" si="3"/>
        <v>0</v>
      </c>
      <c r="Q36" s="182">
        <f t="shared" si="1"/>
        <v>0</v>
      </c>
      <c r="R36" s="749">
        <f t="shared" si="4"/>
        <v>0</v>
      </c>
      <c r="S36" s="346">
        <f t="shared" si="5"/>
        <v>0</v>
      </c>
      <c r="T36" s="346">
        <f t="shared" si="6"/>
        <v>0</v>
      </c>
      <c r="U36" s="346">
        <f t="shared" si="7"/>
        <v>0</v>
      </c>
      <c r="V36" s="750">
        <f t="shared" si="8"/>
        <v>0</v>
      </c>
      <c r="W36" s="748"/>
      <c r="X36" s="822">
        <f t="shared" si="10"/>
        <v>0</v>
      </c>
      <c r="Y36" s="749">
        <f t="shared" si="11"/>
        <v>0</v>
      </c>
      <c r="Z36" s="346">
        <f t="shared" si="12"/>
        <v>0</v>
      </c>
      <c r="AA36" s="346">
        <f t="shared" si="13"/>
        <v>0</v>
      </c>
      <c r="AB36" s="346">
        <f t="shared" si="14"/>
        <v>0</v>
      </c>
      <c r="AC36" s="750">
        <f t="shared" si="9"/>
        <v>0</v>
      </c>
    </row>
    <row r="37" spans="1:29" x14ac:dyDescent="0.25">
      <c r="A37" s="121" t="str">
        <f>Monatsverwendungsnachweis!A47</f>
        <v/>
      </c>
      <c r="B37" s="145">
        <f>Monatsverwendungsnachweis!B47</f>
        <v>0</v>
      </c>
      <c r="C37" s="145">
        <f>Monatsverwendungsnachweis!D47</f>
        <v>0</v>
      </c>
      <c r="D37" s="146">
        <f>Monatsverwendungsnachweis!F47</f>
        <v>0</v>
      </c>
      <c r="E37" s="121">
        <f>Monatsverwendungsnachweis!G47</f>
        <v>0</v>
      </c>
      <c r="F37" s="146">
        <f>Monatsverwendungsnachweis!H47</f>
        <v>0</v>
      </c>
      <c r="G37" s="182">
        <f>Statistik!AM44</f>
        <v>0</v>
      </c>
      <c r="H37" s="182">
        <f>Statistik!AN44</f>
        <v>0</v>
      </c>
      <c r="I37" s="586">
        <f>IF(Monatsverwendungsnachweis!$P$6="ja",1,0)</f>
        <v>1</v>
      </c>
      <c r="J37" s="182">
        <f t="shared" si="0"/>
        <v>1</v>
      </c>
      <c r="K37" s="182">
        <f>IF(Monatsverwendungsnachweis!BI47&lt;=0,0,1)</f>
        <v>1</v>
      </c>
      <c r="L37" s="147">
        <f>Ermittlung_Pauschale!N36</f>
        <v>0</v>
      </c>
      <c r="M37" s="182">
        <f t="shared" si="2"/>
        <v>0</v>
      </c>
      <c r="N37" s="460">
        <f>Monatsverwendungsnachweis!$AG$7</f>
        <v>31</v>
      </c>
      <c r="O37" s="777">
        <f>Monatsverwendungsnachweis!J47</f>
        <v>0</v>
      </c>
      <c r="P37" s="182">
        <f t="shared" si="3"/>
        <v>0</v>
      </c>
      <c r="Q37" s="182">
        <f t="shared" si="1"/>
        <v>0</v>
      </c>
      <c r="R37" s="749">
        <f t="shared" si="4"/>
        <v>0</v>
      </c>
      <c r="S37" s="346">
        <f t="shared" si="5"/>
        <v>0</v>
      </c>
      <c r="T37" s="346">
        <f t="shared" si="6"/>
        <v>0</v>
      </c>
      <c r="U37" s="346">
        <f t="shared" si="7"/>
        <v>0</v>
      </c>
      <c r="V37" s="750">
        <f t="shared" si="8"/>
        <v>0</v>
      </c>
      <c r="W37" s="748"/>
      <c r="X37" s="822">
        <f t="shared" si="10"/>
        <v>0</v>
      </c>
      <c r="Y37" s="749">
        <f t="shared" si="11"/>
        <v>0</v>
      </c>
      <c r="Z37" s="346">
        <f t="shared" si="12"/>
        <v>0</v>
      </c>
      <c r="AA37" s="346">
        <f t="shared" si="13"/>
        <v>0</v>
      </c>
      <c r="AB37" s="346">
        <f t="shared" si="14"/>
        <v>0</v>
      </c>
      <c r="AC37" s="750">
        <f t="shared" si="9"/>
        <v>0</v>
      </c>
    </row>
    <row r="38" spans="1:29" x14ac:dyDescent="0.25">
      <c r="A38" s="121" t="str">
        <f>Monatsverwendungsnachweis!A48</f>
        <v/>
      </c>
      <c r="B38" s="145">
        <f>Monatsverwendungsnachweis!B48</f>
        <v>0</v>
      </c>
      <c r="C38" s="145">
        <f>Monatsverwendungsnachweis!D48</f>
        <v>0</v>
      </c>
      <c r="D38" s="146">
        <f>Monatsverwendungsnachweis!F48</f>
        <v>0</v>
      </c>
      <c r="E38" s="121">
        <f>Monatsverwendungsnachweis!G48</f>
        <v>0</v>
      </c>
      <c r="F38" s="146">
        <f>Monatsverwendungsnachweis!H48</f>
        <v>0</v>
      </c>
      <c r="G38" s="182">
        <f>Statistik!AM45</f>
        <v>0</v>
      </c>
      <c r="H38" s="182">
        <f>Statistik!AN45</f>
        <v>0</v>
      </c>
      <c r="I38" s="586">
        <f>IF(Monatsverwendungsnachweis!$P$6="ja",1,0)</f>
        <v>1</v>
      </c>
      <c r="J38" s="182">
        <f t="shared" si="0"/>
        <v>1</v>
      </c>
      <c r="K38" s="182">
        <f>IF(Monatsverwendungsnachweis!BI48&lt;=0,0,1)</f>
        <v>1</v>
      </c>
      <c r="L38" s="147">
        <f>Ermittlung_Pauschale!N37</f>
        <v>0</v>
      </c>
      <c r="M38" s="182">
        <f t="shared" si="2"/>
        <v>0</v>
      </c>
      <c r="N38" s="460">
        <f>Monatsverwendungsnachweis!$AG$7</f>
        <v>31</v>
      </c>
      <c r="O38" s="777">
        <f>Monatsverwendungsnachweis!J48</f>
        <v>0</v>
      </c>
      <c r="P38" s="182">
        <f t="shared" si="3"/>
        <v>0</v>
      </c>
      <c r="Q38" s="182">
        <f t="shared" si="1"/>
        <v>0</v>
      </c>
      <c r="R38" s="749">
        <f t="shared" si="4"/>
        <v>0</v>
      </c>
      <c r="S38" s="346">
        <f t="shared" si="5"/>
        <v>0</v>
      </c>
      <c r="T38" s="346">
        <f t="shared" si="6"/>
        <v>0</v>
      </c>
      <c r="U38" s="346">
        <f t="shared" si="7"/>
        <v>0</v>
      </c>
      <c r="V38" s="750">
        <f t="shared" si="8"/>
        <v>0</v>
      </c>
      <c r="W38" s="748"/>
      <c r="X38" s="822">
        <f t="shared" si="10"/>
        <v>0</v>
      </c>
      <c r="Y38" s="749">
        <f t="shared" si="11"/>
        <v>0</v>
      </c>
      <c r="Z38" s="346">
        <f t="shared" si="12"/>
        <v>0</v>
      </c>
      <c r="AA38" s="346">
        <f t="shared" si="13"/>
        <v>0</v>
      </c>
      <c r="AB38" s="346">
        <f t="shared" si="14"/>
        <v>0</v>
      </c>
      <c r="AC38" s="750">
        <f t="shared" si="9"/>
        <v>0</v>
      </c>
    </row>
    <row r="39" spans="1:29" x14ac:dyDescent="0.25">
      <c r="A39" s="121" t="str">
        <f>Monatsverwendungsnachweis!A49</f>
        <v/>
      </c>
      <c r="B39" s="145">
        <f>Monatsverwendungsnachweis!B49</f>
        <v>0</v>
      </c>
      <c r="C39" s="145">
        <f>Monatsverwendungsnachweis!D49</f>
        <v>0</v>
      </c>
      <c r="D39" s="146">
        <f>Monatsverwendungsnachweis!F49</f>
        <v>0</v>
      </c>
      <c r="E39" s="121">
        <f>Monatsverwendungsnachweis!G49</f>
        <v>0</v>
      </c>
      <c r="F39" s="146">
        <f>Monatsverwendungsnachweis!H49</f>
        <v>0</v>
      </c>
      <c r="G39" s="182">
        <f>Statistik!AM46</f>
        <v>0</v>
      </c>
      <c r="H39" s="182">
        <f>Statistik!AN46</f>
        <v>0</v>
      </c>
      <c r="I39" s="586">
        <f>IF(Monatsverwendungsnachweis!$P$6="ja",1,0)</f>
        <v>1</v>
      </c>
      <c r="J39" s="182">
        <f t="shared" si="0"/>
        <v>1</v>
      </c>
      <c r="K39" s="182">
        <f>IF(Monatsverwendungsnachweis!BI49&lt;=0,0,1)</f>
        <v>1</v>
      </c>
      <c r="L39" s="147">
        <f>Ermittlung_Pauschale!N38</f>
        <v>0</v>
      </c>
      <c r="M39" s="182">
        <f t="shared" si="2"/>
        <v>0</v>
      </c>
      <c r="N39" s="460">
        <f>Monatsverwendungsnachweis!$AG$7</f>
        <v>31</v>
      </c>
      <c r="O39" s="777">
        <f>Monatsverwendungsnachweis!J49</f>
        <v>0</v>
      </c>
      <c r="P39" s="182">
        <f t="shared" si="3"/>
        <v>0</v>
      </c>
      <c r="Q39" s="182">
        <f t="shared" si="1"/>
        <v>0</v>
      </c>
      <c r="R39" s="749">
        <f t="shared" si="4"/>
        <v>0</v>
      </c>
      <c r="S39" s="346">
        <f t="shared" si="5"/>
        <v>0</v>
      </c>
      <c r="T39" s="346">
        <f t="shared" si="6"/>
        <v>0</v>
      </c>
      <c r="U39" s="346">
        <f t="shared" si="7"/>
        <v>0</v>
      </c>
      <c r="V39" s="750">
        <f t="shared" si="8"/>
        <v>0</v>
      </c>
      <c r="W39" s="748"/>
      <c r="X39" s="822">
        <f t="shared" si="10"/>
        <v>0</v>
      </c>
      <c r="Y39" s="749">
        <f t="shared" si="11"/>
        <v>0</v>
      </c>
      <c r="Z39" s="346">
        <f t="shared" si="12"/>
        <v>0</v>
      </c>
      <c r="AA39" s="346">
        <f t="shared" si="13"/>
        <v>0</v>
      </c>
      <c r="AB39" s="346">
        <f t="shared" si="14"/>
        <v>0</v>
      </c>
      <c r="AC39" s="750">
        <f t="shared" si="9"/>
        <v>0</v>
      </c>
    </row>
    <row r="40" spans="1:29" x14ac:dyDescent="0.25">
      <c r="A40" s="121" t="str">
        <f>Monatsverwendungsnachweis!A50</f>
        <v/>
      </c>
      <c r="B40" s="145">
        <f>Monatsverwendungsnachweis!B50</f>
        <v>0</v>
      </c>
      <c r="C40" s="145">
        <f>Monatsverwendungsnachweis!D50</f>
        <v>0</v>
      </c>
      <c r="D40" s="146">
        <f>Monatsverwendungsnachweis!F50</f>
        <v>0</v>
      </c>
      <c r="E40" s="121">
        <f>Monatsverwendungsnachweis!G50</f>
        <v>0</v>
      </c>
      <c r="F40" s="146">
        <f>Monatsverwendungsnachweis!H50</f>
        <v>0</v>
      </c>
      <c r="G40" s="182">
        <f>Statistik!AM47</f>
        <v>0</v>
      </c>
      <c r="H40" s="182">
        <f>Statistik!AN47</f>
        <v>0</v>
      </c>
      <c r="I40" s="586">
        <f>IF(Monatsverwendungsnachweis!$P$6="ja",1,0)</f>
        <v>1</v>
      </c>
      <c r="J40" s="182">
        <f t="shared" si="0"/>
        <v>1</v>
      </c>
      <c r="K40" s="182">
        <f>IF(Monatsverwendungsnachweis!BI50&lt;=0,0,1)</f>
        <v>1</v>
      </c>
      <c r="L40" s="147">
        <f>Ermittlung_Pauschale!N39</f>
        <v>0</v>
      </c>
      <c r="M40" s="182">
        <f t="shared" si="2"/>
        <v>0</v>
      </c>
      <c r="N40" s="460">
        <f>Monatsverwendungsnachweis!$AG$7</f>
        <v>31</v>
      </c>
      <c r="O40" s="777">
        <f>Monatsverwendungsnachweis!J50</f>
        <v>0</v>
      </c>
      <c r="P40" s="182">
        <f t="shared" si="3"/>
        <v>0</v>
      </c>
      <c r="Q40" s="182">
        <f t="shared" si="1"/>
        <v>0</v>
      </c>
      <c r="R40" s="749">
        <f t="shared" si="4"/>
        <v>0</v>
      </c>
      <c r="S40" s="346">
        <f t="shared" si="5"/>
        <v>0</v>
      </c>
      <c r="T40" s="346">
        <f t="shared" si="6"/>
        <v>0</v>
      </c>
      <c r="U40" s="346">
        <f t="shared" si="7"/>
        <v>0</v>
      </c>
      <c r="V40" s="750">
        <f t="shared" si="8"/>
        <v>0</v>
      </c>
      <c r="W40" s="748"/>
      <c r="X40" s="822">
        <f t="shared" si="10"/>
        <v>0</v>
      </c>
      <c r="Y40" s="749">
        <f t="shared" si="11"/>
        <v>0</v>
      </c>
      <c r="Z40" s="346">
        <f t="shared" si="12"/>
        <v>0</v>
      </c>
      <c r="AA40" s="346">
        <f t="shared" si="13"/>
        <v>0</v>
      </c>
      <c r="AB40" s="346">
        <f t="shared" si="14"/>
        <v>0</v>
      </c>
      <c r="AC40" s="750">
        <f t="shared" si="9"/>
        <v>0</v>
      </c>
    </row>
    <row r="41" spans="1:29" x14ac:dyDescent="0.25">
      <c r="A41" s="121" t="str">
        <f>Monatsverwendungsnachweis!A51</f>
        <v/>
      </c>
      <c r="B41" s="145">
        <f>Monatsverwendungsnachweis!B51</f>
        <v>0</v>
      </c>
      <c r="C41" s="145">
        <f>Monatsverwendungsnachweis!D51</f>
        <v>0</v>
      </c>
      <c r="D41" s="146">
        <f>Monatsverwendungsnachweis!F51</f>
        <v>0</v>
      </c>
      <c r="E41" s="121">
        <f>Monatsverwendungsnachweis!G51</f>
        <v>0</v>
      </c>
      <c r="F41" s="146">
        <f>Monatsverwendungsnachweis!H51</f>
        <v>0</v>
      </c>
      <c r="G41" s="182">
        <f>Statistik!AM48</f>
        <v>0</v>
      </c>
      <c r="H41" s="182">
        <f>Statistik!AN48</f>
        <v>0</v>
      </c>
      <c r="I41" s="586">
        <f>IF(Monatsverwendungsnachweis!$P$6="ja",1,0)</f>
        <v>1</v>
      </c>
      <c r="J41" s="182">
        <f t="shared" si="0"/>
        <v>1</v>
      </c>
      <c r="K41" s="182">
        <f>IF(Monatsverwendungsnachweis!BI51&lt;=0,0,1)</f>
        <v>1</v>
      </c>
      <c r="L41" s="147">
        <f>Ermittlung_Pauschale!N40</f>
        <v>0</v>
      </c>
      <c r="M41" s="182">
        <f t="shared" si="2"/>
        <v>0</v>
      </c>
      <c r="N41" s="460">
        <f>Monatsverwendungsnachweis!$AG$7</f>
        <v>31</v>
      </c>
      <c r="O41" s="777">
        <f>Monatsverwendungsnachweis!J51</f>
        <v>0</v>
      </c>
      <c r="P41" s="182">
        <f t="shared" si="3"/>
        <v>0</v>
      </c>
      <c r="Q41" s="182">
        <f t="shared" si="1"/>
        <v>0</v>
      </c>
      <c r="R41" s="749">
        <f t="shared" si="4"/>
        <v>0</v>
      </c>
      <c r="S41" s="346">
        <f t="shared" si="5"/>
        <v>0</v>
      </c>
      <c r="T41" s="346">
        <f t="shared" si="6"/>
        <v>0</v>
      </c>
      <c r="U41" s="346">
        <f t="shared" si="7"/>
        <v>0</v>
      </c>
      <c r="V41" s="750">
        <f t="shared" si="8"/>
        <v>0</v>
      </c>
      <c r="W41" s="748"/>
      <c r="X41" s="822">
        <f t="shared" si="10"/>
        <v>0</v>
      </c>
      <c r="Y41" s="749">
        <f t="shared" si="11"/>
        <v>0</v>
      </c>
      <c r="Z41" s="346">
        <f t="shared" si="12"/>
        <v>0</v>
      </c>
      <c r="AA41" s="346">
        <f t="shared" si="13"/>
        <v>0</v>
      </c>
      <c r="AB41" s="346">
        <f t="shared" si="14"/>
        <v>0</v>
      </c>
      <c r="AC41" s="750">
        <f t="shared" si="9"/>
        <v>0</v>
      </c>
    </row>
    <row r="42" spans="1:29" x14ac:dyDescent="0.25">
      <c r="A42" s="121" t="str">
        <f>Monatsverwendungsnachweis!A52</f>
        <v/>
      </c>
      <c r="B42" s="145">
        <f>Monatsverwendungsnachweis!B52</f>
        <v>0</v>
      </c>
      <c r="C42" s="145">
        <f>Monatsverwendungsnachweis!D52</f>
        <v>0</v>
      </c>
      <c r="D42" s="146">
        <f>Monatsverwendungsnachweis!F52</f>
        <v>0</v>
      </c>
      <c r="E42" s="121">
        <f>Monatsverwendungsnachweis!G52</f>
        <v>0</v>
      </c>
      <c r="F42" s="146">
        <f>Monatsverwendungsnachweis!H52</f>
        <v>0</v>
      </c>
      <c r="G42" s="182">
        <f>Statistik!AM49</f>
        <v>0</v>
      </c>
      <c r="H42" s="182">
        <f>Statistik!AN49</f>
        <v>0</v>
      </c>
      <c r="I42" s="586">
        <f>IF(Monatsverwendungsnachweis!$P$6="ja",1,0)</f>
        <v>1</v>
      </c>
      <c r="J42" s="182">
        <f t="shared" si="0"/>
        <v>1</v>
      </c>
      <c r="K42" s="182">
        <f>IF(Monatsverwendungsnachweis!BI52&lt;=0,0,1)</f>
        <v>1</v>
      </c>
      <c r="L42" s="147">
        <f>Ermittlung_Pauschale!N41</f>
        <v>0</v>
      </c>
      <c r="M42" s="182">
        <f t="shared" si="2"/>
        <v>0</v>
      </c>
      <c r="N42" s="460">
        <f>Monatsverwendungsnachweis!$AG$7</f>
        <v>31</v>
      </c>
      <c r="O42" s="777">
        <f>Monatsverwendungsnachweis!J52</f>
        <v>0</v>
      </c>
      <c r="P42" s="182">
        <f t="shared" si="3"/>
        <v>0</v>
      </c>
      <c r="Q42" s="182">
        <f t="shared" si="1"/>
        <v>0</v>
      </c>
      <c r="R42" s="749">
        <f t="shared" si="4"/>
        <v>0</v>
      </c>
      <c r="S42" s="346">
        <f t="shared" si="5"/>
        <v>0</v>
      </c>
      <c r="T42" s="346">
        <f t="shared" si="6"/>
        <v>0</v>
      </c>
      <c r="U42" s="346">
        <f t="shared" si="7"/>
        <v>0</v>
      </c>
      <c r="V42" s="750">
        <f t="shared" si="8"/>
        <v>0</v>
      </c>
      <c r="W42" s="748"/>
      <c r="X42" s="822">
        <f t="shared" si="10"/>
        <v>0</v>
      </c>
      <c r="Y42" s="749">
        <f t="shared" si="11"/>
        <v>0</v>
      </c>
      <c r="Z42" s="346">
        <f t="shared" si="12"/>
        <v>0</v>
      </c>
      <c r="AA42" s="346">
        <f t="shared" si="13"/>
        <v>0</v>
      </c>
      <c r="AB42" s="346">
        <f t="shared" si="14"/>
        <v>0</v>
      </c>
      <c r="AC42" s="750">
        <f t="shared" si="9"/>
        <v>0</v>
      </c>
    </row>
    <row r="43" spans="1:29" x14ac:dyDescent="0.25">
      <c r="A43" s="121" t="str">
        <f>Monatsverwendungsnachweis!A53</f>
        <v/>
      </c>
      <c r="B43" s="145">
        <f>Monatsverwendungsnachweis!B53</f>
        <v>0</v>
      </c>
      <c r="C43" s="145">
        <f>Monatsverwendungsnachweis!D53</f>
        <v>0</v>
      </c>
      <c r="D43" s="146">
        <f>Monatsverwendungsnachweis!F53</f>
        <v>0</v>
      </c>
      <c r="E43" s="121">
        <f>Monatsverwendungsnachweis!G53</f>
        <v>0</v>
      </c>
      <c r="F43" s="146">
        <f>Monatsverwendungsnachweis!H53</f>
        <v>0</v>
      </c>
      <c r="G43" s="182">
        <f>Statistik!AM50</f>
        <v>0</v>
      </c>
      <c r="H43" s="182">
        <f>Statistik!AN50</f>
        <v>0</v>
      </c>
      <c r="I43" s="586">
        <f>IF(Monatsverwendungsnachweis!$P$6="ja",1,0)</f>
        <v>1</v>
      </c>
      <c r="J43" s="182">
        <f t="shared" si="0"/>
        <v>1</v>
      </c>
      <c r="K43" s="182">
        <f>IF(Monatsverwendungsnachweis!BI53&lt;=0,0,1)</f>
        <v>1</v>
      </c>
      <c r="L43" s="147">
        <f>Ermittlung_Pauschale!N42</f>
        <v>0</v>
      </c>
      <c r="M43" s="182">
        <f t="shared" si="2"/>
        <v>0</v>
      </c>
      <c r="N43" s="460">
        <f>Monatsverwendungsnachweis!$AG$7</f>
        <v>31</v>
      </c>
      <c r="O43" s="777">
        <f>Monatsverwendungsnachweis!J53</f>
        <v>0</v>
      </c>
      <c r="P43" s="182">
        <f t="shared" si="3"/>
        <v>0</v>
      </c>
      <c r="Q43" s="182">
        <f t="shared" si="1"/>
        <v>0</v>
      </c>
      <c r="R43" s="749">
        <f t="shared" si="4"/>
        <v>0</v>
      </c>
      <c r="S43" s="346">
        <f t="shared" si="5"/>
        <v>0</v>
      </c>
      <c r="T43" s="346">
        <f t="shared" si="6"/>
        <v>0</v>
      </c>
      <c r="U43" s="346">
        <f t="shared" si="7"/>
        <v>0</v>
      </c>
      <c r="V43" s="750">
        <f t="shared" si="8"/>
        <v>0</v>
      </c>
      <c r="W43" s="748"/>
      <c r="X43" s="822">
        <f t="shared" si="10"/>
        <v>0</v>
      </c>
      <c r="Y43" s="749">
        <f t="shared" si="11"/>
        <v>0</v>
      </c>
      <c r="Z43" s="346">
        <f t="shared" si="12"/>
        <v>0</v>
      </c>
      <c r="AA43" s="346">
        <f t="shared" si="13"/>
        <v>0</v>
      </c>
      <c r="AB43" s="346">
        <f t="shared" si="14"/>
        <v>0</v>
      </c>
      <c r="AC43" s="750">
        <f t="shared" si="9"/>
        <v>0</v>
      </c>
    </row>
    <row r="44" spans="1:29" x14ac:dyDescent="0.25">
      <c r="A44" s="121" t="str">
        <f>Monatsverwendungsnachweis!A54</f>
        <v/>
      </c>
      <c r="B44" s="145">
        <f>Monatsverwendungsnachweis!B54</f>
        <v>0</v>
      </c>
      <c r="C44" s="145">
        <f>Monatsverwendungsnachweis!D54</f>
        <v>0</v>
      </c>
      <c r="D44" s="146">
        <f>Monatsverwendungsnachweis!F54</f>
        <v>0</v>
      </c>
      <c r="E44" s="121">
        <f>Monatsverwendungsnachweis!G54</f>
        <v>0</v>
      </c>
      <c r="F44" s="146">
        <f>Monatsverwendungsnachweis!H54</f>
        <v>0</v>
      </c>
      <c r="G44" s="182">
        <f>Statistik!AM51</f>
        <v>0</v>
      </c>
      <c r="H44" s="182">
        <f>Statistik!AN51</f>
        <v>0</v>
      </c>
      <c r="I44" s="586">
        <f>IF(Monatsverwendungsnachweis!$P$6="ja",1,0)</f>
        <v>1</v>
      </c>
      <c r="J44" s="182">
        <f t="shared" si="0"/>
        <v>1</v>
      </c>
      <c r="K44" s="182">
        <f>IF(Monatsverwendungsnachweis!BI54&lt;=0,0,1)</f>
        <v>1</v>
      </c>
      <c r="L44" s="147">
        <f>Ermittlung_Pauschale!N43</f>
        <v>0</v>
      </c>
      <c r="M44" s="182">
        <f t="shared" si="2"/>
        <v>0</v>
      </c>
      <c r="N44" s="460">
        <f>Monatsverwendungsnachweis!$AG$7</f>
        <v>31</v>
      </c>
      <c r="O44" s="777">
        <f>Monatsverwendungsnachweis!J54</f>
        <v>0</v>
      </c>
      <c r="P44" s="182">
        <f t="shared" si="3"/>
        <v>0</v>
      </c>
      <c r="Q44" s="182">
        <f t="shared" si="1"/>
        <v>0</v>
      </c>
      <c r="R44" s="749">
        <f t="shared" si="4"/>
        <v>0</v>
      </c>
      <c r="S44" s="346">
        <f t="shared" si="5"/>
        <v>0</v>
      </c>
      <c r="T44" s="346">
        <f t="shared" si="6"/>
        <v>0</v>
      </c>
      <c r="U44" s="346">
        <f t="shared" si="7"/>
        <v>0</v>
      </c>
      <c r="V44" s="750">
        <f t="shared" si="8"/>
        <v>0</v>
      </c>
      <c r="W44" s="748"/>
      <c r="X44" s="822">
        <f t="shared" si="10"/>
        <v>0</v>
      </c>
      <c r="Y44" s="749">
        <f t="shared" si="11"/>
        <v>0</v>
      </c>
      <c r="Z44" s="346">
        <f t="shared" si="12"/>
        <v>0</v>
      </c>
      <c r="AA44" s="346">
        <f t="shared" si="13"/>
        <v>0</v>
      </c>
      <c r="AB44" s="346">
        <f t="shared" si="14"/>
        <v>0</v>
      </c>
      <c r="AC44" s="750">
        <f t="shared" si="9"/>
        <v>0</v>
      </c>
    </row>
    <row r="45" spans="1:29" x14ac:dyDescent="0.25">
      <c r="A45" s="121" t="str">
        <f>Monatsverwendungsnachweis!A55</f>
        <v/>
      </c>
      <c r="B45" s="145">
        <f>Monatsverwendungsnachweis!B55</f>
        <v>0</v>
      </c>
      <c r="C45" s="145">
        <f>Monatsverwendungsnachweis!D55</f>
        <v>0</v>
      </c>
      <c r="D45" s="146">
        <f>Monatsverwendungsnachweis!F55</f>
        <v>0</v>
      </c>
      <c r="E45" s="121">
        <f>Monatsverwendungsnachweis!G55</f>
        <v>0</v>
      </c>
      <c r="F45" s="146">
        <f>Monatsverwendungsnachweis!H55</f>
        <v>0</v>
      </c>
      <c r="G45" s="182">
        <f>Statistik!AM52</f>
        <v>0</v>
      </c>
      <c r="H45" s="182">
        <f>Statistik!AN52</f>
        <v>0</v>
      </c>
      <c r="I45" s="586">
        <f>IF(Monatsverwendungsnachweis!$P$6="ja",1,0)</f>
        <v>1</v>
      </c>
      <c r="J45" s="182">
        <f t="shared" si="0"/>
        <v>1</v>
      </c>
      <c r="K45" s="182">
        <f>IF(Monatsverwendungsnachweis!BI55&lt;=0,0,1)</f>
        <v>1</v>
      </c>
      <c r="L45" s="147">
        <f>Ermittlung_Pauschale!N44</f>
        <v>0</v>
      </c>
      <c r="M45" s="182">
        <f t="shared" si="2"/>
        <v>0</v>
      </c>
      <c r="N45" s="460">
        <f>Monatsverwendungsnachweis!$AG$7</f>
        <v>31</v>
      </c>
      <c r="O45" s="777">
        <f>Monatsverwendungsnachweis!J55</f>
        <v>0</v>
      </c>
      <c r="P45" s="182">
        <f t="shared" si="3"/>
        <v>0</v>
      </c>
      <c r="Q45" s="182">
        <f t="shared" si="1"/>
        <v>0</v>
      </c>
      <c r="R45" s="749">
        <f t="shared" si="4"/>
        <v>0</v>
      </c>
      <c r="S45" s="346">
        <f t="shared" si="5"/>
        <v>0</v>
      </c>
      <c r="T45" s="346">
        <f t="shared" si="6"/>
        <v>0</v>
      </c>
      <c r="U45" s="346">
        <f t="shared" si="7"/>
        <v>0</v>
      </c>
      <c r="V45" s="750">
        <f t="shared" si="8"/>
        <v>0</v>
      </c>
      <c r="W45" s="748"/>
      <c r="X45" s="822">
        <f t="shared" si="10"/>
        <v>0</v>
      </c>
      <c r="Y45" s="749">
        <f t="shared" si="11"/>
        <v>0</v>
      </c>
      <c r="Z45" s="346">
        <f t="shared" si="12"/>
        <v>0</v>
      </c>
      <c r="AA45" s="346">
        <f t="shared" si="13"/>
        <v>0</v>
      </c>
      <c r="AB45" s="346">
        <f t="shared" si="14"/>
        <v>0</v>
      </c>
      <c r="AC45" s="750">
        <f t="shared" si="9"/>
        <v>0</v>
      </c>
    </row>
    <row r="46" spans="1:29" x14ac:dyDescent="0.25">
      <c r="A46" s="121" t="str">
        <f>Monatsverwendungsnachweis!A56</f>
        <v/>
      </c>
      <c r="B46" s="145">
        <f>Monatsverwendungsnachweis!B56</f>
        <v>0</v>
      </c>
      <c r="C46" s="145">
        <f>Monatsverwendungsnachweis!D56</f>
        <v>0</v>
      </c>
      <c r="D46" s="146">
        <f>Monatsverwendungsnachweis!F56</f>
        <v>0</v>
      </c>
      <c r="E46" s="121">
        <f>Monatsverwendungsnachweis!G56</f>
        <v>0</v>
      </c>
      <c r="F46" s="146">
        <f>Monatsverwendungsnachweis!H56</f>
        <v>0</v>
      </c>
      <c r="G46" s="182">
        <f>Statistik!AM53</f>
        <v>0</v>
      </c>
      <c r="H46" s="182">
        <f>Statistik!AN53</f>
        <v>0</v>
      </c>
      <c r="I46" s="586">
        <f>IF(Monatsverwendungsnachweis!$P$6="ja",1,0)</f>
        <v>1</v>
      </c>
      <c r="J46" s="182">
        <f t="shared" si="0"/>
        <v>1</v>
      </c>
      <c r="K46" s="182">
        <f>IF(Monatsverwendungsnachweis!BI56&lt;=0,0,1)</f>
        <v>1</v>
      </c>
      <c r="L46" s="147">
        <f>Ermittlung_Pauschale!N45</f>
        <v>0</v>
      </c>
      <c r="M46" s="182">
        <f t="shared" si="2"/>
        <v>0</v>
      </c>
      <c r="N46" s="460">
        <f>Monatsverwendungsnachweis!$AG$7</f>
        <v>31</v>
      </c>
      <c r="O46" s="777">
        <f>Monatsverwendungsnachweis!J56</f>
        <v>0</v>
      </c>
      <c r="P46" s="182">
        <f t="shared" si="3"/>
        <v>0</v>
      </c>
      <c r="Q46" s="182">
        <f t="shared" si="1"/>
        <v>0</v>
      </c>
      <c r="R46" s="749">
        <f t="shared" si="4"/>
        <v>0</v>
      </c>
      <c r="S46" s="346">
        <f t="shared" si="5"/>
        <v>0</v>
      </c>
      <c r="T46" s="346">
        <f t="shared" si="6"/>
        <v>0</v>
      </c>
      <c r="U46" s="346">
        <f t="shared" si="7"/>
        <v>0</v>
      </c>
      <c r="V46" s="750">
        <f t="shared" si="8"/>
        <v>0</v>
      </c>
      <c r="W46" s="748"/>
      <c r="X46" s="822">
        <f t="shared" si="10"/>
        <v>0</v>
      </c>
      <c r="Y46" s="749">
        <f t="shared" si="11"/>
        <v>0</v>
      </c>
      <c r="Z46" s="346">
        <f t="shared" si="12"/>
        <v>0</v>
      </c>
      <c r="AA46" s="346">
        <f t="shared" si="13"/>
        <v>0</v>
      </c>
      <c r="AB46" s="346">
        <f t="shared" si="14"/>
        <v>0</v>
      </c>
      <c r="AC46" s="750">
        <f t="shared" si="9"/>
        <v>0</v>
      </c>
    </row>
    <row r="47" spans="1:29" x14ac:dyDescent="0.25">
      <c r="A47" s="121" t="str">
        <f>Monatsverwendungsnachweis!A57</f>
        <v/>
      </c>
      <c r="B47" s="145">
        <f>Monatsverwendungsnachweis!B57</f>
        <v>0</v>
      </c>
      <c r="C47" s="145">
        <f>Monatsverwendungsnachweis!D57</f>
        <v>0</v>
      </c>
      <c r="D47" s="146">
        <f>Monatsverwendungsnachweis!F57</f>
        <v>0</v>
      </c>
      <c r="E47" s="121">
        <f>Monatsverwendungsnachweis!G57</f>
        <v>0</v>
      </c>
      <c r="F47" s="146">
        <f>Monatsverwendungsnachweis!H57</f>
        <v>0</v>
      </c>
      <c r="G47" s="182">
        <f>Statistik!AM54</f>
        <v>0</v>
      </c>
      <c r="H47" s="182">
        <f>Statistik!AN54</f>
        <v>0</v>
      </c>
      <c r="I47" s="586">
        <f>IF(Monatsverwendungsnachweis!$P$6="ja",1,0)</f>
        <v>1</v>
      </c>
      <c r="J47" s="182">
        <f t="shared" si="0"/>
        <v>1</v>
      </c>
      <c r="K47" s="182">
        <f>IF(Monatsverwendungsnachweis!BI57&lt;=0,0,1)</f>
        <v>1</v>
      </c>
      <c r="L47" s="147">
        <f>Ermittlung_Pauschale!N46</f>
        <v>0</v>
      </c>
      <c r="M47" s="182">
        <f t="shared" si="2"/>
        <v>0</v>
      </c>
      <c r="N47" s="460">
        <f>Monatsverwendungsnachweis!$AG$7</f>
        <v>31</v>
      </c>
      <c r="O47" s="777">
        <f>Monatsverwendungsnachweis!J57</f>
        <v>0</v>
      </c>
      <c r="P47" s="182">
        <f t="shared" si="3"/>
        <v>0</v>
      </c>
      <c r="Q47" s="182">
        <f t="shared" si="1"/>
        <v>0</v>
      </c>
      <c r="R47" s="749">
        <f t="shared" si="4"/>
        <v>0</v>
      </c>
      <c r="S47" s="346">
        <f t="shared" si="5"/>
        <v>0</v>
      </c>
      <c r="T47" s="346">
        <f t="shared" si="6"/>
        <v>0</v>
      </c>
      <c r="U47" s="346">
        <f t="shared" si="7"/>
        <v>0</v>
      </c>
      <c r="V47" s="750">
        <f t="shared" si="8"/>
        <v>0</v>
      </c>
      <c r="W47" s="748"/>
      <c r="X47" s="822">
        <f t="shared" si="10"/>
        <v>0</v>
      </c>
      <c r="Y47" s="749">
        <f t="shared" si="11"/>
        <v>0</v>
      </c>
      <c r="Z47" s="346">
        <f t="shared" si="12"/>
        <v>0</v>
      </c>
      <c r="AA47" s="346">
        <f t="shared" si="13"/>
        <v>0</v>
      </c>
      <c r="AB47" s="346">
        <f t="shared" si="14"/>
        <v>0</v>
      </c>
      <c r="AC47" s="750">
        <f t="shared" si="9"/>
        <v>0</v>
      </c>
    </row>
    <row r="48" spans="1:29" x14ac:dyDescent="0.25">
      <c r="A48" s="121" t="str">
        <f>Monatsverwendungsnachweis!A58</f>
        <v/>
      </c>
      <c r="B48" s="145">
        <f>Monatsverwendungsnachweis!B58</f>
        <v>0</v>
      </c>
      <c r="C48" s="145">
        <f>Monatsverwendungsnachweis!D58</f>
        <v>0</v>
      </c>
      <c r="D48" s="146">
        <f>Monatsverwendungsnachweis!F58</f>
        <v>0</v>
      </c>
      <c r="E48" s="121">
        <f>Monatsverwendungsnachweis!G58</f>
        <v>0</v>
      </c>
      <c r="F48" s="146">
        <f>Monatsverwendungsnachweis!H58</f>
        <v>0</v>
      </c>
      <c r="G48" s="182">
        <f>Statistik!AM55</f>
        <v>0</v>
      </c>
      <c r="H48" s="182">
        <f>Statistik!AN55</f>
        <v>0</v>
      </c>
      <c r="I48" s="586">
        <f>IF(Monatsverwendungsnachweis!$P$6="ja",1,0)</f>
        <v>1</v>
      </c>
      <c r="J48" s="182">
        <f t="shared" si="0"/>
        <v>1</v>
      </c>
      <c r="K48" s="182">
        <f>IF(Monatsverwendungsnachweis!BI58&lt;=0,0,1)</f>
        <v>1</v>
      </c>
      <c r="L48" s="147">
        <f>Ermittlung_Pauschale!N47</f>
        <v>0</v>
      </c>
      <c r="M48" s="182">
        <f t="shared" si="2"/>
        <v>0</v>
      </c>
      <c r="N48" s="460">
        <f>Monatsverwendungsnachweis!$AG$7</f>
        <v>31</v>
      </c>
      <c r="O48" s="777">
        <f>Monatsverwendungsnachweis!J58</f>
        <v>0</v>
      </c>
      <c r="P48" s="182">
        <f t="shared" si="3"/>
        <v>0</v>
      </c>
      <c r="Q48" s="182">
        <f t="shared" si="1"/>
        <v>0</v>
      </c>
      <c r="R48" s="749">
        <f t="shared" si="4"/>
        <v>0</v>
      </c>
      <c r="S48" s="346">
        <f t="shared" si="5"/>
        <v>0</v>
      </c>
      <c r="T48" s="346">
        <f t="shared" si="6"/>
        <v>0</v>
      </c>
      <c r="U48" s="346">
        <f t="shared" si="7"/>
        <v>0</v>
      </c>
      <c r="V48" s="750">
        <f t="shared" si="8"/>
        <v>0</v>
      </c>
      <c r="W48" s="748"/>
      <c r="X48" s="822">
        <f t="shared" si="10"/>
        <v>0</v>
      </c>
      <c r="Y48" s="749">
        <f t="shared" si="11"/>
        <v>0</v>
      </c>
      <c r="Z48" s="346">
        <f t="shared" si="12"/>
        <v>0</v>
      </c>
      <c r="AA48" s="346">
        <f t="shared" si="13"/>
        <v>0</v>
      </c>
      <c r="AB48" s="346">
        <f t="shared" si="14"/>
        <v>0</v>
      </c>
      <c r="AC48" s="750">
        <f t="shared" si="9"/>
        <v>0</v>
      </c>
    </row>
    <row r="49" spans="1:29" x14ac:dyDescent="0.25">
      <c r="A49" s="121" t="str">
        <f>Monatsverwendungsnachweis!A59</f>
        <v/>
      </c>
      <c r="B49" s="145">
        <f>Monatsverwendungsnachweis!B59</f>
        <v>0</v>
      </c>
      <c r="C49" s="145">
        <f>Monatsverwendungsnachweis!D59</f>
        <v>0</v>
      </c>
      <c r="D49" s="146">
        <f>Monatsverwendungsnachweis!F59</f>
        <v>0</v>
      </c>
      <c r="E49" s="121">
        <f>Monatsverwendungsnachweis!G59</f>
        <v>0</v>
      </c>
      <c r="F49" s="146">
        <f>Monatsverwendungsnachweis!H59</f>
        <v>0</v>
      </c>
      <c r="G49" s="182">
        <f>Statistik!AM56</f>
        <v>0</v>
      </c>
      <c r="H49" s="182">
        <f>Statistik!AN56</f>
        <v>0</v>
      </c>
      <c r="I49" s="586">
        <f>IF(Monatsverwendungsnachweis!$P$6="ja",1,0)</f>
        <v>1</v>
      </c>
      <c r="J49" s="182">
        <f t="shared" si="0"/>
        <v>1</v>
      </c>
      <c r="K49" s="182">
        <f>IF(Monatsverwendungsnachweis!BI59&lt;=0,0,1)</f>
        <v>1</v>
      </c>
      <c r="L49" s="147">
        <f>Ermittlung_Pauschale!N48</f>
        <v>0</v>
      </c>
      <c r="M49" s="182">
        <f t="shared" si="2"/>
        <v>0</v>
      </c>
      <c r="N49" s="460">
        <f>Monatsverwendungsnachweis!$AG$7</f>
        <v>31</v>
      </c>
      <c r="O49" s="777">
        <f>Monatsverwendungsnachweis!J59</f>
        <v>0</v>
      </c>
      <c r="P49" s="182">
        <f t="shared" si="3"/>
        <v>0</v>
      </c>
      <c r="Q49" s="182">
        <f t="shared" si="1"/>
        <v>0</v>
      </c>
      <c r="R49" s="749">
        <f t="shared" si="4"/>
        <v>0</v>
      </c>
      <c r="S49" s="346">
        <f t="shared" si="5"/>
        <v>0</v>
      </c>
      <c r="T49" s="346">
        <f t="shared" si="6"/>
        <v>0</v>
      </c>
      <c r="U49" s="346">
        <f t="shared" si="7"/>
        <v>0</v>
      </c>
      <c r="V49" s="750">
        <f t="shared" si="8"/>
        <v>0</v>
      </c>
      <c r="W49" s="748"/>
      <c r="X49" s="822">
        <f t="shared" si="10"/>
        <v>0</v>
      </c>
      <c r="Y49" s="749">
        <f t="shared" si="11"/>
        <v>0</v>
      </c>
      <c r="Z49" s="346">
        <f t="shared" si="12"/>
        <v>0</v>
      </c>
      <c r="AA49" s="346">
        <f t="shared" si="13"/>
        <v>0</v>
      </c>
      <c r="AB49" s="346">
        <f t="shared" si="14"/>
        <v>0</v>
      </c>
      <c r="AC49" s="750">
        <f t="shared" si="9"/>
        <v>0</v>
      </c>
    </row>
    <row r="50" spans="1:29" x14ac:dyDescent="0.25">
      <c r="A50" s="121" t="str">
        <f>Monatsverwendungsnachweis!A60</f>
        <v/>
      </c>
      <c r="B50" s="145">
        <f>Monatsverwendungsnachweis!B60</f>
        <v>0</v>
      </c>
      <c r="C50" s="145">
        <f>Monatsverwendungsnachweis!D60</f>
        <v>0</v>
      </c>
      <c r="D50" s="146">
        <f>Monatsverwendungsnachweis!F60</f>
        <v>0</v>
      </c>
      <c r="E50" s="121">
        <f>Monatsverwendungsnachweis!G60</f>
        <v>0</v>
      </c>
      <c r="F50" s="146">
        <f>Monatsverwendungsnachweis!H60</f>
        <v>0</v>
      </c>
      <c r="G50" s="182">
        <f>Statistik!AM57</f>
        <v>0</v>
      </c>
      <c r="H50" s="182">
        <f>Statistik!AN57</f>
        <v>0</v>
      </c>
      <c r="I50" s="586">
        <f>IF(Monatsverwendungsnachweis!$P$6="ja",1,0)</f>
        <v>1</v>
      </c>
      <c r="J50" s="182">
        <f t="shared" si="0"/>
        <v>1</v>
      </c>
      <c r="K50" s="182">
        <f>IF(Monatsverwendungsnachweis!BI60&lt;=0,0,1)</f>
        <v>1</v>
      </c>
      <c r="L50" s="147">
        <f>Ermittlung_Pauschale!N49</f>
        <v>0</v>
      </c>
      <c r="M50" s="182">
        <f t="shared" si="2"/>
        <v>0</v>
      </c>
      <c r="N50" s="460">
        <f>Monatsverwendungsnachweis!$AG$7</f>
        <v>31</v>
      </c>
      <c r="O50" s="777">
        <f>Monatsverwendungsnachweis!J60</f>
        <v>0</v>
      </c>
      <c r="P50" s="182">
        <f t="shared" si="3"/>
        <v>0</v>
      </c>
      <c r="Q50" s="182">
        <f t="shared" si="1"/>
        <v>0</v>
      </c>
      <c r="R50" s="749">
        <f t="shared" si="4"/>
        <v>0</v>
      </c>
      <c r="S50" s="346">
        <f t="shared" si="5"/>
        <v>0</v>
      </c>
      <c r="T50" s="346">
        <f t="shared" si="6"/>
        <v>0</v>
      </c>
      <c r="U50" s="346">
        <f t="shared" si="7"/>
        <v>0</v>
      </c>
      <c r="V50" s="750">
        <f t="shared" si="8"/>
        <v>0</v>
      </c>
      <c r="W50" s="748"/>
      <c r="X50" s="822">
        <f t="shared" si="10"/>
        <v>0</v>
      </c>
      <c r="Y50" s="749">
        <f t="shared" si="11"/>
        <v>0</v>
      </c>
      <c r="Z50" s="346">
        <f t="shared" si="12"/>
        <v>0</v>
      </c>
      <c r="AA50" s="346">
        <f t="shared" si="13"/>
        <v>0</v>
      </c>
      <c r="AB50" s="346">
        <f t="shared" si="14"/>
        <v>0</v>
      </c>
      <c r="AC50" s="750">
        <f t="shared" si="9"/>
        <v>0</v>
      </c>
    </row>
    <row r="51" spans="1:29" x14ac:dyDescent="0.25">
      <c r="A51" s="121" t="str">
        <f>Monatsverwendungsnachweis!A61</f>
        <v/>
      </c>
      <c r="B51" s="145">
        <f>Monatsverwendungsnachweis!B61</f>
        <v>0</v>
      </c>
      <c r="C51" s="145">
        <f>Monatsverwendungsnachweis!D61</f>
        <v>0</v>
      </c>
      <c r="D51" s="146">
        <f>Monatsverwendungsnachweis!F61</f>
        <v>0</v>
      </c>
      <c r="E51" s="121">
        <f>Monatsverwendungsnachweis!G61</f>
        <v>0</v>
      </c>
      <c r="F51" s="146">
        <f>Monatsverwendungsnachweis!H61</f>
        <v>0</v>
      </c>
      <c r="G51" s="182">
        <f>Statistik!AM58</f>
        <v>0</v>
      </c>
      <c r="H51" s="182">
        <f>Statistik!AN58</f>
        <v>0</v>
      </c>
      <c r="I51" s="586">
        <f>IF(Monatsverwendungsnachweis!$P$6="ja",1,0)</f>
        <v>1</v>
      </c>
      <c r="J51" s="182">
        <f t="shared" si="0"/>
        <v>1</v>
      </c>
      <c r="K51" s="182">
        <f>IF(Monatsverwendungsnachweis!BI61&lt;=0,0,1)</f>
        <v>1</v>
      </c>
      <c r="L51" s="147">
        <f>Ermittlung_Pauschale!N50</f>
        <v>0</v>
      </c>
      <c r="M51" s="182">
        <f t="shared" si="2"/>
        <v>0</v>
      </c>
      <c r="N51" s="460">
        <f>Monatsverwendungsnachweis!$AG$7</f>
        <v>31</v>
      </c>
      <c r="O51" s="777">
        <f>Monatsverwendungsnachweis!J61</f>
        <v>0</v>
      </c>
      <c r="P51" s="182">
        <f t="shared" si="3"/>
        <v>0</v>
      </c>
      <c r="Q51" s="182">
        <f t="shared" si="1"/>
        <v>0</v>
      </c>
      <c r="R51" s="749">
        <f t="shared" si="4"/>
        <v>0</v>
      </c>
      <c r="S51" s="346">
        <f t="shared" si="5"/>
        <v>0</v>
      </c>
      <c r="T51" s="346">
        <f t="shared" si="6"/>
        <v>0</v>
      </c>
      <c r="U51" s="346">
        <f t="shared" si="7"/>
        <v>0</v>
      </c>
      <c r="V51" s="750">
        <f t="shared" si="8"/>
        <v>0</v>
      </c>
      <c r="W51" s="748"/>
      <c r="X51" s="822">
        <f t="shared" si="10"/>
        <v>0</v>
      </c>
      <c r="Y51" s="749">
        <f t="shared" si="11"/>
        <v>0</v>
      </c>
      <c r="Z51" s="346">
        <f t="shared" si="12"/>
        <v>0</v>
      </c>
      <c r="AA51" s="346">
        <f t="shared" si="13"/>
        <v>0</v>
      </c>
      <c r="AB51" s="346">
        <f t="shared" si="14"/>
        <v>0</v>
      </c>
      <c r="AC51" s="750">
        <f t="shared" si="9"/>
        <v>0</v>
      </c>
    </row>
    <row r="52" spans="1:29" x14ac:dyDescent="0.25">
      <c r="A52" s="121" t="str">
        <f>Monatsverwendungsnachweis!A62</f>
        <v/>
      </c>
      <c r="B52" s="145">
        <f>Monatsverwendungsnachweis!B62</f>
        <v>0</v>
      </c>
      <c r="C52" s="145">
        <f>Monatsverwendungsnachweis!D62</f>
        <v>0</v>
      </c>
      <c r="D52" s="146">
        <f>Monatsverwendungsnachweis!F62</f>
        <v>0</v>
      </c>
      <c r="E52" s="121">
        <f>Monatsverwendungsnachweis!G62</f>
        <v>0</v>
      </c>
      <c r="F52" s="146">
        <f>Monatsverwendungsnachweis!H62</f>
        <v>0</v>
      </c>
      <c r="G52" s="182">
        <f>Statistik!AM59</f>
        <v>0</v>
      </c>
      <c r="H52" s="182">
        <f>Statistik!AN59</f>
        <v>0</v>
      </c>
      <c r="I52" s="586">
        <f>IF(Monatsverwendungsnachweis!$P$6="ja",1,0)</f>
        <v>1</v>
      </c>
      <c r="J52" s="182">
        <f t="shared" si="0"/>
        <v>1</v>
      </c>
      <c r="K52" s="182">
        <f>IF(Monatsverwendungsnachweis!BI62&lt;=0,0,1)</f>
        <v>1</v>
      </c>
      <c r="L52" s="147">
        <f>Ermittlung_Pauschale!N51</f>
        <v>0</v>
      </c>
      <c r="M52" s="182">
        <f t="shared" si="2"/>
        <v>0</v>
      </c>
      <c r="N52" s="460">
        <f>Monatsverwendungsnachweis!$AG$7</f>
        <v>31</v>
      </c>
      <c r="O52" s="777">
        <f>Monatsverwendungsnachweis!J62</f>
        <v>0</v>
      </c>
      <c r="P52" s="182">
        <f t="shared" si="3"/>
        <v>0</v>
      </c>
      <c r="Q52" s="182">
        <f t="shared" si="1"/>
        <v>0</v>
      </c>
      <c r="R52" s="749">
        <f t="shared" si="4"/>
        <v>0</v>
      </c>
      <c r="S52" s="346">
        <f t="shared" si="5"/>
        <v>0</v>
      </c>
      <c r="T52" s="346">
        <f t="shared" si="6"/>
        <v>0</v>
      </c>
      <c r="U52" s="346">
        <f t="shared" si="7"/>
        <v>0</v>
      </c>
      <c r="V52" s="750">
        <f t="shared" si="8"/>
        <v>0</v>
      </c>
      <c r="W52" s="748"/>
      <c r="X52" s="822">
        <f t="shared" si="10"/>
        <v>0</v>
      </c>
      <c r="Y52" s="749">
        <f t="shared" si="11"/>
        <v>0</v>
      </c>
      <c r="Z52" s="346">
        <f t="shared" si="12"/>
        <v>0</v>
      </c>
      <c r="AA52" s="346">
        <f t="shared" si="13"/>
        <v>0</v>
      </c>
      <c r="AB52" s="346">
        <f t="shared" si="14"/>
        <v>0</v>
      </c>
      <c r="AC52" s="750">
        <f t="shared" si="9"/>
        <v>0</v>
      </c>
    </row>
    <row r="53" spans="1:29" x14ac:dyDescent="0.25">
      <c r="A53" s="121" t="str">
        <f>Monatsverwendungsnachweis!A63</f>
        <v/>
      </c>
      <c r="B53" s="145">
        <f>Monatsverwendungsnachweis!B63</f>
        <v>0</v>
      </c>
      <c r="C53" s="145">
        <f>Monatsverwendungsnachweis!D63</f>
        <v>0</v>
      </c>
      <c r="D53" s="146">
        <f>Monatsverwendungsnachweis!F63</f>
        <v>0</v>
      </c>
      <c r="E53" s="121">
        <f>Monatsverwendungsnachweis!G63</f>
        <v>0</v>
      </c>
      <c r="F53" s="146">
        <f>Monatsverwendungsnachweis!H63</f>
        <v>0</v>
      </c>
      <c r="G53" s="182">
        <f>Statistik!AM60</f>
        <v>0</v>
      </c>
      <c r="H53" s="182">
        <f>Statistik!AN60</f>
        <v>0</v>
      </c>
      <c r="I53" s="586">
        <f>IF(Monatsverwendungsnachweis!$P$6="ja",1,0)</f>
        <v>1</v>
      </c>
      <c r="J53" s="182">
        <f t="shared" si="0"/>
        <v>1</v>
      </c>
      <c r="K53" s="182">
        <f>IF(Monatsverwendungsnachweis!BI63&lt;=0,0,1)</f>
        <v>1</v>
      </c>
      <c r="L53" s="147">
        <f>Ermittlung_Pauschale!N52</f>
        <v>0</v>
      </c>
      <c r="M53" s="182">
        <f t="shared" si="2"/>
        <v>0</v>
      </c>
      <c r="N53" s="460">
        <f>Monatsverwendungsnachweis!$AG$7</f>
        <v>31</v>
      </c>
      <c r="O53" s="777">
        <f>Monatsverwendungsnachweis!J63</f>
        <v>0</v>
      </c>
      <c r="P53" s="182">
        <f t="shared" si="3"/>
        <v>0</v>
      </c>
      <c r="Q53" s="182">
        <f t="shared" si="1"/>
        <v>0</v>
      </c>
      <c r="R53" s="749">
        <f t="shared" si="4"/>
        <v>0</v>
      </c>
      <c r="S53" s="346">
        <f t="shared" si="5"/>
        <v>0</v>
      </c>
      <c r="T53" s="346">
        <f t="shared" si="6"/>
        <v>0</v>
      </c>
      <c r="U53" s="346">
        <f t="shared" si="7"/>
        <v>0</v>
      </c>
      <c r="V53" s="750">
        <f t="shared" si="8"/>
        <v>0</v>
      </c>
      <c r="W53" s="748"/>
      <c r="X53" s="822">
        <f t="shared" si="10"/>
        <v>0</v>
      </c>
      <c r="Y53" s="749">
        <f t="shared" si="11"/>
        <v>0</v>
      </c>
      <c r="Z53" s="346">
        <f t="shared" si="12"/>
        <v>0</v>
      </c>
      <c r="AA53" s="346">
        <f t="shared" si="13"/>
        <v>0</v>
      </c>
      <c r="AB53" s="346">
        <f t="shared" si="14"/>
        <v>0</v>
      </c>
      <c r="AC53" s="750">
        <f t="shared" si="9"/>
        <v>0</v>
      </c>
    </row>
    <row r="54" spans="1:29" x14ac:dyDescent="0.25">
      <c r="A54" s="121" t="str">
        <f>Monatsverwendungsnachweis!A64</f>
        <v/>
      </c>
      <c r="B54" s="145">
        <f>Monatsverwendungsnachweis!B64</f>
        <v>0</v>
      </c>
      <c r="C54" s="145">
        <f>Monatsverwendungsnachweis!D64</f>
        <v>0</v>
      </c>
      <c r="D54" s="146">
        <f>Monatsverwendungsnachweis!F64</f>
        <v>0</v>
      </c>
      <c r="E54" s="121">
        <f>Monatsverwendungsnachweis!G64</f>
        <v>0</v>
      </c>
      <c r="F54" s="146">
        <f>Monatsverwendungsnachweis!H64</f>
        <v>0</v>
      </c>
      <c r="G54" s="182">
        <f>Statistik!AM61</f>
        <v>0</v>
      </c>
      <c r="H54" s="182">
        <f>Statistik!AN61</f>
        <v>0</v>
      </c>
      <c r="I54" s="586">
        <f>IF(Monatsverwendungsnachweis!$P$6="ja",1,0)</f>
        <v>1</v>
      </c>
      <c r="J54" s="182">
        <f t="shared" si="0"/>
        <v>1</v>
      </c>
      <c r="K54" s="182">
        <f>IF(Monatsverwendungsnachweis!BI64&lt;=0,0,1)</f>
        <v>1</v>
      </c>
      <c r="L54" s="147">
        <f>Ermittlung_Pauschale!N53</f>
        <v>0</v>
      </c>
      <c r="M54" s="182">
        <f t="shared" si="2"/>
        <v>0</v>
      </c>
      <c r="N54" s="460">
        <f>Monatsverwendungsnachweis!$AG$7</f>
        <v>31</v>
      </c>
      <c r="O54" s="777">
        <f>Monatsverwendungsnachweis!J64</f>
        <v>0</v>
      </c>
      <c r="P54" s="182">
        <f t="shared" si="3"/>
        <v>0</v>
      </c>
      <c r="Q54" s="182">
        <f t="shared" si="1"/>
        <v>0</v>
      </c>
      <c r="R54" s="749">
        <f t="shared" si="4"/>
        <v>0</v>
      </c>
      <c r="S54" s="346">
        <f t="shared" si="5"/>
        <v>0</v>
      </c>
      <c r="T54" s="346">
        <f t="shared" si="6"/>
        <v>0</v>
      </c>
      <c r="U54" s="346">
        <f t="shared" si="7"/>
        <v>0</v>
      </c>
      <c r="V54" s="750">
        <f t="shared" si="8"/>
        <v>0</v>
      </c>
      <c r="W54" s="748"/>
      <c r="X54" s="822">
        <f t="shared" si="10"/>
        <v>0</v>
      </c>
      <c r="Y54" s="749">
        <f t="shared" si="11"/>
        <v>0</v>
      </c>
      <c r="Z54" s="346">
        <f t="shared" si="12"/>
        <v>0</v>
      </c>
      <c r="AA54" s="346">
        <f t="shared" si="13"/>
        <v>0</v>
      </c>
      <c r="AB54" s="346">
        <f t="shared" si="14"/>
        <v>0</v>
      </c>
      <c r="AC54" s="750">
        <f t="shared" si="9"/>
        <v>0</v>
      </c>
    </row>
    <row r="55" spans="1:29" x14ac:dyDescent="0.25">
      <c r="A55" s="121" t="str">
        <f>Monatsverwendungsnachweis!A65</f>
        <v/>
      </c>
      <c r="B55" s="145">
        <f>Monatsverwendungsnachweis!B65</f>
        <v>0</v>
      </c>
      <c r="C55" s="145">
        <f>Monatsverwendungsnachweis!D65</f>
        <v>0</v>
      </c>
      <c r="D55" s="146">
        <f>Monatsverwendungsnachweis!F65</f>
        <v>0</v>
      </c>
      <c r="E55" s="121">
        <f>Monatsverwendungsnachweis!G65</f>
        <v>0</v>
      </c>
      <c r="F55" s="146">
        <f>Monatsverwendungsnachweis!H65</f>
        <v>0</v>
      </c>
      <c r="G55" s="182">
        <f>Statistik!AM62</f>
        <v>0</v>
      </c>
      <c r="H55" s="182">
        <f>Statistik!AN62</f>
        <v>0</v>
      </c>
      <c r="I55" s="586">
        <f>IF(Monatsverwendungsnachweis!$P$6="ja",1,0)</f>
        <v>1</v>
      </c>
      <c r="J55" s="182">
        <f t="shared" si="0"/>
        <v>1</v>
      </c>
      <c r="K55" s="182">
        <f>IF(Monatsverwendungsnachweis!BI65&lt;=0,0,1)</f>
        <v>1</v>
      </c>
      <c r="L55" s="147">
        <f>Ermittlung_Pauschale!N54</f>
        <v>0</v>
      </c>
      <c r="M55" s="182">
        <f t="shared" si="2"/>
        <v>0</v>
      </c>
      <c r="N55" s="460">
        <f>Monatsverwendungsnachweis!$AG$7</f>
        <v>31</v>
      </c>
      <c r="O55" s="777">
        <f>Monatsverwendungsnachweis!J65</f>
        <v>0</v>
      </c>
      <c r="P55" s="182">
        <f t="shared" si="3"/>
        <v>0</v>
      </c>
      <c r="Q55" s="182">
        <f t="shared" si="1"/>
        <v>0</v>
      </c>
      <c r="R55" s="749">
        <f t="shared" si="4"/>
        <v>0</v>
      </c>
      <c r="S55" s="346">
        <f t="shared" si="5"/>
        <v>0</v>
      </c>
      <c r="T55" s="346">
        <f t="shared" si="6"/>
        <v>0</v>
      </c>
      <c r="U55" s="346">
        <f t="shared" si="7"/>
        <v>0</v>
      </c>
      <c r="V55" s="750">
        <f t="shared" si="8"/>
        <v>0</v>
      </c>
      <c r="W55" s="748"/>
      <c r="X55" s="822">
        <f t="shared" si="10"/>
        <v>0</v>
      </c>
      <c r="Y55" s="749">
        <f t="shared" si="11"/>
        <v>0</v>
      </c>
      <c r="Z55" s="346">
        <f t="shared" si="12"/>
        <v>0</v>
      </c>
      <c r="AA55" s="346">
        <f t="shared" si="13"/>
        <v>0</v>
      </c>
      <c r="AB55" s="346">
        <f t="shared" si="14"/>
        <v>0</v>
      </c>
      <c r="AC55" s="750">
        <f t="shared" si="9"/>
        <v>0</v>
      </c>
    </row>
    <row r="56" spans="1:29" x14ac:dyDescent="0.25">
      <c r="A56" s="121" t="str">
        <f>Monatsverwendungsnachweis!A66</f>
        <v/>
      </c>
      <c r="B56" s="145">
        <f>Monatsverwendungsnachweis!B66</f>
        <v>0</v>
      </c>
      <c r="C56" s="145">
        <f>Monatsverwendungsnachweis!D66</f>
        <v>0</v>
      </c>
      <c r="D56" s="146">
        <f>Monatsverwendungsnachweis!F66</f>
        <v>0</v>
      </c>
      <c r="E56" s="121">
        <f>Monatsverwendungsnachweis!G66</f>
        <v>0</v>
      </c>
      <c r="F56" s="146">
        <f>Monatsverwendungsnachweis!H66</f>
        <v>0</v>
      </c>
      <c r="G56" s="182">
        <f>Statistik!AM63</f>
        <v>0</v>
      </c>
      <c r="H56" s="182">
        <f>Statistik!AN63</f>
        <v>0</v>
      </c>
      <c r="I56" s="586">
        <f>IF(Monatsverwendungsnachweis!$P$6="ja",1,0)</f>
        <v>1</v>
      </c>
      <c r="J56" s="182">
        <f t="shared" si="0"/>
        <v>1</v>
      </c>
      <c r="K56" s="182">
        <f>IF(Monatsverwendungsnachweis!BI66&lt;=0,0,1)</f>
        <v>1</v>
      </c>
      <c r="L56" s="147">
        <f>Ermittlung_Pauschale!N55</f>
        <v>0</v>
      </c>
      <c r="M56" s="182">
        <f t="shared" si="2"/>
        <v>0</v>
      </c>
      <c r="N56" s="460">
        <f>Monatsverwendungsnachweis!$AG$7</f>
        <v>31</v>
      </c>
      <c r="O56" s="777">
        <f>Monatsverwendungsnachweis!J66</f>
        <v>0</v>
      </c>
      <c r="P56" s="182">
        <f t="shared" si="3"/>
        <v>0</v>
      </c>
      <c r="Q56" s="182">
        <f t="shared" si="1"/>
        <v>0</v>
      </c>
      <c r="R56" s="749">
        <f t="shared" si="4"/>
        <v>0</v>
      </c>
      <c r="S56" s="346">
        <f t="shared" si="5"/>
        <v>0</v>
      </c>
      <c r="T56" s="346">
        <f t="shared" si="6"/>
        <v>0</v>
      </c>
      <c r="U56" s="346">
        <f t="shared" si="7"/>
        <v>0</v>
      </c>
      <c r="V56" s="750">
        <f t="shared" si="8"/>
        <v>0</v>
      </c>
      <c r="W56" s="748"/>
      <c r="X56" s="822">
        <f t="shared" si="10"/>
        <v>0</v>
      </c>
      <c r="Y56" s="749">
        <f t="shared" si="11"/>
        <v>0</v>
      </c>
      <c r="Z56" s="346">
        <f t="shared" si="12"/>
        <v>0</v>
      </c>
      <c r="AA56" s="346">
        <f t="shared" si="13"/>
        <v>0</v>
      </c>
      <c r="AB56" s="346">
        <f t="shared" si="14"/>
        <v>0</v>
      </c>
      <c r="AC56" s="750">
        <f t="shared" si="9"/>
        <v>0</v>
      </c>
    </row>
    <row r="57" spans="1:29" x14ac:dyDescent="0.25">
      <c r="A57" s="121" t="str">
        <f>Monatsverwendungsnachweis!A67</f>
        <v/>
      </c>
      <c r="B57" s="145">
        <f>Monatsverwendungsnachweis!B67</f>
        <v>0</v>
      </c>
      <c r="C57" s="145">
        <f>Monatsverwendungsnachweis!D67</f>
        <v>0</v>
      </c>
      <c r="D57" s="146">
        <f>Monatsverwendungsnachweis!F67</f>
        <v>0</v>
      </c>
      <c r="E57" s="121">
        <f>Monatsverwendungsnachweis!G67</f>
        <v>0</v>
      </c>
      <c r="F57" s="146">
        <f>Monatsverwendungsnachweis!H67</f>
        <v>0</v>
      </c>
      <c r="G57" s="182">
        <f>Statistik!AM64</f>
        <v>0</v>
      </c>
      <c r="H57" s="182">
        <f>Statistik!AN64</f>
        <v>0</v>
      </c>
      <c r="I57" s="586">
        <f>IF(Monatsverwendungsnachweis!$P$6="ja",1,0)</f>
        <v>1</v>
      </c>
      <c r="J57" s="182">
        <f t="shared" si="0"/>
        <v>1</v>
      </c>
      <c r="K57" s="182">
        <f>IF(Monatsverwendungsnachweis!BI67&lt;=0,0,1)</f>
        <v>1</v>
      </c>
      <c r="L57" s="147">
        <f>Ermittlung_Pauschale!N56</f>
        <v>0</v>
      </c>
      <c r="M57" s="182">
        <f t="shared" si="2"/>
        <v>0</v>
      </c>
      <c r="N57" s="460">
        <f>Monatsverwendungsnachweis!$AG$7</f>
        <v>31</v>
      </c>
      <c r="O57" s="777">
        <f>Monatsverwendungsnachweis!J67</f>
        <v>0</v>
      </c>
      <c r="P57" s="182">
        <f t="shared" si="3"/>
        <v>0</v>
      </c>
      <c r="Q57" s="182">
        <f t="shared" si="1"/>
        <v>0</v>
      </c>
      <c r="R57" s="749">
        <f t="shared" si="4"/>
        <v>0</v>
      </c>
      <c r="S57" s="346">
        <f t="shared" si="5"/>
        <v>0</v>
      </c>
      <c r="T57" s="346">
        <f t="shared" si="6"/>
        <v>0</v>
      </c>
      <c r="U57" s="346">
        <f t="shared" si="7"/>
        <v>0</v>
      </c>
      <c r="V57" s="750">
        <f t="shared" si="8"/>
        <v>0</v>
      </c>
      <c r="W57" s="748"/>
      <c r="X57" s="822">
        <f t="shared" si="10"/>
        <v>0</v>
      </c>
      <c r="Y57" s="749">
        <f t="shared" si="11"/>
        <v>0</v>
      </c>
      <c r="Z57" s="346">
        <f t="shared" si="12"/>
        <v>0</v>
      </c>
      <c r="AA57" s="346">
        <f t="shared" si="13"/>
        <v>0</v>
      </c>
      <c r="AB57" s="346">
        <f t="shared" si="14"/>
        <v>0</v>
      </c>
      <c r="AC57" s="750">
        <f t="shared" si="9"/>
        <v>0</v>
      </c>
    </row>
    <row r="58" spans="1:29" x14ac:dyDescent="0.25">
      <c r="A58" s="121" t="str">
        <f>Monatsverwendungsnachweis!A68</f>
        <v/>
      </c>
      <c r="B58" s="145">
        <f>Monatsverwendungsnachweis!B68</f>
        <v>0</v>
      </c>
      <c r="C58" s="145">
        <f>Monatsverwendungsnachweis!D68</f>
        <v>0</v>
      </c>
      <c r="D58" s="146">
        <f>Monatsverwendungsnachweis!F68</f>
        <v>0</v>
      </c>
      <c r="E58" s="121">
        <f>Monatsverwendungsnachweis!G68</f>
        <v>0</v>
      </c>
      <c r="F58" s="146">
        <f>Monatsverwendungsnachweis!H68</f>
        <v>0</v>
      </c>
      <c r="G58" s="182">
        <f>Statistik!AM65</f>
        <v>0</v>
      </c>
      <c r="H58" s="182">
        <f>Statistik!AN65</f>
        <v>0</v>
      </c>
      <c r="I58" s="586">
        <f>IF(Monatsverwendungsnachweis!$P$6="ja",1,0)</f>
        <v>1</v>
      </c>
      <c r="J58" s="182">
        <f t="shared" si="0"/>
        <v>1</v>
      </c>
      <c r="K58" s="182">
        <f>IF(Monatsverwendungsnachweis!BI68&lt;=0,0,1)</f>
        <v>1</v>
      </c>
      <c r="L58" s="147">
        <f>Ermittlung_Pauschale!N57</f>
        <v>0</v>
      </c>
      <c r="M58" s="182">
        <f t="shared" si="2"/>
        <v>0</v>
      </c>
      <c r="N58" s="460">
        <f>Monatsverwendungsnachweis!$AG$7</f>
        <v>31</v>
      </c>
      <c r="O58" s="777">
        <f>Monatsverwendungsnachweis!J68</f>
        <v>0</v>
      </c>
      <c r="P58" s="182">
        <f t="shared" si="3"/>
        <v>0</v>
      </c>
      <c r="Q58" s="182">
        <f t="shared" si="1"/>
        <v>0</v>
      </c>
      <c r="R58" s="749">
        <f t="shared" si="4"/>
        <v>0</v>
      </c>
      <c r="S58" s="346">
        <f t="shared" si="5"/>
        <v>0</v>
      </c>
      <c r="T58" s="346">
        <f t="shared" si="6"/>
        <v>0</v>
      </c>
      <c r="U58" s="346">
        <f t="shared" si="7"/>
        <v>0</v>
      </c>
      <c r="V58" s="750">
        <f t="shared" si="8"/>
        <v>0</v>
      </c>
      <c r="W58" s="748"/>
      <c r="X58" s="822">
        <f t="shared" si="10"/>
        <v>0</v>
      </c>
      <c r="Y58" s="749">
        <f t="shared" si="11"/>
        <v>0</v>
      </c>
      <c r="Z58" s="346">
        <f t="shared" si="12"/>
        <v>0</v>
      </c>
      <c r="AA58" s="346">
        <f t="shared" si="13"/>
        <v>0</v>
      </c>
      <c r="AB58" s="346">
        <f t="shared" si="14"/>
        <v>0</v>
      </c>
      <c r="AC58" s="750">
        <f t="shared" si="9"/>
        <v>0</v>
      </c>
    </row>
    <row r="59" spans="1:29" x14ac:dyDescent="0.25">
      <c r="A59" s="121" t="str">
        <f>Monatsverwendungsnachweis!A69</f>
        <v/>
      </c>
      <c r="B59" s="145">
        <f>Monatsverwendungsnachweis!B69</f>
        <v>0</v>
      </c>
      <c r="C59" s="145">
        <f>Monatsverwendungsnachweis!D69</f>
        <v>0</v>
      </c>
      <c r="D59" s="146">
        <f>Monatsverwendungsnachweis!F69</f>
        <v>0</v>
      </c>
      <c r="E59" s="121">
        <f>Monatsverwendungsnachweis!G69</f>
        <v>0</v>
      </c>
      <c r="F59" s="146">
        <f>Monatsverwendungsnachweis!H69</f>
        <v>0</v>
      </c>
      <c r="G59" s="182">
        <f>Statistik!AM66</f>
        <v>0</v>
      </c>
      <c r="H59" s="182">
        <f>Statistik!AN66</f>
        <v>0</v>
      </c>
      <c r="I59" s="586">
        <f>IF(Monatsverwendungsnachweis!$P$6="ja",1,0)</f>
        <v>1</v>
      </c>
      <c r="J59" s="182">
        <f t="shared" si="0"/>
        <v>1</v>
      </c>
      <c r="K59" s="182">
        <f>IF(Monatsverwendungsnachweis!BI69&lt;=0,0,1)</f>
        <v>1</v>
      </c>
      <c r="L59" s="147">
        <f>Ermittlung_Pauschale!N58</f>
        <v>0</v>
      </c>
      <c r="M59" s="182">
        <f t="shared" si="2"/>
        <v>0</v>
      </c>
      <c r="N59" s="460">
        <f>Monatsverwendungsnachweis!$AG$7</f>
        <v>31</v>
      </c>
      <c r="O59" s="777">
        <f>Monatsverwendungsnachweis!J69</f>
        <v>0</v>
      </c>
      <c r="P59" s="182">
        <f t="shared" si="3"/>
        <v>0</v>
      </c>
      <c r="Q59" s="182">
        <f t="shared" si="1"/>
        <v>0</v>
      </c>
      <c r="R59" s="749">
        <f t="shared" si="4"/>
        <v>0</v>
      </c>
      <c r="S59" s="346">
        <f t="shared" si="5"/>
        <v>0</v>
      </c>
      <c r="T59" s="346">
        <f t="shared" si="6"/>
        <v>0</v>
      </c>
      <c r="U59" s="346">
        <f t="shared" si="7"/>
        <v>0</v>
      </c>
      <c r="V59" s="750">
        <f t="shared" si="8"/>
        <v>0</v>
      </c>
      <c r="W59" s="748"/>
      <c r="X59" s="822">
        <f t="shared" si="10"/>
        <v>0</v>
      </c>
      <c r="Y59" s="749">
        <f t="shared" si="11"/>
        <v>0</v>
      </c>
      <c r="Z59" s="346">
        <f t="shared" si="12"/>
        <v>0</v>
      </c>
      <c r="AA59" s="346">
        <f t="shared" si="13"/>
        <v>0</v>
      </c>
      <c r="AB59" s="346">
        <f t="shared" si="14"/>
        <v>0</v>
      </c>
      <c r="AC59" s="750">
        <f t="shared" si="9"/>
        <v>0</v>
      </c>
    </row>
    <row r="60" spans="1:29" x14ac:dyDescent="0.25">
      <c r="A60" s="121" t="str">
        <f>Monatsverwendungsnachweis!A70</f>
        <v/>
      </c>
      <c r="B60" s="145">
        <f>Monatsverwendungsnachweis!B70</f>
        <v>0</v>
      </c>
      <c r="C60" s="145">
        <f>Monatsverwendungsnachweis!D70</f>
        <v>0</v>
      </c>
      <c r="D60" s="146">
        <f>Monatsverwendungsnachweis!F70</f>
        <v>0</v>
      </c>
      <c r="E60" s="121">
        <f>Monatsverwendungsnachweis!G70</f>
        <v>0</v>
      </c>
      <c r="F60" s="146">
        <f>Monatsverwendungsnachweis!H70</f>
        <v>0</v>
      </c>
      <c r="G60" s="182">
        <f>Statistik!AM67</f>
        <v>0</v>
      </c>
      <c r="H60" s="182">
        <f>Statistik!AN67</f>
        <v>0</v>
      </c>
      <c r="I60" s="586">
        <f>IF(Monatsverwendungsnachweis!$P$6="ja",1,0)</f>
        <v>1</v>
      </c>
      <c r="J60" s="182">
        <f t="shared" si="0"/>
        <v>1</v>
      </c>
      <c r="K60" s="182">
        <f>IF(Monatsverwendungsnachweis!BI70&lt;=0,0,1)</f>
        <v>1</v>
      </c>
      <c r="L60" s="147">
        <f>Ermittlung_Pauschale!N59</f>
        <v>0</v>
      </c>
      <c r="M60" s="182">
        <f t="shared" si="2"/>
        <v>0</v>
      </c>
      <c r="N60" s="460">
        <f>Monatsverwendungsnachweis!$AG$7</f>
        <v>31</v>
      </c>
      <c r="O60" s="777">
        <f>Monatsverwendungsnachweis!J70</f>
        <v>0</v>
      </c>
      <c r="P60" s="182">
        <f t="shared" si="3"/>
        <v>0</v>
      </c>
      <c r="Q60" s="182">
        <f t="shared" si="1"/>
        <v>0</v>
      </c>
      <c r="R60" s="749">
        <f t="shared" si="4"/>
        <v>0</v>
      </c>
      <c r="S60" s="346">
        <f t="shared" si="5"/>
        <v>0</v>
      </c>
      <c r="T60" s="346">
        <f t="shared" si="6"/>
        <v>0</v>
      </c>
      <c r="U60" s="346">
        <f t="shared" si="7"/>
        <v>0</v>
      </c>
      <c r="V60" s="750">
        <f t="shared" si="8"/>
        <v>0</v>
      </c>
      <c r="W60" s="748"/>
      <c r="X60" s="822">
        <f t="shared" si="10"/>
        <v>0</v>
      </c>
      <c r="Y60" s="749">
        <f t="shared" si="11"/>
        <v>0</v>
      </c>
      <c r="Z60" s="346">
        <f t="shared" si="12"/>
        <v>0</v>
      </c>
      <c r="AA60" s="346">
        <f t="shared" si="13"/>
        <v>0</v>
      </c>
      <c r="AB60" s="346">
        <f t="shared" si="14"/>
        <v>0</v>
      </c>
      <c r="AC60" s="750">
        <f t="shared" si="9"/>
        <v>0</v>
      </c>
    </row>
    <row r="61" spans="1:29" x14ac:dyDescent="0.25">
      <c r="A61" s="121" t="str">
        <f>Monatsverwendungsnachweis!A71</f>
        <v/>
      </c>
      <c r="B61" s="145">
        <f>Monatsverwendungsnachweis!B71</f>
        <v>0</v>
      </c>
      <c r="C61" s="145">
        <f>Monatsverwendungsnachweis!D71</f>
        <v>0</v>
      </c>
      <c r="D61" s="146">
        <f>Monatsverwendungsnachweis!F71</f>
        <v>0</v>
      </c>
      <c r="E61" s="121">
        <f>Monatsverwendungsnachweis!G71</f>
        <v>0</v>
      </c>
      <c r="F61" s="146">
        <f>Monatsverwendungsnachweis!H71</f>
        <v>0</v>
      </c>
      <c r="G61" s="182">
        <f>Statistik!AM68</f>
        <v>0</v>
      </c>
      <c r="H61" s="182">
        <f>Statistik!AN68</f>
        <v>0</v>
      </c>
      <c r="I61" s="586">
        <f>IF(Monatsverwendungsnachweis!$P$6="ja",1,0)</f>
        <v>1</v>
      </c>
      <c r="J61" s="182">
        <f t="shared" si="0"/>
        <v>1</v>
      </c>
      <c r="K61" s="182">
        <f>IF(Monatsverwendungsnachweis!BI71&lt;=0,0,1)</f>
        <v>1</v>
      </c>
      <c r="L61" s="147">
        <f>Ermittlung_Pauschale!N60</f>
        <v>0</v>
      </c>
      <c r="M61" s="182">
        <f t="shared" si="2"/>
        <v>0</v>
      </c>
      <c r="N61" s="460">
        <f>Monatsverwendungsnachweis!$AG$7</f>
        <v>31</v>
      </c>
      <c r="O61" s="777">
        <f>Monatsverwendungsnachweis!J71</f>
        <v>0</v>
      </c>
      <c r="P61" s="182">
        <f t="shared" si="3"/>
        <v>0</v>
      </c>
      <c r="Q61" s="182">
        <f t="shared" si="1"/>
        <v>0</v>
      </c>
      <c r="R61" s="749">
        <f t="shared" si="4"/>
        <v>0</v>
      </c>
      <c r="S61" s="346">
        <f t="shared" si="5"/>
        <v>0</v>
      </c>
      <c r="T61" s="346">
        <f t="shared" si="6"/>
        <v>0</v>
      </c>
      <c r="U61" s="346">
        <f t="shared" si="7"/>
        <v>0</v>
      </c>
      <c r="V61" s="750">
        <f t="shared" si="8"/>
        <v>0</v>
      </c>
      <c r="W61" s="748"/>
      <c r="X61" s="822">
        <f t="shared" si="10"/>
        <v>0</v>
      </c>
      <c r="Y61" s="749">
        <f t="shared" si="11"/>
        <v>0</v>
      </c>
      <c r="Z61" s="346">
        <f t="shared" si="12"/>
        <v>0</v>
      </c>
      <c r="AA61" s="346">
        <f t="shared" si="13"/>
        <v>0</v>
      </c>
      <c r="AB61" s="346">
        <f t="shared" si="14"/>
        <v>0</v>
      </c>
      <c r="AC61" s="750">
        <f t="shared" si="9"/>
        <v>0</v>
      </c>
    </row>
    <row r="62" spans="1:29" x14ac:dyDescent="0.25">
      <c r="A62" s="121" t="str">
        <f>Monatsverwendungsnachweis!A72</f>
        <v/>
      </c>
      <c r="B62" s="145">
        <f>Monatsverwendungsnachweis!B72</f>
        <v>0</v>
      </c>
      <c r="C62" s="145">
        <f>Monatsverwendungsnachweis!D72</f>
        <v>0</v>
      </c>
      <c r="D62" s="146">
        <f>Monatsverwendungsnachweis!F72</f>
        <v>0</v>
      </c>
      <c r="E62" s="121">
        <f>Monatsverwendungsnachweis!G72</f>
        <v>0</v>
      </c>
      <c r="F62" s="146">
        <f>Monatsverwendungsnachweis!H72</f>
        <v>0</v>
      </c>
      <c r="G62" s="182">
        <f>Statistik!AM69</f>
        <v>0</v>
      </c>
      <c r="H62" s="182">
        <f>Statistik!AN69</f>
        <v>0</v>
      </c>
      <c r="I62" s="586">
        <f>IF(Monatsverwendungsnachweis!$P$6="ja",1,0)</f>
        <v>1</v>
      </c>
      <c r="J62" s="182">
        <f t="shared" si="0"/>
        <v>1</v>
      </c>
      <c r="K62" s="182">
        <f>IF(Monatsverwendungsnachweis!BI72&lt;=0,0,1)</f>
        <v>1</v>
      </c>
      <c r="L62" s="147">
        <f>Ermittlung_Pauschale!N61</f>
        <v>0</v>
      </c>
      <c r="M62" s="182">
        <f t="shared" si="2"/>
        <v>0</v>
      </c>
      <c r="N62" s="460">
        <f>Monatsverwendungsnachweis!$AG$7</f>
        <v>31</v>
      </c>
      <c r="O62" s="777">
        <f>Monatsverwendungsnachweis!J72</f>
        <v>0</v>
      </c>
      <c r="P62" s="182">
        <f t="shared" si="3"/>
        <v>0</v>
      </c>
      <c r="Q62" s="182">
        <f t="shared" si="1"/>
        <v>0</v>
      </c>
      <c r="R62" s="749">
        <f t="shared" si="4"/>
        <v>0</v>
      </c>
      <c r="S62" s="346">
        <f t="shared" si="5"/>
        <v>0</v>
      </c>
      <c r="T62" s="346">
        <f t="shared" si="6"/>
        <v>0</v>
      </c>
      <c r="U62" s="346">
        <f t="shared" si="7"/>
        <v>0</v>
      </c>
      <c r="V62" s="750">
        <f t="shared" si="8"/>
        <v>0</v>
      </c>
      <c r="W62" s="748"/>
      <c r="X62" s="822">
        <f t="shared" si="10"/>
        <v>0</v>
      </c>
      <c r="Y62" s="749">
        <f t="shared" si="11"/>
        <v>0</v>
      </c>
      <c r="Z62" s="346">
        <f t="shared" si="12"/>
        <v>0</v>
      </c>
      <c r="AA62" s="346">
        <f t="shared" si="13"/>
        <v>0</v>
      </c>
      <c r="AB62" s="346">
        <f t="shared" si="14"/>
        <v>0</v>
      </c>
      <c r="AC62" s="750">
        <f t="shared" si="9"/>
        <v>0</v>
      </c>
    </row>
    <row r="63" spans="1:29" x14ac:dyDescent="0.25">
      <c r="A63" s="121" t="str">
        <f>Monatsverwendungsnachweis!A73</f>
        <v/>
      </c>
      <c r="B63" s="145">
        <f>Monatsverwendungsnachweis!B73</f>
        <v>0</v>
      </c>
      <c r="C63" s="145">
        <f>Monatsverwendungsnachweis!D73</f>
        <v>0</v>
      </c>
      <c r="D63" s="146">
        <f>Monatsverwendungsnachweis!F73</f>
        <v>0</v>
      </c>
      <c r="E63" s="121">
        <f>Monatsverwendungsnachweis!G73</f>
        <v>0</v>
      </c>
      <c r="F63" s="146">
        <f>Monatsverwendungsnachweis!H73</f>
        <v>0</v>
      </c>
      <c r="G63" s="182">
        <f>Statistik!AM70</f>
        <v>0</v>
      </c>
      <c r="H63" s="182">
        <f>Statistik!AN70</f>
        <v>0</v>
      </c>
      <c r="I63" s="586">
        <f>IF(Monatsverwendungsnachweis!$P$6="ja",1,0)</f>
        <v>1</v>
      </c>
      <c r="J63" s="182">
        <f t="shared" si="0"/>
        <v>1</v>
      </c>
      <c r="K63" s="182">
        <f>IF(Monatsverwendungsnachweis!BI73&lt;=0,0,1)</f>
        <v>1</v>
      </c>
      <c r="L63" s="147">
        <f>Ermittlung_Pauschale!N62</f>
        <v>0</v>
      </c>
      <c r="M63" s="182">
        <f t="shared" si="2"/>
        <v>0</v>
      </c>
      <c r="N63" s="460">
        <f>Monatsverwendungsnachweis!$AG$7</f>
        <v>31</v>
      </c>
      <c r="O63" s="777">
        <f>Monatsverwendungsnachweis!J73</f>
        <v>0</v>
      </c>
      <c r="P63" s="182">
        <f t="shared" si="3"/>
        <v>0</v>
      </c>
      <c r="Q63" s="182">
        <f t="shared" si="1"/>
        <v>0</v>
      </c>
      <c r="R63" s="749">
        <f t="shared" si="4"/>
        <v>0</v>
      </c>
      <c r="S63" s="346">
        <f t="shared" si="5"/>
        <v>0</v>
      </c>
      <c r="T63" s="346">
        <f t="shared" si="6"/>
        <v>0</v>
      </c>
      <c r="U63" s="346">
        <f t="shared" si="7"/>
        <v>0</v>
      </c>
      <c r="V63" s="750">
        <f t="shared" si="8"/>
        <v>0</v>
      </c>
      <c r="W63" s="748"/>
      <c r="X63" s="822">
        <f t="shared" si="10"/>
        <v>0</v>
      </c>
      <c r="Y63" s="749">
        <f t="shared" si="11"/>
        <v>0</v>
      </c>
      <c r="Z63" s="346">
        <f t="shared" si="12"/>
        <v>0</v>
      </c>
      <c r="AA63" s="346">
        <f t="shared" si="13"/>
        <v>0</v>
      </c>
      <c r="AB63" s="346">
        <f t="shared" si="14"/>
        <v>0</v>
      </c>
      <c r="AC63" s="750">
        <f t="shared" si="9"/>
        <v>0</v>
      </c>
    </row>
    <row r="64" spans="1:29" x14ac:dyDescent="0.25">
      <c r="A64" s="121" t="str">
        <f>Monatsverwendungsnachweis!A74</f>
        <v/>
      </c>
      <c r="B64" s="145">
        <f>Monatsverwendungsnachweis!B74</f>
        <v>0</v>
      </c>
      <c r="C64" s="145">
        <f>Monatsverwendungsnachweis!D74</f>
        <v>0</v>
      </c>
      <c r="D64" s="146">
        <f>Monatsverwendungsnachweis!F74</f>
        <v>0</v>
      </c>
      <c r="E64" s="121">
        <f>Monatsverwendungsnachweis!G74</f>
        <v>0</v>
      </c>
      <c r="F64" s="146">
        <f>Monatsverwendungsnachweis!H74</f>
        <v>0</v>
      </c>
      <c r="G64" s="182">
        <f>Statistik!AM71</f>
        <v>0</v>
      </c>
      <c r="H64" s="182">
        <f>Statistik!AN71</f>
        <v>0</v>
      </c>
      <c r="I64" s="586">
        <f>IF(Monatsverwendungsnachweis!$P$6="ja",1,0)</f>
        <v>1</v>
      </c>
      <c r="J64" s="182">
        <f t="shared" si="0"/>
        <v>1</v>
      </c>
      <c r="K64" s="182">
        <f>IF(Monatsverwendungsnachweis!BI74&lt;=0,0,1)</f>
        <v>1</v>
      </c>
      <c r="L64" s="147">
        <f>Ermittlung_Pauschale!N63</f>
        <v>0</v>
      </c>
      <c r="M64" s="182">
        <f t="shared" si="2"/>
        <v>0</v>
      </c>
      <c r="N64" s="460">
        <f>Monatsverwendungsnachweis!$AG$7</f>
        <v>31</v>
      </c>
      <c r="O64" s="777">
        <f>Monatsverwendungsnachweis!J74</f>
        <v>0</v>
      </c>
      <c r="P64" s="182">
        <f t="shared" si="3"/>
        <v>0</v>
      </c>
      <c r="Q64" s="182">
        <f t="shared" si="1"/>
        <v>0</v>
      </c>
      <c r="R64" s="749">
        <f t="shared" si="4"/>
        <v>0</v>
      </c>
      <c r="S64" s="346">
        <f t="shared" si="5"/>
        <v>0</v>
      </c>
      <c r="T64" s="346">
        <f t="shared" si="6"/>
        <v>0</v>
      </c>
      <c r="U64" s="346">
        <f t="shared" si="7"/>
        <v>0</v>
      </c>
      <c r="V64" s="750">
        <f t="shared" si="8"/>
        <v>0</v>
      </c>
      <c r="W64" s="748"/>
      <c r="X64" s="822">
        <f t="shared" si="10"/>
        <v>0</v>
      </c>
      <c r="Y64" s="749">
        <f t="shared" si="11"/>
        <v>0</v>
      </c>
      <c r="Z64" s="346">
        <f t="shared" si="12"/>
        <v>0</v>
      </c>
      <c r="AA64" s="346">
        <f t="shared" si="13"/>
        <v>0</v>
      </c>
      <c r="AB64" s="346">
        <f t="shared" si="14"/>
        <v>0</v>
      </c>
      <c r="AC64" s="750">
        <f t="shared" si="9"/>
        <v>0</v>
      </c>
    </row>
    <row r="65" spans="1:29" x14ac:dyDescent="0.25">
      <c r="A65" s="121" t="str">
        <f>Monatsverwendungsnachweis!A75</f>
        <v/>
      </c>
      <c r="B65" s="145">
        <f>Monatsverwendungsnachweis!B75</f>
        <v>0</v>
      </c>
      <c r="C65" s="145">
        <f>Monatsverwendungsnachweis!D75</f>
        <v>0</v>
      </c>
      <c r="D65" s="146">
        <f>Monatsverwendungsnachweis!F75</f>
        <v>0</v>
      </c>
      <c r="E65" s="121">
        <f>Monatsverwendungsnachweis!G75</f>
        <v>0</v>
      </c>
      <c r="F65" s="146">
        <f>Monatsverwendungsnachweis!H75</f>
        <v>0</v>
      </c>
      <c r="G65" s="182">
        <f>Statistik!AM72</f>
        <v>0</v>
      </c>
      <c r="H65" s="182">
        <f>Statistik!AN72</f>
        <v>0</v>
      </c>
      <c r="I65" s="586">
        <f>IF(Monatsverwendungsnachweis!$P$6="ja",1,0)</f>
        <v>1</v>
      </c>
      <c r="J65" s="182">
        <f t="shared" si="0"/>
        <v>1</v>
      </c>
      <c r="K65" s="182">
        <f>IF(Monatsverwendungsnachweis!BI75&lt;=0,0,1)</f>
        <v>1</v>
      </c>
      <c r="L65" s="147">
        <f>Ermittlung_Pauschale!N64</f>
        <v>0</v>
      </c>
      <c r="M65" s="182">
        <f t="shared" si="2"/>
        <v>0</v>
      </c>
      <c r="N65" s="460">
        <f>Monatsverwendungsnachweis!$AG$7</f>
        <v>31</v>
      </c>
      <c r="O65" s="777">
        <f>Monatsverwendungsnachweis!J75</f>
        <v>0</v>
      </c>
      <c r="P65" s="182">
        <f t="shared" si="3"/>
        <v>0</v>
      </c>
      <c r="Q65" s="182">
        <f t="shared" si="1"/>
        <v>0</v>
      </c>
      <c r="R65" s="749">
        <f t="shared" si="4"/>
        <v>0</v>
      </c>
      <c r="S65" s="346">
        <f t="shared" si="5"/>
        <v>0</v>
      </c>
      <c r="T65" s="346">
        <f t="shared" si="6"/>
        <v>0</v>
      </c>
      <c r="U65" s="346">
        <f t="shared" si="7"/>
        <v>0</v>
      </c>
      <c r="V65" s="750">
        <f t="shared" si="8"/>
        <v>0</v>
      </c>
      <c r="W65" s="748"/>
      <c r="X65" s="822">
        <f t="shared" si="10"/>
        <v>0</v>
      </c>
      <c r="Y65" s="749">
        <f t="shared" si="11"/>
        <v>0</v>
      </c>
      <c r="Z65" s="346">
        <f t="shared" si="12"/>
        <v>0</v>
      </c>
      <c r="AA65" s="346">
        <f t="shared" si="13"/>
        <v>0</v>
      </c>
      <c r="AB65" s="346">
        <f t="shared" si="14"/>
        <v>0</v>
      </c>
      <c r="AC65" s="750">
        <f t="shared" si="9"/>
        <v>0</v>
      </c>
    </row>
    <row r="66" spans="1:29" x14ac:dyDescent="0.25">
      <c r="A66" s="121" t="str">
        <f>Monatsverwendungsnachweis!A76</f>
        <v/>
      </c>
      <c r="B66" s="145">
        <f>Monatsverwendungsnachweis!B76</f>
        <v>0</v>
      </c>
      <c r="C66" s="145">
        <f>Monatsverwendungsnachweis!D76</f>
        <v>0</v>
      </c>
      <c r="D66" s="146">
        <f>Monatsverwendungsnachweis!F76</f>
        <v>0</v>
      </c>
      <c r="E66" s="121">
        <f>Monatsverwendungsnachweis!G76</f>
        <v>0</v>
      </c>
      <c r="F66" s="146">
        <f>Monatsverwendungsnachweis!H76</f>
        <v>0</v>
      </c>
      <c r="G66" s="182">
        <f>Statistik!AM73</f>
        <v>0</v>
      </c>
      <c r="H66" s="182">
        <f>Statistik!AN73</f>
        <v>0</v>
      </c>
      <c r="I66" s="586">
        <f>IF(Monatsverwendungsnachweis!$P$6="ja",1,0)</f>
        <v>1</v>
      </c>
      <c r="J66" s="182">
        <f t="shared" si="0"/>
        <v>1</v>
      </c>
      <c r="K66" s="182">
        <f>IF(Monatsverwendungsnachweis!BI76&lt;=0,0,1)</f>
        <v>1</v>
      </c>
      <c r="L66" s="147">
        <f>Ermittlung_Pauschale!N65</f>
        <v>0</v>
      </c>
      <c r="M66" s="182">
        <f t="shared" si="2"/>
        <v>0</v>
      </c>
      <c r="N66" s="460">
        <f>Monatsverwendungsnachweis!$AG$7</f>
        <v>31</v>
      </c>
      <c r="O66" s="777">
        <f>Monatsverwendungsnachweis!J76</f>
        <v>0</v>
      </c>
      <c r="P66" s="182">
        <f t="shared" si="3"/>
        <v>0</v>
      </c>
      <c r="Q66" s="182">
        <f t="shared" si="1"/>
        <v>0</v>
      </c>
      <c r="R66" s="749">
        <f t="shared" si="4"/>
        <v>0</v>
      </c>
      <c r="S66" s="346">
        <f t="shared" si="5"/>
        <v>0</v>
      </c>
      <c r="T66" s="346">
        <f t="shared" si="6"/>
        <v>0</v>
      </c>
      <c r="U66" s="346">
        <f t="shared" si="7"/>
        <v>0</v>
      </c>
      <c r="V66" s="750">
        <f t="shared" si="8"/>
        <v>0</v>
      </c>
      <c r="W66" s="748"/>
      <c r="X66" s="822">
        <f t="shared" si="10"/>
        <v>0</v>
      </c>
      <c r="Y66" s="749">
        <f t="shared" si="11"/>
        <v>0</v>
      </c>
      <c r="Z66" s="346">
        <f t="shared" si="12"/>
        <v>0</v>
      </c>
      <c r="AA66" s="346">
        <f t="shared" si="13"/>
        <v>0</v>
      </c>
      <c r="AB66" s="346">
        <f t="shared" si="14"/>
        <v>0</v>
      </c>
      <c r="AC66" s="750">
        <f t="shared" si="9"/>
        <v>0</v>
      </c>
    </row>
    <row r="67" spans="1:29" x14ac:dyDescent="0.25">
      <c r="A67" s="121" t="str">
        <f>Monatsverwendungsnachweis!A77</f>
        <v/>
      </c>
      <c r="B67" s="145">
        <f>Monatsverwendungsnachweis!B77</f>
        <v>0</v>
      </c>
      <c r="C67" s="145">
        <f>Monatsverwendungsnachweis!D77</f>
        <v>0</v>
      </c>
      <c r="D67" s="146">
        <f>Monatsverwendungsnachweis!F77</f>
        <v>0</v>
      </c>
      <c r="E67" s="121">
        <f>Monatsverwendungsnachweis!G77</f>
        <v>0</v>
      </c>
      <c r="F67" s="146">
        <f>Monatsverwendungsnachweis!H77</f>
        <v>0</v>
      </c>
      <c r="G67" s="182">
        <f>Statistik!AM74</f>
        <v>0</v>
      </c>
      <c r="H67" s="182">
        <f>Statistik!AN74</f>
        <v>0</v>
      </c>
      <c r="I67" s="586">
        <f>IF(Monatsverwendungsnachweis!$P$6="ja",1,0)</f>
        <v>1</v>
      </c>
      <c r="J67" s="182">
        <f t="shared" ref="J67:J130" si="15">IF($B67=String_o_Kofi,0,1)</f>
        <v>1</v>
      </c>
      <c r="K67" s="182">
        <f>IF(Monatsverwendungsnachweis!BI77&lt;=0,0,1)</f>
        <v>1</v>
      </c>
      <c r="L67" s="147">
        <f>Ermittlung_Pauschale!N66</f>
        <v>0</v>
      </c>
      <c r="M67" s="182">
        <f t="shared" si="2"/>
        <v>0</v>
      </c>
      <c r="N67" s="460">
        <f>Monatsverwendungsnachweis!$AG$7</f>
        <v>31</v>
      </c>
      <c r="O67" s="777">
        <f>Monatsverwendungsnachweis!J77</f>
        <v>0</v>
      </c>
      <c r="P67" s="182">
        <f t="shared" si="3"/>
        <v>0</v>
      </c>
      <c r="Q67" s="182">
        <f t="shared" ref="Q67:Q130" si="16">IF(P67*M67=1,1,0)</f>
        <v>0</v>
      </c>
      <c r="R67" s="749">
        <f t="shared" si="4"/>
        <v>0</v>
      </c>
      <c r="S67" s="346">
        <f t="shared" si="5"/>
        <v>0</v>
      </c>
      <c r="T67" s="346">
        <f t="shared" si="6"/>
        <v>0</v>
      </c>
      <c r="U67" s="346">
        <f t="shared" si="7"/>
        <v>0</v>
      </c>
      <c r="V67" s="750">
        <f t="shared" si="8"/>
        <v>0</v>
      </c>
      <c r="W67" s="748"/>
      <c r="X67" s="822">
        <f t="shared" si="10"/>
        <v>0</v>
      </c>
      <c r="Y67" s="749">
        <f t="shared" si="11"/>
        <v>0</v>
      </c>
      <c r="Z67" s="346">
        <f t="shared" si="12"/>
        <v>0</v>
      </c>
      <c r="AA67" s="346">
        <f t="shared" si="13"/>
        <v>0</v>
      </c>
      <c r="AB67" s="346">
        <f t="shared" si="14"/>
        <v>0</v>
      </c>
      <c r="AC67" s="750">
        <f t="shared" si="9"/>
        <v>0</v>
      </c>
    </row>
    <row r="68" spans="1:29" x14ac:dyDescent="0.25">
      <c r="A68" s="121" t="str">
        <f>Monatsverwendungsnachweis!A78</f>
        <v/>
      </c>
      <c r="B68" s="145">
        <f>Monatsverwendungsnachweis!B78</f>
        <v>0</v>
      </c>
      <c r="C68" s="145">
        <f>Monatsverwendungsnachweis!D78</f>
        <v>0</v>
      </c>
      <c r="D68" s="146">
        <f>Monatsverwendungsnachweis!F78</f>
        <v>0</v>
      </c>
      <c r="E68" s="121">
        <f>Monatsverwendungsnachweis!G78</f>
        <v>0</v>
      </c>
      <c r="F68" s="146">
        <f>Monatsverwendungsnachweis!H78</f>
        <v>0</v>
      </c>
      <c r="G68" s="182">
        <f>Statistik!AM75</f>
        <v>0</v>
      </c>
      <c r="H68" s="182">
        <f>Statistik!AN75</f>
        <v>0</v>
      </c>
      <c r="I68" s="586">
        <f>IF(Monatsverwendungsnachweis!$P$6="ja",1,0)</f>
        <v>1</v>
      </c>
      <c r="J68" s="182">
        <f t="shared" si="15"/>
        <v>1</v>
      </c>
      <c r="K68" s="182">
        <f>IF(Monatsverwendungsnachweis!BI78&lt;=0,0,1)</f>
        <v>1</v>
      </c>
      <c r="L68" s="147">
        <f>Ermittlung_Pauschale!N67</f>
        <v>0</v>
      </c>
      <c r="M68" s="182">
        <f t="shared" ref="M68:M131" si="17">K68*I68*J68*L68</f>
        <v>0</v>
      </c>
      <c r="N68" s="460">
        <f>Monatsverwendungsnachweis!$AG$7</f>
        <v>31</v>
      </c>
      <c r="O68" s="777">
        <f>Monatsverwendungsnachweis!J78</f>
        <v>0</v>
      </c>
      <c r="P68" s="182">
        <f t="shared" ref="P68:P131" si="18">IF(O68=0,0,IF(O68&lt;N68,0,1))</f>
        <v>0</v>
      </c>
      <c r="Q68" s="182">
        <f t="shared" si="16"/>
        <v>0</v>
      </c>
      <c r="R68" s="749">
        <f t="shared" ref="R68:R131" si="19">IF($B68="JC",Q68,0)</f>
        <v>0</v>
      </c>
      <c r="S68" s="346">
        <f t="shared" ref="S68:S131" si="20">IF($B68="AA",Q68,0)</f>
        <v>0</v>
      </c>
      <c r="T68" s="346">
        <f t="shared" ref="T68:T131" si="21">IF($B68="JC/Träger",Q68,0)</f>
        <v>0</v>
      </c>
      <c r="U68" s="346">
        <f t="shared" ref="U68:U131" si="22">IF($B68="Land HB",Q68,0)</f>
        <v>0</v>
      </c>
      <c r="V68" s="750">
        <f t="shared" ref="V68:V131" si="23">SUM(R68:U68)</f>
        <v>0</v>
      </c>
      <c r="W68" s="748"/>
      <c r="X68" s="822">
        <f t="shared" ref="X68:X131" si="24">IF(AND(P68=0,M68=1)=TRUE,O68,0)</f>
        <v>0</v>
      </c>
      <c r="Y68" s="749">
        <f t="shared" si="11"/>
        <v>0</v>
      </c>
      <c r="Z68" s="346">
        <f t="shared" si="12"/>
        <v>0</v>
      </c>
      <c r="AA68" s="346">
        <f t="shared" si="13"/>
        <v>0</v>
      </c>
      <c r="AB68" s="346">
        <f t="shared" si="14"/>
        <v>0</v>
      </c>
      <c r="AC68" s="750">
        <f t="shared" ref="AC68:AC102" si="25">SUM(Y68:AB68)</f>
        <v>0</v>
      </c>
    </row>
    <row r="69" spans="1:29" x14ac:dyDescent="0.25">
      <c r="A69" s="121" t="str">
        <f>Monatsverwendungsnachweis!A79</f>
        <v/>
      </c>
      <c r="B69" s="145">
        <f>Monatsverwendungsnachweis!B79</f>
        <v>0</v>
      </c>
      <c r="C69" s="145">
        <f>Monatsverwendungsnachweis!D79</f>
        <v>0</v>
      </c>
      <c r="D69" s="146">
        <f>Monatsverwendungsnachweis!F79</f>
        <v>0</v>
      </c>
      <c r="E69" s="121">
        <f>Monatsverwendungsnachweis!G79</f>
        <v>0</v>
      </c>
      <c r="F69" s="146">
        <f>Monatsverwendungsnachweis!H79</f>
        <v>0</v>
      </c>
      <c r="G69" s="182">
        <f>Statistik!AM76</f>
        <v>0</v>
      </c>
      <c r="H69" s="182">
        <f>Statistik!AN76</f>
        <v>0</v>
      </c>
      <c r="I69" s="586">
        <f>IF(Monatsverwendungsnachweis!$P$6="ja",1,0)</f>
        <v>1</v>
      </c>
      <c r="J69" s="182">
        <f t="shared" si="15"/>
        <v>1</v>
      </c>
      <c r="K69" s="182">
        <f>IF(Monatsverwendungsnachweis!BI79&lt;=0,0,1)</f>
        <v>1</v>
      </c>
      <c r="L69" s="147">
        <f>Ermittlung_Pauschale!N68</f>
        <v>0</v>
      </c>
      <c r="M69" s="182">
        <f t="shared" si="17"/>
        <v>0</v>
      </c>
      <c r="N69" s="460">
        <f>Monatsverwendungsnachweis!$AG$7</f>
        <v>31</v>
      </c>
      <c r="O69" s="777">
        <f>Monatsverwendungsnachweis!J79</f>
        <v>0</v>
      </c>
      <c r="P69" s="182">
        <f t="shared" si="18"/>
        <v>0</v>
      </c>
      <c r="Q69" s="182">
        <f t="shared" si="16"/>
        <v>0</v>
      </c>
      <c r="R69" s="749">
        <f t="shared" si="19"/>
        <v>0</v>
      </c>
      <c r="S69" s="346">
        <f t="shared" si="20"/>
        <v>0</v>
      </c>
      <c r="T69" s="346">
        <f t="shared" si="21"/>
        <v>0</v>
      </c>
      <c r="U69" s="346">
        <f t="shared" si="22"/>
        <v>0</v>
      </c>
      <c r="V69" s="750">
        <f t="shared" si="23"/>
        <v>0</v>
      </c>
      <c r="W69" s="748"/>
      <c r="X69" s="822">
        <f t="shared" si="24"/>
        <v>0</v>
      </c>
      <c r="Y69" s="749">
        <f t="shared" ref="Y69:Y132" si="26">IF($B69="JC",X69,0)</f>
        <v>0</v>
      </c>
      <c r="Z69" s="346">
        <f t="shared" ref="Z69:Z132" si="27">IF($B69="AA",X69,0)</f>
        <v>0</v>
      </c>
      <c r="AA69" s="346">
        <f t="shared" ref="AA69:AA132" si="28">IF($B69="JC/Träger",X69,0)</f>
        <v>0</v>
      </c>
      <c r="AB69" s="346">
        <f t="shared" ref="AB69:AB132" si="29">IF($B69="Land HB",X69,0)</f>
        <v>0</v>
      </c>
      <c r="AC69" s="750">
        <f t="shared" si="25"/>
        <v>0</v>
      </c>
    </row>
    <row r="70" spans="1:29" x14ac:dyDescent="0.25">
      <c r="A70" s="121" t="str">
        <f>Monatsverwendungsnachweis!A80</f>
        <v/>
      </c>
      <c r="B70" s="145">
        <f>Monatsverwendungsnachweis!B80</f>
        <v>0</v>
      </c>
      <c r="C70" s="145">
        <f>Monatsverwendungsnachweis!D80</f>
        <v>0</v>
      </c>
      <c r="D70" s="146">
        <f>Monatsverwendungsnachweis!F80</f>
        <v>0</v>
      </c>
      <c r="E70" s="121">
        <f>Monatsverwendungsnachweis!G80</f>
        <v>0</v>
      </c>
      <c r="F70" s="146">
        <f>Monatsverwendungsnachweis!H80</f>
        <v>0</v>
      </c>
      <c r="G70" s="182">
        <f>Statistik!AM77</f>
        <v>0</v>
      </c>
      <c r="H70" s="182">
        <f>Statistik!AN77</f>
        <v>0</v>
      </c>
      <c r="I70" s="586">
        <f>IF(Monatsverwendungsnachweis!$P$6="ja",1,0)</f>
        <v>1</v>
      </c>
      <c r="J70" s="182">
        <f t="shared" si="15"/>
        <v>1</v>
      </c>
      <c r="K70" s="182">
        <f>IF(Monatsverwendungsnachweis!BI80&lt;=0,0,1)</f>
        <v>1</v>
      </c>
      <c r="L70" s="147">
        <f>Ermittlung_Pauschale!N69</f>
        <v>0</v>
      </c>
      <c r="M70" s="182">
        <f t="shared" si="17"/>
        <v>0</v>
      </c>
      <c r="N70" s="460">
        <f>Monatsverwendungsnachweis!$AG$7</f>
        <v>31</v>
      </c>
      <c r="O70" s="777">
        <f>Monatsverwendungsnachweis!J80</f>
        <v>0</v>
      </c>
      <c r="P70" s="182">
        <f t="shared" si="18"/>
        <v>0</v>
      </c>
      <c r="Q70" s="182">
        <f t="shared" si="16"/>
        <v>0</v>
      </c>
      <c r="R70" s="749">
        <f t="shared" si="19"/>
        <v>0</v>
      </c>
      <c r="S70" s="346">
        <f t="shared" si="20"/>
        <v>0</v>
      </c>
      <c r="T70" s="346">
        <f t="shared" si="21"/>
        <v>0</v>
      </c>
      <c r="U70" s="346">
        <f t="shared" si="22"/>
        <v>0</v>
      </c>
      <c r="V70" s="750">
        <f t="shared" si="23"/>
        <v>0</v>
      </c>
      <c r="W70" s="748"/>
      <c r="X70" s="822">
        <f t="shared" si="24"/>
        <v>0</v>
      </c>
      <c r="Y70" s="749">
        <f t="shared" si="26"/>
        <v>0</v>
      </c>
      <c r="Z70" s="346">
        <f t="shared" si="27"/>
        <v>0</v>
      </c>
      <c r="AA70" s="346">
        <f t="shared" si="28"/>
        <v>0</v>
      </c>
      <c r="AB70" s="346">
        <f t="shared" si="29"/>
        <v>0</v>
      </c>
      <c r="AC70" s="750">
        <f t="shared" si="25"/>
        <v>0</v>
      </c>
    </row>
    <row r="71" spans="1:29" x14ac:dyDescent="0.25">
      <c r="A71" s="121" t="str">
        <f>Monatsverwendungsnachweis!A81</f>
        <v/>
      </c>
      <c r="B71" s="145">
        <f>Monatsverwendungsnachweis!B81</f>
        <v>0</v>
      </c>
      <c r="C71" s="145">
        <f>Monatsverwendungsnachweis!D81</f>
        <v>0</v>
      </c>
      <c r="D71" s="146">
        <f>Monatsverwendungsnachweis!F81</f>
        <v>0</v>
      </c>
      <c r="E71" s="121">
        <f>Monatsverwendungsnachweis!G81</f>
        <v>0</v>
      </c>
      <c r="F71" s="146">
        <f>Monatsverwendungsnachweis!H81</f>
        <v>0</v>
      </c>
      <c r="G71" s="182">
        <f>Statistik!AM78</f>
        <v>0</v>
      </c>
      <c r="H71" s="182">
        <f>Statistik!AN78</f>
        <v>0</v>
      </c>
      <c r="I71" s="586">
        <f>IF(Monatsverwendungsnachweis!$P$6="ja",1,0)</f>
        <v>1</v>
      </c>
      <c r="J71" s="182">
        <f t="shared" si="15"/>
        <v>1</v>
      </c>
      <c r="K71" s="182">
        <f>IF(Monatsverwendungsnachweis!BI81&lt;=0,0,1)</f>
        <v>1</v>
      </c>
      <c r="L71" s="147">
        <f>Ermittlung_Pauschale!N70</f>
        <v>0</v>
      </c>
      <c r="M71" s="182">
        <f t="shared" si="17"/>
        <v>0</v>
      </c>
      <c r="N71" s="460">
        <f>Monatsverwendungsnachweis!$AG$7</f>
        <v>31</v>
      </c>
      <c r="O71" s="777">
        <f>Monatsverwendungsnachweis!J81</f>
        <v>0</v>
      </c>
      <c r="P71" s="182">
        <f t="shared" si="18"/>
        <v>0</v>
      </c>
      <c r="Q71" s="182">
        <f t="shared" si="16"/>
        <v>0</v>
      </c>
      <c r="R71" s="749">
        <f t="shared" si="19"/>
        <v>0</v>
      </c>
      <c r="S71" s="346">
        <f t="shared" si="20"/>
        <v>0</v>
      </c>
      <c r="T71" s="346">
        <f t="shared" si="21"/>
        <v>0</v>
      </c>
      <c r="U71" s="346">
        <f t="shared" si="22"/>
        <v>0</v>
      </c>
      <c r="V71" s="750">
        <f t="shared" si="23"/>
        <v>0</v>
      </c>
      <c r="W71" s="748"/>
      <c r="X71" s="822">
        <f t="shared" si="24"/>
        <v>0</v>
      </c>
      <c r="Y71" s="749">
        <f t="shared" si="26"/>
        <v>0</v>
      </c>
      <c r="Z71" s="346">
        <f t="shared" si="27"/>
        <v>0</v>
      </c>
      <c r="AA71" s="346">
        <f t="shared" si="28"/>
        <v>0</v>
      </c>
      <c r="AB71" s="346">
        <f t="shared" si="29"/>
        <v>0</v>
      </c>
      <c r="AC71" s="750">
        <f t="shared" si="25"/>
        <v>0</v>
      </c>
    </row>
    <row r="72" spans="1:29" x14ac:dyDescent="0.25">
      <c r="A72" s="121" t="str">
        <f>Monatsverwendungsnachweis!A82</f>
        <v/>
      </c>
      <c r="B72" s="145">
        <f>Monatsverwendungsnachweis!B82</f>
        <v>0</v>
      </c>
      <c r="C72" s="145">
        <f>Monatsverwendungsnachweis!D82</f>
        <v>0</v>
      </c>
      <c r="D72" s="146">
        <f>Monatsverwendungsnachweis!F82</f>
        <v>0</v>
      </c>
      <c r="E72" s="121">
        <f>Monatsverwendungsnachweis!G82</f>
        <v>0</v>
      </c>
      <c r="F72" s="146">
        <f>Monatsverwendungsnachweis!H82</f>
        <v>0</v>
      </c>
      <c r="G72" s="182">
        <f>Statistik!AM79</f>
        <v>0</v>
      </c>
      <c r="H72" s="182">
        <f>Statistik!AN79</f>
        <v>0</v>
      </c>
      <c r="I72" s="586">
        <f>IF(Monatsverwendungsnachweis!$P$6="ja",1,0)</f>
        <v>1</v>
      </c>
      <c r="J72" s="182">
        <f t="shared" si="15"/>
        <v>1</v>
      </c>
      <c r="K72" s="182">
        <f>IF(Monatsverwendungsnachweis!BI82&lt;=0,0,1)</f>
        <v>1</v>
      </c>
      <c r="L72" s="147">
        <f>Ermittlung_Pauschale!N71</f>
        <v>0</v>
      </c>
      <c r="M72" s="182">
        <f t="shared" si="17"/>
        <v>0</v>
      </c>
      <c r="N72" s="460">
        <f>Monatsverwendungsnachweis!$AG$7</f>
        <v>31</v>
      </c>
      <c r="O72" s="777">
        <f>Monatsverwendungsnachweis!J82</f>
        <v>0</v>
      </c>
      <c r="P72" s="182">
        <f t="shared" si="18"/>
        <v>0</v>
      </c>
      <c r="Q72" s="182">
        <f t="shared" si="16"/>
        <v>0</v>
      </c>
      <c r="R72" s="749">
        <f t="shared" si="19"/>
        <v>0</v>
      </c>
      <c r="S72" s="346">
        <f t="shared" si="20"/>
        <v>0</v>
      </c>
      <c r="T72" s="346">
        <f t="shared" si="21"/>
        <v>0</v>
      </c>
      <c r="U72" s="346">
        <f t="shared" si="22"/>
        <v>0</v>
      </c>
      <c r="V72" s="750">
        <f t="shared" si="23"/>
        <v>0</v>
      </c>
      <c r="W72" s="748"/>
      <c r="X72" s="822">
        <f t="shared" si="24"/>
        <v>0</v>
      </c>
      <c r="Y72" s="749">
        <f t="shared" si="26"/>
        <v>0</v>
      </c>
      <c r="Z72" s="346">
        <f t="shared" si="27"/>
        <v>0</v>
      </c>
      <c r="AA72" s="346">
        <f t="shared" si="28"/>
        <v>0</v>
      </c>
      <c r="AB72" s="346">
        <f t="shared" si="29"/>
        <v>0</v>
      </c>
      <c r="AC72" s="750">
        <f t="shared" si="25"/>
        <v>0</v>
      </c>
    </row>
    <row r="73" spans="1:29" x14ac:dyDescent="0.25">
      <c r="A73" s="121" t="str">
        <f>Monatsverwendungsnachweis!A83</f>
        <v/>
      </c>
      <c r="B73" s="145">
        <f>Monatsverwendungsnachweis!B83</f>
        <v>0</v>
      </c>
      <c r="C73" s="145">
        <f>Monatsverwendungsnachweis!D83</f>
        <v>0</v>
      </c>
      <c r="D73" s="146">
        <f>Monatsverwendungsnachweis!F83</f>
        <v>0</v>
      </c>
      <c r="E73" s="121">
        <f>Monatsverwendungsnachweis!G83</f>
        <v>0</v>
      </c>
      <c r="F73" s="146">
        <f>Monatsverwendungsnachweis!H83</f>
        <v>0</v>
      </c>
      <c r="G73" s="182">
        <f>Statistik!AM80</f>
        <v>0</v>
      </c>
      <c r="H73" s="182">
        <f>Statistik!AN80</f>
        <v>0</v>
      </c>
      <c r="I73" s="586">
        <f>IF(Monatsverwendungsnachweis!$P$6="ja",1,0)</f>
        <v>1</v>
      </c>
      <c r="J73" s="182">
        <f t="shared" si="15"/>
        <v>1</v>
      </c>
      <c r="K73" s="182">
        <f>IF(Monatsverwendungsnachweis!BI83&lt;=0,0,1)</f>
        <v>1</v>
      </c>
      <c r="L73" s="147">
        <f>Ermittlung_Pauschale!N72</f>
        <v>0</v>
      </c>
      <c r="M73" s="182">
        <f t="shared" si="17"/>
        <v>0</v>
      </c>
      <c r="N73" s="460">
        <f>Monatsverwendungsnachweis!$AG$7</f>
        <v>31</v>
      </c>
      <c r="O73" s="777">
        <f>Monatsverwendungsnachweis!J83</f>
        <v>0</v>
      </c>
      <c r="P73" s="182">
        <f t="shared" si="18"/>
        <v>0</v>
      </c>
      <c r="Q73" s="182">
        <f t="shared" si="16"/>
        <v>0</v>
      </c>
      <c r="R73" s="749">
        <f t="shared" si="19"/>
        <v>0</v>
      </c>
      <c r="S73" s="346">
        <f t="shared" si="20"/>
        <v>0</v>
      </c>
      <c r="T73" s="346">
        <f t="shared" si="21"/>
        <v>0</v>
      </c>
      <c r="U73" s="346">
        <f t="shared" si="22"/>
        <v>0</v>
      </c>
      <c r="V73" s="750">
        <f t="shared" si="23"/>
        <v>0</v>
      </c>
      <c r="W73" s="748"/>
      <c r="X73" s="822">
        <f t="shared" si="24"/>
        <v>0</v>
      </c>
      <c r="Y73" s="749">
        <f t="shared" si="26"/>
        <v>0</v>
      </c>
      <c r="Z73" s="346">
        <f t="shared" si="27"/>
        <v>0</v>
      </c>
      <c r="AA73" s="346">
        <f t="shared" si="28"/>
        <v>0</v>
      </c>
      <c r="AB73" s="346">
        <f t="shared" si="29"/>
        <v>0</v>
      </c>
      <c r="AC73" s="750">
        <f t="shared" si="25"/>
        <v>0</v>
      </c>
    </row>
    <row r="74" spans="1:29" x14ac:dyDescent="0.25">
      <c r="A74" s="121" t="str">
        <f>Monatsverwendungsnachweis!A84</f>
        <v/>
      </c>
      <c r="B74" s="145">
        <f>Monatsverwendungsnachweis!B84</f>
        <v>0</v>
      </c>
      <c r="C74" s="145">
        <f>Monatsverwendungsnachweis!D84</f>
        <v>0</v>
      </c>
      <c r="D74" s="146">
        <f>Monatsverwendungsnachweis!F84</f>
        <v>0</v>
      </c>
      <c r="E74" s="121">
        <f>Monatsverwendungsnachweis!G84</f>
        <v>0</v>
      </c>
      <c r="F74" s="146">
        <f>Monatsverwendungsnachweis!H84</f>
        <v>0</v>
      </c>
      <c r="G74" s="182">
        <f>Statistik!AM81</f>
        <v>0</v>
      </c>
      <c r="H74" s="182">
        <f>Statistik!AN81</f>
        <v>0</v>
      </c>
      <c r="I74" s="586">
        <f>IF(Monatsverwendungsnachweis!$P$6="ja",1,0)</f>
        <v>1</v>
      </c>
      <c r="J74" s="182">
        <f t="shared" si="15"/>
        <v>1</v>
      </c>
      <c r="K74" s="182">
        <f>IF(Monatsverwendungsnachweis!BI84&lt;=0,0,1)</f>
        <v>1</v>
      </c>
      <c r="L74" s="147">
        <f>Ermittlung_Pauschale!N73</f>
        <v>0</v>
      </c>
      <c r="M74" s="182">
        <f t="shared" si="17"/>
        <v>0</v>
      </c>
      <c r="N74" s="460">
        <f>Monatsverwendungsnachweis!$AG$7</f>
        <v>31</v>
      </c>
      <c r="O74" s="777">
        <f>Monatsverwendungsnachweis!J84</f>
        <v>0</v>
      </c>
      <c r="P74" s="182">
        <f t="shared" si="18"/>
        <v>0</v>
      </c>
      <c r="Q74" s="182">
        <f t="shared" si="16"/>
        <v>0</v>
      </c>
      <c r="R74" s="749">
        <f t="shared" si="19"/>
        <v>0</v>
      </c>
      <c r="S74" s="346">
        <f t="shared" si="20"/>
        <v>0</v>
      </c>
      <c r="T74" s="346">
        <f t="shared" si="21"/>
        <v>0</v>
      </c>
      <c r="U74" s="346">
        <f t="shared" si="22"/>
        <v>0</v>
      </c>
      <c r="V74" s="750">
        <f t="shared" si="23"/>
        <v>0</v>
      </c>
      <c r="W74" s="748"/>
      <c r="X74" s="822">
        <f t="shared" si="24"/>
        <v>0</v>
      </c>
      <c r="Y74" s="749">
        <f t="shared" si="26"/>
        <v>0</v>
      </c>
      <c r="Z74" s="346">
        <f t="shared" si="27"/>
        <v>0</v>
      </c>
      <c r="AA74" s="346">
        <f t="shared" si="28"/>
        <v>0</v>
      </c>
      <c r="AB74" s="346">
        <f t="shared" si="29"/>
        <v>0</v>
      </c>
      <c r="AC74" s="750">
        <f t="shared" si="25"/>
        <v>0</v>
      </c>
    </row>
    <row r="75" spans="1:29" x14ac:dyDescent="0.25">
      <c r="A75" s="121" t="str">
        <f>Monatsverwendungsnachweis!A85</f>
        <v/>
      </c>
      <c r="B75" s="145">
        <f>Monatsverwendungsnachweis!B85</f>
        <v>0</v>
      </c>
      <c r="C75" s="145">
        <f>Monatsverwendungsnachweis!D85</f>
        <v>0</v>
      </c>
      <c r="D75" s="146">
        <f>Monatsverwendungsnachweis!F85</f>
        <v>0</v>
      </c>
      <c r="E75" s="121">
        <f>Monatsverwendungsnachweis!G85</f>
        <v>0</v>
      </c>
      <c r="F75" s="146">
        <f>Monatsverwendungsnachweis!H85</f>
        <v>0</v>
      </c>
      <c r="G75" s="182">
        <f>Statistik!AM82</f>
        <v>0</v>
      </c>
      <c r="H75" s="182">
        <f>Statistik!AN82</f>
        <v>0</v>
      </c>
      <c r="I75" s="586">
        <f>IF(Monatsverwendungsnachweis!$P$6="ja",1,0)</f>
        <v>1</v>
      </c>
      <c r="J75" s="182">
        <f t="shared" si="15"/>
        <v>1</v>
      </c>
      <c r="K75" s="182">
        <f>IF(Monatsverwendungsnachweis!BI85&lt;=0,0,1)</f>
        <v>1</v>
      </c>
      <c r="L75" s="147">
        <f>Ermittlung_Pauschale!N74</f>
        <v>0</v>
      </c>
      <c r="M75" s="182">
        <f t="shared" si="17"/>
        <v>0</v>
      </c>
      <c r="N75" s="460">
        <f>Monatsverwendungsnachweis!$AG$7</f>
        <v>31</v>
      </c>
      <c r="O75" s="777">
        <f>Monatsverwendungsnachweis!J85</f>
        <v>0</v>
      </c>
      <c r="P75" s="182">
        <f t="shared" si="18"/>
        <v>0</v>
      </c>
      <c r="Q75" s="182">
        <f t="shared" si="16"/>
        <v>0</v>
      </c>
      <c r="R75" s="749">
        <f t="shared" si="19"/>
        <v>0</v>
      </c>
      <c r="S75" s="346">
        <f t="shared" si="20"/>
        <v>0</v>
      </c>
      <c r="T75" s="346">
        <f t="shared" si="21"/>
        <v>0</v>
      </c>
      <c r="U75" s="346">
        <f t="shared" si="22"/>
        <v>0</v>
      </c>
      <c r="V75" s="750">
        <f t="shared" si="23"/>
        <v>0</v>
      </c>
      <c r="W75" s="748"/>
      <c r="X75" s="822">
        <f t="shared" si="24"/>
        <v>0</v>
      </c>
      <c r="Y75" s="749">
        <f t="shared" si="26"/>
        <v>0</v>
      </c>
      <c r="Z75" s="346">
        <f t="shared" si="27"/>
        <v>0</v>
      </c>
      <c r="AA75" s="346">
        <f t="shared" si="28"/>
        <v>0</v>
      </c>
      <c r="AB75" s="346">
        <f t="shared" si="29"/>
        <v>0</v>
      </c>
      <c r="AC75" s="750">
        <f t="shared" si="25"/>
        <v>0</v>
      </c>
    </row>
    <row r="76" spans="1:29" x14ac:dyDescent="0.25">
      <c r="A76" s="121" t="str">
        <f>Monatsverwendungsnachweis!A86</f>
        <v/>
      </c>
      <c r="B76" s="145">
        <f>Monatsverwendungsnachweis!B86</f>
        <v>0</v>
      </c>
      <c r="C76" s="145">
        <f>Monatsverwendungsnachweis!D86</f>
        <v>0</v>
      </c>
      <c r="D76" s="146">
        <f>Monatsverwendungsnachweis!F86</f>
        <v>0</v>
      </c>
      <c r="E76" s="121">
        <f>Monatsverwendungsnachweis!G86</f>
        <v>0</v>
      </c>
      <c r="F76" s="146">
        <f>Monatsverwendungsnachweis!H86</f>
        <v>0</v>
      </c>
      <c r="G76" s="182">
        <f>Statistik!AM83</f>
        <v>0</v>
      </c>
      <c r="H76" s="182">
        <f>Statistik!AN83</f>
        <v>0</v>
      </c>
      <c r="I76" s="586">
        <f>IF(Monatsverwendungsnachweis!$P$6="ja",1,0)</f>
        <v>1</v>
      </c>
      <c r="J76" s="182">
        <f t="shared" si="15"/>
        <v>1</v>
      </c>
      <c r="K76" s="182">
        <f>IF(Monatsverwendungsnachweis!BI86&lt;=0,0,1)</f>
        <v>1</v>
      </c>
      <c r="L76" s="147">
        <f>Ermittlung_Pauschale!N75</f>
        <v>0</v>
      </c>
      <c r="M76" s="182">
        <f t="shared" si="17"/>
        <v>0</v>
      </c>
      <c r="N76" s="460">
        <f>Monatsverwendungsnachweis!$AG$7</f>
        <v>31</v>
      </c>
      <c r="O76" s="777">
        <f>Monatsverwendungsnachweis!J86</f>
        <v>0</v>
      </c>
      <c r="P76" s="182">
        <f t="shared" si="18"/>
        <v>0</v>
      </c>
      <c r="Q76" s="182">
        <f t="shared" si="16"/>
        <v>0</v>
      </c>
      <c r="R76" s="749">
        <f t="shared" si="19"/>
        <v>0</v>
      </c>
      <c r="S76" s="346">
        <f t="shared" si="20"/>
        <v>0</v>
      </c>
      <c r="T76" s="346">
        <f t="shared" si="21"/>
        <v>0</v>
      </c>
      <c r="U76" s="346">
        <f t="shared" si="22"/>
        <v>0</v>
      </c>
      <c r="V76" s="750">
        <f t="shared" si="23"/>
        <v>0</v>
      </c>
      <c r="W76" s="748"/>
      <c r="X76" s="822">
        <f t="shared" si="24"/>
        <v>0</v>
      </c>
      <c r="Y76" s="749">
        <f t="shared" si="26"/>
        <v>0</v>
      </c>
      <c r="Z76" s="346">
        <f t="shared" si="27"/>
        <v>0</v>
      </c>
      <c r="AA76" s="346">
        <f t="shared" si="28"/>
        <v>0</v>
      </c>
      <c r="AB76" s="346">
        <f t="shared" si="29"/>
        <v>0</v>
      </c>
      <c r="AC76" s="750">
        <f t="shared" si="25"/>
        <v>0</v>
      </c>
    </row>
    <row r="77" spans="1:29" x14ac:dyDescent="0.25">
      <c r="A77" s="121" t="str">
        <f>Monatsverwendungsnachweis!A87</f>
        <v/>
      </c>
      <c r="B77" s="145">
        <f>Monatsverwendungsnachweis!B87</f>
        <v>0</v>
      </c>
      <c r="C77" s="145">
        <f>Monatsverwendungsnachweis!D87</f>
        <v>0</v>
      </c>
      <c r="D77" s="146">
        <f>Monatsverwendungsnachweis!F87</f>
        <v>0</v>
      </c>
      <c r="E77" s="121">
        <f>Monatsverwendungsnachweis!G87</f>
        <v>0</v>
      </c>
      <c r="F77" s="146">
        <f>Monatsverwendungsnachweis!H87</f>
        <v>0</v>
      </c>
      <c r="G77" s="182">
        <f>Statistik!AM84</f>
        <v>0</v>
      </c>
      <c r="H77" s="182">
        <f>Statistik!AN84</f>
        <v>0</v>
      </c>
      <c r="I77" s="586">
        <f>IF(Monatsverwendungsnachweis!$P$6="ja",1,0)</f>
        <v>1</v>
      </c>
      <c r="J77" s="182">
        <f t="shared" si="15"/>
        <v>1</v>
      </c>
      <c r="K77" s="182">
        <f>IF(Monatsverwendungsnachweis!BI87&lt;=0,0,1)</f>
        <v>1</v>
      </c>
      <c r="L77" s="147">
        <f>Ermittlung_Pauschale!N76</f>
        <v>0</v>
      </c>
      <c r="M77" s="182">
        <f t="shared" si="17"/>
        <v>0</v>
      </c>
      <c r="N77" s="460">
        <f>Monatsverwendungsnachweis!$AG$7</f>
        <v>31</v>
      </c>
      <c r="O77" s="777">
        <f>Monatsverwendungsnachweis!J87</f>
        <v>0</v>
      </c>
      <c r="P77" s="182">
        <f t="shared" si="18"/>
        <v>0</v>
      </c>
      <c r="Q77" s="182">
        <f t="shared" si="16"/>
        <v>0</v>
      </c>
      <c r="R77" s="749">
        <f t="shared" si="19"/>
        <v>0</v>
      </c>
      <c r="S77" s="346">
        <f t="shared" si="20"/>
        <v>0</v>
      </c>
      <c r="T77" s="346">
        <f t="shared" si="21"/>
        <v>0</v>
      </c>
      <c r="U77" s="346">
        <f t="shared" si="22"/>
        <v>0</v>
      </c>
      <c r="V77" s="750">
        <f t="shared" si="23"/>
        <v>0</v>
      </c>
      <c r="W77" s="748"/>
      <c r="X77" s="822">
        <f t="shared" si="24"/>
        <v>0</v>
      </c>
      <c r="Y77" s="749">
        <f t="shared" si="26"/>
        <v>0</v>
      </c>
      <c r="Z77" s="346">
        <f t="shared" si="27"/>
        <v>0</v>
      </c>
      <c r="AA77" s="346">
        <f t="shared" si="28"/>
        <v>0</v>
      </c>
      <c r="AB77" s="346">
        <f t="shared" si="29"/>
        <v>0</v>
      </c>
      <c r="AC77" s="750">
        <f t="shared" si="25"/>
        <v>0</v>
      </c>
    </row>
    <row r="78" spans="1:29" x14ac:dyDescent="0.25">
      <c r="A78" s="121" t="str">
        <f>Monatsverwendungsnachweis!A88</f>
        <v/>
      </c>
      <c r="B78" s="145">
        <f>Monatsverwendungsnachweis!B88</f>
        <v>0</v>
      </c>
      <c r="C78" s="145">
        <f>Monatsverwendungsnachweis!D88</f>
        <v>0</v>
      </c>
      <c r="D78" s="146">
        <f>Monatsverwendungsnachweis!F88</f>
        <v>0</v>
      </c>
      <c r="E78" s="121">
        <f>Monatsverwendungsnachweis!G88</f>
        <v>0</v>
      </c>
      <c r="F78" s="146">
        <f>Monatsverwendungsnachweis!H88</f>
        <v>0</v>
      </c>
      <c r="G78" s="182">
        <f>Statistik!AM85</f>
        <v>0</v>
      </c>
      <c r="H78" s="182">
        <f>Statistik!AN85</f>
        <v>0</v>
      </c>
      <c r="I78" s="586">
        <f>IF(Monatsverwendungsnachweis!$P$6="ja",1,0)</f>
        <v>1</v>
      </c>
      <c r="J78" s="182">
        <f t="shared" si="15"/>
        <v>1</v>
      </c>
      <c r="K78" s="182">
        <f>IF(Monatsverwendungsnachweis!BI88&lt;=0,0,1)</f>
        <v>1</v>
      </c>
      <c r="L78" s="147">
        <f>Ermittlung_Pauschale!N77</f>
        <v>0</v>
      </c>
      <c r="M78" s="182">
        <f t="shared" si="17"/>
        <v>0</v>
      </c>
      <c r="N78" s="460">
        <f>Monatsverwendungsnachweis!$AG$7</f>
        <v>31</v>
      </c>
      <c r="O78" s="777">
        <f>Monatsverwendungsnachweis!J88</f>
        <v>0</v>
      </c>
      <c r="P78" s="182">
        <f t="shared" si="18"/>
        <v>0</v>
      </c>
      <c r="Q78" s="182">
        <f t="shared" si="16"/>
        <v>0</v>
      </c>
      <c r="R78" s="749">
        <f t="shared" si="19"/>
        <v>0</v>
      </c>
      <c r="S78" s="346">
        <f t="shared" si="20"/>
        <v>0</v>
      </c>
      <c r="T78" s="346">
        <f t="shared" si="21"/>
        <v>0</v>
      </c>
      <c r="U78" s="346">
        <f t="shared" si="22"/>
        <v>0</v>
      </c>
      <c r="V78" s="750">
        <f t="shared" si="23"/>
        <v>0</v>
      </c>
      <c r="W78" s="748"/>
      <c r="X78" s="822">
        <f t="shared" si="24"/>
        <v>0</v>
      </c>
      <c r="Y78" s="749">
        <f t="shared" si="26"/>
        <v>0</v>
      </c>
      <c r="Z78" s="346">
        <f t="shared" si="27"/>
        <v>0</v>
      </c>
      <c r="AA78" s="346">
        <f t="shared" si="28"/>
        <v>0</v>
      </c>
      <c r="AB78" s="346">
        <f t="shared" si="29"/>
        <v>0</v>
      </c>
      <c r="AC78" s="750">
        <f t="shared" si="25"/>
        <v>0</v>
      </c>
    </row>
    <row r="79" spans="1:29" x14ac:dyDescent="0.25">
      <c r="A79" s="121" t="str">
        <f>Monatsverwendungsnachweis!A89</f>
        <v/>
      </c>
      <c r="B79" s="145">
        <f>Monatsverwendungsnachweis!B89</f>
        <v>0</v>
      </c>
      <c r="C79" s="145">
        <f>Monatsverwendungsnachweis!D89</f>
        <v>0</v>
      </c>
      <c r="D79" s="146">
        <f>Monatsverwendungsnachweis!F89</f>
        <v>0</v>
      </c>
      <c r="E79" s="121">
        <f>Monatsverwendungsnachweis!G89</f>
        <v>0</v>
      </c>
      <c r="F79" s="146">
        <f>Monatsverwendungsnachweis!H89</f>
        <v>0</v>
      </c>
      <c r="G79" s="182">
        <f>Statistik!AM86</f>
        <v>0</v>
      </c>
      <c r="H79" s="182">
        <f>Statistik!AN86</f>
        <v>0</v>
      </c>
      <c r="I79" s="586">
        <f>IF(Monatsverwendungsnachweis!$P$6="ja",1,0)</f>
        <v>1</v>
      </c>
      <c r="J79" s="182">
        <f t="shared" si="15"/>
        <v>1</v>
      </c>
      <c r="K79" s="182">
        <f>IF(Monatsverwendungsnachweis!BI89&lt;=0,0,1)</f>
        <v>1</v>
      </c>
      <c r="L79" s="147">
        <f>Ermittlung_Pauschale!N78</f>
        <v>0</v>
      </c>
      <c r="M79" s="182">
        <f t="shared" si="17"/>
        <v>0</v>
      </c>
      <c r="N79" s="460">
        <f>Monatsverwendungsnachweis!$AG$7</f>
        <v>31</v>
      </c>
      <c r="O79" s="777">
        <f>Monatsverwendungsnachweis!J89</f>
        <v>0</v>
      </c>
      <c r="P79" s="182">
        <f t="shared" si="18"/>
        <v>0</v>
      </c>
      <c r="Q79" s="182">
        <f t="shared" si="16"/>
        <v>0</v>
      </c>
      <c r="R79" s="749">
        <f t="shared" si="19"/>
        <v>0</v>
      </c>
      <c r="S79" s="346">
        <f t="shared" si="20"/>
        <v>0</v>
      </c>
      <c r="T79" s="346">
        <f t="shared" si="21"/>
        <v>0</v>
      </c>
      <c r="U79" s="346">
        <f t="shared" si="22"/>
        <v>0</v>
      </c>
      <c r="V79" s="750">
        <f t="shared" si="23"/>
        <v>0</v>
      </c>
      <c r="W79" s="748"/>
      <c r="X79" s="822">
        <f t="shared" si="24"/>
        <v>0</v>
      </c>
      <c r="Y79" s="749">
        <f t="shared" si="26"/>
        <v>0</v>
      </c>
      <c r="Z79" s="346">
        <f t="shared" si="27"/>
        <v>0</v>
      </c>
      <c r="AA79" s="346">
        <f t="shared" si="28"/>
        <v>0</v>
      </c>
      <c r="AB79" s="346">
        <f t="shared" si="29"/>
        <v>0</v>
      </c>
      <c r="AC79" s="750">
        <f t="shared" si="25"/>
        <v>0</v>
      </c>
    </row>
    <row r="80" spans="1:29" x14ac:dyDescent="0.25">
      <c r="A80" s="121" t="str">
        <f>Monatsverwendungsnachweis!A90</f>
        <v/>
      </c>
      <c r="B80" s="145">
        <f>Monatsverwendungsnachweis!B90</f>
        <v>0</v>
      </c>
      <c r="C80" s="145">
        <f>Monatsverwendungsnachweis!D90</f>
        <v>0</v>
      </c>
      <c r="D80" s="146">
        <f>Monatsverwendungsnachweis!F90</f>
        <v>0</v>
      </c>
      <c r="E80" s="121">
        <f>Monatsverwendungsnachweis!G90</f>
        <v>0</v>
      </c>
      <c r="F80" s="146">
        <f>Monatsverwendungsnachweis!H90</f>
        <v>0</v>
      </c>
      <c r="G80" s="182">
        <f>Statistik!AM87</f>
        <v>0</v>
      </c>
      <c r="H80" s="182">
        <f>Statistik!AN87</f>
        <v>0</v>
      </c>
      <c r="I80" s="586">
        <f>IF(Monatsverwendungsnachweis!$P$6="ja",1,0)</f>
        <v>1</v>
      </c>
      <c r="J80" s="182">
        <f t="shared" si="15"/>
        <v>1</v>
      </c>
      <c r="K80" s="182">
        <f>IF(Monatsverwendungsnachweis!BI90&lt;=0,0,1)</f>
        <v>1</v>
      </c>
      <c r="L80" s="147">
        <f>Ermittlung_Pauschale!N79</f>
        <v>0</v>
      </c>
      <c r="M80" s="182">
        <f t="shared" si="17"/>
        <v>0</v>
      </c>
      <c r="N80" s="460">
        <f>Monatsverwendungsnachweis!$AG$7</f>
        <v>31</v>
      </c>
      <c r="O80" s="777">
        <f>Monatsverwendungsnachweis!J90</f>
        <v>0</v>
      </c>
      <c r="P80" s="182">
        <f t="shared" si="18"/>
        <v>0</v>
      </c>
      <c r="Q80" s="182">
        <f t="shared" si="16"/>
        <v>0</v>
      </c>
      <c r="R80" s="749">
        <f t="shared" si="19"/>
        <v>0</v>
      </c>
      <c r="S80" s="346">
        <f t="shared" si="20"/>
        <v>0</v>
      </c>
      <c r="T80" s="346">
        <f t="shared" si="21"/>
        <v>0</v>
      </c>
      <c r="U80" s="346">
        <f t="shared" si="22"/>
        <v>0</v>
      </c>
      <c r="V80" s="750">
        <f t="shared" si="23"/>
        <v>0</v>
      </c>
      <c r="W80" s="748"/>
      <c r="X80" s="822">
        <f t="shared" si="24"/>
        <v>0</v>
      </c>
      <c r="Y80" s="749">
        <f t="shared" si="26"/>
        <v>0</v>
      </c>
      <c r="Z80" s="346">
        <f t="shared" si="27"/>
        <v>0</v>
      </c>
      <c r="AA80" s="346">
        <f t="shared" si="28"/>
        <v>0</v>
      </c>
      <c r="AB80" s="346">
        <f t="shared" si="29"/>
        <v>0</v>
      </c>
      <c r="AC80" s="750">
        <f t="shared" si="25"/>
        <v>0</v>
      </c>
    </row>
    <row r="81" spans="1:29" x14ac:dyDescent="0.25">
      <c r="A81" s="121" t="str">
        <f>Monatsverwendungsnachweis!A91</f>
        <v/>
      </c>
      <c r="B81" s="145">
        <f>Monatsverwendungsnachweis!B91</f>
        <v>0</v>
      </c>
      <c r="C81" s="145">
        <f>Monatsverwendungsnachweis!D91</f>
        <v>0</v>
      </c>
      <c r="D81" s="146">
        <f>Monatsverwendungsnachweis!F91</f>
        <v>0</v>
      </c>
      <c r="E81" s="121">
        <f>Monatsverwendungsnachweis!G91</f>
        <v>0</v>
      </c>
      <c r="F81" s="146">
        <f>Monatsverwendungsnachweis!H91</f>
        <v>0</v>
      </c>
      <c r="G81" s="182">
        <f>Statistik!AM88</f>
        <v>0</v>
      </c>
      <c r="H81" s="182">
        <f>Statistik!AN88</f>
        <v>0</v>
      </c>
      <c r="I81" s="586">
        <f>IF(Monatsverwendungsnachweis!$P$6="ja",1,0)</f>
        <v>1</v>
      </c>
      <c r="J81" s="182">
        <f t="shared" si="15"/>
        <v>1</v>
      </c>
      <c r="K81" s="182">
        <f>IF(Monatsverwendungsnachweis!BI91&lt;=0,0,1)</f>
        <v>1</v>
      </c>
      <c r="L81" s="147">
        <f>Ermittlung_Pauschale!N80</f>
        <v>0</v>
      </c>
      <c r="M81" s="182">
        <f t="shared" si="17"/>
        <v>0</v>
      </c>
      <c r="N81" s="460">
        <f>Monatsverwendungsnachweis!$AG$7</f>
        <v>31</v>
      </c>
      <c r="O81" s="777">
        <f>Monatsverwendungsnachweis!J91</f>
        <v>0</v>
      </c>
      <c r="P81" s="182">
        <f t="shared" si="18"/>
        <v>0</v>
      </c>
      <c r="Q81" s="182">
        <f t="shared" si="16"/>
        <v>0</v>
      </c>
      <c r="R81" s="749">
        <f t="shared" si="19"/>
        <v>0</v>
      </c>
      <c r="S81" s="346">
        <f t="shared" si="20"/>
        <v>0</v>
      </c>
      <c r="T81" s="346">
        <f t="shared" si="21"/>
        <v>0</v>
      </c>
      <c r="U81" s="346">
        <f t="shared" si="22"/>
        <v>0</v>
      </c>
      <c r="V81" s="750">
        <f t="shared" si="23"/>
        <v>0</v>
      </c>
      <c r="W81" s="748"/>
      <c r="X81" s="822">
        <f t="shared" si="24"/>
        <v>0</v>
      </c>
      <c r="Y81" s="749">
        <f t="shared" si="26"/>
        <v>0</v>
      </c>
      <c r="Z81" s="346">
        <f t="shared" si="27"/>
        <v>0</v>
      </c>
      <c r="AA81" s="346">
        <f t="shared" si="28"/>
        <v>0</v>
      </c>
      <c r="AB81" s="346">
        <f t="shared" si="29"/>
        <v>0</v>
      </c>
      <c r="AC81" s="750">
        <f t="shared" si="25"/>
        <v>0</v>
      </c>
    </row>
    <row r="82" spans="1:29" x14ac:dyDescent="0.25">
      <c r="A82" s="121" t="str">
        <f>Monatsverwendungsnachweis!A92</f>
        <v/>
      </c>
      <c r="B82" s="145">
        <f>Monatsverwendungsnachweis!B92</f>
        <v>0</v>
      </c>
      <c r="C82" s="145">
        <f>Monatsverwendungsnachweis!D92</f>
        <v>0</v>
      </c>
      <c r="D82" s="146">
        <f>Monatsverwendungsnachweis!F92</f>
        <v>0</v>
      </c>
      <c r="E82" s="121">
        <f>Monatsverwendungsnachweis!G92</f>
        <v>0</v>
      </c>
      <c r="F82" s="146">
        <f>Monatsverwendungsnachweis!H92</f>
        <v>0</v>
      </c>
      <c r="G82" s="182">
        <f>Statistik!AM89</f>
        <v>0</v>
      </c>
      <c r="H82" s="182">
        <f>Statistik!AN89</f>
        <v>0</v>
      </c>
      <c r="I82" s="586">
        <f>IF(Monatsverwendungsnachweis!$P$6="ja",1,0)</f>
        <v>1</v>
      </c>
      <c r="J82" s="182">
        <f t="shared" si="15"/>
        <v>1</v>
      </c>
      <c r="K82" s="182">
        <f>IF(Monatsverwendungsnachweis!BI92&lt;=0,0,1)</f>
        <v>1</v>
      </c>
      <c r="L82" s="147">
        <f>Ermittlung_Pauschale!N81</f>
        <v>0</v>
      </c>
      <c r="M82" s="182">
        <f t="shared" si="17"/>
        <v>0</v>
      </c>
      <c r="N82" s="460">
        <f>Monatsverwendungsnachweis!$AG$7</f>
        <v>31</v>
      </c>
      <c r="O82" s="777">
        <f>Monatsverwendungsnachweis!J92</f>
        <v>0</v>
      </c>
      <c r="P82" s="182">
        <f t="shared" si="18"/>
        <v>0</v>
      </c>
      <c r="Q82" s="182">
        <f t="shared" si="16"/>
        <v>0</v>
      </c>
      <c r="R82" s="749">
        <f t="shared" si="19"/>
        <v>0</v>
      </c>
      <c r="S82" s="346">
        <f t="shared" si="20"/>
        <v>0</v>
      </c>
      <c r="T82" s="346">
        <f t="shared" si="21"/>
        <v>0</v>
      </c>
      <c r="U82" s="346">
        <f t="shared" si="22"/>
        <v>0</v>
      </c>
      <c r="V82" s="750">
        <f t="shared" si="23"/>
        <v>0</v>
      </c>
      <c r="W82" s="748"/>
      <c r="X82" s="822">
        <f t="shared" si="24"/>
        <v>0</v>
      </c>
      <c r="Y82" s="749">
        <f t="shared" si="26"/>
        <v>0</v>
      </c>
      <c r="Z82" s="346">
        <f t="shared" si="27"/>
        <v>0</v>
      </c>
      <c r="AA82" s="346">
        <f t="shared" si="28"/>
        <v>0</v>
      </c>
      <c r="AB82" s="346">
        <f t="shared" si="29"/>
        <v>0</v>
      </c>
      <c r="AC82" s="750">
        <f t="shared" si="25"/>
        <v>0</v>
      </c>
    </row>
    <row r="83" spans="1:29" x14ac:dyDescent="0.25">
      <c r="A83" s="121" t="str">
        <f>Monatsverwendungsnachweis!A93</f>
        <v/>
      </c>
      <c r="B83" s="145">
        <f>Monatsverwendungsnachweis!B93</f>
        <v>0</v>
      </c>
      <c r="C83" s="145">
        <f>Monatsverwendungsnachweis!D93</f>
        <v>0</v>
      </c>
      <c r="D83" s="146">
        <f>Monatsverwendungsnachweis!F93</f>
        <v>0</v>
      </c>
      <c r="E83" s="121">
        <f>Monatsverwendungsnachweis!G93</f>
        <v>0</v>
      </c>
      <c r="F83" s="146">
        <f>Monatsverwendungsnachweis!H93</f>
        <v>0</v>
      </c>
      <c r="G83" s="182">
        <f>Statistik!AM90</f>
        <v>0</v>
      </c>
      <c r="H83" s="182">
        <f>Statistik!AN90</f>
        <v>0</v>
      </c>
      <c r="I83" s="586">
        <f>IF(Monatsverwendungsnachweis!$P$6="ja",1,0)</f>
        <v>1</v>
      </c>
      <c r="J83" s="182">
        <f t="shared" si="15"/>
        <v>1</v>
      </c>
      <c r="K83" s="182">
        <f>IF(Monatsverwendungsnachweis!BI93&lt;=0,0,1)</f>
        <v>1</v>
      </c>
      <c r="L83" s="147">
        <f>Ermittlung_Pauschale!N82</f>
        <v>0</v>
      </c>
      <c r="M83" s="182">
        <f t="shared" si="17"/>
        <v>0</v>
      </c>
      <c r="N83" s="460">
        <f>Monatsverwendungsnachweis!$AG$7</f>
        <v>31</v>
      </c>
      <c r="O83" s="777">
        <f>Monatsverwendungsnachweis!J93</f>
        <v>0</v>
      </c>
      <c r="P83" s="182">
        <f t="shared" si="18"/>
        <v>0</v>
      </c>
      <c r="Q83" s="182">
        <f t="shared" si="16"/>
        <v>0</v>
      </c>
      <c r="R83" s="749">
        <f t="shared" si="19"/>
        <v>0</v>
      </c>
      <c r="S83" s="346">
        <f t="shared" si="20"/>
        <v>0</v>
      </c>
      <c r="T83" s="346">
        <f t="shared" si="21"/>
        <v>0</v>
      </c>
      <c r="U83" s="346">
        <f t="shared" si="22"/>
        <v>0</v>
      </c>
      <c r="V83" s="750">
        <f t="shared" si="23"/>
        <v>0</v>
      </c>
      <c r="W83" s="748"/>
      <c r="X83" s="822">
        <f t="shared" si="24"/>
        <v>0</v>
      </c>
      <c r="Y83" s="749">
        <f t="shared" si="26"/>
        <v>0</v>
      </c>
      <c r="Z83" s="346">
        <f t="shared" si="27"/>
        <v>0</v>
      </c>
      <c r="AA83" s="346">
        <f t="shared" si="28"/>
        <v>0</v>
      </c>
      <c r="AB83" s="346">
        <f t="shared" si="29"/>
        <v>0</v>
      </c>
      <c r="AC83" s="750">
        <f t="shared" si="25"/>
        <v>0</v>
      </c>
    </row>
    <row r="84" spans="1:29" x14ac:dyDescent="0.25">
      <c r="A84" s="121" t="str">
        <f>Monatsverwendungsnachweis!A94</f>
        <v/>
      </c>
      <c r="B84" s="145">
        <f>Monatsverwendungsnachweis!B94</f>
        <v>0</v>
      </c>
      <c r="C84" s="145">
        <f>Monatsverwendungsnachweis!D94</f>
        <v>0</v>
      </c>
      <c r="D84" s="146">
        <f>Monatsverwendungsnachweis!F94</f>
        <v>0</v>
      </c>
      <c r="E84" s="121">
        <f>Monatsverwendungsnachweis!G94</f>
        <v>0</v>
      </c>
      <c r="F84" s="146">
        <f>Monatsverwendungsnachweis!H94</f>
        <v>0</v>
      </c>
      <c r="G84" s="182">
        <f>Statistik!AM91</f>
        <v>0</v>
      </c>
      <c r="H84" s="182">
        <f>Statistik!AN91</f>
        <v>0</v>
      </c>
      <c r="I84" s="586">
        <f>IF(Monatsverwendungsnachweis!$P$6="ja",1,0)</f>
        <v>1</v>
      </c>
      <c r="J84" s="182">
        <f t="shared" si="15"/>
        <v>1</v>
      </c>
      <c r="K84" s="182">
        <f>IF(Monatsverwendungsnachweis!BI94&lt;=0,0,1)</f>
        <v>1</v>
      </c>
      <c r="L84" s="147">
        <f>Ermittlung_Pauschale!N83</f>
        <v>0</v>
      </c>
      <c r="M84" s="182">
        <f t="shared" si="17"/>
        <v>0</v>
      </c>
      <c r="N84" s="460">
        <f>Monatsverwendungsnachweis!$AG$7</f>
        <v>31</v>
      </c>
      <c r="O84" s="777">
        <f>Monatsverwendungsnachweis!J94</f>
        <v>0</v>
      </c>
      <c r="P84" s="182">
        <f t="shared" si="18"/>
        <v>0</v>
      </c>
      <c r="Q84" s="182">
        <f t="shared" si="16"/>
        <v>0</v>
      </c>
      <c r="R84" s="749">
        <f t="shared" si="19"/>
        <v>0</v>
      </c>
      <c r="S84" s="346">
        <f t="shared" si="20"/>
        <v>0</v>
      </c>
      <c r="T84" s="346">
        <f t="shared" si="21"/>
        <v>0</v>
      </c>
      <c r="U84" s="346">
        <f t="shared" si="22"/>
        <v>0</v>
      </c>
      <c r="V84" s="750">
        <f t="shared" si="23"/>
        <v>0</v>
      </c>
      <c r="W84" s="748"/>
      <c r="X84" s="822">
        <f t="shared" si="24"/>
        <v>0</v>
      </c>
      <c r="Y84" s="749">
        <f t="shared" si="26"/>
        <v>0</v>
      </c>
      <c r="Z84" s="346">
        <f t="shared" si="27"/>
        <v>0</v>
      </c>
      <c r="AA84" s="346">
        <f t="shared" si="28"/>
        <v>0</v>
      </c>
      <c r="AB84" s="346">
        <f t="shared" si="29"/>
        <v>0</v>
      </c>
      <c r="AC84" s="750">
        <f t="shared" si="25"/>
        <v>0</v>
      </c>
    </row>
    <row r="85" spans="1:29" x14ac:dyDescent="0.25">
      <c r="A85" s="121" t="str">
        <f>Monatsverwendungsnachweis!A95</f>
        <v/>
      </c>
      <c r="B85" s="145">
        <f>Monatsverwendungsnachweis!B95</f>
        <v>0</v>
      </c>
      <c r="C85" s="145">
        <f>Monatsverwendungsnachweis!D95</f>
        <v>0</v>
      </c>
      <c r="D85" s="146">
        <f>Monatsverwendungsnachweis!F95</f>
        <v>0</v>
      </c>
      <c r="E85" s="121">
        <f>Monatsverwendungsnachweis!G95</f>
        <v>0</v>
      </c>
      <c r="F85" s="146">
        <f>Monatsverwendungsnachweis!H95</f>
        <v>0</v>
      </c>
      <c r="G85" s="182">
        <f>Statistik!AM92</f>
        <v>0</v>
      </c>
      <c r="H85" s="182">
        <f>Statistik!AN92</f>
        <v>0</v>
      </c>
      <c r="I85" s="586">
        <f>IF(Monatsverwendungsnachweis!$P$6="ja",1,0)</f>
        <v>1</v>
      </c>
      <c r="J85" s="182">
        <f t="shared" si="15"/>
        <v>1</v>
      </c>
      <c r="K85" s="182">
        <f>IF(Monatsverwendungsnachweis!BI95&lt;=0,0,1)</f>
        <v>1</v>
      </c>
      <c r="L85" s="147">
        <f>Ermittlung_Pauschale!N84</f>
        <v>0</v>
      </c>
      <c r="M85" s="182">
        <f t="shared" si="17"/>
        <v>0</v>
      </c>
      <c r="N85" s="460">
        <f>Monatsverwendungsnachweis!$AG$7</f>
        <v>31</v>
      </c>
      <c r="O85" s="777">
        <f>Monatsverwendungsnachweis!J95</f>
        <v>0</v>
      </c>
      <c r="P85" s="182">
        <f t="shared" si="18"/>
        <v>0</v>
      </c>
      <c r="Q85" s="182">
        <f t="shared" si="16"/>
        <v>0</v>
      </c>
      <c r="R85" s="749">
        <f t="shared" si="19"/>
        <v>0</v>
      </c>
      <c r="S85" s="346">
        <f t="shared" si="20"/>
        <v>0</v>
      </c>
      <c r="T85" s="346">
        <f t="shared" si="21"/>
        <v>0</v>
      </c>
      <c r="U85" s="346">
        <f t="shared" si="22"/>
        <v>0</v>
      </c>
      <c r="V85" s="750">
        <f t="shared" si="23"/>
        <v>0</v>
      </c>
      <c r="W85" s="748"/>
      <c r="X85" s="822">
        <f t="shared" si="24"/>
        <v>0</v>
      </c>
      <c r="Y85" s="749">
        <f t="shared" si="26"/>
        <v>0</v>
      </c>
      <c r="Z85" s="346">
        <f t="shared" si="27"/>
        <v>0</v>
      </c>
      <c r="AA85" s="346">
        <f t="shared" si="28"/>
        <v>0</v>
      </c>
      <c r="AB85" s="346">
        <f t="shared" si="29"/>
        <v>0</v>
      </c>
      <c r="AC85" s="750">
        <f t="shared" si="25"/>
        <v>0</v>
      </c>
    </row>
    <row r="86" spans="1:29" x14ac:dyDescent="0.25">
      <c r="A86" s="121" t="str">
        <f>Monatsverwendungsnachweis!A96</f>
        <v/>
      </c>
      <c r="B86" s="145">
        <f>Monatsverwendungsnachweis!B96</f>
        <v>0</v>
      </c>
      <c r="C86" s="145">
        <f>Monatsverwendungsnachweis!D96</f>
        <v>0</v>
      </c>
      <c r="D86" s="146">
        <f>Monatsverwendungsnachweis!F96</f>
        <v>0</v>
      </c>
      <c r="E86" s="121">
        <f>Monatsverwendungsnachweis!G96</f>
        <v>0</v>
      </c>
      <c r="F86" s="146">
        <f>Monatsverwendungsnachweis!H96</f>
        <v>0</v>
      </c>
      <c r="G86" s="182">
        <f>Statistik!AM93</f>
        <v>0</v>
      </c>
      <c r="H86" s="182">
        <f>Statistik!AN93</f>
        <v>0</v>
      </c>
      <c r="I86" s="586">
        <f>IF(Monatsverwendungsnachweis!$P$6="ja",1,0)</f>
        <v>1</v>
      </c>
      <c r="J86" s="182">
        <f t="shared" si="15"/>
        <v>1</v>
      </c>
      <c r="K86" s="182">
        <f>IF(Monatsverwendungsnachweis!BI96&lt;=0,0,1)</f>
        <v>1</v>
      </c>
      <c r="L86" s="147">
        <f>Ermittlung_Pauschale!N85</f>
        <v>0</v>
      </c>
      <c r="M86" s="182">
        <f t="shared" si="17"/>
        <v>0</v>
      </c>
      <c r="N86" s="460">
        <f>Monatsverwendungsnachweis!$AG$7</f>
        <v>31</v>
      </c>
      <c r="O86" s="777">
        <f>Monatsverwendungsnachweis!J96</f>
        <v>0</v>
      </c>
      <c r="P86" s="182">
        <f t="shared" si="18"/>
        <v>0</v>
      </c>
      <c r="Q86" s="182">
        <f t="shared" si="16"/>
        <v>0</v>
      </c>
      <c r="R86" s="749">
        <f t="shared" si="19"/>
        <v>0</v>
      </c>
      <c r="S86" s="346">
        <f t="shared" si="20"/>
        <v>0</v>
      </c>
      <c r="T86" s="346">
        <f t="shared" si="21"/>
        <v>0</v>
      </c>
      <c r="U86" s="346">
        <f t="shared" si="22"/>
        <v>0</v>
      </c>
      <c r="V86" s="750">
        <f t="shared" si="23"/>
        <v>0</v>
      </c>
      <c r="W86" s="748"/>
      <c r="X86" s="822">
        <f t="shared" si="24"/>
        <v>0</v>
      </c>
      <c r="Y86" s="749">
        <f t="shared" si="26"/>
        <v>0</v>
      </c>
      <c r="Z86" s="346">
        <f t="shared" si="27"/>
        <v>0</v>
      </c>
      <c r="AA86" s="346">
        <f t="shared" si="28"/>
        <v>0</v>
      </c>
      <c r="AB86" s="346">
        <f t="shared" si="29"/>
        <v>0</v>
      </c>
      <c r="AC86" s="750">
        <f t="shared" si="25"/>
        <v>0</v>
      </c>
    </row>
    <row r="87" spans="1:29" x14ac:dyDescent="0.25">
      <c r="A87" s="121" t="str">
        <f>Monatsverwendungsnachweis!A97</f>
        <v/>
      </c>
      <c r="B87" s="145">
        <f>Monatsverwendungsnachweis!B97</f>
        <v>0</v>
      </c>
      <c r="C87" s="145">
        <f>Monatsverwendungsnachweis!D97</f>
        <v>0</v>
      </c>
      <c r="D87" s="146">
        <f>Monatsverwendungsnachweis!F97</f>
        <v>0</v>
      </c>
      <c r="E87" s="121">
        <f>Monatsverwendungsnachweis!G97</f>
        <v>0</v>
      </c>
      <c r="F87" s="146">
        <f>Monatsverwendungsnachweis!H97</f>
        <v>0</v>
      </c>
      <c r="G87" s="182">
        <f>Statistik!AM94</f>
        <v>0</v>
      </c>
      <c r="H87" s="182">
        <f>Statistik!AN94</f>
        <v>0</v>
      </c>
      <c r="I87" s="586">
        <f>IF(Monatsverwendungsnachweis!$P$6="ja",1,0)</f>
        <v>1</v>
      </c>
      <c r="J87" s="182">
        <f t="shared" si="15"/>
        <v>1</v>
      </c>
      <c r="K87" s="182">
        <f>IF(Monatsverwendungsnachweis!BI97&lt;=0,0,1)</f>
        <v>1</v>
      </c>
      <c r="L87" s="147">
        <f>Ermittlung_Pauschale!N86</f>
        <v>0</v>
      </c>
      <c r="M87" s="182">
        <f t="shared" si="17"/>
        <v>0</v>
      </c>
      <c r="N87" s="460">
        <f>Monatsverwendungsnachweis!$AG$7</f>
        <v>31</v>
      </c>
      <c r="O87" s="777">
        <f>Monatsverwendungsnachweis!J97</f>
        <v>0</v>
      </c>
      <c r="P87" s="182">
        <f t="shared" si="18"/>
        <v>0</v>
      </c>
      <c r="Q87" s="182">
        <f t="shared" si="16"/>
        <v>0</v>
      </c>
      <c r="R87" s="749">
        <f t="shared" si="19"/>
        <v>0</v>
      </c>
      <c r="S87" s="346">
        <f t="shared" si="20"/>
        <v>0</v>
      </c>
      <c r="T87" s="346">
        <f t="shared" si="21"/>
        <v>0</v>
      </c>
      <c r="U87" s="346">
        <f t="shared" si="22"/>
        <v>0</v>
      </c>
      <c r="V87" s="750">
        <f t="shared" si="23"/>
        <v>0</v>
      </c>
      <c r="W87" s="748"/>
      <c r="X87" s="822">
        <f t="shared" si="24"/>
        <v>0</v>
      </c>
      <c r="Y87" s="749">
        <f t="shared" si="26"/>
        <v>0</v>
      </c>
      <c r="Z87" s="346">
        <f t="shared" si="27"/>
        <v>0</v>
      </c>
      <c r="AA87" s="346">
        <f t="shared" si="28"/>
        <v>0</v>
      </c>
      <c r="AB87" s="346">
        <f t="shared" si="29"/>
        <v>0</v>
      </c>
      <c r="AC87" s="750">
        <f t="shared" si="25"/>
        <v>0</v>
      </c>
    </row>
    <row r="88" spans="1:29" x14ac:dyDescent="0.25">
      <c r="A88" s="121" t="str">
        <f>Monatsverwendungsnachweis!A98</f>
        <v/>
      </c>
      <c r="B88" s="145">
        <f>Monatsverwendungsnachweis!B98</f>
        <v>0</v>
      </c>
      <c r="C88" s="145">
        <f>Monatsverwendungsnachweis!D98</f>
        <v>0</v>
      </c>
      <c r="D88" s="146">
        <f>Monatsverwendungsnachweis!F98</f>
        <v>0</v>
      </c>
      <c r="E88" s="121">
        <f>Monatsverwendungsnachweis!G98</f>
        <v>0</v>
      </c>
      <c r="F88" s="146">
        <f>Monatsverwendungsnachweis!H98</f>
        <v>0</v>
      </c>
      <c r="G88" s="182">
        <f>Statistik!AM95</f>
        <v>0</v>
      </c>
      <c r="H88" s="182">
        <f>Statistik!AN95</f>
        <v>0</v>
      </c>
      <c r="I88" s="586">
        <f>IF(Monatsverwendungsnachweis!$P$6="ja",1,0)</f>
        <v>1</v>
      </c>
      <c r="J88" s="182">
        <f t="shared" si="15"/>
        <v>1</v>
      </c>
      <c r="K88" s="182">
        <f>IF(Monatsverwendungsnachweis!BI98&lt;=0,0,1)</f>
        <v>1</v>
      </c>
      <c r="L88" s="147">
        <f>Ermittlung_Pauschale!N87</f>
        <v>0</v>
      </c>
      <c r="M88" s="182">
        <f t="shared" si="17"/>
        <v>0</v>
      </c>
      <c r="N88" s="460">
        <f>Monatsverwendungsnachweis!$AG$7</f>
        <v>31</v>
      </c>
      <c r="O88" s="777">
        <f>Monatsverwendungsnachweis!J98</f>
        <v>0</v>
      </c>
      <c r="P88" s="182">
        <f t="shared" si="18"/>
        <v>0</v>
      </c>
      <c r="Q88" s="182">
        <f t="shared" si="16"/>
        <v>0</v>
      </c>
      <c r="R88" s="749">
        <f t="shared" si="19"/>
        <v>0</v>
      </c>
      <c r="S88" s="346">
        <f t="shared" si="20"/>
        <v>0</v>
      </c>
      <c r="T88" s="346">
        <f t="shared" si="21"/>
        <v>0</v>
      </c>
      <c r="U88" s="346">
        <f t="shared" si="22"/>
        <v>0</v>
      </c>
      <c r="V88" s="750">
        <f t="shared" si="23"/>
        <v>0</v>
      </c>
      <c r="W88" s="748"/>
      <c r="X88" s="822">
        <f t="shared" si="24"/>
        <v>0</v>
      </c>
      <c r="Y88" s="749">
        <f t="shared" si="26"/>
        <v>0</v>
      </c>
      <c r="Z88" s="346">
        <f t="shared" si="27"/>
        <v>0</v>
      </c>
      <c r="AA88" s="346">
        <f t="shared" si="28"/>
        <v>0</v>
      </c>
      <c r="AB88" s="346">
        <f t="shared" si="29"/>
        <v>0</v>
      </c>
      <c r="AC88" s="750">
        <f t="shared" si="25"/>
        <v>0</v>
      </c>
    </row>
    <row r="89" spans="1:29" x14ac:dyDescent="0.25">
      <c r="A89" s="121" t="str">
        <f>Monatsverwendungsnachweis!A99</f>
        <v/>
      </c>
      <c r="B89" s="145">
        <f>Monatsverwendungsnachweis!B99</f>
        <v>0</v>
      </c>
      <c r="C89" s="145">
        <f>Monatsverwendungsnachweis!D99</f>
        <v>0</v>
      </c>
      <c r="D89" s="146">
        <f>Monatsverwendungsnachweis!F99</f>
        <v>0</v>
      </c>
      <c r="E89" s="121">
        <f>Monatsverwendungsnachweis!G99</f>
        <v>0</v>
      </c>
      <c r="F89" s="146">
        <f>Monatsverwendungsnachweis!H99</f>
        <v>0</v>
      </c>
      <c r="G89" s="182">
        <f>Statistik!AM96</f>
        <v>0</v>
      </c>
      <c r="H89" s="182">
        <f>Statistik!AN96</f>
        <v>0</v>
      </c>
      <c r="I89" s="586">
        <f>IF(Monatsverwendungsnachweis!$P$6="ja",1,0)</f>
        <v>1</v>
      </c>
      <c r="J89" s="182">
        <f t="shared" si="15"/>
        <v>1</v>
      </c>
      <c r="K89" s="182">
        <f>IF(Monatsverwendungsnachweis!BI99&lt;=0,0,1)</f>
        <v>1</v>
      </c>
      <c r="L89" s="147">
        <f>Ermittlung_Pauschale!N88</f>
        <v>0</v>
      </c>
      <c r="M89" s="182">
        <f t="shared" si="17"/>
        <v>0</v>
      </c>
      <c r="N89" s="460">
        <f>Monatsverwendungsnachweis!$AG$7</f>
        <v>31</v>
      </c>
      <c r="O89" s="777">
        <f>Monatsverwendungsnachweis!J99</f>
        <v>0</v>
      </c>
      <c r="P89" s="182">
        <f t="shared" si="18"/>
        <v>0</v>
      </c>
      <c r="Q89" s="182">
        <f t="shared" si="16"/>
        <v>0</v>
      </c>
      <c r="R89" s="749">
        <f t="shared" si="19"/>
        <v>0</v>
      </c>
      <c r="S89" s="346">
        <f t="shared" si="20"/>
        <v>0</v>
      </c>
      <c r="T89" s="346">
        <f t="shared" si="21"/>
        <v>0</v>
      </c>
      <c r="U89" s="346">
        <f t="shared" si="22"/>
        <v>0</v>
      </c>
      <c r="V89" s="750">
        <f t="shared" si="23"/>
        <v>0</v>
      </c>
      <c r="W89" s="748"/>
      <c r="X89" s="822">
        <f t="shared" si="24"/>
        <v>0</v>
      </c>
      <c r="Y89" s="749">
        <f t="shared" si="26"/>
        <v>0</v>
      </c>
      <c r="Z89" s="346">
        <f t="shared" si="27"/>
        <v>0</v>
      </c>
      <c r="AA89" s="346">
        <f t="shared" si="28"/>
        <v>0</v>
      </c>
      <c r="AB89" s="346">
        <f t="shared" si="29"/>
        <v>0</v>
      </c>
      <c r="AC89" s="750">
        <f t="shared" si="25"/>
        <v>0</v>
      </c>
    </row>
    <row r="90" spans="1:29" x14ac:dyDescent="0.25">
      <c r="A90" s="121" t="str">
        <f>Monatsverwendungsnachweis!A100</f>
        <v/>
      </c>
      <c r="B90" s="145">
        <f>Monatsverwendungsnachweis!B100</f>
        <v>0</v>
      </c>
      <c r="C90" s="145">
        <f>Monatsverwendungsnachweis!D100</f>
        <v>0</v>
      </c>
      <c r="D90" s="146">
        <f>Monatsverwendungsnachweis!F100</f>
        <v>0</v>
      </c>
      <c r="E90" s="121">
        <f>Monatsverwendungsnachweis!G100</f>
        <v>0</v>
      </c>
      <c r="F90" s="146">
        <f>Monatsverwendungsnachweis!H100</f>
        <v>0</v>
      </c>
      <c r="G90" s="182">
        <f>Statistik!AM97</f>
        <v>0</v>
      </c>
      <c r="H90" s="182">
        <f>Statistik!AN97</f>
        <v>0</v>
      </c>
      <c r="I90" s="586">
        <f>IF(Monatsverwendungsnachweis!$P$6="ja",1,0)</f>
        <v>1</v>
      </c>
      <c r="J90" s="182">
        <f t="shared" si="15"/>
        <v>1</v>
      </c>
      <c r="K90" s="182">
        <f>IF(Monatsverwendungsnachweis!BI100&lt;=0,0,1)</f>
        <v>1</v>
      </c>
      <c r="L90" s="147">
        <f>Ermittlung_Pauschale!N89</f>
        <v>0</v>
      </c>
      <c r="M90" s="182">
        <f t="shared" si="17"/>
        <v>0</v>
      </c>
      <c r="N90" s="460">
        <f>Monatsverwendungsnachweis!$AG$7</f>
        <v>31</v>
      </c>
      <c r="O90" s="777">
        <f>Monatsverwendungsnachweis!J100</f>
        <v>0</v>
      </c>
      <c r="P90" s="182">
        <f t="shared" si="18"/>
        <v>0</v>
      </c>
      <c r="Q90" s="182">
        <f t="shared" si="16"/>
        <v>0</v>
      </c>
      <c r="R90" s="749">
        <f t="shared" si="19"/>
        <v>0</v>
      </c>
      <c r="S90" s="346">
        <f t="shared" si="20"/>
        <v>0</v>
      </c>
      <c r="T90" s="346">
        <f t="shared" si="21"/>
        <v>0</v>
      </c>
      <c r="U90" s="346">
        <f t="shared" si="22"/>
        <v>0</v>
      </c>
      <c r="V90" s="750">
        <f t="shared" si="23"/>
        <v>0</v>
      </c>
      <c r="W90" s="748"/>
      <c r="X90" s="822">
        <f t="shared" si="24"/>
        <v>0</v>
      </c>
      <c r="Y90" s="749">
        <f t="shared" si="26"/>
        <v>0</v>
      </c>
      <c r="Z90" s="346">
        <f t="shared" si="27"/>
        <v>0</v>
      </c>
      <c r="AA90" s="346">
        <f t="shared" si="28"/>
        <v>0</v>
      </c>
      <c r="AB90" s="346">
        <f t="shared" si="29"/>
        <v>0</v>
      </c>
      <c r="AC90" s="750">
        <f t="shared" si="25"/>
        <v>0</v>
      </c>
    </row>
    <row r="91" spans="1:29" x14ac:dyDescent="0.25">
      <c r="A91" s="121" t="str">
        <f>Monatsverwendungsnachweis!A101</f>
        <v/>
      </c>
      <c r="B91" s="145">
        <f>Monatsverwendungsnachweis!B101</f>
        <v>0</v>
      </c>
      <c r="C91" s="145">
        <f>Monatsverwendungsnachweis!D101</f>
        <v>0</v>
      </c>
      <c r="D91" s="146">
        <f>Monatsverwendungsnachweis!F101</f>
        <v>0</v>
      </c>
      <c r="E91" s="121">
        <f>Monatsverwendungsnachweis!G101</f>
        <v>0</v>
      </c>
      <c r="F91" s="146">
        <f>Monatsverwendungsnachweis!H101</f>
        <v>0</v>
      </c>
      <c r="G91" s="182">
        <f>Statistik!AM98</f>
        <v>0</v>
      </c>
      <c r="H91" s="182">
        <f>Statistik!AN98</f>
        <v>0</v>
      </c>
      <c r="I91" s="586">
        <f>IF(Monatsverwendungsnachweis!$P$6="ja",1,0)</f>
        <v>1</v>
      </c>
      <c r="J91" s="182">
        <f t="shared" si="15"/>
        <v>1</v>
      </c>
      <c r="K91" s="182">
        <f>IF(Monatsverwendungsnachweis!BI101&lt;=0,0,1)</f>
        <v>1</v>
      </c>
      <c r="L91" s="147">
        <f>Ermittlung_Pauschale!N90</f>
        <v>0</v>
      </c>
      <c r="M91" s="182">
        <f t="shared" si="17"/>
        <v>0</v>
      </c>
      <c r="N91" s="460">
        <f>Monatsverwendungsnachweis!$AG$7</f>
        <v>31</v>
      </c>
      <c r="O91" s="777">
        <f>Monatsverwendungsnachweis!J101</f>
        <v>0</v>
      </c>
      <c r="P91" s="182">
        <f t="shared" si="18"/>
        <v>0</v>
      </c>
      <c r="Q91" s="182">
        <f t="shared" si="16"/>
        <v>0</v>
      </c>
      <c r="R91" s="749">
        <f t="shared" si="19"/>
        <v>0</v>
      </c>
      <c r="S91" s="346">
        <f t="shared" si="20"/>
        <v>0</v>
      </c>
      <c r="T91" s="346">
        <f t="shared" si="21"/>
        <v>0</v>
      </c>
      <c r="U91" s="346">
        <f t="shared" si="22"/>
        <v>0</v>
      </c>
      <c r="V91" s="750">
        <f t="shared" si="23"/>
        <v>0</v>
      </c>
      <c r="W91" s="748"/>
      <c r="X91" s="822">
        <f t="shared" si="24"/>
        <v>0</v>
      </c>
      <c r="Y91" s="749">
        <f t="shared" si="26"/>
        <v>0</v>
      </c>
      <c r="Z91" s="346">
        <f t="shared" si="27"/>
        <v>0</v>
      </c>
      <c r="AA91" s="346">
        <f t="shared" si="28"/>
        <v>0</v>
      </c>
      <c r="AB91" s="346">
        <f t="shared" si="29"/>
        <v>0</v>
      </c>
      <c r="AC91" s="750">
        <f t="shared" si="25"/>
        <v>0</v>
      </c>
    </row>
    <row r="92" spans="1:29" x14ac:dyDescent="0.25">
      <c r="A92" s="121" t="str">
        <f>Monatsverwendungsnachweis!A102</f>
        <v/>
      </c>
      <c r="B92" s="145">
        <f>Monatsverwendungsnachweis!B102</f>
        <v>0</v>
      </c>
      <c r="C92" s="145">
        <f>Monatsverwendungsnachweis!D102</f>
        <v>0</v>
      </c>
      <c r="D92" s="146">
        <f>Monatsverwendungsnachweis!F102</f>
        <v>0</v>
      </c>
      <c r="E92" s="121">
        <f>Monatsverwendungsnachweis!G102</f>
        <v>0</v>
      </c>
      <c r="F92" s="146">
        <f>Monatsverwendungsnachweis!H102</f>
        <v>0</v>
      </c>
      <c r="G92" s="182">
        <f>Statistik!AM99</f>
        <v>0</v>
      </c>
      <c r="H92" s="182">
        <f>Statistik!AN99</f>
        <v>0</v>
      </c>
      <c r="I92" s="586">
        <f>IF(Monatsverwendungsnachweis!$P$6="ja",1,0)</f>
        <v>1</v>
      </c>
      <c r="J92" s="182">
        <f t="shared" si="15"/>
        <v>1</v>
      </c>
      <c r="K92" s="182">
        <f>IF(Monatsverwendungsnachweis!BI102&lt;=0,0,1)</f>
        <v>1</v>
      </c>
      <c r="L92" s="147">
        <f>Ermittlung_Pauschale!N91</f>
        <v>0</v>
      </c>
      <c r="M92" s="182">
        <f t="shared" si="17"/>
        <v>0</v>
      </c>
      <c r="N92" s="460">
        <f>Monatsverwendungsnachweis!$AG$7</f>
        <v>31</v>
      </c>
      <c r="O92" s="777">
        <f>Monatsverwendungsnachweis!J102</f>
        <v>0</v>
      </c>
      <c r="P92" s="182">
        <f t="shared" si="18"/>
        <v>0</v>
      </c>
      <c r="Q92" s="182">
        <f t="shared" si="16"/>
        <v>0</v>
      </c>
      <c r="R92" s="749">
        <f t="shared" si="19"/>
        <v>0</v>
      </c>
      <c r="S92" s="346">
        <f t="shared" si="20"/>
        <v>0</v>
      </c>
      <c r="T92" s="346">
        <f t="shared" si="21"/>
        <v>0</v>
      </c>
      <c r="U92" s="346">
        <f t="shared" si="22"/>
        <v>0</v>
      </c>
      <c r="V92" s="750">
        <f t="shared" si="23"/>
        <v>0</v>
      </c>
      <c r="W92" s="748"/>
      <c r="X92" s="822">
        <f t="shared" si="24"/>
        <v>0</v>
      </c>
      <c r="Y92" s="749">
        <f t="shared" si="26"/>
        <v>0</v>
      </c>
      <c r="Z92" s="346">
        <f t="shared" si="27"/>
        <v>0</v>
      </c>
      <c r="AA92" s="346">
        <f t="shared" si="28"/>
        <v>0</v>
      </c>
      <c r="AB92" s="346">
        <f t="shared" si="29"/>
        <v>0</v>
      </c>
      <c r="AC92" s="750">
        <f t="shared" si="25"/>
        <v>0</v>
      </c>
    </row>
    <row r="93" spans="1:29" x14ac:dyDescent="0.25">
      <c r="A93" s="121" t="str">
        <f>Monatsverwendungsnachweis!A103</f>
        <v/>
      </c>
      <c r="B93" s="145">
        <f>Monatsverwendungsnachweis!B103</f>
        <v>0</v>
      </c>
      <c r="C93" s="145">
        <f>Monatsverwendungsnachweis!D103</f>
        <v>0</v>
      </c>
      <c r="D93" s="146">
        <f>Monatsverwendungsnachweis!F103</f>
        <v>0</v>
      </c>
      <c r="E93" s="121">
        <f>Monatsverwendungsnachweis!G103</f>
        <v>0</v>
      </c>
      <c r="F93" s="146">
        <f>Monatsverwendungsnachweis!H103</f>
        <v>0</v>
      </c>
      <c r="G93" s="182">
        <f>Statistik!AM100</f>
        <v>0</v>
      </c>
      <c r="H93" s="182">
        <f>Statistik!AN100</f>
        <v>0</v>
      </c>
      <c r="I93" s="586">
        <f>IF(Monatsverwendungsnachweis!$P$6="ja",1,0)</f>
        <v>1</v>
      </c>
      <c r="J93" s="182">
        <f t="shared" si="15"/>
        <v>1</v>
      </c>
      <c r="K93" s="182">
        <f>IF(Monatsverwendungsnachweis!BI103&lt;=0,0,1)</f>
        <v>1</v>
      </c>
      <c r="L93" s="147">
        <f>Ermittlung_Pauschale!N92</f>
        <v>0</v>
      </c>
      <c r="M93" s="182">
        <f t="shared" si="17"/>
        <v>0</v>
      </c>
      <c r="N93" s="460">
        <f>Monatsverwendungsnachweis!$AG$7</f>
        <v>31</v>
      </c>
      <c r="O93" s="777">
        <f>Monatsverwendungsnachweis!J103</f>
        <v>0</v>
      </c>
      <c r="P93" s="182">
        <f t="shared" si="18"/>
        <v>0</v>
      </c>
      <c r="Q93" s="182">
        <f t="shared" si="16"/>
        <v>0</v>
      </c>
      <c r="R93" s="749">
        <f t="shared" si="19"/>
        <v>0</v>
      </c>
      <c r="S93" s="346">
        <f t="shared" si="20"/>
        <v>0</v>
      </c>
      <c r="T93" s="346">
        <f t="shared" si="21"/>
        <v>0</v>
      </c>
      <c r="U93" s="346">
        <f t="shared" si="22"/>
        <v>0</v>
      </c>
      <c r="V93" s="750">
        <f t="shared" si="23"/>
        <v>0</v>
      </c>
      <c r="W93" s="748"/>
      <c r="X93" s="822">
        <f t="shared" si="24"/>
        <v>0</v>
      </c>
      <c r="Y93" s="749">
        <f t="shared" si="26"/>
        <v>0</v>
      </c>
      <c r="Z93" s="346">
        <f t="shared" si="27"/>
        <v>0</v>
      </c>
      <c r="AA93" s="346">
        <f t="shared" si="28"/>
        <v>0</v>
      </c>
      <c r="AB93" s="346">
        <f t="shared" si="29"/>
        <v>0</v>
      </c>
      <c r="AC93" s="750">
        <f t="shared" si="25"/>
        <v>0</v>
      </c>
    </row>
    <row r="94" spans="1:29" x14ac:dyDescent="0.25">
      <c r="A94" s="121" t="str">
        <f>Monatsverwendungsnachweis!A104</f>
        <v/>
      </c>
      <c r="B94" s="145">
        <f>Monatsverwendungsnachweis!B104</f>
        <v>0</v>
      </c>
      <c r="C94" s="145">
        <f>Monatsverwendungsnachweis!D104</f>
        <v>0</v>
      </c>
      <c r="D94" s="146">
        <f>Monatsverwendungsnachweis!F104</f>
        <v>0</v>
      </c>
      <c r="E94" s="121">
        <f>Monatsverwendungsnachweis!G104</f>
        <v>0</v>
      </c>
      <c r="F94" s="146">
        <f>Monatsverwendungsnachweis!H104</f>
        <v>0</v>
      </c>
      <c r="G94" s="182">
        <f>Statistik!AM101</f>
        <v>0</v>
      </c>
      <c r="H94" s="182">
        <f>Statistik!AN101</f>
        <v>0</v>
      </c>
      <c r="I94" s="586">
        <f>IF(Monatsverwendungsnachweis!$P$6="ja",1,0)</f>
        <v>1</v>
      </c>
      <c r="J94" s="182">
        <f t="shared" si="15"/>
        <v>1</v>
      </c>
      <c r="K94" s="182">
        <f>IF(Monatsverwendungsnachweis!BI104&lt;=0,0,1)</f>
        <v>1</v>
      </c>
      <c r="L94" s="147">
        <f>Ermittlung_Pauschale!N93</f>
        <v>0</v>
      </c>
      <c r="M94" s="182">
        <f t="shared" si="17"/>
        <v>0</v>
      </c>
      <c r="N94" s="460">
        <f>Monatsverwendungsnachweis!$AG$7</f>
        <v>31</v>
      </c>
      <c r="O94" s="777">
        <f>Monatsverwendungsnachweis!J104</f>
        <v>0</v>
      </c>
      <c r="P94" s="182">
        <f t="shared" si="18"/>
        <v>0</v>
      </c>
      <c r="Q94" s="182">
        <f t="shared" si="16"/>
        <v>0</v>
      </c>
      <c r="R94" s="749">
        <f t="shared" si="19"/>
        <v>0</v>
      </c>
      <c r="S94" s="346">
        <f t="shared" si="20"/>
        <v>0</v>
      </c>
      <c r="T94" s="346">
        <f t="shared" si="21"/>
        <v>0</v>
      </c>
      <c r="U94" s="346">
        <f t="shared" si="22"/>
        <v>0</v>
      </c>
      <c r="V94" s="750">
        <f t="shared" si="23"/>
        <v>0</v>
      </c>
      <c r="W94" s="748"/>
      <c r="X94" s="822">
        <f t="shared" si="24"/>
        <v>0</v>
      </c>
      <c r="Y94" s="749">
        <f t="shared" si="26"/>
        <v>0</v>
      </c>
      <c r="Z94" s="346">
        <f t="shared" si="27"/>
        <v>0</v>
      </c>
      <c r="AA94" s="346">
        <f t="shared" si="28"/>
        <v>0</v>
      </c>
      <c r="AB94" s="346">
        <f t="shared" si="29"/>
        <v>0</v>
      </c>
      <c r="AC94" s="750">
        <f t="shared" si="25"/>
        <v>0</v>
      </c>
    </row>
    <row r="95" spans="1:29" x14ac:dyDescent="0.25">
      <c r="A95" s="121" t="str">
        <f>Monatsverwendungsnachweis!A105</f>
        <v/>
      </c>
      <c r="B95" s="145">
        <f>Monatsverwendungsnachweis!B105</f>
        <v>0</v>
      </c>
      <c r="C95" s="145">
        <f>Monatsverwendungsnachweis!D105</f>
        <v>0</v>
      </c>
      <c r="D95" s="146">
        <f>Monatsverwendungsnachweis!F105</f>
        <v>0</v>
      </c>
      <c r="E95" s="121">
        <f>Monatsverwendungsnachweis!G105</f>
        <v>0</v>
      </c>
      <c r="F95" s="146">
        <f>Monatsverwendungsnachweis!H105</f>
        <v>0</v>
      </c>
      <c r="G95" s="182">
        <f>Statistik!AM102</f>
        <v>0</v>
      </c>
      <c r="H95" s="182">
        <f>Statistik!AN102</f>
        <v>0</v>
      </c>
      <c r="I95" s="586">
        <f>IF(Monatsverwendungsnachweis!$P$6="ja",1,0)</f>
        <v>1</v>
      </c>
      <c r="J95" s="182">
        <f t="shared" si="15"/>
        <v>1</v>
      </c>
      <c r="K95" s="182">
        <f>IF(Monatsverwendungsnachweis!BI105&lt;=0,0,1)</f>
        <v>1</v>
      </c>
      <c r="L95" s="147">
        <f>Ermittlung_Pauschale!N94</f>
        <v>0</v>
      </c>
      <c r="M95" s="182">
        <f t="shared" si="17"/>
        <v>0</v>
      </c>
      <c r="N95" s="460">
        <f>Monatsverwendungsnachweis!$AG$7</f>
        <v>31</v>
      </c>
      <c r="O95" s="777">
        <f>Monatsverwendungsnachweis!J105</f>
        <v>0</v>
      </c>
      <c r="P95" s="182">
        <f t="shared" si="18"/>
        <v>0</v>
      </c>
      <c r="Q95" s="182">
        <f t="shared" si="16"/>
        <v>0</v>
      </c>
      <c r="R95" s="749">
        <f t="shared" si="19"/>
        <v>0</v>
      </c>
      <c r="S95" s="346">
        <f t="shared" si="20"/>
        <v>0</v>
      </c>
      <c r="T95" s="346">
        <f t="shared" si="21"/>
        <v>0</v>
      </c>
      <c r="U95" s="346">
        <f t="shared" si="22"/>
        <v>0</v>
      </c>
      <c r="V95" s="750">
        <f t="shared" si="23"/>
        <v>0</v>
      </c>
      <c r="W95" s="748"/>
      <c r="X95" s="822">
        <f t="shared" si="24"/>
        <v>0</v>
      </c>
      <c r="Y95" s="749">
        <f t="shared" si="26"/>
        <v>0</v>
      </c>
      <c r="Z95" s="346">
        <f t="shared" si="27"/>
        <v>0</v>
      </c>
      <c r="AA95" s="346">
        <f t="shared" si="28"/>
        <v>0</v>
      </c>
      <c r="AB95" s="346">
        <f t="shared" si="29"/>
        <v>0</v>
      </c>
      <c r="AC95" s="750">
        <f t="shared" si="25"/>
        <v>0</v>
      </c>
    </row>
    <row r="96" spans="1:29" x14ac:dyDescent="0.25">
      <c r="A96" s="121" t="str">
        <f>Monatsverwendungsnachweis!A106</f>
        <v/>
      </c>
      <c r="B96" s="145">
        <f>Monatsverwendungsnachweis!B106</f>
        <v>0</v>
      </c>
      <c r="C96" s="145">
        <f>Monatsverwendungsnachweis!D106</f>
        <v>0</v>
      </c>
      <c r="D96" s="146">
        <f>Monatsverwendungsnachweis!F106</f>
        <v>0</v>
      </c>
      <c r="E96" s="121">
        <f>Monatsverwendungsnachweis!G106</f>
        <v>0</v>
      </c>
      <c r="F96" s="146">
        <f>Monatsverwendungsnachweis!H106</f>
        <v>0</v>
      </c>
      <c r="G96" s="182">
        <f>Statistik!AM103</f>
        <v>0</v>
      </c>
      <c r="H96" s="182">
        <f>Statistik!AN103</f>
        <v>0</v>
      </c>
      <c r="I96" s="586">
        <f>IF(Monatsverwendungsnachweis!$P$6="ja",1,0)</f>
        <v>1</v>
      </c>
      <c r="J96" s="182">
        <f t="shared" si="15"/>
        <v>1</v>
      </c>
      <c r="K96" s="182">
        <f>IF(Monatsverwendungsnachweis!BI106&lt;=0,0,1)</f>
        <v>1</v>
      </c>
      <c r="L96" s="147">
        <f>Ermittlung_Pauschale!N95</f>
        <v>0</v>
      </c>
      <c r="M96" s="182">
        <f t="shared" si="17"/>
        <v>0</v>
      </c>
      <c r="N96" s="460">
        <f>Monatsverwendungsnachweis!$AG$7</f>
        <v>31</v>
      </c>
      <c r="O96" s="777">
        <f>Monatsverwendungsnachweis!J106</f>
        <v>0</v>
      </c>
      <c r="P96" s="182">
        <f t="shared" si="18"/>
        <v>0</v>
      </c>
      <c r="Q96" s="182">
        <f t="shared" si="16"/>
        <v>0</v>
      </c>
      <c r="R96" s="749">
        <f t="shared" si="19"/>
        <v>0</v>
      </c>
      <c r="S96" s="346">
        <f t="shared" si="20"/>
        <v>0</v>
      </c>
      <c r="T96" s="346">
        <f t="shared" si="21"/>
        <v>0</v>
      </c>
      <c r="U96" s="346">
        <f t="shared" si="22"/>
        <v>0</v>
      </c>
      <c r="V96" s="750">
        <f t="shared" si="23"/>
        <v>0</v>
      </c>
      <c r="W96" s="748"/>
      <c r="X96" s="822">
        <f t="shared" si="24"/>
        <v>0</v>
      </c>
      <c r="Y96" s="749">
        <f t="shared" si="26"/>
        <v>0</v>
      </c>
      <c r="Z96" s="346">
        <f t="shared" si="27"/>
        <v>0</v>
      </c>
      <c r="AA96" s="346">
        <f t="shared" si="28"/>
        <v>0</v>
      </c>
      <c r="AB96" s="346">
        <f t="shared" si="29"/>
        <v>0</v>
      </c>
      <c r="AC96" s="750">
        <f t="shared" si="25"/>
        <v>0</v>
      </c>
    </row>
    <row r="97" spans="1:29" x14ac:dyDescent="0.25">
      <c r="A97" s="121" t="str">
        <f>Monatsverwendungsnachweis!A107</f>
        <v/>
      </c>
      <c r="B97" s="145">
        <f>Monatsverwendungsnachweis!B107</f>
        <v>0</v>
      </c>
      <c r="C97" s="145">
        <f>Monatsverwendungsnachweis!D107</f>
        <v>0</v>
      </c>
      <c r="D97" s="146">
        <f>Monatsverwendungsnachweis!F107</f>
        <v>0</v>
      </c>
      <c r="E97" s="121">
        <f>Monatsverwendungsnachweis!G107</f>
        <v>0</v>
      </c>
      <c r="F97" s="146">
        <f>Monatsverwendungsnachweis!H107</f>
        <v>0</v>
      </c>
      <c r="G97" s="182">
        <f>Statistik!AM104</f>
        <v>0</v>
      </c>
      <c r="H97" s="182">
        <f>Statistik!AN104</f>
        <v>0</v>
      </c>
      <c r="I97" s="586">
        <f>IF(Monatsverwendungsnachweis!$P$6="ja",1,0)</f>
        <v>1</v>
      </c>
      <c r="J97" s="182">
        <f t="shared" si="15"/>
        <v>1</v>
      </c>
      <c r="K97" s="182">
        <f>IF(Monatsverwendungsnachweis!BI107&lt;=0,0,1)</f>
        <v>1</v>
      </c>
      <c r="L97" s="147">
        <f>Ermittlung_Pauschale!N96</f>
        <v>0</v>
      </c>
      <c r="M97" s="182">
        <f t="shared" si="17"/>
        <v>0</v>
      </c>
      <c r="N97" s="460">
        <f>Monatsverwendungsnachweis!$AG$7</f>
        <v>31</v>
      </c>
      <c r="O97" s="777">
        <f>Monatsverwendungsnachweis!J107</f>
        <v>0</v>
      </c>
      <c r="P97" s="182">
        <f t="shared" si="18"/>
        <v>0</v>
      </c>
      <c r="Q97" s="182">
        <f t="shared" si="16"/>
        <v>0</v>
      </c>
      <c r="R97" s="749">
        <f t="shared" si="19"/>
        <v>0</v>
      </c>
      <c r="S97" s="346">
        <f t="shared" si="20"/>
        <v>0</v>
      </c>
      <c r="T97" s="346">
        <f t="shared" si="21"/>
        <v>0</v>
      </c>
      <c r="U97" s="346">
        <f t="shared" si="22"/>
        <v>0</v>
      </c>
      <c r="V97" s="750">
        <f t="shared" si="23"/>
        <v>0</v>
      </c>
      <c r="W97" s="748"/>
      <c r="X97" s="822">
        <f t="shared" si="24"/>
        <v>0</v>
      </c>
      <c r="Y97" s="749">
        <f t="shared" si="26"/>
        <v>0</v>
      </c>
      <c r="Z97" s="346">
        <f t="shared" si="27"/>
        <v>0</v>
      </c>
      <c r="AA97" s="346">
        <f t="shared" si="28"/>
        <v>0</v>
      </c>
      <c r="AB97" s="346">
        <f t="shared" si="29"/>
        <v>0</v>
      </c>
      <c r="AC97" s="750">
        <f t="shared" si="25"/>
        <v>0</v>
      </c>
    </row>
    <row r="98" spans="1:29" x14ac:dyDescent="0.25">
      <c r="A98" s="121" t="str">
        <f>Monatsverwendungsnachweis!A108</f>
        <v/>
      </c>
      <c r="B98" s="145">
        <f>Monatsverwendungsnachweis!B108</f>
        <v>0</v>
      </c>
      <c r="C98" s="145">
        <f>Monatsverwendungsnachweis!D108</f>
        <v>0</v>
      </c>
      <c r="D98" s="146">
        <f>Monatsverwendungsnachweis!F108</f>
        <v>0</v>
      </c>
      <c r="E98" s="121">
        <f>Monatsverwendungsnachweis!G108</f>
        <v>0</v>
      </c>
      <c r="F98" s="146">
        <f>Monatsverwendungsnachweis!H108</f>
        <v>0</v>
      </c>
      <c r="G98" s="182">
        <f>Statistik!AM105</f>
        <v>0</v>
      </c>
      <c r="H98" s="182">
        <f>Statistik!AN105</f>
        <v>0</v>
      </c>
      <c r="I98" s="586">
        <f>IF(Monatsverwendungsnachweis!$P$6="ja",1,0)</f>
        <v>1</v>
      </c>
      <c r="J98" s="182">
        <f t="shared" si="15"/>
        <v>1</v>
      </c>
      <c r="K98" s="182">
        <f>IF(Monatsverwendungsnachweis!BI108&lt;=0,0,1)</f>
        <v>1</v>
      </c>
      <c r="L98" s="147">
        <f>Ermittlung_Pauschale!N97</f>
        <v>0</v>
      </c>
      <c r="M98" s="182">
        <f t="shared" si="17"/>
        <v>0</v>
      </c>
      <c r="N98" s="460">
        <f>Monatsverwendungsnachweis!$AG$7</f>
        <v>31</v>
      </c>
      <c r="O98" s="777">
        <f>Monatsverwendungsnachweis!J108</f>
        <v>0</v>
      </c>
      <c r="P98" s="182">
        <f t="shared" si="18"/>
        <v>0</v>
      </c>
      <c r="Q98" s="182">
        <f t="shared" si="16"/>
        <v>0</v>
      </c>
      <c r="R98" s="749">
        <f t="shared" si="19"/>
        <v>0</v>
      </c>
      <c r="S98" s="346">
        <f t="shared" si="20"/>
        <v>0</v>
      </c>
      <c r="T98" s="346">
        <f t="shared" si="21"/>
        <v>0</v>
      </c>
      <c r="U98" s="346">
        <f t="shared" si="22"/>
        <v>0</v>
      </c>
      <c r="V98" s="750">
        <f t="shared" si="23"/>
        <v>0</v>
      </c>
      <c r="W98" s="748"/>
      <c r="X98" s="822">
        <f t="shared" si="24"/>
        <v>0</v>
      </c>
      <c r="Y98" s="749">
        <f t="shared" si="26"/>
        <v>0</v>
      </c>
      <c r="Z98" s="346">
        <f t="shared" si="27"/>
        <v>0</v>
      </c>
      <c r="AA98" s="346">
        <f t="shared" si="28"/>
        <v>0</v>
      </c>
      <c r="AB98" s="346">
        <f t="shared" si="29"/>
        <v>0</v>
      </c>
      <c r="AC98" s="750">
        <f t="shared" si="25"/>
        <v>0</v>
      </c>
    </row>
    <row r="99" spans="1:29" x14ac:dyDescent="0.25">
      <c r="A99" s="121" t="str">
        <f>Monatsverwendungsnachweis!A109</f>
        <v/>
      </c>
      <c r="B99" s="145">
        <f>Monatsverwendungsnachweis!B109</f>
        <v>0</v>
      </c>
      <c r="C99" s="145">
        <f>Monatsverwendungsnachweis!D109</f>
        <v>0</v>
      </c>
      <c r="D99" s="146">
        <f>Monatsverwendungsnachweis!F109</f>
        <v>0</v>
      </c>
      <c r="E99" s="121">
        <f>Monatsverwendungsnachweis!G109</f>
        <v>0</v>
      </c>
      <c r="F99" s="146">
        <f>Monatsverwendungsnachweis!H109</f>
        <v>0</v>
      </c>
      <c r="G99" s="182">
        <f>Statistik!AM106</f>
        <v>0</v>
      </c>
      <c r="H99" s="182">
        <f>Statistik!AN106</f>
        <v>0</v>
      </c>
      <c r="I99" s="586">
        <f>IF(Monatsverwendungsnachweis!$P$6="ja",1,0)</f>
        <v>1</v>
      </c>
      <c r="J99" s="182">
        <f t="shared" si="15"/>
        <v>1</v>
      </c>
      <c r="K99" s="182">
        <f>IF(Monatsverwendungsnachweis!BI109&lt;=0,0,1)</f>
        <v>1</v>
      </c>
      <c r="L99" s="147">
        <f>Ermittlung_Pauschale!N98</f>
        <v>0</v>
      </c>
      <c r="M99" s="182">
        <f t="shared" si="17"/>
        <v>0</v>
      </c>
      <c r="N99" s="460">
        <f>Monatsverwendungsnachweis!$AG$7</f>
        <v>31</v>
      </c>
      <c r="O99" s="777">
        <f>Monatsverwendungsnachweis!J109</f>
        <v>0</v>
      </c>
      <c r="P99" s="182">
        <f t="shared" si="18"/>
        <v>0</v>
      </c>
      <c r="Q99" s="182">
        <f t="shared" si="16"/>
        <v>0</v>
      </c>
      <c r="R99" s="749">
        <f t="shared" si="19"/>
        <v>0</v>
      </c>
      <c r="S99" s="346">
        <f t="shared" si="20"/>
        <v>0</v>
      </c>
      <c r="T99" s="346">
        <f t="shared" si="21"/>
        <v>0</v>
      </c>
      <c r="U99" s="346">
        <f t="shared" si="22"/>
        <v>0</v>
      </c>
      <c r="V99" s="750">
        <f t="shared" si="23"/>
        <v>0</v>
      </c>
      <c r="W99" s="748"/>
      <c r="X99" s="822">
        <f t="shared" si="24"/>
        <v>0</v>
      </c>
      <c r="Y99" s="749">
        <f t="shared" si="26"/>
        <v>0</v>
      </c>
      <c r="Z99" s="346">
        <f t="shared" si="27"/>
        <v>0</v>
      </c>
      <c r="AA99" s="346">
        <f t="shared" si="28"/>
        <v>0</v>
      </c>
      <c r="AB99" s="346">
        <f t="shared" si="29"/>
        <v>0</v>
      </c>
      <c r="AC99" s="750">
        <f t="shared" si="25"/>
        <v>0</v>
      </c>
    </row>
    <row r="100" spans="1:29" x14ac:dyDescent="0.25">
      <c r="A100" s="121" t="str">
        <f>Monatsverwendungsnachweis!A110</f>
        <v/>
      </c>
      <c r="B100" s="145">
        <f>Monatsverwendungsnachweis!B110</f>
        <v>0</v>
      </c>
      <c r="C100" s="145">
        <f>Monatsverwendungsnachweis!D110</f>
        <v>0</v>
      </c>
      <c r="D100" s="146">
        <f>Monatsverwendungsnachweis!F110</f>
        <v>0</v>
      </c>
      <c r="E100" s="121">
        <f>Monatsverwendungsnachweis!G110</f>
        <v>0</v>
      </c>
      <c r="F100" s="146">
        <f>Monatsverwendungsnachweis!H110</f>
        <v>0</v>
      </c>
      <c r="G100" s="182">
        <f>Statistik!AM107</f>
        <v>0</v>
      </c>
      <c r="H100" s="182">
        <f>Statistik!AN107</f>
        <v>0</v>
      </c>
      <c r="I100" s="586">
        <f>IF(Monatsverwendungsnachweis!$P$6="ja",1,0)</f>
        <v>1</v>
      </c>
      <c r="J100" s="182">
        <f t="shared" si="15"/>
        <v>1</v>
      </c>
      <c r="K100" s="182">
        <f>IF(Monatsverwendungsnachweis!BI110&lt;=0,0,1)</f>
        <v>1</v>
      </c>
      <c r="L100" s="147">
        <f>Ermittlung_Pauschale!N99</f>
        <v>0</v>
      </c>
      <c r="M100" s="182">
        <f t="shared" si="17"/>
        <v>0</v>
      </c>
      <c r="N100" s="460">
        <f>Monatsverwendungsnachweis!$AG$7</f>
        <v>31</v>
      </c>
      <c r="O100" s="777">
        <f>Monatsverwendungsnachweis!J110</f>
        <v>0</v>
      </c>
      <c r="P100" s="182">
        <f t="shared" si="18"/>
        <v>0</v>
      </c>
      <c r="Q100" s="182">
        <f t="shared" si="16"/>
        <v>0</v>
      </c>
      <c r="R100" s="749">
        <f t="shared" si="19"/>
        <v>0</v>
      </c>
      <c r="S100" s="346">
        <f t="shared" si="20"/>
        <v>0</v>
      </c>
      <c r="T100" s="346">
        <f t="shared" si="21"/>
        <v>0</v>
      </c>
      <c r="U100" s="346">
        <f t="shared" si="22"/>
        <v>0</v>
      </c>
      <c r="V100" s="750">
        <f t="shared" si="23"/>
        <v>0</v>
      </c>
      <c r="W100" s="748"/>
      <c r="X100" s="822">
        <f t="shared" si="24"/>
        <v>0</v>
      </c>
      <c r="Y100" s="749">
        <f t="shared" si="26"/>
        <v>0</v>
      </c>
      <c r="Z100" s="346">
        <f t="shared" si="27"/>
        <v>0</v>
      </c>
      <c r="AA100" s="346">
        <f t="shared" si="28"/>
        <v>0</v>
      </c>
      <c r="AB100" s="346">
        <f t="shared" si="29"/>
        <v>0</v>
      </c>
      <c r="AC100" s="750">
        <f t="shared" si="25"/>
        <v>0</v>
      </c>
    </row>
    <row r="101" spans="1:29" x14ac:dyDescent="0.25">
      <c r="A101" s="121" t="str">
        <f>Monatsverwendungsnachweis!A111</f>
        <v/>
      </c>
      <c r="B101" s="145">
        <f>Monatsverwendungsnachweis!B111</f>
        <v>0</v>
      </c>
      <c r="C101" s="145">
        <f>Monatsverwendungsnachweis!D111</f>
        <v>0</v>
      </c>
      <c r="D101" s="146">
        <f>Monatsverwendungsnachweis!F111</f>
        <v>0</v>
      </c>
      <c r="E101" s="121">
        <f>Monatsverwendungsnachweis!G111</f>
        <v>0</v>
      </c>
      <c r="F101" s="146">
        <f>Monatsverwendungsnachweis!H111</f>
        <v>0</v>
      </c>
      <c r="G101" s="182">
        <f>Statistik!AM108</f>
        <v>0</v>
      </c>
      <c r="H101" s="182">
        <f>Statistik!AN108</f>
        <v>0</v>
      </c>
      <c r="I101" s="586">
        <f>IF(Monatsverwendungsnachweis!$P$6="ja",1,0)</f>
        <v>1</v>
      </c>
      <c r="J101" s="182">
        <f t="shared" si="15"/>
        <v>1</v>
      </c>
      <c r="K101" s="182">
        <f>IF(Monatsverwendungsnachweis!BI111&lt;=0,0,1)</f>
        <v>1</v>
      </c>
      <c r="L101" s="147">
        <f>Ermittlung_Pauschale!N100</f>
        <v>0</v>
      </c>
      <c r="M101" s="182">
        <f t="shared" si="17"/>
        <v>0</v>
      </c>
      <c r="N101" s="460">
        <f>Monatsverwendungsnachweis!$AG$7</f>
        <v>31</v>
      </c>
      <c r="O101" s="777">
        <f>Monatsverwendungsnachweis!J111</f>
        <v>0</v>
      </c>
      <c r="P101" s="182">
        <f t="shared" si="18"/>
        <v>0</v>
      </c>
      <c r="Q101" s="182">
        <f t="shared" si="16"/>
        <v>0</v>
      </c>
      <c r="R101" s="749">
        <f t="shared" si="19"/>
        <v>0</v>
      </c>
      <c r="S101" s="346">
        <f t="shared" si="20"/>
        <v>0</v>
      </c>
      <c r="T101" s="346">
        <f t="shared" si="21"/>
        <v>0</v>
      </c>
      <c r="U101" s="346">
        <f t="shared" si="22"/>
        <v>0</v>
      </c>
      <c r="V101" s="750">
        <f t="shared" si="23"/>
        <v>0</v>
      </c>
      <c r="W101" s="748"/>
      <c r="X101" s="822">
        <f t="shared" si="24"/>
        <v>0</v>
      </c>
      <c r="Y101" s="749">
        <f t="shared" si="26"/>
        <v>0</v>
      </c>
      <c r="Z101" s="346">
        <f t="shared" si="27"/>
        <v>0</v>
      </c>
      <c r="AA101" s="346">
        <f t="shared" si="28"/>
        <v>0</v>
      </c>
      <c r="AB101" s="346">
        <f t="shared" si="29"/>
        <v>0</v>
      </c>
      <c r="AC101" s="750">
        <f t="shared" si="25"/>
        <v>0</v>
      </c>
    </row>
    <row r="102" spans="1:29" x14ac:dyDescent="0.25">
      <c r="A102" s="121" t="str">
        <f>Monatsverwendungsnachweis!A112</f>
        <v/>
      </c>
      <c r="B102" s="145">
        <f>Monatsverwendungsnachweis!B112</f>
        <v>0</v>
      </c>
      <c r="C102" s="145">
        <f>Monatsverwendungsnachweis!D112</f>
        <v>0</v>
      </c>
      <c r="D102" s="146">
        <f>Monatsverwendungsnachweis!F112</f>
        <v>0</v>
      </c>
      <c r="E102" s="121">
        <f>Monatsverwendungsnachweis!G112</f>
        <v>0</v>
      </c>
      <c r="F102" s="146">
        <f>Monatsverwendungsnachweis!H112</f>
        <v>0</v>
      </c>
      <c r="G102" s="182">
        <f>Statistik!AM109</f>
        <v>0</v>
      </c>
      <c r="H102" s="182">
        <f>Statistik!AN109</f>
        <v>0</v>
      </c>
      <c r="I102" s="586">
        <f>IF(Monatsverwendungsnachweis!$P$6="ja",1,0)</f>
        <v>1</v>
      </c>
      <c r="J102" s="182">
        <f t="shared" si="15"/>
        <v>1</v>
      </c>
      <c r="K102" s="182">
        <f>IF(Monatsverwendungsnachweis!BI112&lt;=0,0,1)</f>
        <v>1</v>
      </c>
      <c r="L102" s="147">
        <f>Ermittlung_Pauschale!N101</f>
        <v>0</v>
      </c>
      <c r="M102" s="182">
        <f t="shared" si="17"/>
        <v>0</v>
      </c>
      <c r="N102" s="460">
        <f>Monatsverwendungsnachweis!$AG$7</f>
        <v>31</v>
      </c>
      <c r="O102" s="777">
        <f>Monatsverwendungsnachweis!J112</f>
        <v>0</v>
      </c>
      <c r="P102" s="182">
        <f t="shared" si="18"/>
        <v>0</v>
      </c>
      <c r="Q102" s="182">
        <f t="shared" si="16"/>
        <v>0</v>
      </c>
      <c r="R102" s="749">
        <f t="shared" si="19"/>
        <v>0</v>
      </c>
      <c r="S102" s="346">
        <f t="shared" si="20"/>
        <v>0</v>
      </c>
      <c r="T102" s="346">
        <f t="shared" si="21"/>
        <v>0</v>
      </c>
      <c r="U102" s="346">
        <f t="shared" si="22"/>
        <v>0</v>
      </c>
      <c r="V102" s="750">
        <f t="shared" si="23"/>
        <v>0</v>
      </c>
      <c r="W102" s="748"/>
      <c r="X102" s="822">
        <f t="shared" si="24"/>
        <v>0</v>
      </c>
      <c r="Y102" s="749">
        <f t="shared" si="26"/>
        <v>0</v>
      </c>
      <c r="Z102" s="346">
        <f t="shared" si="27"/>
        <v>0</v>
      </c>
      <c r="AA102" s="346">
        <f t="shared" si="28"/>
        <v>0</v>
      </c>
      <c r="AB102" s="346">
        <f t="shared" si="29"/>
        <v>0</v>
      </c>
      <c r="AC102" s="750">
        <f t="shared" si="25"/>
        <v>0</v>
      </c>
    </row>
    <row r="103" spans="1:29" x14ac:dyDescent="0.25">
      <c r="A103" s="121" t="str">
        <f>Monatsverwendungsnachweis!A113</f>
        <v/>
      </c>
      <c r="B103" s="184">
        <f>Monatsverwendungsnachweis!B113</f>
        <v>0</v>
      </c>
      <c r="C103" s="184">
        <f>Monatsverwendungsnachweis!D113</f>
        <v>0</v>
      </c>
      <c r="D103" s="146">
        <f>Monatsverwendungsnachweis!F113</f>
        <v>0</v>
      </c>
      <c r="E103" s="121">
        <f>Monatsverwendungsnachweis!G113</f>
        <v>0</v>
      </c>
      <c r="F103" s="146">
        <f>Monatsverwendungsnachweis!H113</f>
        <v>0</v>
      </c>
      <c r="G103" s="182">
        <f>Statistik!AM110</f>
        <v>0</v>
      </c>
      <c r="H103" s="182">
        <f>Statistik!AN110</f>
        <v>0</v>
      </c>
      <c r="I103" s="586">
        <f>IF(Monatsverwendungsnachweis!$P$6="ja",1,0)</f>
        <v>1</v>
      </c>
      <c r="J103" s="182">
        <f t="shared" si="15"/>
        <v>1</v>
      </c>
      <c r="K103" s="182">
        <f>IF(Monatsverwendungsnachweis!BI113&lt;=0,0,1)</f>
        <v>1</v>
      </c>
      <c r="L103" s="147">
        <f>Ermittlung_Pauschale!N102</f>
        <v>0</v>
      </c>
      <c r="M103" s="182">
        <f t="shared" si="17"/>
        <v>0</v>
      </c>
      <c r="N103" s="460">
        <f>Monatsverwendungsnachweis!$AG$7</f>
        <v>31</v>
      </c>
      <c r="O103" s="777">
        <f>Monatsverwendungsnachweis!J113</f>
        <v>0</v>
      </c>
      <c r="P103" s="182">
        <f t="shared" si="18"/>
        <v>0</v>
      </c>
      <c r="Q103" s="182">
        <f t="shared" si="16"/>
        <v>0</v>
      </c>
      <c r="R103" s="749">
        <f t="shared" si="19"/>
        <v>0</v>
      </c>
      <c r="S103" s="346">
        <f t="shared" si="20"/>
        <v>0</v>
      </c>
      <c r="T103" s="346">
        <f t="shared" si="21"/>
        <v>0</v>
      </c>
      <c r="U103" s="346">
        <f t="shared" si="22"/>
        <v>0</v>
      </c>
      <c r="V103" s="750">
        <f t="shared" si="23"/>
        <v>0</v>
      </c>
      <c r="W103" s="748"/>
      <c r="X103" s="822">
        <f t="shared" si="24"/>
        <v>0</v>
      </c>
      <c r="Y103" s="749">
        <f t="shared" si="26"/>
        <v>0</v>
      </c>
      <c r="Z103" s="346">
        <f t="shared" si="27"/>
        <v>0</v>
      </c>
      <c r="AA103" s="346">
        <f t="shared" si="28"/>
        <v>0</v>
      </c>
      <c r="AB103" s="346">
        <f t="shared" si="29"/>
        <v>0</v>
      </c>
      <c r="AC103" s="750">
        <f t="shared" ref="AC103:AC166" si="30">SUM(Y103:AB103)</f>
        <v>0</v>
      </c>
    </row>
    <row r="104" spans="1:29" x14ac:dyDescent="0.25">
      <c r="A104" s="121" t="str">
        <f>Monatsverwendungsnachweis!A114</f>
        <v/>
      </c>
      <c r="B104" s="184">
        <f>Monatsverwendungsnachweis!B114</f>
        <v>0</v>
      </c>
      <c r="C104" s="184">
        <f>Monatsverwendungsnachweis!D114</f>
        <v>0</v>
      </c>
      <c r="D104" s="146">
        <f>Monatsverwendungsnachweis!F114</f>
        <v>0</v>
      </c>
      <c r="E104" s="121">
        <f>Monatsverwendungsnachweis!G114</f>
        <v>0</v>
      </c>
      <c r="F104" s="146">
        <f>Monatsverwendungsnachweis!H114</f>
        <v>0</v>
      </c>
      <c r="G104" s="182">
        <f>Statistik!AM111</f>
        <v>0</v>
      </c>
      <c r="H104" s="182">
        <f>Statistik!AN111</f>
        <v>0</v>
      </c>
      <c r="I104" s="586">
        <f>IF(Monatsverwendungsnachweis!$P$6="ja",1,0)</f>
        <v>1</v>
      </c>
      <c r="J104" s="182">
        <f t="shared" si="15"/>
        <v>1</v>
      </c>
      <c r="K104" s="182">
        <f>IF(Monatsverwendungsnachweis!BI114&lt;=0,0,1)</f>
        <v>1</v>
      </c>
      <c r="L104" s="147">
        <f>Ermittlung_Pauschale!N103</f>
        <v>0</v>
      </c>
      <c r="M104" s="182">
        <f t="shared" si="17"/>
        <v>0</v>
      </c>
      <c r="N104" s="460">
        <f>Monatsverwendungsnachweis!$AG$7</f>
        <v>31</v>
      </c>
      <c r="O104" s="777">
        <f>Monatsverwendungsnachweis!J114</f>
        <v>0</v>
      </c>
      <c r="P104" s="182">
        <f t="shared" si="18"/>
        <v>0</v>
      </c>
      <c r="Q104" s="182">
        <f t="shared" si="16"/>
        <v>0</v>
      </c>
      <c r="R104" s="749">
        <f t="shared" si="19"/>
        <v>0</v>
      </c>
      <c r="S104" s="346">
        <f t="shared" si="20"/>
        <v>0</v>
      </c>
      <c r="T104" s="346">
        <f t="shared" si="21"/>
        <v>0</v>
      </c>
      <c r="U104" s="346">
        <f t="shared" si="22"/>
        <v>0</v>
      </c>
      <c r="V104" s="750">
        <f t="shared" si="23"/>
        <v>0</v>
      </c>
      <c r="W104" s="748"/>
      <c r="X104" s="822">
        <f t="shared" si="24"/>
        <v>0</v>
      </c>
      <c r="Y104" s="749">
        <f t="shared" si="26"/>
        <v>0</v>
      </c>
      <c r="Z104" s="346">
        <f t="shared" si="27"/>
        <v>0</v>
      </c>
      <c r="AA104" s="346">
        <f t="shared" si="28"/>
        <v>0</v>
      </c>
      <c r="AB104" s="346">
        <f t="shared" si="29"/>
        <v>0</v>
      </c>
      <c r="AC104" s="750">
        <f t="shared" si="30"/>
        <v>0</v>
      </c>
    </row>
    <row r="105" spans="1:29" x14ac:dyDescent="0.25">
      <c r="A105" s="121" t="str">
        <f>Monatsverwendungsnachweis!A115</f>
        <v/>
      </c>
      <c r="B105" s="184">
        <f>Monatsverwendungsnachweis!B115</f>
        <v>0</v>
      </c>
      <c r="C105" s="184">
        <f>Monatsverwendungsnachweis!D115</f>
        <v>0</v>
      </c>
      <c r="D105" s="146">
        <f>Monatsverwendungsnachweis!F115</f>
        <v>0</v>
      </c>
      <c r="E105" s="121">
        <f>Monatsverwendungsnachweis!G115</f>
        <v>0</v>
      </c>
      <c r="F105" s="146">
        <f>Monatsverwendungsnachweis!H115</f>
        <v>0</v>
      </c>
      <c r="G105" s="182">
        <f>Statistik!AM112</f>
        <v>0</v>
      </c>
      <c r="H105" s="182">
        <f>Statistik!AN112</f>
        <v>0</v>
      </c>
      <c r="I105" s="586">
        <f>IF(Monatsverwendungsnachweis!$P$6="ja",1,0)</f>
        <v>1</v>
      </c>
      <c r="J105" s="182">
        <f t="shared" si="15"/>
        <v>1</v>
      </c>
      <c r="K105" s="182">
        <f>IF(Monatsverwendungsnachweis!BI115&lt;=0,0,1)</f>
        <v>1</v>
      </c>
      <c r="L105" s="147">
        <f>Ermittlung_Pauschale!N104</f>
        <v>0</v>
      </c>
      <c r="M105" s="182">
        <f t="shared" si="17"/>
        <v>0</v>
      </c>
      <c r="N105" s="460">
        <f>Monatsverwendungsnachweis!$AG$7</f>
        <v>31</v>
      </c>
      <c r="O105" s="777">
        <f>Monatsverwendungsnachweis!J115</f>
        <v>0</v>
      </c>
      <c r="P105" s="182">
        <f t="shared" si="18"/>
        <v>0</v>
      </c>
      <c r="Q105" s="182">
        <f t="shared" si="16"/>
        <v>0</v>
      </c>
      <c r="R105" s="749">
        <f t="shared" si="19"/>
        <v>0</v>
      </c>
      <c r="S105" s="346">
        <f t="shared" si="20"/>
        <v>0</v>
      </c>
      <c r="T105" s="346">
        <f t="shared" si="21"/>
        <v>0</v>
      </c>
      <c r="U105" s="346">
        <f t="shared" si="22"/>
        <v>0</v>
      </c>
      <c r="V105" s="750">
        <f t="shared" si="23"/>
        <v>0</v>
      </c>
      <c r="W105" s="748"/>
      <c r="X105" s="822">
        <f t="shared" si="24"/>
        <v>0</v>
      </c>
      <c r="Y105" s="749">
        <f t="shared" si="26"/>
        <v>0</v>
      </c>
      <c r="Z105" s="346">
        <f t="shared" si="27"/>
        <v>0</v>
      </c>
      <c r="AA105" s="346">
        <f t="shared" si="28"/>
        <v>0</v>
      </c>
      <c r="AB105" s="346">
        <f t="shared" si="29"/>
        <v>0</v>
      </c>
      <c r="AC105" s="750">
        <f t="shared" si="30"/>
        <v>0</v>
      </c>
    </row>
    <row r="106" spans="1:29" x14ac:dyDescent="0.25">
      <c r="A106" s="121" t="str">
        <f>Monatsverwendungsnachweis!A116</f>
        <v/>
      </c>
      <c r="B106" s="184">
        <f>Monatsverwendungsnachweis!B116</f>
        <v>0</v>
      </c>
      <c r="C106" s="184">
        <f>Monatsverwendungsnachweis!D116</f>
        <v>0</v>
      </c>
      <c r="D106" s="146">
        <f>Monatsverwendungsnachweis!F116</f>
        <v>0</v>
      </c>
      <c r="E106" s="121">
        <f>Monatsverwendungsnachweis!G116</f>
        <v>0</v>
      </c>
      <c r="F106" s="146">
        <f>Monatsverwendungsnachweis!H116</f>
        <v>0</v>
      </c>
      <c r="G106" s="182">
        <f>Statistik!AM113</f>
        <v>0</v>
      </c>
      <c r="H106" s="182">
        <f>Statistik!AN113</f>
        <v>0</v>
      </c>
      <c r="I106" s="586">
        <f>IF(Monatsverwendungsnachweis!$P$6="ja",1,0)</f>
        <v>1</v>
      </c>
      <c r="J106" s="182">
        <f t="shared" si="15"/>
        <v>1</v>
      </c>
      <c r="K106" s="182">
        <f>IF(Monatsverwendungsnachweis!BI116&lt;=0,0,1)</f>
        <v>1</v>
      </c>
      <c r="L106" s="147">
        <f>Ermittlung_Pauschale!N105</f>
        <v>0</v>
      </c>
      <c r="M106" s="182">
        <f t="shared" si="17"/>
        <v>0</v>
      </c>
      <c r="N106" s="460">
        <f>Monatsverwendungsnachweis!$AG$7</f>
        <v>31</v>
      </c>
      <c r="O106" s="777">
        <f>Monatsverwendungsnachweis!J116</f>
        <v>0</v>
      </c>
      <c r="P106" s="182">
        <f t="shared" si="18"/>
        <v>0</v>
      </c>
      <c r="Q106" s="182">
        <f t="shared" si="16"/>
        <v>0</v>
      </c>
      <c r="R106" s="749">
        <f t="shared" si="19"/>
        <v>0</v>
      </c>
      <c r="S106" s="346">
        <f t="shared" si="20"/>
        <v>0</v>
      </c>
      <c r="T106" s="346">
        <f t="shared" si="21"/>
        <v>0</v>
      </c>
      <c r="U106" s="346">
        <f t="shared" si="22"/>
        <v>0</v>
      </c>
      <c r="V106" s="750">
        <f t="shared" si="23"/>
        <v>0</v>
      </c>
      <c r="W106" s="748"/>
      <c r="X106" s="822">
        <f t="shared" si="24"/>
        <v>0</v>
      </c>
      <c r="Y106" s="749">
        <f t="shared" si="26"/>
        <v>0</v>
      </c>
      <c r="Z106" s="346">
        <f t="shared" si="27"/>
        <v>0</v>
      </c>
      <c r="AA106" s="346">
        <f t="shared" si="28"/>
        <v>0</v>
      </c>
      <c r="AB106" s="346">
        <f t="shared" si="29"/>
        <v>0</v>
      </c>
      <c r="AC106" s="750">
        <f t="shared" si="30"/>
        <v>0</v>
      </c>
    </row>
    <row r="107" spans="1:29" x14ac:dyDescent="0.25">
      <c r="A107" s="121" t="str">
        <f>Monatsverwendungsnachweis!A117</f>
        <v/>
      </c>
      <c r="B107" s="184">
        <f>Monatsverwendungsnachweis!B117</f>
        <v>0</v>
      </c>
      <c r="C107" s="184">
        <f>Monatsverwendungsnachweis!D117</f>
        <v>0</v>
      </c>
      <c r="D107" s="146">
        <f>Monatsverwendungsnachweis!F117</f>
        <v>0</v>
      </c>
      <c r="E107" s="121">
        <f>Monatsverwendungsnachweis!G117</f>
        <v>0</v>
      </c>
      <c r="F107" s="146">
        <f>Monatsverwendungsnachweis!H117</f>
        <v>0</v>
      </c>
      <c r="G107" s="182">
        <f>Statistik!AM114</f>
        <v>0</v>
      </c>
      <c r="H107" s="182">
        <f>Statistik!AN114</f>
        <v>0</v>
      </c>
      <c r="I107" s="586">
        <f>IF(Monatsverwendungsnachweis!$P$6="ja",1,0)</f>
        <v>1</v>
      </c>
      <c r="J107" s="182">
        <f t="shared" si="15"/>
        <v>1</v>
      </c>
      <c r="K107" s="182">
        <f>IF(Monatsverwendungsnachweis!BI117&lt;=0,0,1)</f>
        <v>1</v>
      </c>
      <c r="L107" s="147">
        <f>Ermittlung_Pauschale!N106</f>
        <v>0</v>
      </c>
      <c r="M107" s="182">
        <f t="shared" si="17"/>
        <v>0</v>
      </c>
      <c r="N107" s="460">
        <f>Monatsverwendungsnachweis!$AG$7</f>
        <v>31</v>
      </c>
      <c r="O107" s="777">
        <f>Monatsverwendungsnachweis!J117</f>
        <v>0</v>
      </c>
      <c r="P107" s="182">
        <f t="shared" si="18"/>
        <v>0</v>
      </c>
      <c r="Q107" s="182">
        <f t="shared" si="16"/>
        <v>0</v>
      </c>
      <c r="R107" s="749">
        <f t="shared" si="19"/>
        <v>0</v>
      </c>
      <c r="S107" s="346">
        <f t="shared" si="20"/>
        <v>0</v>
      </c>
      <c r="T107" s="346">
        <f t="shared" si="21"/>
        <v>0</v>
      </c>
      <c r="U107" s="346">
        <f t="shared" si="22"/>
        <v>0</v>
      </c>
      <c r="V107" s="750">
        <f t="shared" si="23"/>
        <v>0</v>
      </c>
      <c r="W107" s="748"/>
      <c r="X107" s="822">
        <f t="shared" si="24"/>
        <v>0</v>
      </c>
      <c r="Y107" s="749">
        <f t="shared" si="26"/>
        <v>0</v>
      </c>
      <c r="Z107" s="346">
        <f t="shared" si="27"/>
        <v>0</v>
      </c>
      <c r="AA107" s="346">
        <f t="shared" si="28"/>
        <v>0</v>
      </c>
      <c r="AB107" s="346">
        <f t="shared" si="29"/>
        <v>0</v>
      </c>
      <c r="AC107" s="750">
        <f t="shared" si="30"/>
        <v>0</v>
      </c>
    </row>
    <row r="108" spans="1:29" x14ac:dyDescent="0.25">
      <c r="A108" s="121" t="str">
        <f>Monatsverwendungsnachweis!A118</f>
        <v/>
      </c>
      <c r="B108" s="184">
        <f>Monatsverwendungsnachweis!B118</f>
        <v>0</v>
      </c>
      <c r="C108" s="184">
        <f>Monatsverwendungsnachweis!D118</f>
        <v>0</v>
      </c>
      <c r="D108" s="146">
        <f>Monatsverwendungsnachweis!F118</f>
        <v>0</v>
      </c>
      <c r="E108" s="121">
        <f>Monatsverwendungsnachweis!G118</f>
        <v>0</v>
      </c>
      <c r="F108" s="146">
        <f>Monatsverwendungsnachweis!H118</f>
        <v>0</v>
      </c>
      <c r="G108" s="182">
        <f>Statistik!AM115</f>
        <v>0</v>
      </c>
      <c r="H108" s="182">
        <f>Statistik!AN115</f>
        <v>0</v>
      </c>
      <c r="I108" s="586">
        <f>IF(Monatsverwendungsnachweis!$P$6="ja",1,0)</f>
        <v>1</v>
      </c>
      <c r="J108" s="182">
        <f t="shared" si="15"/>
        <v>1</v>
      </c>
      <c r="K108" s="182">
        <f>IF(Monatsverwendungsnachweis!BI118&lt;=0,0,1)</f>
        <v>1</v>
      </c>
      <c r="L108" s="147">
        <f>Ermittlung_Pauschale!N107</f>
        <v>0</v>
      </c>
      <c r="M108" s="182">
        <f t="shared" si="17"/>
        <v>0</v>
      </c>
      <c r="N108" s="460">
        <f>Monatsverwendungsnachweis!$AG$7</f>
        <v>31</v>
      </c>
      <c r="O108" s="777">
        <f>Monatsverwendungsnachweis!J118</f>
        <v>0</v>
      </c>
      <c r="P108" s="182">
        <f t="shared" si="18"/>
        <v>0</v>
      </c>
      <c r="Q108" s="182">
        <f t="shared" si="16"/>
        <v>0</v>
      </c>
      <c r="R108" s="749">
        <f t="shared" si="19"/>
        <v>0</v>
      </c>
      <c r="S108" s="346">
        <f t="shared" si="20"/>
        <v>0</v>
      </c>
      <c r="T108" s="346">
        <f t="shared" si="21"/>
        <v>0</v>
      </c>
      <c r="U108" s="346">
        <f t="shared" si="22"/>
        <v>0</v>
      </c>
      <c r="V108" s="750">
        <f t="shared" si="23"/>
        <v>0</v>
      </c>
      <c r="W108" s="748"/>
      <c r="X108" s="822">
        <f t="shared" si="24"/>
        <v>0</v>
      </c>
      <c r="Y108" s="749">
        <f t="shared" si="26"/>
        <v>0</v>
      </c>
      <c r="Z108" s="346">
        <f t="shared" si="27"/>
        <v>0</v>
      </c>
      <c r="AA108" s="346">
        <f t="shared" si="28"/>
        <v>0</v>
      </c>
      <c r="AB108" s="346">
        <f t="shared" si="29"/>
        <v>0</v>
      </c>
      <c r="AC108" s="750">
        <f t="shared" si="30"/>
        <v>0</v>
      </c>
    </row>
    <row r="109" spans="1:29" x14ac:dyDescent="0.25">
      <c r="A109" s="121" t="str">
        <f>Monatsverwendungsnachweis!A119</f>
        <v/>
      </c>
      <c r="B109" s="184">
        <f>Monatsverwendungsnachweis!B119</f>
        <v>0</v>
      </c>
      <c r="C109" s="184">
        <f>Monatsverwendungsnachweis!D119</f>
        <v>0</v>
      </c>
      <c r="D109" s="146">
        <f>Monatsverwendungsnachweis!F119</f>
        <v>0</v>
      </c>
      <c r="E109" s="121">
        <f>Monatsverwendungsnachweis!G119</f>
        <v>0</v>
      </c>
      <c r="F109" s="146">
        <f>Monatsverwendungsnachweis!H119</f>
        <v>0</v>
      </c>
      <c r="G109" s="182">
        <f>Statistik!AM116</f>
        <v>0</v>
      </c>
      <c r="H109" s="182">
        <f>Statistik!AN116</f>
        <v>0</v>
      </c>
      <c r="I109" s="586">
        <f>IF(Monatsverwendungsnachweis!$P$6="ja",1,0)</f>
        <v>1</v>
      </c>
      <c r="J109" s="182">
        <f t="shared" si="15"/>
        <v>1</v>
      </c>
      <c r="K109" s="182">
        <f>IF(Monatsverwendungsnachweis!BI119&lt;=0,0,1)</f>
        <v>1</v>
      </c>
      <c r="L109" s="147">
        <f>Ermittlung_Pauschale!N108</f>
        <v>0</v>
      </c>
      <c r="M109" s="182">
        <f t="shared" si="17"/>
        <v>0</v>
      </c>
      <c r="N109" s="460">
        <f>Monatsverwendungsnachweis!$AG$7</f>
        <v>31</v>
      </c>
      <c r="O109" s="777">
        <f>Monatsverwendungsnachweis!J119</f>
        <v>0</v>
      </c>
      <c r="P109" s="182">
        <f t="shared" si="18"/>
        <v>0</v>
      </c>
      <c r="Q109" s="182">
        <f t="shared" si="16"/>
        <v>0</v>
      </c>
      <c r="R109" s="749">
        <f t="shared" si="19"/>
        <v>0</v>
      </c>
      <c r="S109" s="346">
        <f t="shared" si="20"/>
        <v>0</v>
      </c>
      <c r="T109" s="346">
        <f t="shared" si="21"/>
        <v>0</v>
      </c>
      <c r="U109" s="346">
        <f t="shared" si="22"/>
        <v>0</v>
      </c>
      <c r="V109" s="750">
        <f t="shared" si="23"/>
        <v>0</v>
      </c>
      <c r="W109" s="748"/>
      <c r="X109" s="822">
        <f t="shared" si="24"/>
        <v>0</v>
      </c>
      <c r="Y109" s="749">
        <f t="shared" si="26"/>
        <v>0</v>
      </c>
      <c r="Z109" s="346">
        <f t="shared" si="27"/>
        <v>0</v>
      </c>
      <c r="AA109" s="346">
        <f t="shared" si="28"/>
        <v>0</v>
      </c>
      <c r="AB109" s="346">
        <f t="shared" si="29"/>
        <v>0</v>
      </c>
      <c r="AC109" s="750">
        <f t="shared" si="30"/>
        <v>0</v>
      </c>
    </row>
    <row r="110" spans="1:29" x14ac:dyDescent="0.25">
      <c r="A110" s="121" t="str">
        <f>Monatsverwendungsnachweis!A120</f>
        <v/>
      </c>
      <c r="B110" s="184">
        <f>Monatsverwendungsnachweis!B120</f>
        <v>0</v>
      </c>
      <c r="C110" s="184">
        <f>Monatsverwendungsnachweis!D120</f>
        <v>0</v>
      </c>
      <c r="D110" s="146">
        <f>Monatsverwendungsnachweis!F120</f>
        <v>0</v>
      </c>
      <c r="E110" s="121">
        <f>Monatsverwendungsnachweis!G120</f>
        <v>0</v>
      </c>
      <c r="F110" s="146">
        <f>Monatsverwendungsnachweis!H120</f>
        <v>0</v>
      </c>
      <c r="G110" s="182">
        <f>Statistik!AM117</f>
        <v>0</v>
      </c>
      <c r="H110" s="182">
        <f>Statistik!AN117</f>
        <v>0</v>
      </c>
      <c r="I110" s="586">
        <f>IF(Monatsverwendungsnachweis!$P$6="ja",1,0)</f>
        <v>1</v>
      </c>
      <c r="J110" s="182">
        <f t="shared" si="15"/>
        <v>1</v>
      </c>
      <c r="K110" s="182">
        <f>IF(Monatsverwendungsnachweis!BI120&lt;=0,0,1)</f>
        <v>1</v>
      </c>
      <c r="L110" s="147">
        <f>Ermittlung_Pauschale!N109</f>
        <v>0</v>
      </c>
      <c r="M110" s="182">
        <f t="shared" si="17"/>
        <v>0</v>
      </c>
      <c r="N110" s="460">
        <f>Monatsverwendungsnachweis!$AG$7</f>
        <v>31</v>
      </c>
      <c r="O110" s="777">
        <f>Monatsverwendungsnachweis!J120</f>
        <v>0</v>
      </c>
      <c r="P110" s="182">
        <f t="shared" si="18"/>
        <v>0</v>
      </c>
      <c r="Q110" s="182">
        <f t="shared" si="16"/>
        <v>0</v>
      </c>
      <c r="R110" s="749">
        <f t="shared" si="19"/>
        <v>0</v>
      </c>
      <c r="S110" s="346">
        <f t="shared" si="20"/>
        <v>0</v>
      </c>
      <c r="T110" s="346">
        <f t="shared" si="21"/>
        <v>0</v>
      </c>
      <c r="U110" s="346">
        <f t="shared" si="22"/>
        <v>0</v>
      </c>
      <c r="V110" s="750">
        <f t="shared" si="23"/>
        <v>0</v>
      </c>
      <c r="W110" s="748"/>
      <c r="X110" s="822">
        <f t="shared" si="24"/>
        <v>0</v>
      </c>
      <c r="Y110" s="749">
        <f t="shared" si="26"/>
        <v>0</v>
      </c>
      <c r="Z110" s="346">
        <f t="shared" si="27"/>
        <v>0</v>
      </c>
      <c r="AA110" s="346">
        <f t="shared" si="28"/>
        <v>0</v>
      </c>
      <c r="AB110" s="346">
        <f t="shared" si="29"/>
        <v>0</v>
      </c>
      <c r="AC110" s="750">
        <f t="shared" si="30"/>
        <v>0</v>
      </c>
    </row>
    <row r="111" spans="1:29" x14ac:dyDescent="0.25">
      <c r="A111" s="121" t="str">
        <f>Monatsverwendungsnachweis!A121</f>
        <v/>
      </c>
      <c r="B111" s="184">
        <f>Monatsverwendungsnachweis!B121</f>
        <v>0</v>
      </c>
      <c r="C111" s="184">
        <f>Monatsverwendungsnachweis!D121</f>
        <v>0</v>
      </c>
      <c r="D111" s="146">
        <f>Monatsverwendungsnachweis!F121</f>
        <v>0</v>
      </c>
      <c r="E111" s="121">
        <f>Monatsverwendungsnachweis!G121</f>
        <v>0</v>
      </c>
      <c r="F111" s="146">
        <f>Monatsverwendungsnachweis!H121</f>
        <v>0</v>
      </c>
      <c r="G111" s="182">
        <f>Statistik!AM118</f>
        <v>0</v>
      </c>
      <c r="H111" s="182">
        <f>Statistik!AN118</f>
        <v>0</v>
      </c>
      <c r="I111" s="586">
        <f>IF(Monatsverwendungsnachweis!$P$6="ja",1,0)</f>
        <v>1</v>
      </c>
      <c r="J111" s="182">
        <f t="shared" si="15"/>
        <v>1</v>
      </c>
      <c r="K111" s="182">
        <f>IF(Monatsverwendungsnachweis!BI121&lt;=0,0,1)</f>
        <v>1</v>
      </c>
      <c r="L111" s="147">
        <f>Ermittlung_Pauschale!N110</f>
        <v>0</v>
      </c>
      <c r="M111" s="182">
        <f t="shared" si="17"/>
        <v>0</v>
      </c>
      <c r="N111" s="460">
        <f>Monatsverwendungsnachweis!$AG$7</f>
        <v>31</v>
      </c>
      <c r="O111" s="777">
        <f>Monatsverwendungsnachweis!J121</f>
        <v>0</v>
      </c>
      <c r="P111" s="182">
        <f t="shared" si="18"/>
        <v>0</v>
      </c>
      <c r="Q111" s="182">
        <f t="shared" si="16"/>
        <v>0</v>
      </c>
      <c r="R111" s="749">
        <f t="shared" si="19"/>
        <v>0</v>
      </c>
      <c r="S111" s="346">
        <f t="shared" si="20"/>
        <v>0</v>
      </c>
      <c r="T111" s="346">
        <f t="shared" si="21"/>
        <v>0</v>
      </c>
      <c r="U111" s="346">
        <f t="shared" si="22"/>
        <v>0</v>
      </c>
      <c r="V111" s="750">
        <f t="shared" si="23"/>
        <v>0</v>
      </c>
      <c r="W111" s="748"/>
      <c r="X111" s="822">
        <f t="shared" si="24"/>
        <v>0</v>
      </c>
      <c r="Y111" s="749">
        <f t="shared" si="26"/>
        <v>0</v>
      </c>
      <c r="Z111" s="346">
        <f t="shared" si="27"/>
        <v>0</v>
      </c>
      <c r="AA111" s="346">
        <f t="shared" si="28"/>
        <v>0</v>
      </c>
      <c r="AB111" s="346">
        <f t="shared" si="29"/>
        <v>0</v>
      </c>
      <c r="AC111" s="750">
        <f t="shared" si="30"/>
        <v>0</v>
      </c>
    </row>
    <row r="112" spans="1:29" x14ac:dyDescent="0.25">
      <c r="A112" s="121" t="str">
        <f>Monatsverwendungsnachweis!A122</f>
        <v/>
      </c>
      <c r="B112" s="184">
        <f>Monatsverwendungsnachweis!B122</f>
        <v>0</v>
      </c>
      <c r="C112" s="184">
        <f>Monatsverwendungsnachweis!D122</f>
        <v>0</v>
      </c>
      <c r="D112" s="146">
        <f>Monatsverwendungsnachweis!F122</f>
        <v>0</v>
      </c>
      <c r="E112" s="121">
        <f>Monatsverwendungsnachweis!G122</f>
        <v>0</v>
      </c>
      <c r="F112" s="146">
        <f>Monatsverwendungsnachweis!H122</f>
        <v>0</v>
      </c>
      <c r="G112" s="182">
        <f>Statistik!AM119</f>
        <v>0</v>
      </c>
      <c r="H112" s="182">
        <f>Statistik!AN119</f>
        <v>0</v>
      </c>
      <c r="I112" s="586">
        <f>IF(Monatsverwendungsnachweis!$P$6="ja",1,0)</f>
        <v>1</v>
      </c>
      <c r="J112" s="182">
        <f t="shared" si="15"/>
        <v>1</v>
      </c>
      <c r="K112" s="182">
        <f>IF(Monatsverwendungsnachweis!BI122&lt;=0,0,1)</f>
        <v>1</v>
      </c>
      <c r="L112" s="147">
        <f>Ermittlung_Pauschale!N111</f>
        <v>0</v>
      </c>
      <c r="M112" s="182">
        <f t="shared" si="17"/>
        <v>0</v>
      </c>
      <c r="N112" s="460">
        <f>Monatsverwendungsnachweis!$AG$7</f>
        <v>31</v>
      </c>
      <c r="O112" s="777">
        <f>Monatsverwendungsnachweis!J122</f>
        <v>0</v>
      </c>
      <c r="P112" s="182">
        <f t="shared" si="18"/>
        <v>0</v>
      </c>
      <c r="Q112" s="182">
        <f t="shared" si="16"/>
        <v>0</v>
      </c>
      <c r="R112" s="749">
        <f t="shared" si="19"/>
        <v>0</v>
      </c>
      <c r="S112" s="346">
        <f t="shared" si="20"/>
        <v>0</v>
      </c>
      <c r="T112" s="346">
        <f t="shared" si="21"/>
        <v>0</v>
      </c>
      <c r="U112" s="346">
        <f t="shared" si="22"/>
        <v>0</v>
      </c>
      <c r="V112" s="750">
        <f t="shared" si="23"/>
        <v>0</v>
      </c>
      <c r="W112" s="748"/>
      <c r="X112" s="822">
        <f t="shared" si="24"/>
        <v>0</v>
      </c>
      <c r="Y112" s="749">
        <f t="shared" si="26"/>
        <v>0</v>
      </c>
      <c r="Z112" s="346">
        <f t="shared" si="27"/>
        <v>0</v>
      </c>
      <c r="AA112" s="346">
        <f t="shared" si="28"/>
        <v>0</v>
      </c>
      <c r="AB112" s="346">
        <f t="shared" si="29"/>
        <v>0</v>
      </c>
      <c r="AC112" s="750">
        <f t="shared" si="30"/>
        <v>0</v>
      </c>
    </row>
    <row r="113" spans="1:29" x14ac:dyDescent="0.25">
      <c r="A113" s="121" t="str">
        <f>Monatsverwendungsnachweis!A123</f>
        <v/>
      </c>
      <c r="B113" s="184">
        <f>Monatsverwendungsnachweis!B123</f>
        <v>0</v>
      </c>
      <c r="C113" s="184">
        <f>Monatsverwendungsnachweis!D123</f>
        <v>0</v>
      </c>
      <c r="D113" s="146">
        <f>Monatsverwendungsnachweis!F123</f>
        <v>0</v>
      </c>
      <c r="E113" s="121">
        <f>Monatsverwendungsnachweis!G123</f>
        <v>0</v>
      </c>
      <c r="F113" s="146">
        <f>Monatsverwendungsnachweis!H123</f>
        <v>0</v>
      </c>
      <c r="G113" s="182">
        <f>Statistik!AM120</f>
        <v>0</v>
      </c>
      <c r="H113" s="182">
        <f>Statistik!AN120</f>
        <v>0</v>
      </c>
      <c r="I113" s="586">
        <f>IF(Monatsverwendungsnachweis!$P$6="ja",1,0)</f>
        <v>1</v>
      </c>
      <c r="J113" s="182">
        <f t="shared" si="15"/>
        <v>1</v>
      </c>
      <c r="K113" s="182">
        <f>IF(Monatsverwendungsnachweis!BI123&lt;=0,0,1)</f>
        <v>1</v>
      </c>
      <c r="L113" s="147">
        <f>Ermittlung_Pauschale!N112</f>
        <v>0</v>
      </c>
      <c r="M113" s="182">
        <f t="shared" si="17"/>
        <v>0</v>
      </c>
      <c r="N113" s="460">
        <f>Monatsverwendungsnachweis!$AG$7</f>
        <v>31</v>
      </c>
      <c r="O113" s="777">
        <f>Monatsverwendungsnachweis!J123</f>
        <v>0</v>
      </c>
      <c r="P113" s="182">
        <f t="shared" si="18"/>
        <v>0</v>
      </c>
      <c r="Q113" s="182">
        <f t="shared" si="16"/>
        <v>0</v>
      </c>
      <c r="R113" s="749">
        <f t="shared" si="19"/>
        <v>0</v>
      </c>
      <c r="S113" s="346">
        <f t="shared" si="20"/>
        <v>0</v>
      </c>
      <c r="T113" s="346">
        <f t="shared" si="21"/>
        <v>0</v>
      </c>
      <c r="U113" s="346">
        <f t="shared" si="22"/>
        <v>0</v>
      </c>
      <c r="V113" s="750">
        <f t="shared" si="23"/>
        <v>0</v>
      </c>
      <c r="W113" s="748"/>
      <c r="X113" s="822">
        <f t="shared" si="24"/>
        <v>0</v>
      </c>
      <c r="Y113" s="749">
        <f t="shared" si="26"/>
        <v>0</v>
      </c>
      <c r="Z113" s="346">
        <f t="shared" si="27"/>
        <v>0</v>
      </c>
      <c r="AA113" s="346">
        <f t="shared" si="28"/>
        <v>0</v>
      </c>
      <c r="AB113" s="346">
        <f t="shared" si="29"/>
        <v>0</v>
      </c>
      <c r="AC113" s="750">
        <f t="shared" si="30"/>
        <v>0</v>
      </c>
    </row>
    <row r="114" spans="1:29" x14ac:dyDescent="0.25">
      <c r="A114" s="121" t="str">
        <f>Monatsverwendungsnachweis!A124</f>
        <v/>
      </c>
      <c r="B114" s="184">
        <f>Monatsverwendungsnachweis!B124</f>
        <v>0</v>
      </c>
      <c r="C114" s="184">
        <f>Monatsverwendungsnachweis!D124</f>
        <v>0</v>
      </c>
      <c r="D114" s="146">
        <f>Monatsverwendungsnachweis!F124</f>
        <v>0</v>
      </c>
      <c r="E114" s="121">
        <f>Monatsverwendungsnachweis!G124</f>
        <v>0</v>
      </c>
      <c r="F114" s="146">
        <f>Monatsverwendungsnachweis!H124</f>
        <v>0</v>
      </c>
      <c r="G114" s="182">
        <f>Statistik!AM121</f>
        <v>0</v>
      </c>
      <c r="H114" s="182">
        <f>Statistik!AN121</f>
        <v>0</v>
      </c>
      <c r="I114" s="586">
        <f>IF(Monatsverwendungsnachweis!$P$6="ja",1,0)</f>
        <v>1</v>
      </c>
      <c r="J114" s="182">
        <f t="shared" si="15"/>
        <v>1</v>
      </c>
      <c r="K114" s="182">
        <f>IF(Monatsverwendungsnachweis!BI124&lt;=0,0,1)</f>
        <v>1</v>
      </c>
      <c r="L114" s="147">
        <f>Ermittlung_Pauschale!N113</f>
        <v>0</v>
      </c>
      <c r="M114" s="182">
        <f t="shared" si="17"/>
        <v>0</v>
      </c>
      <c r="N114" s="460">
        <f>Monatsverwendungsnachweis!$AG$7</f>
        <v>31</v>
      </c>
      <c r="O114" s="777">
        <f>Monatsverwendungsnachweis!J124</f>
        <v>0</v>
      </c>
      <c r="P114" s="182">
        <f t="shared" si="18"/>
        <v>0</v>
      </c>
      <c r="Q114" s="182">
        <f t="shared" si="16"/>
        <v>0</v>
      </c>
      <c r="R114" s="749">
        <f t="shared" si="19"/>
        <v>0</v>
      </c>
      <c r="S114" s="346">
        <f t="shared" si="20"/>
        <v>0</v>
      </c>
      <c r="T114" s="346">
        <f t="shared" si="21"/>
        <v>0</v>
      </c>
      <c r="U114" s="346">
        <f t="shared" si="22"/>
        <v>0</v>
      </c>
      <c r="V114" s="750">
        <f t="shared" si="23"/>
        <v>0</v>
      </c>
      <c r="W114" s="748"/>
      <c r="X114" s="822">
        <f t="shared" si="24"/>
        <v>0</v>
      </c>
      <c r="Y114" s="749">
        <f t="shared" si="26"/>
        <v>0</v>
      </c>
      <c r="Z114" s="346">
        <f t="shared" si="27"/>
        <v>0</v>
      </c>
      <c r="AA114" s="346">
        <f t="shared" si="28"/>
        <v>0</v>
      </c>
      <c r="AB114" s="346">
        <f t="shared" si="29"/>
        <v>0</v>
      </c>
      <c r="AC114" s="750">
        <f t="shared" si="30"/>
        <v>0</v>
      </c>
    </row>
    <row r="115" spans="1:29" x14ac:dyDescent="0.25">
      <c r="A115" s="121" t="str">
        <f>Monatsverwendungsnachweis!A125</f>
        <v/>
      </c>
      <c r="B115" s="184">
        <f>Monatsverwendungsnachweis!B125</f>
        <v>0</v>
      </c>
      <c r="C115" s="184">
        <f>Monatsverwendungsnachweis!D125</f>
        <v>0</v>
      </c>
      <c r="D115" s="146">
        <f>Monatsverwendungsnachweis!F125</f>
        <v>0</v>
      </c>
      <c r="E115" s="121">
        <f>Monatsverwendungsnachweis!G125</f>
        <v>0</v>
      </c>
      <c r="F115" s="146">
        <f>Monatsverwendungsnachweis!H125</f>
        <v>0</v>
      </c>
      <c r="G115" s="182">
        <f>Statistik!AM122</f>
        <v>0</v>
      </c>
      <c r="H115" s="182">
        <f>Statistik!AN122</f>
        <v>0</v>
      </c>
      <c r="I115" s="586">
        <f>IF(Monatsverwendungsnachweis!$P$6="ja",1,0)</f>
        <v>1</v>
      </c>
      <c r="J115" s="182">
        <f t="shared" si="15"/>
        <v>1</v>
      </c>
      <c r="K115" s="182">
        <f>IF(Monatsverwendungsnachweis!BI125&lt;=0,0,1)</f>
        <v>1</v>
      </c>
      <c r="L115" s="147">
        <f>Ermittlung_Pauschale!N114</f>
        <v>0</v>
      </c>
      <c r="M115" s="182">
        <f t="shared" si="17"/>
        <v>0</v>
      </c>
      <c r="N115" s="460">
        <f>Monatsverwendungsnachweis!$AG$7</f>
        <v>31</v>
      </c>
      <c r="O115" s="777">
        <f>Monatsverwendungsnachweis!J125</f>
        <v>0</v>
      </c>
      <c r="P115" s="182">
        <f t="shared" si="18"/>
        <v>0</v>
      </c>
      <c r="Q115" s="182">
        <f t="shared" si="16"/>
        <v>0</v>
      </c>
      <c r="R115" s="749">
        <f t="shared" si="19"/>
        <v>0</v>
      </c>
      <c r="S115" s="346">
        <f t="shared" si="20"/>
        <v>0</v>
      </c>
      <c r="T115" s="346">
        <f t="shared" si="21"/>
        <v>0</v>
      </c>
      <c r="U115" s="346">
        <f t="shared" si="22"/>
        <v>0</v>
      </c>
      <c r="V115" s="750">
        <f t="shared" si="23"/>
        <v>0</v>
      </c>
      <c r="W115" s="748"/>
      <c r="X115" s="822">
        <f t="shared" si="24"/>
        <v>0</v>
      </c>
      <c r="Y115" s="749">
        <f t="shared" si="26"/>
        <v>0</v>
      </c>
      <c r="Z115" s="346">
        <f t="shared" si="27"/>
        <v>0</v>
      </c>
      <c r="AA115" s="346">
        <f t="shared" si="28"/>
        <v>0</v>
      </c>
      <c r="AB115" s="346">
        <f t="shared" si="29"/>
        <v>0</v>
      </c>
      <c r="AC115" s="750">
        <f t="shared" si="30"/>
        <v>0</v>
      </c>
    </row>
    <row r="116" spans="1:29" x14ac:dyDescent="0.25">
      <c r="A116" s="121" t="str">
        <f>Monatsverwendungsnachweis!A126</f>
        <v/>
      </c>
      <c r="B116" s="184">
        <f>Monatsverwendungsnachweis!B126</f>
        <v>0</v>
      </c>
      <c r="C116" s="184">
        <f>Monatsverwendungsnachweis!D126</f>
        <v>0</v>
      </c>
      <c r="D116" s="146">
        <f>Monatsverwendungsnachweis!F126</f>
        <v>0</v>
      </c>
      <c r="E116" s="121">
        <f>Monatsverwendungsnachweis!G126</f>
        <v>0</v>
      </c>
      <c r="F116" s="146">
        <f>Monatsverwendungsnachweis!H126</f>
        <v>0</v>
      </c>
      <c r="G116" s="182">
        <f>Statistik!AM123</f>
        <v>0</v>
      </c>
      <c r="H116" s="182">
        <f>Statistik!AN123</f>
        <v>0</v>
      </c>
      <c r="I116" s="586">
        <f>IF(Monatsverwendungsnachweis!$P$6="ja",1,0)</f>
        <v>1</v>
      </c>
      <c r="J116" s="182">
        <f t="shared" si="15"/>
        <v>1</v>
      </c>
      <c r="K116" s="182">
        <f>IF(Monatsverwendungsnachweis!BI126&lt;=0,0,1)</f>
        <v>1</v>
      </c>
      <c r="L116" s="147">
        <f>Ermittlung_Pauschale!N115</f>
        <v>0</v>
      </c>
      <c r="M116" s="182">
        <f t="shared" si="17"/>
        <v>0</v>
      </c>
      <c r="N116" s="460">
        <f>Monatsverwendungsnachweis!$AG$7</f>
        <v>31</v>
      </c>
      <c r="O116" s="777">
        <f>Monatsverwendungsnachweis!J126</f>
        <v>0</v>
      </c>
      <c r="P116" s="182">
        <f t="shared" si="18"/>
        <v>0</v>
      </c>
      <c r="Q116" s="182">
        <f t="shared" si="16"/>
        <v>0</v>
      </c>
      <c r="R116" s="749">
        <f t="shared" si="19"/>
        <v>0</v>
      </c>
      <c r="S116" s="346">
        <f t="shared" si="20"/>
        <v>0</v>
      </c>
      <c r="T116" s="346">
        <f t="shared" si="21"/>
        <v>0</v>
      </c>
      <c r="U116" s="346">
        <f t="shared" si="22"/>
        <v>0</v>
      </c>
      <c r="V116" s="750">
        <f t="shared" si="23"/>
        <v>0</v>
      </c>
      <c r="W116" s="748"/>
      <c r="X116" s="822">
        <f t="shared" si="24"/>
        <v>0</v>
      </c>
      <c r="Y116" s="749">
        <f t="shared" si="26"/>
        <v>0</v>
      </c>
      <c r="Z116" s="346">
        <f t="shared" si="27"/>
        <v>0</v>
      </c>
      <c r="AA116" s="346">
        <f t="shared" si="28"/>
        <v>0</v>
      </c>
      <c r="AB116" s="346">
        <f t="shared" si="29"/>
        <v>0</v>
      </c>
      <c r="AC116" s="750">
        <f t="shared" si="30"/>
        <v>0</v>
      </c>
    </row>
    <row r="117" spans="1:29" x14ac:dyDescent="0.25">
      <c r="A117" s="121" t="str">
        <f>Monatsverwendungsnachweis!A127</f>
        <v/>
      </c>
      <c r="B117" s="184">
        <f>Monatsverwendungsnachweis!B127</f>
        <v>0</v>
      </c>
      <c r="C117" s="184">
        <f>Monatsverwendungsnachweis!D127</f>
        <v>0</v>
      </c>
      <c r="D117" s="146">
        <f>Monatsverwendungsnachweis!F127</f>
        <v>0</v>
      </c>
      <c r="E117" s="121">
        <f>Monatsverwendungsnachweis!G127</f>
        <v>0</v>
      </c>
      <c r="F117" s="146">
        <f>Monatsverwendungsnachweis!H127</f>
        <v>0</v>
      </c>
      <c r="G117" s="182">
        <f>Statistik!AM124</f>
        <v>0</v>
      </c>
      <c r="H117" s="182">
        <f>Statistik!AN124</f>
        <v>0</v>
      </c>
      <c r="I117" s="586">
        <f>IF(Monatsverwendungsnachweis!$P$6="ja",1,0)</f>
        <v>1</v>
      </c>
      <c r="J117" s="182">
        <f t="shared" si="15"/>
        <v>1</v>
      </c>
      <c r="K117" s="182">
        <f>IF(Monatsverwendungsnachweis!BI127&lt;=0,0,1)</f>
        <v>1</v>
      </c>
      <c r="L117" s="147">
        <f>Ermittlung_Pauschale!N116</f>
        <v>0</v>
      </c>
      <c r="M117" s="182">
        <f t="shared" si="17"/>
        <v>0</v>
      </c>
      <c r="N117" s="460">
        <f>Monatsverwendungsnachweis!$AG$7</f>
        <v>31</v>
      </c>
      <c r="O117" s="777">
        <f>Monatsverwendungsnachweis!J127</f>
        <v>0</v>
      </c>
      <c r="P117" s="182">
        <f t="shared" si="18"/>
        <v>0</v>
      </c>
      <c r="Q117" s="182">
        <f t="shared" si="16"/>
        <v>0</v>
      </c>
      <c r="R117" s="749">
        <f t="shared" si="19"/>
        <v>0</v>
      </c>
      <c r="S117" s="346">
        <f t="shared" si="20"/>
        <v>0</v>
      </c>
      <c r="T117" s="346">
        <f t="shared" si="21"/>
        <v>0</v>
      </c>
      <c r="U117" s="346">
        <f t="shared" si="22"/>
        <v>0</v>
      </c>
      <c r="V117" s="750">
        <f t="shared" si="23"/>
        <v>0</v>
      </c>
      <c r="W117" s="748"/>
      <c r="X117" s="822">
        <f t="shared" si="24"/>
        <v>0</v>
      </c>
      <c r="Y117" s="749">
        <f t="shared" si="26"/>
        <v>0</v>
      </c>
      <c r="Z117" s="346">
        <f t="shared" si="27"/>
        <v>0</v>
      </c>
      <c r="AA117" s="346">
        <f t="shared" si="28"/>
        <v>0</v>
      </c>
      <c r="AB117" s="346">
        <f t="shared" si="29"/>
        <v>0</v>
      </c>
      <c r="AC117" s="750">
        <f t="shared" si="30"/>
        <v>0</v>
      </c>
    </row>
    <row r="118" spans="1:29" x14ac:dyDescent="0.25">
      <c r="A118" s="121" t="str">
        <f>Monatsverwendungsnachweis!A128</f>
        <v/>
      </c>
      <c r="B118" s="184">
        <f>Monatsverwendungsnachweis!B128</f>
        <v>0</v>
      </c>
      <c r="C118" s="184">
        <f>Monatsverwendungsnachweis!D128</f>
        <v>0</v>
      </c>
      <c r="D118" s="146">
        <f>Monatsverwendungsnachweis!F128</f>
        <v>0</v>
      </c>
      <c r="E118" s="121">
        <f>Monatsverwendungsnachweis!G128</f>
        <v>0</v>
      </c>
      <c r="F118" s="146">
        <f>Monatsverwendungsnachweis!H128</f>
        <v>0</v>
      </c>
      <c r="G118" s="182">
        <f>Statistik!AM125</f>
        <v>0</v>
      </c>
      <c r="H118" s="182">
        <f>Statistik!AN125</f>
        <v>0</v>
      </c>
      <c r="I118" s="586">
        <f>IF(Monatsverwendungsnachweis!$P$6="ja",1,0)</f>
        <v>1</v>
      </c>
      <c r="J118" s="182">
        <f t="shared" si="15"/>
        <v>1</v>
      </c>
      <c r="K118" s="182">
        <f>IF(Monatsverwendungsnachweis!BI128&lt;=0,0,1)</f>
        <v>1</v>
      </c>
      <c r="L118" s="147">
        <f>Ermittlung_Pauschale!N117</f>
        <v>0</v>
      </c>
      <c r="M118" s="182">
        <f t="shared" si="17"/>
        <v>0</v>
      </c>
      <c r="N118" s="460">
        <f>Monatsverwendungsnachweis!$AG$7</f>
        <v>31</v>
      </c>
      <c r="O118" s="777">
        <f>Monatsverwendungsnachweis!J128</f>
        <v>0</v>
      </c>
      <c r="P118" s="182">
        <f t="shared" si="18"/>
        <v>0</v>
      </c>
      <c r="Q118" s="182">
        <f t="shared" si="16"/>
        <v>0</v>
      </c>
      <c r="R118" s="749">
        <f t="shared" si="19"/>
        <v>0</v>
      </c>
      <c r="S118" s="346">
        <f t="shared" si="20"/>
        <v>0</v>
      </c>
      <c r="T118" s="346">
        <f t="shared" si="21"/>
        <v>0</v>
      </c>
      <c r="U118" s="346">
        <f t="shared" si="22"/>
        <v>0</v>
      </c>
      <c r="V118" s="750">
        <f t="shared" si="23"/>
        <v>0</v>
      </c>
      <c r="W118" s="748"/>
      <c r="X118" s="822">
        <f t="shared" si="24"/>
        <v>0</v>
      </c>
      <c r="Y118" s="749">
        <f t="shared" si="26"/>
        <v>0</v>
      </c>
      <c r="Z118" s="346">
        <f t="shared" si="27"/>
        <v>0</v>
      </c>
      <c r="AA118" s="346">
        <f t="shared" si="28"/>
        <v>0</v>
      </c>
      <c r="AB118" s="346">
        <f t="shared" si="29"/>
        <v>0</v>
      </c>
      <c r="AC118" s="750">
        <f t="shared" si="30"/>
        <v>0</v>
      </c>
    </row>
    <row r="119" spans="1:29" x14ac:dyDescent="0.25">
      <c r="A119" s="121" t="str">
        <f>Monatsverwendungsnachweis!A129</f>
        <v/>
      </c>
      <c r="B119" s="184">
        <f>Monatsverwendungsnachweis!B129</f>
        <v>0</v>
      </c>
      <c r="C119" s="184">
        <f>Monatsverwendungsnachweis!D129</f>
        <v>0</v>
      </c>
      <c r="D119" s="146">
        <f>Monatsverwendungsnachweis!F129</f>
        <v>0</v>
      </c>
      <c r="E119" s="121">
        <f>Monatsverwendungsnachweis!G129</f>
        <v>0</v>
      </c>
      <c r="F119" s="146">
        <f>Monatsverwendungsnachweis!H129</f>
        <v>0</v>
      </c>
      <c r="G119" s="182">
        <f>Statistik!AM126</f>
        <v>0</v>
      </c>
      <c r="H119" s="182">
        <f>Statistik!AN126</f>
        <v>0</v>
      </c>
      <c r="I119" s="586">
        <f>IF(Monatsverwendungsnachweis!$P$6="ja",1,0)</f>
        <v>1</v>
      </c>
      <c r="J119" s="182">
        <f t="shared" si="15"/>
        <v>1</v>
      </c>
      <c r="K119" s="182">
        <f>IF(Monatsverwendungsnachweis!BI129&lt;=0,0,1)</f>
        <v>1</v>
      </c>
      <c r="L119" s="147">
        <f>Ermittlung_Pauschale!N118</f>
        <v>0</v>
      </c>
      <c r="M119" s="182">
        <f t="shared" si="17"/>
        <v>0</v>
      </c>
      <c r="N119" s="460">
        <f>Monatsverwendungsnachweis!$AG$7</f>
        <v>31</v>
      </c>
      <c r="O119" s="777">
        <f>Monatsverwendungsnachweis!J129</f>
        <v>0</v>
      </c>
      <c r="P119" s="182">
        <f t="shared" si="18"/>
        <v>0</v>
      </c>
      <c r="Q119" s="182">
        <f t="shared" si="16"/>
        <v>0</v>
      </c>
      <c r="R119" s="749">
        <f t="shared" si="19"/>
        <v>0</v>
      </c>
      <c r="S119" s="346">
        <f t="shared" si="20"/>
        <v>0</v>
      </c>
      <c r="T119" s="346">
        <f t="shared" si="21"/>
        <v>0</v>
      </c>
      <c r="U119" s="346">
        <f t="shared" si="22"/>
        <v>0</v>
      </c>
      <c r="V119" s="750">
        <f t="shared" si="23"/>
        <v>0</v>
      </c>
      <c r="W119" s="748"/>
      <c r="X119" s="822">
        <f t="shared" si="24"/>
        <v>0</v>
      </c>
      <c r="Y119" s="749">
        <f t="shared" si="26"/>
        <v>0</v>
      </c>
      <c r="Z119" s="346">
        <f t="shared" si="27"/>
        <v>0</v>
      </c>
      <c r="AA119" s="346">
        <f t="shared" si="28"/>
        <v>0</v>
      </c>
      <c r="AB119" s="346">
        <f t="shared" si="29"/>
        <v>0</v>
      </c>
      <c r="AC119" s="750">
        <f t="shared" si="30"/>
        <v>0</v>
      </c>
    </row>
    <row r="120" spans="1:29" x14ac:dyDescent="0.25">
      <c r="A120" s="121" t="str">
        <f>Monatsverwendungsnachweis!A130</f>
        <v/>
      </c>
      <c r="B120" s="184">
        <f>Monatsverwendungsnachweis!B130</f>
        <v>0</v>
      </c>
      <c r="C120" s="184">
        <f>Monatsverwendungsnachweis!D130</f>
        <v>0</v>
      </c>
      <c r="D120" s="146">
        <f>Monatsverwendungsnachweis!F130</f>
        <v>0</v>
      </c>
      <c r="E120" s="121">
        <f>Monatsverwendungsnachweis!G130</f>
        <v>0</v>
      </c>
      <c r="F120" s="146">
        <f>Monatsverwendungsnachweis!H130</f>
        <v>0</v>
      </c>
      <c r="G120" s="182">
        <f>Statistik!AM127</f>
        <v>0</v>
      </c>
      <c r="H120" s="182">
        <f>Statistik!AN127</f>
        <v>0</v>
      </c>
      <c r="I120" s="586">
        <f>IF(Monatsverwendungsnachweis!$P$6="ja",1,0)</f>
        <v>1</v>
      </c>
      <c r="J120" s="182">
        <f t="shared" si="15"/>
        <v>1</v>
      </c>
      <c r="K120" s="182">
        <f>IF(Monatsverwendungsnachweis!BI130&lt;=0,0,1)</f>
        <v>1</v>
      </c>
      <c r="L120" s="147">
        <f>Ermittlung_Pauschale!N119</f>
        <v>0</v>
      </c>
      <c r="M120" s="182">
        <f t="shared" si="17"/>
        <v>0</v>
      </c>
      <c r="N120" s="460">
        <f>Monatsverwendungsnachweis!$AG$7</f>
        <v>31</v>
      </c>
      <c r="O120" s="777">
        <f>Monatsverwendungsnachweis!J130</f>
        <v>0</v>
      </c>
      <c r="P120" s="182">
        <f t="shared" si="18"/>
        <v>0</v>
      </c>
      <c r="Q120" s="182">
        <f t="shared" si="16"/>
        <v>0</v>
      </c>
      <c r="R120" s="749">
        <f t="shared" si="19"/>
        <v>0</v>
      </c>
      <c r="S120" s="346">
        <f t="shared" si="20"/>
        <v>0</v>
      </c>
      <c r="T120" s="346">
        <f t="shared" si="21"/>
        <v>0</v>
      </c>
      <c r="U120" s="346">
        <f t="shared" si="22"/>
        <v>0</v>
      </c>
      <c r="V120" s="750">
        <f t="shared" si="23"/>
        <v>0</v>
      </c>
      <c r="W120" s="748"/>
      <c r="X120" s="822">
        <f t="shared" si="24"/>
        <v>0</v>
      </c>
      <c r="Y120" s="749">
        <f t="shared" si="26"/>
        <v>0</v>
      </c>
      <c r="Z120" s="346">
        <f t="shared" si="27"/>
        <v>0</v>
      </c>
      <c r="AA120" s="346">
        <f t="shared" si="28"/>
        <v>0</v>
      </c>
      <c r="AB120" s="346">
        <f t="shared" si="29"/>
        <v>0</v>
      </c>
      <c r="AC120" s="750">
        <f t="shared" si="30"/>
        <v>0</v>
      </c>
    </row>
    <row r="121" spans="1:29" x14ac:dyDescent="0.25">
      <c r="A121" s="121" t="str">
        <f>Monatsverwendungsnachweis!A131</f>
        <v/>
      </c>
      <c r="B121" s="184">
        <f>Monatsverwendungsnachweis!B131</f>
        <v>0</v>
      </c>
      <c r="C121" s="184">
        <f>Monatsverwendungsnachweis!D131</f>
        <v>0</v>
      </c>
      <c r="D121" s="146">
        <f>Monatsverwendungsnachweis!F131</f>
        <v>0</v>
      </c>
      <c r="E121" s="121">
        <f>Monatsverwendungsnachweis!G131</f>
        <v>0</v>
      </c>
      <c r="F121" s="146">
        <f>Monatsverwendungsnachweis!H131</f>
        <v>0</v>
      </c>
      <c r="G121" s="182">
        <f>Statistik!AM128</f>
        <v>0</v>
      </c>
      <c r="H121" s="182">
        <f>Statistik!AN128</f>
        <v>0</v>
      </c>
      <c r="I121" s="586">
        <f>IF(Monatsverwendungsnachweis!$P$6="ja",1,0)</f>
        <v>1</v>
      </c>
      <c r="J121" s="182">
        <f t="shared" si="15"/>
        <v>1</v>
      </c>
      <c r="K121" s="182">
        <f>IF(Monatsverwendungsnachweis!BI131&lt;=0,0,1)</f>
        <v>1</v>
      </c>
      <c r="L121" s="147">
        <f>Ermittlung_Pauschale!N120</f>
        <v>0</v>
      </c>
      <c r="M121" s="182">
        <f t="shared" si="17"/>
        <v>0</v>
      </c>
      <c r="N121" s="460">
        <f>Monatsverwendungsnachweis!$AG$7</f>
        <v>31</v>
      </c>
      <c r="O121" s="777">
        <f>Monatsverwendungsnachweis!J131</f>
        <v>0</v>
      </c>
      <c r="P121" s="182">
        <f t="shared" si="18"/>
        <v>0</v>
      </c>
      <c r="Q121" s="182">
        <f t="shared" si="16"/>
        <v>0</v>
      </c>
      <c r="R121" s="749">
        <f t="shared" si="19"/>
        <v>0</v>
      </c>
      <c r="S121" s="346">
        <f t="shared" si="20"/>
        <v>0</v>
      </c>
      <c r="T121" s="346">
        <f t="shared" si="21"/>
        <v>0</v>
      </c>
      <c r="U121" s="346">
        <f t="shared" si="22"/>
        <v>0</v>
      </c>
      <c r="V121" s="750">
        <f t="shared" si="23"/>
        <v>0</v>
      </c>
      <c r="W121" s="748"/>
      <c r="X121" s="822">
        <f t="shared" si="24"/>
        <v>0</v>
      </c>
      <c r="Y121" s="749">
        <f t="shared" si="26"/>
        <v>0</v>
      </c>
      <c r="Z121" s="346">
        <f t="shared" si="27"/>
        <v>0</v>
      </c>
      <c r="AA121" s="346">
        <f t="shared" si="28"/>
        <v>0</v>
      </c>
      <c r="AB121" s="346">
        <f t="shared" si="29"/>
        <v>0</v>
      </c>
      <c r="AC121" s="750">
        <f t="shared" si="30"/>
        <v>0</v>
      </c>
    </row>
    <row r="122" spans="1:29" x14ac:dyDescent="0.25">
      <c r="A122" s="121" t="str">
        <f>Monatsverwendungsnachweis!A132</f>
        <v/>
      </c>
      <c r="B122" s="184">
        <f>Monatsverwendungsnachweis!B132</f>
        <v>0</v>
      </c>
      <c r="C122" s="184">
        <f>Monatsverwendungsnachweis!D132</f>
        <v>0</v>
      </c>
      <c r="D122" s="146">
        <f>Monatsverwendungsnachweis!F132</f>
        <v>0</v>
      </c>
      <c r="E122" s="121">
        <f>Monatsverwendungsnachweis!G132</f>
        <v>0</v>
      </c>
      <c r="F122" s="146">
        <f>Monatsverwendungsnachweis!H132</f>
        <v>0</v>
      </c>
      <c r="G122" s="182">
        <f>Statistik!AM129</f>
        <v>0</v>
      </c>
      <c r="H122" s="182">
        <f>Statistik!AN129</f>
        <v>0</v>
      </c>
      <c r="I122" s="586">
        <f>IF(Monatsverwendungsnachweis!$P$6="ja",1,0)</f>
        <v>1</v>
      </c>
      <c r="J122" s="182">
        <f t="shared" si="15"/>
        <v>1</v>
      </c>
      <c r="K122" s="182">
        <f>IF(Monatsverwendungsnachweis!BI132&lt;=0,0,1)</f>
        <v>1</v>
      </c>
      <c r="L122" s="147">
        <f>Ermittlung_Pauschale!N121</f>
        <v>0</v>
      </c>
      <c r="M122" s="182">
        <f t="shared" si="17"/>
        <v>0</v>
      </c>
      <c r="N122" s="460">
        <f>Monatsverwendungsnachweis!$AG$7</f>
        <v>31</v>
      </c>
      <c r="O122" s="777">
        <f>Monatsverwendungsnachweis!J132</f>
        <v>0</v>
      </c>
      <c r="P122" s="182">
        <f t="shared" si="18"/>
        <v>0</v>
      </c>
      <c r="Q122" s="182">
        <f t="shared" si="16"/>
        <v>0</v>
      </c>
      <c r="R122" s="749">
        <f t="shared" si="19"/>
        <v>0</v>
      </c>
      <c r="S122" s="346">
        <f t="shared" si="20"/>
        <v>0</v>
      </c>
      <c r="T122" s="346">
        <f t="shared" si="21"/>
        <v>0</v>
      </c>
      <c r="U122" s="346">
        <f t="shared" si="22"/>
        <v>0</v>
      </c>
      <c r="V122" s="750">
        <f t="shared" si="23"/>
        <v>0</v>
      </c>
      <c r="W122" s="748"/>
      <c r="X122" s="822">
        <f t="shared" si="24"/>
        <v>0</v>
      </c>
      <c r="Y122" s="749">
        <f t="shared" si="26"/>
        <v>0</v>
      </c>
      <c r="Z122" s="346">
        <f t="shared" si="27"/>
        <v>0</v>
      </c>
      <c r="AA122" s="346">
        <f t="shared" si="28"/>
        <v>0</v>
      </c>
      <c r="AB122" s="346">
        <f t="shared" si="29"/>
        <v>0</v>
      </c>
      <c r="AC122" s="750">
        <f t="shared" si="30"/>
        <v>0</v>
      </c>
    </row>
    <row r="123" spans="1:29" x14ac:dyDescent="0.25">
      <c r="A123" s="121" t="str">
        <f>Monatsverwendungsnachweis!A133</f>
        <v/>
      </c>
      <c r="B123" s="184">
        <f>Monatsverwendungsnachweis!B133</f>
        <v>0</v>
      </c>
      <c r="C123" s="184">
        <f>Monatsverwendungsnachweis!D133</f>
        <v>0</v>
      </c>
      <c r="D123" s="146">
        <f>Monatsverwendungsnachweis!F133</f>
        <v>0</v>
      </c>
      <c r="E123" s="121">
        <f>Monatsverwendungsnachweis!G133</f>
        <v>0</v>
      </c>
      <c r="F123" s="146">
        <f>Monatsverwendungsnachweis!H133</f>
        <v>0</v>
      </c>
      <c r="G123" s="182">
        <f>Statistik!AM130</f>
        <v>0</v>
      </c>
      <c r="H123" s="182">
        <f>Statistik!AN130</f>
        <v>0</v>
      </c>
      <c r="I123" s="586">
        <f>IF(Monatsverwendungsnachweis!$P$6="ja",1,0)</f>
        <v>1</v>
      </c>
      <c r="J123" s="182">
        <f t="shared" si="15"/>
        <v>1</v>
      </c>
      <c r="K123" s="182">
        <f>IF(Monatsverwendungsnachweis!BI133&lt;=0,0,1)</f>
        <v>1</v>
      </c>
      <c r="L123" s="147">
        <f>Ermittlung_Pauschale!N122</f>
        <v>0</v>
      </c>
      <c r="M123" s="182">
        <f t="shared" si="17"/>
        <v>0</v>
      </c>
      <c r="N123" s="460">
        <f>Monatsverwendungsnachweis!$AG$7</f>
        <v>31</v>
      </c>
      <c r="O123" s="777">
        <f>Monatsverwendungsnachweis!J133</f>
        <v>0</v>
      </c>
      <c r="P123" s="182">
        <f t="shared" si="18"/>
        <v>0</v>
      </c>
      <c r="Q123" s="182">
        <f t="shared" si="16"/>
        <v>0</v>
      </c>
      <c r="R123" s="749">
        <f t="shared" si="19"/>
        <v>0</v>
      </c>
      <c r="S123" s="346">
        <f t="shared" si="20"/>
        <v>0</v>
      </c>
      <c r="T123" s="346">
        <f t="shared" si="21"/>
        <v>0</v>
      </c>
      <c r="U123" s="346">
        <f t="shared" si="22"/>
        <v>0</v>
      </c>
      <c r="V123" s="750">
        <f t="shared" si="23"/>
        <v>0</v>
      </c>
      <c r="W123" s="748"/>
      <c r="X123" s="822">
        <f t="shared" si="24"/>
        <v>0</v>
      </c>
      <c r="Y123" s="749">
        <f t="shared" si="26"/>
        <v>0</v>
      </c>
      <c r="Z123" s="346">
        <f t="shared" si="27"/>
        <v>0</v>
      </c>
      <c r="AA123" s="346">
        <f t="shared" si="28"/>
        <v>0</v>
      </c>
      <c r="AB123" s="346">
        <f t="shared" si="29"/>
        <v>0</v>
      </c>
      <c r="AC123" s="750">
        <f t="shared" si="30"/>
        <v>0</v>
      </c>
    </row>
    <row r="124" spans="1:29" x14ac:dyDescent="0.25">
      <c r="A124" s="121" t="str">
        <f>Monatsverwendungsnachweis!A134</f>
        <v/>
      </c>
      <c r="B124" s="184">
        <f>Monatsverwendungsnachweis!B134</f>
        <v>0</v>
      </c>
      <c r="C124" s="184">
        <f>Monatsverwendungsnachweis!D134</f>
        <v>0</v>
      </c>
      <c r="D124" s="146">
        <f>Monatsverwendungsnachweis!F134</f>
        <v>0</v>
      </c>
      <c r="E124" s="121">
        <f>Monatsverwendungsnachweis!G134</f>
        <v>0</v>
      </c>
      <c r="F124" s="146">
        <f>Monatsverwendungsnachweis!H134</f>
        <v>0</v>
      </c>
      <c r="G124" s="182">
        <f>Statistik!AM131</f>
        <v>0</v>
      </c>
      <c r="H124" s="182">
        <f>Statistik!AN131</f>
        <v>0</v>
      </c>
      <c r="I124" s="586">
        <f>IF(Monatsverwendungsnachweis!$P$6="ja",1,0)</f>
        <v>1</v>
      </c>
      <c r="J124" s="182">
        <f t="shared" si="15"/>
        <v>1</v>
      </c>
      <c r="K124" s="182">
        <f>IF(Monatsverwendungsnachweis!BI134&lt;=0,0,1)</f>
        <v>1</v>
      </c>
      <c r="L124" s="147">
        <f>Ermittlung_Pauschale!N123</f>
        <v>0</v>
      </c>
      <c r="M124" s="182">
        <f t="shared" si="17"/>
        <v>0</v>
      </c>
      <c r="N124" s="460">
        <f>Monatsverwendungsnachweis!$AG$7</f>
        <v>31</v>
      </c>
      <c r="O124" s="777">
        <f>Monatsverwendungsnachweis!J134</f>
        <v>0</v>
      </c>
      <c r="P124" s="182">
        <f t="shared" si="18"/>
        <v>0</v>
      </c>
      <c r="Q124" s="182">
        <f t="shared" si="16"/>
        <v>0</v>
      </c>
      <c r="R124" s="749">
        <f t="shared" si="19"/>
        <v>0</v>
      </c>
      <c r="S124" s="346">
        <f t="shared" si="20"/>
        <v>0</v>
      </c>
      <c r="T124" s="346">
        <f t="shared" si="21"/>
        <v>0</v>
      </c>
      <c r="U124" s="346">
        <f t="shared" si="22"/>
        <v>0</v>
      </c>
      <c r="V124" s="750">
        <f t="shared" si="23"/>
        <v>0</v>
      </c>
      <c r="W124" s="748"/>
      <c r="X124" s="822">
        <f t="shared" si="24"/>
        <v>0</v>
      </c>
      <c r="Y124" s="749">
        <f t="shared" si="26"/>
        <v>0</v>
      </c>
      <c r="Z124" s="346">
        <f t="shared" si="27"/>
        <v>0</v>
      </c>
      <c r="AA124" s="346">
        <f t="shared" si="28"/>
        <v>0</v>
      </c>
      <c r="AB124" s="346">
        <f t="shared" si="29"/>
        <v>0</v>
      </c>
      <c r="AC124" s="750">
        <f t="shared" si="30"/>
        <v>0</v>
      </c>
    </row>
    <row r="125" spans="1:29" x14ac:dyDescent="0.25">
      <c r="A125" s="121" t="str">
        <f>Monatsverwendungsnachweis!A135</f>
        <v/>
      </c>
      <c r="B125" s="184">
        <f>Monatsverwendungsnachweis!B135</f>
        <v>0</v>
      </c>
      <c r="C125" s="184">
        <f>Monatsverwendungsnachweis!D135</f>
        <v>0</v>
      </c>
      <c r="D125" s="146">
        <f>Monatsverwendungsnachweis!F135</f>
        <v>0</v>
      </c>
      <c r="E125" s="121">
        <f>Monatsverwendungsnachweis!G135</f>
        <v>0</v>
      </c>
      <c r="F125" s="146">
        <f>Monatsverwendungsnachweis!H135</f>
        <v>0</v>
      </c>
      <c r="G125" s="182">
        <f>Statistik!AM132</f>
        <v>0</v>
      </c>
      <c r="H125" s="182">
        <f>Statistik!AN132</f>
        <v>0</v>
      </c>
      <c r="I125" s="586">
        <f>IF(Monatsverwendungsnachweis!$P$6="ja",1,0)</f>
        <v>1</v>
      </c>
      <c r="J125" s="182">
        <f t="shared" si="15"/>
        <v>1</v>
      </c>
      <c r="K125" s="182">
        <f>IF(Monatsverwendungsnachweis!BI135&lt;=0,0,1)</f>
        <v>1</v>
      </c>
      <c r="L125" s="147">
        <f>Ermittlung_Pauschale!N124</f>
        <v>0</v>
      </c>
      <c r="M125" s="182">
        <f t="shared" si="17"/>
        <v>0</v>
      </c>
      <c r="N125" s="460">
        <f>Monatsverwendungsnachweis!$AG$7</f>
        <v>31</v>
      </c>
      <c r="O125" s="777">
        <f>Monatsverwendungsnachweis!J135</f>
        <v>0</v>
      </c>
      <c r="P125" s="182">
        <f t="shared" si="18"/>
        <v>0</v>
      </c>
      <c r="Q125" s="182">
        <f t="shared" si="16"/>
        <v>0</v>
      </c>
      <c r="R125" s="749">
        <f t="shared" si="19"/>
        <v>0</v>
      </c>
      <c r="S125" s="346">
        <f t="shared" si="20"/>
        <v>0</v>
      </c>
      <c r="T125" s="346">
        <f t="shared" si="21"/>
        <v>0</v>
      </c>
      <c r="U125" s="346">
        <f t="shared" si="22"/>
        <v>0</v>
      </c>
      <c r="V125" s="750">
        <f t="shared" si="23"/>
        <v>0</v>
      </c>
      <c r="W125" s="748"/>
      <c r="X125" s="822">
        <f t="shared" si="24"/>
        <v>0</v>
      </c>
      <c r="Y125" s="749">
        <f t="shared" si="26"/>
        <v>0</v>
      </c>
      <c r="Z125" s="346">
        <f t="shared" si="27"/>
        <v>0</v>
      </c>
      <c r="AA125" s="346">
        <f t="shared" si="28"/>
        <v>0</v>
      </c>
      <c r="AB125" s="346">
        <f t="shared" si="29"/>
        <v>0</v>
      </c>
      <c r="AC125" s="750">
        <f t="shared" si="30"/>
        <v>0</v>
      </c>
    </row>
    <row r="126" spans="1:29" x14ac:dyDescent="0.25">
      <c r="A126" s="121" t="str">
        <f>Monatsverwendungsnachweis!A136</f>
        <v/>
      </c>
      <c r="B126" s="184">
        <f>Monatsverwendungsnachweis!B136</f>
        <v>0</v>
      </c>
      <c r="C126" s="184">
        <f>Monatsverwendungsnachweis!D136</f>
        <v>0</v>
      </c>
      <c r="D126" s="146">
        <f>Monatsverwendungsnachweis!F136</f>
        <v>0</v>
      </c>
      <c r="E126" s="121">
        <f>Monatsverwendungsnachweis!G136</f>
        <v>0</v>
      </c>
      <c r="F126" s="146">
        <f>Monatsverwendungsnachweis!H136</f>
        <v>0</v>
      </c>
      <c r="G126" s="182">
        <f>Statistik!AM133</f>
        <v>0</v>
      </c>
      <c r="H126" s="182">
        <f>Statistik!AN133</f>
        <v>0</v>
      </c>
      <c r="I126" s="586">
        <f>IF(Monatsverwendungsnachweis!$P$6="ja",1,0)</f>
        <v>1</v>
      </c>
      <c r="J126" s="182">
        <f t="shared" si="15"/>
        <v>1</v>
      </c>
      <c r="K126" s="182">
        <f>IF(Monatsverwendungsnachweis!BI136&lt;=0,0,1)</f>
        <v>1</v>
      </c>
      <c r="L126" s="147">
        <f>Ermittlung_Pauschale!N125</f>
        <v>0</v>
      </c>
      <c r="M126" s="182">
        <f t="shared" si="17"/>
        <v>0</v>
      </c>
      <c r="N126" s="460">
        <f>Monatsverwendungsnachweis!$AG$7</f>
        <v>31</v>
      </c>
      <c r="O126" s="777">
        <f>Monatsverwendungsnachweis!J136</f>
        <v>0</v>
      </c>
      <c r="P126" s="182">
        <f t="shared" si="18"/>
        <v>0</v>
      </c>
      <c r="Q126" s="182">
        <f t="shared" si="16"/>
        <v>0</v>
      </c>
      <c r="R126" s="749">
        <f t="shared" si="19"/>
        <v>0</v>
      </c>
      <c r="S126" s="346">
        <f t="shared" si="20"/>
        <v>0</v>
      </c>
      <c r="T126" s="346">
        <f t="shared" si="21"/>
        <v>0</v>
      </c>
      <c r="U126" s="346">
        <f t="shared" si="22"/>
        <v>0</v>
      </c>
      <c r="V126" s="750">
        <f t="shared" si="23"/>
        <v>0</v>
      </c>
      <c r="W126" s="748"/>
      <c r="X126" s="822">
        <f t="shared" si="24"/>
        <v>0</v>
      </c>
      <c r="Y126" s="749">
        <f t="shared" si="26"/>
        <v>0</v>
      </c>
      <c r="Z126" s="346">
        <f t="shared" si="27"/>
        <v>0</v>
      </c>
      <c r="AA126" s="346">
        <f t="shared" si="28"/>
        <v>0</v>
      </c>
      <c r="AB126" s="346">
        <f t="shared" si="29"/>
        <v>0</v>
      </c>
      <c r="AC126" s="750">
        <f t="shared" si="30"/>
        <v>0</v>
      </c>
    </row>
    <row r="127" spans="1:29" x14ac:dyDescent="0.25">
      <c r="A127" s="121" t="str">
        <f>Monatsverwendungsnachweis!A137</f>
        <v/>
      </c>
      <c r="B127" s="184">
        <f>Monatsverwendungsnachweis!B137</f>
        <v>0</v>
      </c>
      <c r="C127" s="184">
        <f>Monatsverwendungsnachweis!D137</f>
        <v>0</v>
      </c>
      <c r="D127" s="146">
        <f>Monatsverwendungsnachweis!F137</f>
        <v>0</v>
      </c>
      <c r="E127" s="121">
        <f>Monatsverwendungsnachweis!G137</f>
        <v>0</v>
      </c>
      <c r="F127" s="146">
        <f>Monatsverwendungsnachweis!H137</f>
        <v>0</v>
      </c>
      <c r="G127" s="182">
        <f>Statistik!AM134</f>
        <v>0</v>
      </c>
      <c r="H127" s="182">
        <f>Statistik!AN134</f>
        <v>0</v>
      </c>
      <c r="I127" s="586">
        <f>IF(Monatsverwendungsnachweis!$P$6="ja",1,0)</f>
        <v>1</v>
      </c>
      <c r="J127" s="182">
        <f t="shared" si="15"/>
        <v>1</v>
      </c>
      <c r="K127" s="182">
        <f>IF(Monatsverwendungsnachweis!BI137&lt;=0,0,1)</f>
        <v>1</v>
      </c>
      <c r="L127" s="147">
        <f>Ermittlung_Pauschale!N126</f>
        <v>0</v>
      </c>
      <c r="M127" s="182">
        <f t="shared" si="17"/>
        <v>0</v>
      </c>
      <c r="N127" s="460">
        <f>Monatsverwendungsnachweis!$AG$7</f>
        <v>31</v>
      </c>
      <c r="O127" s="777">
        <f>Monatsverwendungsnachweis!J137</f>
        <v>0</v>
      </c>
      <c r="P127" s="182">
        <f t="shared" si="18"/>
        <v>0</v>
      </c>
      <c r="Q127" s="182">
        <f t="shared" si="16"/>
        <v>0</v>
      </c>
      <c r="R127" s="749">
        <f t="shared" si="19"/>
        <v>0</v>
      </c>
      <c r="S127" s="346">
        <f t="shared" si="20"/>
        <v>0</v>
      </c>
      <c r="T127" s="346">
        <f t="shared" si="21"/>
        <v>0</v>
      </c>
      <c r="U127" s="346">
        <f t="shared" si="22"/>
        <v>0</v>
      </c>
      <c r="V127" s="750">
        <f t="shared" si="23"/>
        <v>0</v>
      </c>
      <c r="W127" s="748"/>
      <c r="X127" s="822">
        <f t="shared" si="24"/>
        <v>0</v>
      </c>
      <c r="Y127" s="749">
        <f t="shared" si="26"/>
        <v>0</v>
      </c>
      <c r="Z127" s="346">
        <f t="shared" si="27"/>
        <v>0</v>
      </c>
      <c r="AA127" s="346">
        <f t="shared" si="28"/>
        <v>0</v>
      </c>
      <c r="AB127" s="346">
        <f t="shared" si="29"/>
        <v>0</v>
      </c>
      <c r="AC127" s="750">
        <f t="shared" si="30"/>
        <v>0</v>
      </c>
    </row>
    <row r="128" spans="1:29" x14ac:dyDescent="0.25">
      <c r="A128" s="121" t="str">
        <f>Monatsverwendungsnachweis!A138</f>
        <v/>
      </c>
      <c r="B128" s="184">
        <f>Monatsverwendungsnachweis!B138</f>
        <v>0</v>
      </c>
      <c r="C128" s="184">
        <f>Monatsverwendungsnachweis!D138</f>
        <v>0</v>
      </c>
      <c r="D128" s="146">
        <f>Monatsverwendungsnachweis!F138</f>
        <v>0</v>
      </c>
      <c r="E128" s="121">
        <f>Monatsverwendungsnachweis!G138</f>
        <v>0</v>
      </c>
      <c r="F128" s="146">
        <f>Monatsverwendungsnachweis!H138</f>
        <v>0</v>
      </c>
      <c r="G128" s="182">
        <f>Statistik!AM135</f>
        <v>0</v>
      </c>
      <c r="H128" s="182">
        <f>Statistik!AN135</f>
        <v>0</v>
      </c>
      <c r="I128" s="586">
        <f>IF(Monatsverwendungsnachweis!$P$6="ja",1,0)</f>
        <v>1</v>
      </c>
      <c r="J128" s="182">
        <f t="shared" si="15"/>
        <v>1</v>
      </c>
      <c r="K128" s="182">
        <f>IF(Monatsverwendungsnachweis!BI138&lt;=0,0,1)</f>
        <v>1</v>
      </c>
      <c r="L128" s="147">
        <f>Ermittlung_Pauschale!N127</f>
        <v>0</v>
      </c>
      <c r="M128" s="182">
        <f t="shared" si="17"/>
        <v>0</v>
      </c>
      <c r="N128" s="460">
        <f>Monatsverwendungsnachweis!$AG$7</f>
        <v>31</v>
      </c>
      <c r="O128" s="777">
        <f>Monatsverwendungsnachweis!J138</f>
        <v>0</v>
      </c>
      <c r="P128" s="182">
        <f t="shared" si="18"/>
        <v>0</v>
      </c>
      <c r="Q128" s="182">
        <f t="shared" si="16"/>
        <v>0</v>
      </c>
      <c r="R128" s="749">
        <f t="shared" si="19"/>
        <v>0</v>
      </c>
      <c r="S128" s="346">
        <f t="shared" si="20"/>
        <v>0</v>
      </c>
      <c r="T128" s="346">
        <f t="shared" si="21"/>
        <v>0</v>
      </c>
      <c r="U128" s="346">
        <f t="shared" si="22"/>
        <v>0</v>
      </c>
      <c r="V128" s="750">
        <f t="shared" si="23"/>
        <v>0</v>
      </c>
      <c r="W128" s="748"/>
      <c r="X128" s="822">
        <f t="shared" si="24"/>
        <v>0</v>
      </c>
      <c r="Y128" s="749">
        <f t="shared" si="26"/>
        <v>0</v>
      </c>
      <c r="Z128" s="346">
        <f t="shared" si="27"/>
        <v>0</v>
      </c>
      <c r="AA128" s="346">
        <f t="shared" si="28"/>
        <v>0</v>
      </c>
      <c r="AB128" s="346">
        <f t="shared" si="29"/>
        <v>0</v>
      </c>
      <c r="AC128" s="750">
        <f t="shared" si="30"/>
        <v>0</v>
      </c>
    </row>
    <row r="129" spans="1:29" x14ac:dyDescent="0.25">
      <c r="A129" s="121" t="str">
        <f>Monatsverwendungsnachweis!A139</f>
        <v/>
      </c>
      <c r="B129" s="184">
        <f>Monatsverwendungsnachweis!B139</f>
        <v>0</v>
      </c>
      <c r="C129" s="184">
        <f>Monatsverwendungsnachweis!D139</f>
        <v>0</v>
      </c>
      <c r="D129" s="146">
        <f>Monatsverwendungsnachweis!F139</f>
        <v>0</v>
      </c>
      <c r="E129" s="121">
        <f>Monatsverwendungsnachweis!G139</f>
        <v>0</v>
      </c>
      <c r="F129" s="146">
        <f>Monatsverwendungsnachweis!H139</f>
        <v>0</v>
      </c>
      <c r="G129" s="182">
        <f>Statistik!AM136</f>
        <v>0</v>
      </c>
      <c r="H129" s="182">
        <f>Statistik!AN136</f>
        <v>0</v>
      </c>
      <c r="I129" s="586">
        <f>IF(Monatsverwendungsnachweis!$P$6="ja",1,0)</f>
        <v>1</v>
      </c>
      <c r="J129" s="182">
        <f t="shared" si="15"/>
        <v>1</v>
      </c>
      <c r="K129" s="182">
        <f>IF(Monatsverwendungsnachweis!BI139&lt;=0,0,1)</f>
        <v>1</v>
      </c>
      <c r="L129" s="147">
        <f>Ermittlung_Pauschale!N128</f>
        <v>0</v>
      </c>
      <c r="M129" s="182">
        <f t="shared" si="17"/>
        <v>0</v>
      </c>
      <c r="N129" s="460">
        <f>Monatsverwendungsnachweis!$AG$7</f>
        <v>31</v>
      </c>
      <c r="O129" s="777">
        <f>Monatsverwendungsnachweis!J139</f>
        <v>0</v>
      </c>
      <c r="P129" s="182">
        <f t="shared" si="18"/>
        <v>0</v>
      </c>
      <c r="Q129" s="182">
        <f t="shared" si="16"/>
        <v>0</v>
      </c>
      <c r="R129" s="749">
        <f t="shared" si="19"/>
        <v>0</v>
      </c>
      <c r="S129" s="346">
        <f t="shared" si="20"/>
        <v>0</v>
      </c>
      <c r="T129" s="346">
        <f t="shared" si="21"/>
        <v>0</v>
      </c>
      <c r="U129" s="346">
        <f t="shared" si="22"/>
        <v>0</v>
      </c>
      <c r="V129" s="750">
        <f t="shared" si="23"/>
        <v>0</v>
      </c>
      <c r="W129" s="748"/>
      <c r="X129" s="822">
        <f t="shared" si="24"/>
        <v>0</v>
      </c>
      <c r="Y129" s="749">
        <f t="shared" si="26"/>
        <v>0</v>
      </c>
      <c r="Z129" s="346">
        <f t="shared" si="27"/>
        <v>0</v>
      </c>
      <c r="AA129" s="346">
        <f t="shared" si="28"/>
        <v>0</v>
      </c>
      <c r="AB129" s="346">
        <f t="shared" si="29"/>
        <v>0</v>
      </c>
      <c r="AC129" s="750">
        <f t="shared" si="30"/>
        <v>0</v>
      </c>
    </row>
    <row r="130" spans="1:29" x14ac:dyDescent="0.25">
      <c r="A130" s="121" t="str">
        <f>Monatsverwendungsnachweis!A140</f>
        <v/>
      </c>
      <c r="B130" s="184">
        <f>Monatsverwendungsnachweis!B140</f>
        <v>0</v>
      </c>
      <c r="C130" s="184">
        <f>Monatsverwendungsnachweis!D140</f>
        <v>0</v>
      </c>
      <c r="D130" s="146">
        <f>Monatsverwendungsnachweis!F140</f>
        <v>0</v>
      </c>
      <c r="E130" s="121">
        <f>Monatsverwendungsnachweis!G140</f>
        <v>0</v>
      </c>
      <c r="F130" s="146">
        <f>Monatsverwendungsnachweis!H140</f>
        <v>0</v>
      </c>
      <c r="G130" s="182">
        <f>Statistik!AM137</f>
        <v>0</v>
      </c>
      <c r="H130" s="182">
        <f>Statistik!AN137</f>
        <v>0</v>
      </c>
      <c r="I130" s="586">
        <f>IF(Monatsverwendungsnachweis!$P$6="ja",1,0)</f>
        <v>1</v>
      </c>
      <c r="J130" s="182">
        <f t="shared" si="15"/>
        <v>1</v>
      </c>
      <c r="K130" s="182">
        <f>IF(Monatsverwendungsnachweis!BI140&lt;=0,0,1)</f>
        <v>1</v>
      </c>
      <c r="L130" s="147">
        <f>Ermittlung_Pauschale!N129</f>
        <v>0</v>
      </c>
      <c r="M130" s="182">
        <f t="shared" si="17"/>
        <v>0</v>
      </c>
      <c r="N130" s="460">
        <f>Monatsverwendungsnachweis!$AG$7</f>
        <v>31</v>
      </c>
      <c r="O130" s="777">
        <f>Monatsverwendungsnachweis!J140</f>
        <v>0</v>
      </c>
      <c r="P130" s="182">
        <f t="shared" si="18"/>
        <v>0</v>
      </c>
      <c r="Q130" s="182">
        <f t="shared" si="16"/>
        <v>0</v>
      </c>
      <c r="R130" s="749">
        <f t="shared" si="19"/>
        <v>0</v>
      </c>
      <c r="S130" s="346">
        <f t="shared" si="20"/>
        <v>0</v>
      </c>
      <c r="T130" s="346">
        <f t="shared" si="21"/>
        <v>0</v>
      </c>
      <c r="U130" s="346">
        <f t="shared" si="22"/>
        <v>0</v>
      </c>
      <c r="V130" s="750">
        <f t="shared" si="23"/>
        <v>0</v>
      </c>
      <c r="W130" s="748"/>
      <c r="X130" s="822">
        <f t="shared" si="24"/>
        <v>0</v>
      </c>
      <c r="Y130" s="749">
        <f t="shared" si="26"/>
        <v>0</v>
      </c>
      <c r="Z130" s="346">
        <f t="shared" si="27"/>
        <v>0</v>
      </c>
      <c r="AA130" s="346">
        <f t="shared" si="28"/>
        <v>0</v>
      </c>
      <c r="AB130" s="346">
        <f t="shared" si="29"/>
        <v>0</v>
      </c>
      <c r="AC130" s="750">
        <f t="shared" si="30"/>
        <v>0</v>
      </c>
    </row>
    <row r="131" spans="1:29" x14ac:dyDescent="0.25">
      <c r="A131" s="121" t="str">
        <f>Monatsverwendungsnachweis!A141</f>
        <v/>
      </c>
      <c r="B131" s="184">
        <f>Monatsverwendungsnachweis!B141</f>
        <v>0</v>
      </c>
      <c r="C131" s="184">
        <f>Monatsverwendungsnachweis!D141</f>
        <v>0</v>
      </c>
      <c r="D131" s="146">
        <f>Monatsverwendungsnachweis!F141</f>
        <v>0</v>
      </c>
      <c r="E131" s="121">
        <f>Monatsverwendungsnachweis!G141</f>
        <v>0</v>
      </c>
      <c r="F131" s="146">
        <f>Monatsverwendungsnachweis!H141</f>
        <v>0</v>
      </c>
      <c r="G131" s="182">
        <f>Statistik!AM138</f>
        <v>0</v>
      </c>
      <c r="H131" s="182">
        <f>Statistik!AN138</f>
        <v>0</v>
      </c>
      <c r="I131" s="586">
        <f>IF(Monatsverwendungsnachweis!$P$6="ja",1,0)</f>
        <v>1</v>
      </c>
      <c r="J131" s="182">
        <f t="shared" ref="J131:J194" si="31">IF($B131=String_o_Kofi,0,1)</f>
        <v>1</v>
      </c>
      <c r="K131" s="182">
        <f>IF(Monatsverwendungsnachweis!BI141&lt;=0,0,1)</f>
        <v>1</v>
      </c>
      <c r="L131" s="147">
        <f>Ermittlung_Pauschale!N130</f>
        <v>0</v>
      </c>
      <c r="M131" s="182">
        <f t="shared" si="17"/>
        <v>0</v>
      </c>
      <c r="N131" s="460">
        <f>Monatsverwendungsnachweis!$AG$7</f>
        <v>31</v>
      </c>
      <c r="O131" s="777">
        <f>Monatsverwendungsnachweis!J141</f>
        <v>0</v>
      </c>
      <c r="P131" s="182">
        <f t="shared" si="18"/>
        <v>0</v>
      </c>
      <c r="Q131" s="182">
        <f t="shared" ref="Q131:Q194" si="32">IF(P131*M131=1,1,0)</f>
        <v>0</v>
      </c>
      <c r="R131" s="749">
        <f t="shared" si="19"/>
        <v>0</v>
      </c>
      <c r="S131" s="346">
        <f t="shared" si="20"/>
        <v>0</v>
      </c>
      <c r="T131" s="346">
        <f t="shared" si="21"/>
        <v>0</v>
      </c>
      <c r="U131" s="346">
        <f t="shared" si="22"/>
        <v>0</v>
      </c>
      <c r="V131" s="750">
        <f t="shared" si="23"/>
        <v>0</v>
      </c>
      <c r="W131" s="748"/>
      <c r="X131" s="822">
        <f t="shared" si="24"/>
        <v>0</v>
      </c>
      <c r="Y131" s="749">
        <f t="shared" si="26"/>
        <v>0</v>
      </c>
      <c r="Z131" s="346">
        <f t="shared" si="27"/>
        <v>0</v>
      </c>
      <c r="AA131" s="346">
        <f t="shared" si="28"/>
        <v>0</v>
      </c>
      <c r="AB131" s="346">
        <f t="shared" si="29"/>
        <v>0</v>
      </c>
      <c r="AC131" s="750">
        <f t="shared" si="30"/>
        <v>0</v>
      </c>
    </row>
    <row r="132" spans="1:29" x14ac:dyDescent="0.25">
      <c r="A132" s="121" t="str">
        <f>Monatsverwendungsnachweis!A142</f>
        <v/>
      </c>
      <c r="B132" s="184">
        <f>Monatsverwendungsnachweis!B142</f>
        <v>0</v>
      </c>
      <c r="C132" s="184">
        <f>Monatsverwendungsnachweis!D142</f>
        <v>0</v>
      </c>
      <c r="D132" s="146">
        <f>Monatsverwendungsnachweis!F142</f>
        <v>0</v>
      </c>
      <c r="E132" s="121">
        <f>Monatsverwendungsnachweis!G142</f>
        <v>0</v>
      </c>
      <c r="F132" s="146">
        <f>Monatsverwendungsnachweis!H142</f>
        <v>0</v>
      </c>
      <c r="G132" s="182">
        <f>Statistik!AM139</f>
        <v>0</v>
      </c>
      <c r="H132" s="182">
        <f>Statistik!AN139</f>
        <v>0</v>
      </c>
      <c r="I132" s="586">
        <f>IF(Monatsverwendungsnachweis!$P$6="ja",1,0)</f>
        <v>1</v>
      </c>
      <c r="J132" s="182">
        <f t="shared" si="31"/>
        <v>1</v>
      </c>
      <c r="K132" s="182">
        <f>IF(Monatsverwendungsnachweis!BI142&lt;=0,0,1)</f>
        <v>1</v>
      </c>
      <c r="L132" s="147">
        <f>Ermittlung_Pauschale!N131</f>
        <v>0</v>
      </c>
      <c r="M132" s="182">
        <f t="shared" ref="M132:M195" si="33">K132*I132*J132*L132</f>
        <v>0</v>
      </c>
      <c r="N132" s="460">
        <f>Monatsverwendungsnachweis!$AG$7</f>
        <v>31</v>
      </c>
      <c r="O132" s="777">
        <f>Monatsverwendungsnachweis!J142</f>
        <v>0</v>
      </c>
      <c r="P132" s="182">
        <f t="shared" ref="P132:P195" si="34">IF(O132=0,0,IF(O132&lt;N132,0,1))</f>
        <v>0</v>
      </c>
      <c r="Q132" s="182">
        <f t="shared" si="32"/>
        <v>0</v>
      </c>
      <c r="R132" s="749">
        <f t="shared" ref="R132:R195" si="35">IF($B132="JC",Q132,0)</f>
        <v>0</v>
      </c>
      <c r="S132" s="346">
        <f t="shared" ref="S132:S195" si="36">IF($B132="AA",Q132,0)</f>
        <v>0</v>
      </c>
      <c r="T132" s="346">
        <f t="shared" ref="T132:T195" si="37">IF($B132="JC/Träger",Q132,0)</f>
        <v>0</v>
      </c>
      <c r="U132" s="346">
        <f t="shared" ref="U132:U195" si="38">IF($B132="Land HB",Q132,0)</f>
        <v>0</v>
      </c>
      <c r="V132" s="750">
        <f t="shared" ref="V132:V195" si="39">SUM(R132:U132)</f>
        <v>0</v>
      </c>
      <c r="W132" s="748"/>
      <c r="X132" s="822">
        <f t="shared" ref="X132:X195" si="40">IF(AND(P132=0,M132=1)=TRUE,O132,0)</f>
        <v>0</v>
      </c>
      <c r="Y132" s="749">
        <f t="shared" si="26"/>
        <v>0</v>
      </c>
      <c r="Z132" s="346">
        <f t="shared" si="27"/>
        <v>0</v>
      </c>
      <c r="AA132" s="346">
        <f t="shared" si="28"/>
        <v>0</v>
      </c>
      <c r="AB132" s="346">
        <f t="shared" si="29"/>
        <v>0</v>
      </c>
      <c r="AC132" s="750">
        <f t="shared" si="30"/>
        <v>0</v>
      </c>
    </row>
    <row r="133" spans="1:29" x14ac:dyDescent="0.25">
      <c r="A133" s="121" t="str">
        <f>Monatsverwendungsnachweis!A143</f>
        <v/>
      </c>
      <c r="B133" s="184">
        <f>Monatsverwendungsnachweis!B143</f>
        <v>0</v>
      </c>
      <c r="C133" s="184">
        <f>Monatsverwendungsnachweis!D143</f>
        <v>0</v>
      </c>
      <c r="D133" s="146">
        <f>Monatsverwendungsnachweis!F143</f>
        <v>0</v>
      </c>
      <c r="E133" s="121">
        <f>Monatsverwendungsnachweis!G143</f>
        <v>0</v>
      </c>
      <c r="F133" s="146">
        <f>Monatsverwendungsnachweis!H143</f>
        <v>0</v>
      </c>
      <c r="G133" s="182">
        <f>Statistik!AM140</f>
        <v>0</v>
      </c>
      <c r="H133" s="182">
        <f>Statistik!AN140</f>
        <v>0</v>
      </c>
      <c r="I133" s="586">
        <f>IF(Monatsverwendungsnachweis!$P$6="ja",1,0)</f>
        <v>1</v>
      </c>
      <c r="J133" s="182">
        <f t="shared" si="31"/>
        <v>1</v>
      </c>
      <c r="K133" s="182">
        <f>IF(Monatsverwendungsnachweis!BI143&lt;=0,0,1)</f>
        <v>1</v>
      </c>
      <c r="L133" s="147">
        <f>Ermittlung_Pauschale!N132</f>
        <v>0</v>
      </c>
      <c r="M133" s="182">
        <f t="shared" si="33"/>
        <v>0</v>
      </c>
      <c r="N133" s="460">
        <f>Monatsverwendungsnachweis!$AG$7</f>
        <v>31</v>
      </c>
      <c r="O133" s="777">
        <f>Monatsverwendungsnachweis!J143</f>
        <v>0</v>
      </c>
      <c r="P133" s="182">
        <f t="shared" si="34"/>
        <v>0</v>
      </c>
      <c r="Q133" s="182">
        <f t="shared" si="32"/>
        <v>0</v>
      </c>
      <c r="R133" s="749">
        <f t="shared" si="35"/>
        <v>0</v>
      </c>
      <c r="S133" s="346">
        <f t="shared" si="36"/>
        <v>0</v>
      </c>
      <c r="T133" s="346">
        <f t="shared" si="37"/>
        <v>0</v>
      </c>
      <c r="U133" s="346">
        <f t="shared" si="38"/>
        <v>0</v>
      </c>
      <c r="V133" s="750">
        <f t="shared" si="39"/>
        <v>0</v>
      </c>
      <c r="W133" s="748"/>
      <c r="X133" s="822">
        <f t="shared" si="40"/>
        <v>0</v>
      </c>
      <c r="Y133" s="749">
        <f t="shared" ref="Y133:Y196" si="41">IF($B133="JC",X133,0)</f>
        <v>0</v>
      </c>
      <c r="Z133" s="346">
        <f t="shared" ref="Z133:Z196" si="42">IF($B133="AA",X133,0)</f>
        <v>0</v>
      </c>
      <c r="AA133" s="346">
        <f t="shared" ref="AA133:AA196" si="43">IF($B133="JC/Träger",X133,0)</f>
        <v>0</v>
      </c>
      <c r="AB133" s="346">
        <f t="shared" ref="AB133:AB196" si="44">IF($B133="Land HB",X133,0)</f>
        <v>0</v>
      </c>
      <c r="AC133" s="750">
        <f t="shared" si="30"/>
        <v>0</v>
      </c>
    </row>
    <row r="134" spans="1:29" x14ac:dyDescent="0.25">
      <c r="A134" s="121" t="str">
        <f>Monatsverwendungsnachweis!A144</f>
        <v/>
      </c>
      <c r="B134" s="184">
        <f>Monatsverwendungsnachweis!B144</f>
        <v>0</v>
      </c>
      <c r="C134" s="184">
        <f>Monatsverwendungsnachweis!D144</f>
        <v>0</v>
      </c>
      <c r="D134" s="146">
        <f>Monatsverwendungsnachweis!F144</f>
        <v>0</v>
      </c>
      <c r="E134" s="121">
        <f>Monatsverwendungsnachweis!G144</f>
        <v>0</v>
      </c>
      <c r="F134" s="146">
        <f>Monatsverwendungsnachweis!H144</f>
        <v>0</v>
      </c>
      <c r="G134" s="182">
        <f>Statistik!AM141</f>
        <v>0</v>
      </c>
      <c r="H134" s="182">
        <f>Statistik!AN141</f>
        <v>0</v>
      </c>
      <c r="I134" s="586">
        <f>IF(Monatsverwendungsnachweis!$P$6="ja",1,0)</f>
        <v>1</v>
      </c>
      <c r="J134" s="182">
        <f t="shared" si="31"/>
        <v>1</v>
      </c>
      <c r="K134" s="182">
        <f>IF(Monatsverwendungsnachweis!BI144&lt;=0,0,1)</f>
        <v>1</v>
      </c>
      <c r="L134" s="147">
        <f>Ermittlung_Pauschale!N133</f>
        <v>0</v>
      </c>
      <c r="M134" s="182">
        <f t="shared" si="33"/>
        <v>0</v>
      </c>
      <c r="N134" s="460">
        <f>Monatsverwendungsnachweis!$AG$7</f>
        <v>31</v>
      </c>
      <c r="O134" s="777">
        <f>Monatsverwendungsnachweis!J144</f>
        <v>0</v>
      </c>
      <c r="P134" s="182">
        <f t="shared" si="34"/>
        <v>0</v>
      </c>
      <c r="Q134" s="182">
        <f t="shared" si="32"/>
        <v>0</v>
      </c>
      <c r="R134" s="749">
        <f t="shared" si="35"/>
        <v>0</v>
      </c>
      <c r="S134" s="346">
        <f t="shared" si="36"/>
        <v>0</v>
      </c>
      <c r="T134" s="346">
        <f t="shared" si="37"/>
        <v>0</v>
      </c>
      <c r="U134" s="346">
        <f t="shared" si="38"/>
        <v>0</v>
      </c>
      <c r="V134" s="750">
        <f t="shared" si="39"/>
        <v>0</v>
      </c>
      <c r="W134" s="748"/>
      <c r="X134" s="822">
        <f t="shared" si="40"/>
        <v>0</v>
      </c>
      <c r="Y134" s="749">
        <f t="shared" si="41"/>
        <v>0</v>
      </c>
      <c r="Z134" s="346">
        <f t="shared" si="42"/>
        <v>0</v>
      </c>
      <c r="AA134" s="346">
        <f t="shared" si="43"/>
        <v>0</v>
      </c>
      <c r="AB134" s="346">
        <f t="shared" si="44"/>
        <v>0</v>
      </c>
      <c r="AC134" s="750">
        <f t="shared" si="30"/>
        <v>0</v>
      </c>
    </row>
    <row r="135" spans="1:29" x14ac:dyDescent="0.25">
      <c r="A135" s="121" t="str">
        <f>Monatsverwendungsnachweis!A145</f>
        <v/>
      </c>
      <c r="B135" s="184">
        <f>Monatsverwendungsnachweis!B145</f>
        <v>0</v>
      </c>
      <c r="C135" s="184">
        <f>Monatsverwendungsnachweis!D145</f>
        <v>0</v>
      </c>
      <c r="D135" s="146">
        <f>Monatsverwendungsnachweis!F145</f>
        <v>0</v>
      </c>
      <c r="E135" s="121">
        <f>Monatsverwendungsnachweis!G145</f>
        <v>0</v>
      </c>
      <c r="F135" s="146">
        <f>Monatsverwendungsnachweis!H145</f>
        <v>0</v>
      </c>
      <c r="G135" s="182">
        <f>Statistik!AM142</f>
        <v>0</v>
      </c>
      <c r="H135" s="182">
        <f>Statistik!AN142</f>
        <v>0</v>
      </c>
      <c r="I135" s="586">
        <f>IF(Monatsverwendungsnachweis!$P$6="ja",1,0)</f>
        <v>1</v>
      </c>
      <c r="J135" s="182">
        <f t="shared" si="31"/>
        <v>1</v>
      </c>
      <c r="K135" s="182">
        <f>IF(Monatsverwendungsnachweis!BI145&lt;=0,0,1)</f>
        <v>1</v>
      </c>
      <c r="L135" s="147">
        <f>Ermittlung_Pauschale!N134</f>
        <v>0</v>
      </c>
      <c r="M135" s="182">
        <f t="shared" si="33"/>
        <v>0</v>
      </c>
      <c r="N135" s="460">
        <f>Monatsverwendungsnachweis!$AG$7</f>
        <v>31</v>
      </c>
      <c r="O135" s="777">
        <f>Monatsverwendungsnachweis!J145</f>
        <v>0</v>
      </c>
      <c r="P135" s="182">
        <f t="shared" si="34"/>
        <v>0</v>
      </c>
      <c r="Q135" s="182">
        <f t="shared" si="32"/>
        <v>0</v>
      </c>
      <c r="R135" s="749">
        <f t="shared" si="35"/>
        <v>0</v>
      </c>
      <c r="S135" s="346">
        <f t="shared" si="36"/>
        <v>0</v>
      </c>
      <c r="T135" s="346">
        <f t="shared" si="37"/>
        <v>0</v>
      </c>
      <c r="U135" s="346">
        <f t="shared" si="38"/>
        <v>0</v>
      </c>
      <c r="V135" s="750">
        <f t="shared" si="39"/>
        <v>0</v>
      </c>
      <c r="W135" s="748"/>
      <c r="X135" s="822">
        <f t="shared" si="40"/>
        <v>0</v>
      </c>
      <c r="Y135" s="749">
        <f t="shared" si="41"/>
        <v>0</v>
      </c>
      <c r="Z135" s="346">
        <f t="shared" si="42"/>
        <v>0</v>
      </c>
      <c r="AA135" s="346">
        <f t="shared" si="43"/>
        <v>0</v>
      </c>
      <c r="AB135" s="346">
        <f t="shared" si="44"/>
        <v>0</v>
      </c>
      <c r="AC135" s="750">
        <f t="shared" si="30"/>
        <v>0</v>
      </c>
    </row>
    <row r="136" spans="1:29" x14ac:dyDescent="0.25">
      <c r="A136" s="121" t="str">
        <f>Monatsverwendungsnachweis!A146</f>
        <v/>
      </c>
      <c r="B136" s="184">
        <f>Monatsverwendungsnachweis!B146</f>
        <v>0</v>
      </c>
      <c r="C136" s="184">
        <f>Monatsverwendungsnachweis!D146</f>
        <v>0</v>
      </c>
      <c r="D136" s="146">
        <f>Monatsverwendungsnachweis!F146</f>
        <v>0</v>
      </c>
      <c r="E136" s="121">
        <f>Monatsverwendungsnachweis!G146</f>
        <v>0</v>
      </c>
      <c r="F136" s="146">
        <f>Monatsverwendungsnachweis!H146</f>
        <v>0</v>
      </c>
      <c r="G136" s="182">
        <f>Statistik!AM143</f>
        <v>0</v>
      </c>
      <c r="H136" s="182">
        <f>Statistik!AN143</f>
        <v>0</v>
      </c>
      <c r="I136" s="586">
        <f>IF(Monatsverwendungsnachweis!$P$6="ja",1,0)</f>
        <v>1</v>
      </c>
      <c r="J136" s="182">
        <f t="shared" si="31"/>
        <v>1</v>
      </c>
      <c r="K136" s="182">
        <f>IF(Monatsverwendungsnachweis!BI146&lt;=0,0,1)</f>
        <v>1</v>
      </c>
      <c r="L136" s="147">
        <f>Ermittlung_Pauschale!N135</f>
        <v>0</v>
      </c>
      <c r="M136" s="182">
        <f t="shared" si="33"/>
        <v>0</v>
      </c>
      <c r="N136" s="460">
        <f>Monatsverwendungsnachweis!$AG$7</f>
        <v>31</v>
      </c>
      <c r="O136" s="777">
        <f>Monatsverwendungsnachweis!J146</f>
        <v>0</v>
      </c>
      <c r="P136" s="182">
        <f t="shared" si="34"/>
        <v>0</v>
      </c>
      <c r="Q136" s="182">
        <f t="shared" si="32"/>
        <v>0</v>
      </c>
      <c r="R136" s="749">
        <f t="shared" si="35"/>
        <v>0</v>
      </c>
      <c r="S136" s="346">
        <f t="shared" si="36"/>
        <v>0</v>
      </c>
      <c r="T136" s="346">
        <f t="shared" si="37"/>
        <v>0</v>
      </c>
      <c r="U136" s="346">
        <f t="shared" si="38"/>
        <v>0</v>
      </c>
      <c r="V136" s="750">
        <f t="shared" si="39"/>
        <v>0</v>
      </c>
      <c r="W136" s="748"/>
      <c r="X136" s="822">
        <f t="shared" si="40"/>
        <v>0</v>
      </c>
      <c r="Y136" s="749">
        <f t="shared" si="41"/>
        <v>0</v>
      </c>
      <c r="Z136" s="346">
        <f t="shared" si="42"/>
        <v>0</v>
      </c>
      <c r="AA136" s="346">
        <f t="shared" si="43"/>
        <v>0</v>
      </c>
      <c r="AB136" s="346">
        <f t="shared" si="44"/>
        <v>0</v>
      </c>
      <c r="AC136" s="750">
        <f t="shared" si="30"/>
        <v>0</v>
      </c>
    </row>
    <row r="137" spans="1:29" x14ac:dyDescent="0.25">
      <c r="A137" s="121" t="str">
        <f>Monatsverwendungsnachweis!A147</f>
        <v/>
      </c>
      <c r="B137" s="184">
        <f>Monatsverwendungsnachweis!B147</f>
        <v>0</v>
      </c>
      <c r="C137" s="184">
        <f>Monatsverwendungsnachweis!D147</f>
        <v>0</v>
      </c>
      <c r="D137" s="146">
        <f>Monatsverwendungsnachweis!F147</f>
        <v>0</v>
      </c>
      <c r="E137" s="121">
        <f>Monatsverwendungsnachweis!G147</f>
        <v>0</v>
      </c>
      <c r="F137" s="146">
        <f>Monatsverwendungsnachweis!H147</f>
        <v>0</v>
      </c>
      <c r="G137" s="182">
        <f>Statistik!AM144</f>
        <v>0</v>
      </c>
      <c r="H137" s="182">
        <f>Statistik!AN144</f>
        <v>0</v>
      </c>
      <c r="I137" s="586">
        <f>IF(Monatsverwendungsnachweis!$P$6="ja",1,0)</f>
        <v>1</v>
      </c>
      <c r="J137" s="182">
        <f t="shared" si="31"/>
        <v>1</v>
      </c>
      <c r="K137" s="182">
        <f>IF(Monatsverwendungsnachweis!BI147&lt;=0,0,1)</f>
        <v>1</v>
      </c>
      <c r="L137" s="147">
        <f>Ermittlung_Pauschale!N136</f>
        <v>0</v>
      </c>
      <c r="M137" s="182">
        <f t="shared" si="33"/>
        <v>0</v>
      </c>
      <c r="N137" s="460">
        <f>Monatsverwendungsnachweis!$AG$7</f>
        <v>31</v>
      </c>
      <c r="O137" s="777">
        <f>Monatsverwendungsnachweis!J147</f>
        <v>0</v>
      </c>
      <c r="P137" s="182">
        <f t="shared" si="34"/>
        <v>0</v>
      </c>
      <c r="Q137" s="182">
        <f t="shared" si="32"/>
        <v>0</v>
      </c>
      <c r="R137" s="749">
        <f t="shared" si="35"/>
        <v>0</v>
      </c>
      <c r="S137" s="346">
        <f t="shared" si="36"/>
        <v>0</v>
      </c>
      <c r="T137" s="346">
        <f t="shared" si="37"/>
        <v>0</v>
      </c>
      <c r="U137" s="346">
        <f t="shared" si="38"/>
        <v>0</v>
      </c>
      <c r="V137" s="750">
        <f t="shared" si="39"/>
        <v>0</v>
      </c>
      <c r="W137" s="748"/>
      <c r="X137" s="822">
        <f t="shared" si="40"/>
        <v>0</v>
      </c>
      <c r="Y137" s="749">
        <f t="shared" si="41"/>
        <v>0</v>
      </c>
      <c r="Z137" s="346">
        <f t="shared" si="42"/>
        <v>0</v>
      </c>
      <c r="AA137" s="346">
        <f t="shared" si="43"/>
        <v>0</v>
      </c>
      <c r="AB137" s="346">
        <f t="shared" si="44"/>
        <v>0</v>
      </c>
      <c r="AC137" s="750">
        <f t="shared" si="30"/>
        <v>0</v>
      </c>
    </row>
    <row r="138" spans="1:29" x14ac:dyDescent="0.25">
      <c r="A138" s="121" t="str">
        <f>Monatsverwendungsnachweis!A148</f>
        <v/>
      </c>
      <c r="B138" s="184">
        <f>Monatsverwendungsnachweis!B148</f>
        <v>0</v>
      </c>
      <c r="C138" s="184">
        <f>Monatsverwendungsnachweis!D148</f>
        <v>0</v>
      </c>
      <c r="D138" s="146">
        <f>Monatsverwendungsnachweis!F148</f>
        <v>0</v>
      </c>
      <c r="E138" s="121">
        <f>Monatsverwendungsnachweis!G148</f>
        <v>0</v>
      </c>
      <c r="F138" s="146">
        <f>Monatsverwendungsnachweis!H148</f>
        <v>0</v>
      </c>
      <c r="G138" s="182">
        <f>Statistik!AM145</f>
        <v>0</v>
      </c>
      <c r="H138" s="182">
        <f>Statistik!AN145</f>
        <v>0</v>
      </c>
      <c r="I138" s="586">
        <f>IF(Monatsverwendungsnachweis!$P$6="ja",1,0)</f>
        <v>1</v>
      </c>
      <c r="J138" s="182">
        <f t="shared" si="31"/>
        <v>1</v>
      </c>
      <c r="K138" s="182">
        <f>IF(Monatsverwendungsnachweis!BI148&lt;=0,0,1)</f>
        <v>1</v>
      </c>
      <c r="L138" s="147">
        <f>Ermittlung_Pauschale!N137</f>
        <v>0</v>
      </c>
      <c r="M138" s="182">
        <f t="shared" si="33"/>
        <v>0</v>
      </c>
      <c r="N138" s="460">
        <f>Monatsverwendungsnachweis!$AG$7</f>
        <v>31</v>
      </c>
      <c r="O138" s="777">
        <f>Monatsverwendungsnachweis!J148</f>
        <v>0</v>
      </c>
      <c r="P138" s="182">
        <f t="shared" si="34"/>
        <v>0</v>
      </c>
      <c r="Q138" s="182">
        <f t="shared" si="32"/>
        <v>0</v>
      </c>
      <c r="R138" s="749">
        <f t="shared" si="35"/>
        <v>0</v>
      </c>
      <c r="S138" s="346">
        <f t="shared" si="36"/>
        <v>0</v>
      </c>
      <c r="T138" s="346">
        <f t="shared" si="37"/>
        <v>0</v>
      </c>
      <c r="U138" s="346">
        <f t="shared" si="38"/>
        <v>0</v>
      </c>
      <c r="V138" s="750">
        <f t="shared" si="39"/>
        <v>0</v>
      </c>
      <c r="W138" s="748"/>
      <c r="X138" s="822">
        <f t="shared" si="40"/>
        <v>0</v>
      </c>
      <c r="Y138" s="749">
        <f t="shared" si="41"/>
        <v>0</v>
      </c>
      <c r="Z138" s="346">
        <f t="shared" si="42"/>
        <v>0</v>
      </c>
      <c r="AA138" s="346">
        <f t="shared" si="43"/>
        <v>0</v>
      </c>
      <c r="AB138" s="346">
        <f t="shared" si="44"/>
        <v>0</v>
      </c>
      <c r="AC138" s="750">
        <f t="shared" si="30"/>
        <v>0</v>
      </c>
    </row>
    <row r="139" spans="1:29" x14ac:dyDescent="0.25">
      <c r="A139" s="121" t="str">
        <f>Monatsverwendungsnachweis!A149</f>
        <v/>
      </c>
      <c r="B139" s="184">
        <f>Monatsverwendungsnachweis!B149</f>
        <v>0</v>
      </c>
      <c r="C139" s="184">
        <f>Monatsverwendungsnachweis!D149</f>
        <v>0</v>
      </c>
      <c r="D139" s="146">
        <f>Monatsverwendungsnachweis!F149</f>
        <v>0</v>
      </c>
      <c r="E139" s="121">
        <f>Monatsverwendungsnachweis!G149</f>
        <v>0</v>
      </c>
      <c r="F139" s="146">
        <f>Monatsverwendungsnachweis!H149</f>
        <v>0</v>
      </c>
      <c r="G139" s="182">
        <f>Statistik!AM146</f>
        <v>0</v>
      </c>
      <c r="H139" s="182">
        <f>Statistik!AN146</f>
        <v>0</v>
      </c>
      <c r="I139" s="586">
        <f>IF(Monatsverwendungsnachweis!$P$6="ja",1,0)</f>
        <v>1</v>
      </c>
      <c r="J139" s="182">
        <f t="shared" si="31"/>
        <v>1</v>
      </c>
      <c r="K139" s="182">
        <f>IF(Monatsverwendungsnachweis!BI149&lt;=0,0,1)</f>
        <v>1</v>
      </c>
      <c r="L139" s="147">
        <f>Ermittlung_Pauschale!N138</f>
        <v>0</v>
      </c>
      <c r="M139" s="182">
        <f t="shared" si="33"/>
        <v>0</v>
      </c>
      <c r="N139" s="460">
        <f>Monatsverwendungsnachweis!$AG$7</f>
        <v>31</v>
      </c>
      <c r="O139" s="777">
        <f>Monatsverwendungsnachweis!J149</f>
        <v>0</v>
      </c>
      <c r="P139" s="182">
        <f t="shared" si="34"/>
        <v>0</v>
      </c>
      <c r="Q139" s="182">
        <f t="shared" si="32"/>
        <v>0</v>
      </c>
      <c r="R139" s="749">
        <f t="shared" si="35"/>
        <v>0</v>
      </c>
      <c r="S139" s="346">
        <f t="shared" si="36"/>
        <v>0</v>
      </c>
      <c r="T139" s="346">
        <f t="shared" si="37"/>
        <v>0</v>
      </c>
      <c r="U139" s="346">
        <f t="shared" si="38"/>
        <v>0</v>
      </c>
      <c r="V139" s="750">
        <f t="shared" si="39"/>
        <v>0</v>
      </c>
      <c r="W139" s="748"/>
      <c r="X139" s="822">
        <f t="shared" si="40"/>
        <v>0</v>
      </c>
      <c r="Y139" s="749">
        <f t="shared" si="41"/>
        <v>0</v>
      </c>
      <c r="Z139" s="346">
        <f t="shared" si="42"/>
        <v>0</v>
      </c>
      <c r="AA139" s="346">
        <f t="shared" si="43"/>
        <v>0</v>
      </c>
      <c r="AB139" s="346">
        <f t="shared" si="44"/>
        <v>0</v>
      </c>
      <c r="AC139" s="750">
        <f t="shared" si="30"/>
        <v>0</v>
      </c>
    </row>
    <row r="140" spans="1:29" x14ac:dyDescent="0.25">
      <c r="A140" s="121" t="str">
        <f>Monatsverwendungsnachweis!A150</f>
        <v/>
      </c>
      <c r="B140" s="184">
        <f>Monatsverwendungsnachweis!B150</f>
        <v>0</v>
      </c>
      <c r="C140" s="184">
        <f>Monatsverwendungsnachweis!D150</f>
        <v>0</v>
      </c>
      <c r="D140" s="146">
        <f>Monatsverwendungsnachweis!F150</f>
        <v>0</v>
      </c>
      <c r="E140" s="121">
        <f>Monatsverwendungsnachweis!G150</f>
        <v>0</v>
      </c>
      <c r="F140" s="146">
        <f>Monatsverwendungsnachweis!H150</f>
        <v>0</v>
      </c>
      <c r="G140" s="182">
        <f>Statistik!AM147</f>
        <v>0</v>
      </c>
      <c r="H140" s="182">
        <f>Statistik!AN147</f>
        <v>0</v>
      </c>
      <c r="I140" s="586">
        <f>IF(Monatsverwendungsnachweis!$P$6="ja",1,0)</f>
        <v>1</v>
      </c>
      <c r="J140" s="182">
        <f t="shared" si="31"/>
        <v>1</v>
      </c>
      <c r="K140" s="182">
        <f>IF(Monatsverwendungsnachweis!BI150&lt;=0,0,1)</f>
        <v>1</v>
      </c>
      <c r="L140" s="147">
        <f>Ermittlung_Pauschale!N139</f>
        <v>0</v>
      </c>
      <c r="M140" s="182">
        <f t="shared" si="33"/>
        <v>0</v>
      </c>
      <c r="N140" s="460">
        <f>Monatsverwendungsnachweis!$AG$7</f>
        <v>31</v>
      </c>
      <c r="O140" s="777">
        <f>Monatsverwendungsnachweis!J150</f>
        <v>0</v>
      </c>
      <c r="P140" s="182">
        <f t="shared" si="34"/>
        <v>0</v>
      </c>
      <c r="Q140" s="182">
        <f t="shared" si="32"/>
        <v>0</v>
      </c>
      <c r="R140" s="749">
        <f t="shared" si="35"/>
        <v>0</v>
      </c>
      <c r="S140" s="346">
        <f t="shared" si="36"/>
        <v>0</v>
      </c>
      <c r="T140" s="346">
        <f t="shared" si="37"/>
        <v>0</v>
      </c>
      <c r="U140" s="346">
        <f t="shared" si="38"/>
        <v>0</v>
      </c>
      <c r="V140" s="750">
        <f t="shared" si="39"/>
        <v>0</v>
      </c>
      <c r="W140" s="748"/>
      <c r="X140" s="822">
        <f t="shared" si="40"/>
        <v>0</v>
      </c>
      <c r="Y140" s="749">
        <f t="shared" si="41"/>
        <v>0</v>
      </c>
      <c r="Z140" s="346">
        <f t="shared" si="42"/>
        <v>0</v>
      </c>
      <c r="AA140" s="346">
        <f t="shared" si="43"/>
        <v>0</v>
      </c>
      <c r="AB140" s="346">
        <f t="shared" si="44"/>
        <v>0</v>
      </c>
      <c r="AC140" s="750">
        <f t="shared" si="30"/>
        <v>0</v>
      </c>
    </row>
    <row r="141" spans="1:29" x14ac:dyDescent="0.25">
      <c r="A141" s="121" t="str">
        <f>Monatsverwendungsnachweis!A151</f>
        <v/>
      </c>
      <c r="B141" s="184">
        <f>Monatsverwendungsnachweis!B151</f>
        <v>0</v>
      </c>
      <c r="C141" s="184">
        <f>Monatsverwendungsnachweis!D151</f>
        <v>0</v>
      </c>
      <c r="D141" s="146">
        <f>Monatsverwendungsnachweis!F151</f>
        <v>0</v>
      </c>
      <c r="E141" s="121">
        <f>Monatsverwendungsnachweis!G151</f>
        <v>0</v>
      </c>
      <c r="F141" s="146">
        <f>Monatsverwendungsnachweis!H151</f>
        <v>0</v>
      </c>
      <c r="G141" s="182">
        <f>Statistik!AM148</f>
        <v>0</v>
      </c>
      <c r="H141" s="182">
        <f>Statistik!AN148</f>
        <v>0</v>
      </c>
      <c r="I141" s="586">
        <f>IF(Monatsverwendungsnachweis!$P$6="ja",1,0)</f>
        <v>1</v>
      </c>
      <c r="J141" s="182">
        <f t="shared" si="31"/>
        <v>1</v>
      </c>
      <c r="K141" s="182">
        <f>IF(Monatsverwendungsnachweis!BI151&lt;=0,0,1)</f>
        <v>1</v>
      </c>
      <c r="L141" s="147">
        <f>Ermittlung_Pauschale!N140</f>
        <v>0</v>
      </c>
      <c r="M141" s="182">
        <f t="shared" si="33"/>
        <v>0</v>
      </c>
      <c r="N141" s="460">
        <f>Monatsverwendungsnachweis!$AG$7</f>
        <v>31</v>
      </c>
      <c r="O141" s="777">
        <f>Monatsverwendungsnachweis!J151</f>
        <v>0</v>
      </c>
      <c r="P141" s="182">
        <f t="shared" si="34"/>
        <v>0</v>
      </c>
      <c r="Q141" s="182">
        <f t="shared" si="32"/>
        <v>0</v>
      </c>
      <c r="R141" s="749">
        <f t="shared" si="35"/>
        <v>0</v>
      </c>
      <c r="S141" s="346">
        <f t="shared" si="36"/>
        <v>0</v>
      </c>
      <c r="T141" s="346">
        <f t="shared" si="37"/>
        <v>0</v>
      </c>
      <c r="U141" s="346">
        <f t="shared" si="38"/>
        <v>0</v>
      </c>
      <c r="V141" s="750">
        <f t="shared" si="39"/>
        <v>0</v>
      </c>
      <c r="W141" s="748"/>
      <c r="X141" s="822">
        <f t="shared" si="40"/>
        <v>0</v>
      </c>
      <c r="Y141" s="749">
        <f t="shared" si="41"/>
        <v>0</v>
      </c>
      <c r="Z141" s="346">
        <f t="shared" si="42"/>
        <v>0</v>
      </c>
      <c r="AA141" s="346">
        <f t="shared" si="43"/>
        <v>0</v>
      </c>
      <c r="AB141" s="346">
        <f t="shared" si="44"/>
        <v>0</v>
      </c>
      <c r="AC141" s="750">
        <f t="shared" si="30"/>
        <v>0</v>
      </c>
    </row>
    <row r="142" spans="1:29" x14ac:dyDescent="0.25">
      <c r="A142" s="121" t="str">
        <f>Monatsverwendungsnachweis!A152</f>
        <v/>
      </c>
      <c r="B142" s="184">
        <f>Monatsverwendungsnachweis!B152</f>
        <v>0</v>
      </c>
      <c r="C142" s="184">
        <f>Monatsverwendungsnachweis!D152</f>
        <v>0</v>
      </c>
      <c r="D142" s="146">
        <f>Monatsverwendungsnachweis!F152</f>
        <v>0</v>
      </c>
      <c r="E142" s="121">
        <f>Monatsverwendungsnachweis!G152</f>
        <v>0</v>
      </c>
      <c r="F142" s="146">
        <f>Monatsverwendungsnachweis!H152</f>
        <v>0</v>
      </c>
      <c r="G142" s="182">
        <f>Statistik!AM149</f>
        <v>0</v>
      </c>
      <c r="H142" s="182">
        <f>Statistik!AN149</f>
        <v>0</v>
      </c>
      <c r="I142" s="586">
        <f>IF(Monatsverwendungsnachweis!$P$6="ja",1,0)</f>
        <v>1</v>
      </c>
      <c r="J142" s="182">
        <f t="shared" si="31"/>
        <v>1</v>
      </c>
      <c r="K142" s="182">
        <f>IF(Monatsverwendungsnachweis!BI152&lt;=0,0,1)</f>
        <v>1</v>
      </c>
      <c r="L142" s="147">
        <f>Ermittlung_Pauschale!N141</f>
        <v>0</v>
      </c>
      <c r="M142" s="182">
        <f t="shared" si="33"/>
        <v>0</v>
      </c>
      <c r="N142" s="460">
        <f>Monatsverwendungsnachweis!$AG$7</f>
        <v>31</v>
      </c>
      <c r="O142" s="777">
        <f>Monatsverwendungsnachweis!J152</f>
        <v>0</v>
      </c>
      <c r="P142" s="182">
        <f t="shared" si="34"/>
        <v>0</v>
      </c>
      <c r="Q142" s="182">
        <f t="shared" si="32"/>
        <v>0</v>
      </c>
      <c r="R142" s="749">
        <f t="shared" si="35"/>
        <v>0</v>
      </c>
      <c r="S142" s="346">
        <f t="shared" si="36"/>
        <v>0</v>
      </c>
      <c r="T142" s="346">
        <f t="shared" si="37"/>
        <v>0</v>
      </c>
      <c r="U142" s="346">
        <f t="shared" si="38"/>
        <v>0</v>
      </c>
      <c r="V142" s="750">
        <f t="shared" si="39"/>
        <v>0</v>
      </c>
      <c r="W142" s="748"/>
      <c r="X142" s="822">
        <f t="shared" si="40"/>
        <v>0</v>
      </c>
      <c r="Y142" s="749">
        <f t="shared" si="41"/>
        <v>0</v>
      </c>
      <c r="Z142" s="346">
        <f t="shared" si="42"/>
        <v>0</v>
      </c>
      <c r="AA142" s="346">
        <f t="shared" si="43"/>
        <v>0</v>
      </c>
      <c r="AB142" s="346">
        <f t="shared" si="44"/>
        <v>0</v>
      </c>
      <c r="AC142" s="750">
        <f t="shared" si="30"/>
        <v>0</v>
      </c>
    </row>
    <row r="143" spans="1:29" x14ac:dyDescent="0.25">
      <c r="A143" s="121" t="str">
        <f>Monatsverwendungsnachweis!A153</f>
        <v/>
      </c>
      <c r="B143" s="184">
        <f>Monatsverwendungsnachweis!B153</f>
        <v>0</v>
      </c>
      <c r="C143" s="184">
        <f>Monatsverwendungsnachweis!D153</f>
        <v>0</v>
      </c>
      <c r="D143" s="146">
        <f>Monatsverwendungsnachweis!F153</f>
        <v>0</v>
      </c>
      <c r="E143" s="121">
        <f>Monatsverwendungsnachweis!G153</f>
        <v>0</v>
      </c>
      <c r="F143" s="146">
        <f>Monatsverwendungsnachweis!H153</f>
        <v>0</v>
      </c>
      <c r="G143" s="182">
        <f>Statistik!AM150</f>
        <v>0</v>
      </c>
      <c r="H143" s="182">
        <f>Statistik!AN150</f>
        <v>0</v>
      </c>
      <c r="I143" s="586">
        <f>IF(Monatsverwendungsnachweis!$P$6="ja",1,0)</f>
        <v>1</v>
      </c>
      <c r="J143" s="182">
        <f t="shared" si="31"/>
        <v>1</v>
      </c>
      <c r="K143" s="182">
        <f>IF(Monatsverwendungsnachweis!BI153&lt;=0,0,1)</f>
        <v>1</v>
      </c>
      <c r="L143" s="147">
        <f>Ermittlung_Pauschale!N142</f>
        <v>0</v>
      </c>
      <c r="M143" s="182">
        <f t="shared" si="33"/>
        <v>0</v>
      </c>
      <c r="N143" s="460">
        <f>Monatsverwendungsnachweis!$AG$7</f>
        <v>31</v>
      </c>
      <c r="O143" s="777">
        <f>Monatsverwendungsnachweis!J153</f>
        <v>0</v>
      </c>
      <c r="P143" s="182">
        <f t="shared" si="34"/>
        <v>0</v>
      </c>
      <c r="Q143" s="182">
        <f t="shared" si="32"/>
        <v>0</v>
      </c>
      <c r="R143" s="749">
        <f t="shared" si="35"/>
        <v>0</v>
      </c>
      <c r="S143" s="346">
        <f t="shared" si="36"/>
        <v>0</v>
      </c>
      <c r="T143" s="346">
        <f t="shared" si="37"/>
        <v>0</v>
      </c>
      <c r="U143" s="346">
        <f t="shared" si="38"/>
        <v>0</v>
      </c>
      <c r="V143" s="750">
        <f t="shared" si="39"/>
        <v>0</v>
      </c>
      <c r="W143" s="748"/>
      <c r="X143" s="822">
        <f t="shared" si="40"/>
        <v>0</v>
      </c>
      <c r="Y143" s="749">
        <f t="shared" si="41"/>
        <v>0</v>
      </c>
      <c r="Z143" s="346">
        <f t="shared" si="42"/>
        <v>0</v>
      </c>
      <c r="AA143" s="346">
        <f t="shared" si="43"/>
        <v>0</v>
      </c>
      <c r="AB143" s="346">
        <f t="shared" si="44"/>
        <v>0</v>
      </c>
      <c r="AC143" s="750">
        <f t="shared" si="30"/>
        <v>0</v>
      </c>
    </row>
    <row r="144" spans="1:29" x14ac:dyDescent="0.25">
      <c r="A144" s="121" t="str">
        <f>Monatsverwendungsnachweis!A154</f>
        <v/>
      </c>
      <c r="B144" s="184">
        <f>Monatsverwendungsnachweis!B154</f>
        <v>0</v>
      </c>
      <c r="C144" s="184">
        <f>Monatsverwendungsnachweis!D154</f>
        <v>0</v>
      </c>
      <c r="D144" s="146">
        <f>Monatsverwendungsnachweis!F154</f>
        <v>0</v>
      </c>
      <c r="E144" s="121">
        <f>Monatsverwendungsnachweis!G154</f>
        <v>0</v>
      </c>
      <c r="F144" s="146">
        <f>Monatsverwendungsnachweis!H154</f>
        <v>0</v>
      </c>
      <c r="G144" s="182">
        <f>Statistik!AM151</f>
        <v>0</v>
      </c>
      <c r="H144" s="182">
        <f>Statistik!AN151</f>
        <v>0</v>
      </c>
      <c r="I144" s="586">
        <f>IF(Monatsverwendungsnachweis!$P$6="ja",1,0)</f>
        <v>1</v>
      </c>
      <c r="J144" s="182">
        <f t="shared" si="31"/>
        <v>1</v>
      </c>
      <c r="K144" s="182">
        <f>IF(Monatsverwendungsnachweis!BI154&lt;=0,0,1)</f>
        <v>1</v>
      </c>
      <c r="L144" s="147">
        <f>Ermittlung_Pauschale!N143</f>
        <v>0</v>
      </c>
      <c r="M144" s="182">
        <f t="shared" si="33"/>
        <v>0</v>
      </c>
      <c r="N144" s="460">
        <f>Monatsverwendungsnachweis!$AG$7</f>
        <v>31</v>
      </c>
      <c r="O144" s="777">
        <f>Monatsverwendungsnachweis!J154</f>
        <v>0</v>
      </c>
      <c r="P144" s="182">
        <f t="shared" si="34"/>
        <v>0</v>
      </c>
      <c r="Q144" s="182">
        <f t="shared" si="32"/>
        <v>0</v>
      </c>
      <c r="R144" s="749">
        <f t="shared" si="35"/>
        <v>0</v>
      </c>
      <c r="S144" s="346">
        <f t="shared" si="36"/>
        <v>0</v>
      </c>
      <c r="T144" s="346">
        <f t="shared" si="37"/>
        <v>0</v>
      </c>
      <c r="U144" s="346">
        <f t="shared" si="38"/>
        <v>0</v>
      </c>
      <c r="V144" s="750">
        <f t="shared" si="39"/>
        <v>0</v>
      </c>
      <c r="W144" s="748"/>
      <c r="X144" s="822">
        <f t="shared" si="40"/>
        <v>0</v>
      </c>
      <c r="Y144" s="749">
        <f t="shared" si="41"/>
        <v>0</v>
      </c>
      <c r="Z144" s="346">
        <f t="shared" si="42"/>
        <v>0</v>
      </c>
      <c r="AA144" s="346">
        <f t="shared" si="43"/>
        <v>0</v>
      </c>
      <c r="AB144" s="346">
        <f t="shared" si="44"/>
        <v>0</v>
      </c>
      <c r="AC144" s="750">
        <f t="shared" si="30"/>
        <v>0</v>
      </c>
    </row>
    <row r="145" spans="1:29" x14ac:dyDescent="0.25">
      <c r="A145" s="121" t="str">
        <f>Monatsverwendungsnachweis!A155</f>
        <v/>
      </c>
      <c r="B145" s="184">
        <f>Monatsverwendungsnachweis!B155</f>
        <v>0</v>
      </c>
      <c r="C145" s="184">
        <f>Monatsverwendungsnachweis!D155</f>
        <v>0</v>
      </c>
      <c r="D145" s="146">
        <f>Monatsverwendungsnachweis!F155</f>
        <v>0</v>
      </c>
      <c r="E145" s="121">
        <f>Monatsverwendungsnachweis!G155</f>
        <v>0</v>
      </c>
      <c r="F145" s="146">
        <f>Monatsverwendungsnachweis!H155</f>
        <v>0</v>
      </c>
      <c r="G145" s="182">
        <f>Statistik!AM152</f>
        <v>0</v>
      </c>
      <c r="H145" s="182">
        <f>Statistik!AN152</f>
        <v>0</v>
      </c>
      <c r="I145" s="586">
        <f>IF(Monatsverwendungsnachweis!$P$6="ja",1,0)</f>
        <v>1</v>
      </c>
      <c r="J145" s="182">
        <f t="shared" si="31"/>
        <v>1</v>
      </c>
      <c r="K145" s="182">
        <f>IF(Monatsverwendungsnachweis!BI155&lt;=0,0,1)</f>
        <v>1</v>
      </c>
      <c r="L145" s="147">
        <f>Ermittlung_Pauschale!N144</f>
        <v>0</v>
      </c>
      <c r="M145" s="182">
        <f t="shared" si="33"/>
        <v>0</v>
      </c>
      <c r="N145" s="460">
        <f>Monatsverwendungsnachweis!$AG$7</f>
        <v>31</v>
      </c>
      <c r="O145" s="777">
        <f>Monatsverwendungsnachweis!J155</f>
        <v>0</v>
      </c>
      <c r="P145" s="182">
        <f t="shared" si="34"/>
        <v>0</v>
      </c>
      <c r="Q145" s="182">
        <f t="shared" si="32"/>
        <v>0</v>
      </c>
      <c r="R145" s="749">
        <f t="shared" si="35"/>
        <v>0</v>
      </c>
      <c r="S145" s="346">
        <f t="shared" si="36"/>
        <v>0</v>
      </c>
      <c r="T145" s="346">
        <f t="shared" si="37"/>
        <v>0</v>
      </c>
      <c r="U145" s="346">
        <f t="shared" si="38"/>
        <v>0</v>
      </c>
      <c r="V145" s="750">
        <f t="shared" si="39"/>
        <v>0</v>
      </c>
      <c r="W145" s="748"/>
      <c r="X145" s="822">
        <f t="shared" si="40"/>
        <v>0</v>
      </c>
      <c r="Y145" s="749">
        <f t="shared" si="41"/>
        <v>0</v>
      </c>
      <c r="Z145" s="346">
        <f t="shared" si="42"/>
        <v>0</v>
      </c>
      <c r="AA145" s="346">
        <f t="shared" si="43"/>
        <v>0</v>
      </c>
      <c r="AB145" s="346">
        <f t="shared" si="44"/>
        <v>0</v>
      </c>
      <c r="AC145" s="750">
        <f t="shared" si="30"/>
        <v>0</v>
      </c>
    </row>
    <row r="146" spans="1:29" x14ac:dyDescent="0.25">
      <c r="A146" s="121" t="str">
        <f>Monatsverwendungsnachweis!A156</f>
        <v/>
      </c>
      <c r="B146" s="184">
        <f>Monatsverwendungsnachweis!B156</f>
        <v>0</v>
      </c>
      <c r="C146" s="184">
        <f>Monatsverwendungsnachweis!D156</f>
        <v>0</v>
      </c>
      <c r="D146" s="146">
        <f>Monatsverwendungsnachweis!F156</f>
        <v>0</v>
      </c>
      <c r="E146" s="121">
        <f>Monatsverwendungsnachweis!G156</f>
        <v>0</v>
      </c>
      <c r="F146" s="146">
        <f>Monatsverwendungsnachweis!H156</f>
        <v>0</v>
      </c>
      <c r="G146" s="182">
        <f>Statistik!AM153</f>
        <v>0</v>
      </c>
      <c r="H146" s="182">
        <f>Statistik!AN153</f>
        <v>0</v>
      </c>
      <c r="I146" s="586">
        <f>IF(Monatsverwendungsnachweis!$P$6="ja",1,0)</f>
        <v>1</v>
      </c>
      <c r="J146" s="182">
        <f t="shared" si="31"/>
        <v>1</v>
      </c>
      <c r="K146" s="182">
        <f>IF(Monatsverwendungsnachweis!BI156&lt;=0,0,1)</f>
        <v>1</v>
      </c>
      <c r="L146" s="147">
        <f>Ermittlung_Pauschale!N145</f>
        <v>0</v>
      </c>
      <c r="M146" s="182">
        <f t="shared" si="33"/>
        <v>0</v>
      </c>
      <c r="N146" s="460">
        <f>Monatsverwendungsnachweis!$AG$7</f>
        <v>31</v>
      </c>
      <c r="O146" s="777">
        <f>Monatsverwendungsnachweis!J156</f>
        <v>0</v>
      </c>
      <c r="P146" s="182">
        <f t="shared" si="34"/>
        <v>0</v>
      </c>
      <c r="Q146" s="182">
        <f t="shared" si="32"/>
        <v>0</v>
      </c>
      <c r="R146" s="749">
        <f t="shared" si="35"/>
        <v>0</v>
      </c>
      <c r="S146" s="346">
        <f t="shared" si="36"/>
        <v>0</v>
      </c>
      <c r="T146" s="346">
        <f t="shared" si="37"/>
        <v>0</v>
      </c>
      <c r="U146" s="346">
        <f t="shared" si="38"/>
        <v>0</v>
      </c>
      <c r="V146" s="750">
        <f t="shared" si="39"/>
        <v>0</v>
      </c>
      <c r="W146" s="748"/>
      <c r="X146" s="822">
        <f t="shared" si="40"/>
        <v>0</v>
      </c>
      <c r="Y146" s="749">
        <f t="shared" si="41"/>
        <v>0</v>
      </c>
      <c r="Z146" s="346">
        <f t="shared" si="42"/>
        <v>0</v>
      </c>
      <c r="AA146" s="346">
        <f t="shared" si="43"/>
        <v>0</v>
      </c>
      <c r="AB146" s="346">
        <f t="shared" si="44"/>
        <v>0</v>
      </c>
      <c r="AC146" s="750">
        <f t="shared" si="30"/>
        <v>0</v>
      </c>
    </row>
    <row r="147" spans="1:29" x14ac:dyDescent="0.25">
      <c r="A147" s="121" t="str">
        <f>Monatsverwendungsnachweis!A157</f>
        <v/>
      </c>
      <c r="B147" s="184">
        <f>Monatsverwendungsnachweis!B157</f>
        <v>0</v>
      </c>
      <c r="C147" s="184">
        <f>Monatsverwendungsnachweis!D157</f>
        <v>0</v>
      </c>
      <c r="D147" s="146">
        <f>Monatsverwendungsnachweis!F157</f>
        <v>0</v>
      </c>
      <c r="E147" s="121">
        <f>Monatsverwendungsnachweis!G157</f>
        <v>0</v>
      </c>
      <c r="F147" s="146">
        <f>Monatsverwendungsnachweis!H157</f>
        <v>0</v>
      </c>
      <c r="G147" s="182">
        <f>Statistik!AM154</f>
        <v>0</v>
      </c>
      <c r="H147" s="182">
        <f>Statistik!AN154</f>
        <v>0</v>
      </c>
      <c r="I147" s="586">
        <f>IF(Monatsverwendungsnachweis!$P$6="ja",1,0)</f>
        <v>1</v>
      </c>
      <c r="J147" s="182">
        <f t="shared" si="31"/>
        <v>1</v>
      </c>
      <c r="K147" s="182">
        <f>IF(Monatsverwendungsnachweis!BI157&lt;=0,0,1)</f>
        <v>1</v>
      </c>
      <c r="L147" s="147">
        <f>Ermittlung_Pauschale!N146</f>
        <v>0</v>
      </c>
      <c r="M147" s="182">
        <f t="shared" si="33"/>
        <v>0</v>
      </c>
      <c r="N147" s="460">
        <f>Monatsverwendungsnachweis!$AG$7</f>
        <v>31</v>
      </c>
      <c r="O147" s="777">
        <f>Monatsverwendungsnachweis!J157</f>
        <v>0</v>
      </c>
      <c r="P147" s="182">
        <f t="shared" si="34"/>
        <v>0</v>
      </c>
      <c r="Q147" s="182">
        <f t="shared" si="32"/>
        <v>0</v>
      </c>
      <c r="R147" s="749">
        <f t="shared" si="35"/>
        <v>0</v>
      </c>
      <c r="S147" s="346">
        <f t="shared" si="36"/>
        <v>0</v>
      </c>
      <c r="T147" s="346">
        <f t="shared" si="37"/>
        <v>0</v>
      </c>
      <c r="U147" s="346">
        <f t="shared" si="38"/>
        <v>0</v>
      </c>
      <c r="V147" s="750">
        <f t="shared" si="39"/>
        <v>0</v>
      </c>
      <c r="W147" s="748"/>
      <c r="X147" s="822">
        <f t="shared" si="40"/>
        <v>0</v>
      </c>
      <c r="Y147" s="749">
        <f t="shared" si="41"/>
        <v>0</v>
      </c>
      <c r="Z147" s="346">
        <f t="shared" si="42"/>
        <v>0</v>
      </c>
      <c r="AA147" s="346">
        <f t="shared" si="43"/>
        <v>0</v>
      </c>
      <c r="AB147" s="346">
        <f t="shared" si="44"/>
        <v>0</v>
      </c>
      <c r="AC147" s="750">
        <f t="shared" si="30"/>
        <v>0</v>
      </c>
    </row>
    <row r="148" spans="1:29" x14ac:dyDescent="0.25">
      <c r="A148" s="121" t="str">
        <f>Monatsverwendungsnachweis!A158</f>
        <v/>
      </c>
      <c r="B148" s="184">
        <f>Monatsverwendungsnachweis!B158</f>
        <v>0</v>
      </c>
      <c r="C148" s="184">
        <f>Monatsverwendungsnachweis!D158</f>
        <v>0</v>
      </c>
      <c r="D148" s="146">
        <f>Monatsverwendungsnachweis!F158</f>
        <v>0</v>
      </c>
      <c r="E148" s="121">
        <f>Monatsverwendungsnachweis!G158</f>
        <v>0</v>
      </c>
      <c r="F148" s="146">
        <f>Monatsverwendungsnachweis!H158</f>
        <v>0</v>
      </c>
      <c r="G148" s="182">
        <f>Statistik!AM155</f>
        <v>0</v>
      </c>
      <c r="H148" s="182">
        <f>Statistik!AN155</f>
        <v>0</v>
      </c>
      <c r="I148" s="586">
        <f>IF(Monatsverwendungsnachweis!$P$6="ja",1,0)</f>
        <v>1</v>
      </c>
      <c r="J148" s="182">
        <f t="shared" si="31"/>
        <v>1</v>
      </c>
      <c r="K148" s="182">
        <f>IF(Monatsverwendungsnachweis!BI158&lt;=0,0,1)</f>
        <v>1</v>
      </c>
      <c r="L148" s="147">
        <f>Ermittlung_Pauschale!N147</f>
        <v>0</v>
      </c>
      <c r="M148" s="182">
        <f t="shared" si="33"/>
        <v>0</v>
      </c>
      <c r="N148" s="460">
        <f>Monatsverwendungsnachweis!$AG$7</f>
        <v>31</v>
      </c>
      <c r="O148" s="777">
        <f>Monatsverwendungsnachweis!J158</f>
        <v>0</v>
      </c>
      <c r="P148" s="182">
        <f t="shared" si="34"/>
        <v>0</v>
      </c>
      <c r="Q148" s="182">
        <f t="shared" si="32"/>
        <v>0</v>
      </c>
      <c r="R148" s="749">
        <f t="shared" si="35"/>
        <v>0</v>
      </c>
      <c r="S148" s="346">
        <f t="shared" si="36"/>
        <v>0</v>
      </c>
      <c r="T148" s="346">
        <f t="shared" si="37"/>
        <v>0</v>
      </c>
      <c r="U148" s="346">
        <f t="shared" si="38"/>
        <v>0</v>
      </c>
      <c r="V148" s="750">
        <f t="shared" si="39"/>
        <v>0</v>
      </c>
      <c r="W148" s="748"/>
      <c r="X148" s="822">
        <f t="shared" si="40"/>
        <v>0</v>
      </c>
      <c r="Y148" s="749">
        <f t="shared" si="41"/>
        <v>0</v>
      </c>
      <c r="Z148" s="346">
        <f t="shared" si="42"/>
        <v>0</v>
      </c>
      <c r="AA148" s="346">
        <f t="shared" si="43"/>
        <v>0</v>
      </c>
      <c r="AB148" s="346">
        <f t="shared" si="44"/>
        <v>0</v>
      </c>
      <c r="AC148" s="750">
        <f t="shared" si="30"/>
        <v>0</v>
      </c>
    </row>
    <row r="149" spans="1:29" x14ac:dyDescent="0.25">
      <c r="A149" s="121" t="str">
        <f>Monatsverwendungsnachweis!A159</f>
        <v/>
      </c>
      <c r="B149" s="184">
        <f>Monatsverwendungsnachweis!B159</f>
        <v>0</v>
      </c>
      <c r="C149" s="184">
        <f>Monatsverwendungsnachweis!D159</f>
        <v>0</v>
      </c>
      <c r="D149" s="146">
        <f>Monatsverwendungsnachweis!F159</f>
        <v>0</v>
      </c>
      <c r="E149" s="121">
        <f>Monatsverwendungsnachweis!G159</f>
        <v>0</v>
      </c>
      <c r="F149" s="146">
        <f>Monatsverwendungsnachweis!H159</f>
        <v>0</v>
      </c>
      <c r="G149" s="182">
        <f>Statistik!AM156</f>
        <v>0</v>
      </c>
      <c r="H149" s="182">
        <f>Statistik!AN156</f>
        <v>0</v>
      </c>
      <c r="I149" s="586">
        <f>IF(Monatsverwendungsnachweis!$P$6="ja",1,0)</f>
        <v>1</v>
      </c>
      <c r="J149" s="182">
        <f t="shared" si="31"/>
        <v>1</v>
      </c>
      <c r="K149" s="182">
        <f>IF(Monatsverwendungsnachweis!BI159&lt;=0,0,1)</f>
        <v>1</v>
      </c>
      <c r="L149" s="147">
        <f>Ermittlung_Pauschale!N148</f>
        <v>0</v>
      </c>
      <c r="M149" s="182">
        <f t="shared" si="33"/>
        <v>0</v>
      </c>
      <c r="N149" s="460">
        <f>Monatsverwendungsnachweis!$AG$7</f>
        <v>31</v>
      </c>
      <c r="O149" s="777">
        <f>Monatsverwendungsnachweis!J159</f>
        <v>0</v>
      </c>
      <c r="P149" s="182">
        <f t="shared" si="34"/>
        <v>0</v>
      </c>
      <c r="Q149" s="182">
        <f t="shared" si="32"/>
        <v>0</v>
      </c>
      <c r="R149" s="749">
        <f t="shared" si="35"/>
        <v>0</v>
      </c>
      <c r="S149" s="346">
        <f t="shared" si="36"/>
        <v>0</v>
      </c>
      <c r="T149" s="346">
        <f t="shared" si="37"/>
        <v>0</v>
      </c>
      <c r="U149" s="346">
        <f t="shared" si="38"/>
        <v>0</v>
      </c>
      <c r="V149" s="750">
        <f t="shared" si="39"/>
        <v>0</v>
      </c>
      <c r="W149" s="748"/>
      <c r="X149" s="822">
        <f t="shared" si="40"/>
        <v>0</v>
      </c>
      <c r="Y149" s="749">
        <f t="shared" si="41"/>
        <v>0</v>
      </c>
      <c r="Z149" s="346">
        <f t="shared" si="42"/>
        <v>0</v>
      </c>
      <c r="AA149" s="346">
        <f t="shared" si="43"/>
        <v>0</v>
      </c>
      <c r="AB149" s="346">
        <f t="shared" si="44"/>
        <v>0</v>
      </c>
      <c r="AC149" s="750">
        <f t="shared" si="30"/>
        <v>0</v>
      </c>
    </row>
    <row r="150" spans="1:29" x14ac:dyDescent="0.25">
      <c r="A150" s="121" t="str">
        <f>Monatsverwendungsnachweis!A160</f>
        <v/>
      </c>
      <c r="B150" s="184">
        <f>Monatsverwendungsnachweis!B160</f>
        <v>0</v>
      </c>
      <c r="C150" s="184">
        <f>Monatsverwendungsnachweis!D160</f>
        <v>0</v>
      </c>
      <c r="D150" s="146">
        <f>Monatsverwendungsnachweis!F160</f>
        <v>0</v>
      </c>
      <c r="E150" s="121">
        <f>Monatsverwendungsnachweis!G160</f>
        <v>0</v>
      </c>
      <c r="F150" s="146">
        <f>Monatsverwendungsnachweis!H160</f>
        <v>0</v>
      </c>
      <c r="G150" s="182">
        <f>Statistik!AM157</f>
        <v>0</v>
      </c>
      <c r="H150" s="182">
        <f>Statistik!AN157</f>
        <v>0</v>
      </c>
      <c r="I150" s="586">
        <f>IF(Monatsverwendungsnachweis!$P$6="ja",1,0)</f>
        <v>1</v>
      </c>
      <c r="J150" s="182">
        <f t="shared" si="31"/>
        <v>1</v>
      </c>
      <c r="K150" s="182">
        <f>IF(Monatsverwendungsnachweis!BI160&lt;=0,0,1)</f>
        <v>1</v>
      </c>
      <c r="L150" s="147">
        <f>Ermittlung_Pauschale!N149</f>
        <v>0</v>
      </c>
      <c r="M150" s="182">
        <f t="shared" si="33"/>
        <v>0</v>
      </c>
      <c r="N150" s="460">
        <f>Monatsverwendungsnachweis!$AG$7</f>
        <v>31</v>
      </c>
      <c r="O150" s="777">
        <f>Monatsverwendungsnachweis!J160</f>
        <v>0</v>
      </c>
      <c r="P150" s="182">
        <f t="shared" si="34"/>
        <v>0</v>
      </c>
      <c r="Q150" s="182">
        <f t="shared" si="32"/>
        <v>0</v>
      </c>
      <c r="R150" s="749">
        <f t="shared" si="35"/>
        <v>0</v>
      </c>
      <c r="S150" s="346">
        <f t="shared" si="36"/>
        <v>0</v>
      </c>
      <c r="T150" s="346">
        <f t="shared" si="37"/>
        <v>0</v>
      </c>
      <c r="U150" s="346">
        <f t="shared" si="38"/>
        <v>0</v>
      </c>
      <c r="V150" s="750">
        <f t="shared" si="39"/>
        <v>0</v>
      </c>
      <c r="W150" s="748"/>
      <c r="X150" s="822">
        <f t="shared" si="40"/>
        <v>0</v>
      </c>
      <c r="Y150" s="749">
        <f t="shared" si="41"/>
        <v>0</v>
      </c>
      <c r="Z150" s="346">
        <f t="shared" si="42"/>
        <v>0</v>
      </c>
      <c r="AA150" s="346">
        <f t="shared" si="43"/>
        <v>0</v>
      </c>
      <c r="AB150" s="346">
        <f t="shared" si="44"/>
        <v>0</v>
      </c>
      <c r="AC150" s="750">
        <f t="shared" si="30"/>
        <v>0</v>
      </c>
    </row>
    <row r="151" spans="1:29" x14ac:dyDescent="0.25">
      <c r="A151" s="121" t="str">
        <f>Monatsverwendungsnachweis!A161</f>
        <v/>
      </c>
      <c r="B151" s="184">
        <f>Monatsverwendungsnachweis!B161</f>
        <v>0</v>
      </c>
      <c r="C151" s="184">
        <f>Monatsverwendungsnachweis!D161</f>
        <v>0</v>
      </c>
      <c r="D151" s="146">
        <f>Monatsverwendungsnachweis!F161</f>
        <v>0</v>
      </c>
      <c r="E151" s="121">
        <f>Monatsverwendungsnachweis!G161</f>
        <v>0</v>
      </c>
      <c r="F151" s="146">
        <f>Monatsverwendungsnachweis!H161</f>
        <v>0</v>
      </c>
      <c r="G151" s="182">
        <f>Statistik!AM158</f>
        <v>0</v>
      </c>
      <c r="H151" s="182">
        <f>Statistik!AN158</f>
        <v>0</v>
      </c>
      <c r="I151" s="586">
        <f>IF(Monatsverwendungsnachweis!$P$6="ja",1,0)</f>
        <v>1</v>
      </c>
      <c r="J151" s="182">
        <f t="shared" si="31"/>
        <v>1</v>
      </c>
      <c r="K151" s="182">
        <f>IF(Monatsverwendungsnachweis!BI161&lt;=0,0,1)</f>
        <v>1</v>
      </c>
      <c r="L151" s="147">
        <f>Ermittlung_Pauschale!N150</f>
        <v>0</v>
      </c>
      <c r="M151" s="182">
        <f t="shared" si="33"/>
        <v>0</v>
      </c>
      <c r="N151" s="460">
        <f>Monatsverwendungsnachweis!$AG$7</f>
        <v>31</v>
      </c>
      <c r="O151" s="777">
        <f>Monatsverwendungsnachweis!J161</f>
        <v>0</v>
      </c>
      <c r="P151" s="182">
        <f t="shared" si="34"/>
        <v>0</v>
      </c>
      <c r="Q151" s="182">
        <f t="shared" si="32"/>
        <v>0</v>
      </c>
      <c r="R151" s="749">
        <f t="shared" si="35"/>
        <v>0</v>
      </c>
      <c r="S151" s="346">
        <f t="shared" si="36"/>
        <v>0</v>
      </c>
      <c r="T151" s="346">
        <f t="shared" si="37"/>
        <v>0</v>
      </c>
      <c r="U151" s="346">
        <f t="shared" si="38"/>
        <v>0</v>
      </c>
      <c r="V151" s="750">
        <f t="shared" si="39"/>
        <v>0</v>
      </c>
      <c r="W151" s="748"/>
      <c r="X151" s="822">
        <f t="shared" si="40"/>
        <v>0</v>
      </c>
      <c r="Y151" s="749">
        <f t="shared" si="41"/>
        <v>0</v>
      </c>
      <c r="Z151" s="346">
        <f t="shared" si="42"/>
        <v>0</v>
      </c>
      <c r="AA151" s="346">
        <f t="shared" si="43"/>
        <v>0</v>
      </c>
      <c r="AB151" s="346">
        <f t="shared" si="44"/>
        <v>0</v>
      </c>
      <c r="AC151" s="750">
        <f t="shared" si="30"/>
        <v>0</v>
      </c>
    </row>
    <row r="152" spans="1:29" x14ac:dyDescent="0.25">
      <c r="A152" s="121" t="str">
        <f>Monatsverwendungsnachweis!A162</f>
        <v/>
      </c>
      <c r="B152" s="184">
        <f>Monatsverwendungsnachweis!B162</f>
        <v>0</v>
      </c>
      <c r="C152" s="184">
        <f>Monatsverwendungsnachweis!D162</f>
        <v>0</v>
      </c>
      <c r="D152" s="146">
        <f>Monatsverwendungsnachweis!F162</f>
        <v>0</v>
      </c>
      <c r="E152" s="121">
        <f>Monatsverwendungsnachweis!G162</f>
        <v>0</v>
      </c>
      <c r="F152" s="146">
        <f>Monatsverwendungsnachweis!H162</f>
        <v>0</v>
      </c>
      <c r="G152" s="182">
        <f>Statistik!AM159</f>
        <v>0</v>
      </c>
      <c r="H152" s="182">
        <f>Statistik!AN159</f>
        <v>0</v>
      </c>
      <c r="I152" s="586">
        <f>IF(Monatsverwendungsnachweis!$P$6="ja",1,0)</f>
        <v>1</v>
      </c>
      <c r="J152" s="182">
        <f t="shared" si="31"/>
        <v>1</v>
      </c>
      <c r="K152" s="182">
        <f>IF(Monatsverwendungsnachweis!BI162&lt;=0,0,1)</f>
        <v>1</v>
      </c>
      <c r="L152" s="147">
        <f>Ermittlung_Pauschale!N151</f>
        <v>0</v>
      </c>
      <c r="M152" s="182">
        <f t="shared" si="33"/>
        <v>0</v>
      </c>
      <c r="N152" s="460">
        <f>Monatsverwendungsnachweis!$AG$7</f>
        <v>31</v>
      </c>
      <c r="O152" s="777">
        <f>Monatsverwendungsnachweis!J162</f>
        <v>0</v>
      </c>
      <c r="P152" s="182">
        <f t="shared" si="34"/>
        <v>0</v>
      </c>
      <c r="Q152" s="182">
        <f t="shared" si="32"/>
        <v>0</v>
      </c>
      <c r="R152" s="749">
        <f t="shared" si="35"/>
        <v>0</v>
      </c>
      <c r="S152" s="346">
        <f t="shared" si="36"/>
        <v>0</v>
      </c>
      <c r="T152" s="346">
        <f t="shared" si="37"/>
        <v>0</v>
      </c>
      <c r="U152" s="346">
        <f t="shared" si="38"/>
        <v>0</v>
      </c>
      <c r="V152" s="750">
        <f t="shared" si="39"/>
        <v>0</v>
      </c>
      <c r="W152" s="748"/>
      <c r="X152" s="822">
        <f t="shared" si="40"/>
        <v>0</v>
      </c>
      <c r="Y152" s="749">
        <f t="shared" si="41"/>
        <v>0</v>
      </c>
      <c r="Z152" s="346">
        <f t="shared" si="42"/>
        <v>0</v>
      </c>
      <c r="AA152" s="346">
        <f t="shared" si="43"/>
        <v>0</v>
      </c>
      <c r="AB152" s="346">
        <f t="shared" si="44"/>
        <v>0</v>
      </c>
      <c r="AC152" s="750">
        <f t="shared" si="30"/>
        <v>0</v>
      </c>
    </row>
    <row r="153" spans="1:29" x14ac:dyDescent="0.25">
      <c r="A153" s="121" t="str">
        <f>Monatsverwendungsnachweis!A163</f>
        <v/>
      </c>
      <c r="B153" s="184">
        <f>Monatsverwendungsnachweis!B163</f>
        <v>0</v>
      </c>
      <c r="C153" s="184">
        <f>Monatsverwendungsnachweis!D163</f>
        <v>0</v>
      </c>
      <c r="D153" s="146">
        <f>Monatsverwendungsnachweis!F163</f>
        <v>0</v>
      </c>
      <c r="E153" s="121">
        <f>Monatsverwendungsnachweis!G163</f>
        <v>0</v>
      </c>
      <c r="F153" s="146">
        <f>Monatsverwendungsnachweis!H163</f>
        <v>0</v>
      </c>
      <c r="G153" s="182">
        <f>Statistik!AM160</f>
        <v>0</v>
      </c>
      <c r="H153" s="182">
        <f>Statistik!AN160</f>
        <v>0</v>
      </c>
      <c r="I153" s="586">
        <f>IF(Monatsverwendungsnachweis!$P$6="ja",1,0)</f>
        <v>1</v>
      </c>
      <c r="J153" s="182">
        <f t="shared" si="31"/>
        <v>1</v>
      </c>
      <c r="K153" s="182">
        <f>IF(Monatsverwendungsnachweis!BI163&lt;=0,0,1)</f>
        <v>1</v>
      </c>
      <c r="L153" s="147">
        <f>Ermittlung_Pauschale!N152</f>
        <v>0</v>
      </c>
      <c r="M153" s="182">
        <f t="shared" si="33"/>
        <v>0</v>
      </c>
      <c r="N153" s="460">
        <f>Monatsverwendungsnachweis!$AG$7</f>
        <v>31</v>
      </c>
      <c r="O153" s="777">
        <f>Monatsverwendungsnachweis!J163</f>
        <v>0</v>
      </c>
      <c r="P153" s="182">
        <f t="shared" si="34"/>
        <v>0</v>
      </c>
      <c r="Q153" s="182">
        <f t="shared" si="32"/>
        <v>0</v>
      </c>
      <c r="R153" s="749">
        <f t="shared" si="35"/>
        <v>0</v>
      </c>
      <c r="S153" s="346">
        <f t="shared" si="36"/>
        <v>0</v>
      </c>
      <c r="T153" s="346">
        <f t="shared" si="37"/>
        <v>0</v>
      </c>
      <c r="U153" s="346">
        <f t="shared" si="38"/>
        <v>0</v>
      </c>
      <c r="V153" s="750">
        <f t="shared" si="39"/>
        <v>0</v>
      </c>
      <c r="W153" s="748"/>
      <c r="X153" s="822">
        <f t="shared" si="40"/>
        <v>0</v>
      </c>
      <c r="Y153" s="749">
        <f t="shared" si="41"/>
        <v>0</v>
      </c>
      <c r="Z153" s="346">
        <f t="shared" si="42"/>
        <v>0</v>
      </c>
      <c r="AA153" s="346">
        <f t="shared" si="43"/>
        <v>0</v>
      </c>
      <c r="AB153" s="346">
        <f t="shared" si="44"/>
        <v>0</v>
      </c>
      <c r="AC153" s="750">
        <f t="shared" si="30"/>
        <v>0</v>
      </c>
    </row>
    <row r="154" spans="1:29" x14ac:dyDescent="0.25">
      <c r="A154" s="121" t="str">
        <f>Monatsverwendungsnachweis!A164</f>
        <v/>
      </c>
      <c r="B154" s="184">
        <f>Monatsverwendungsnachweis!B164</f>
        <v>0</v>
      </c>
      <c r="C154" s="184">
        <f>Monatsverwendungsnachweis!D164</f>
        <v>0</v>
      </c>
      <c r="D154" s="146">
        <f>Monatsverwendungsnachweis!F164</f>
        <v>0</v>
      </c>
      <c r="E154" s="121">
        <f>Monatsverwendungsnachweis!G164</f>
        <v>0</v>
      </c>
      <c r="F154" s="146">
        <f>Monatsverwendungsnachweis!H164</f>
        <v>0</v>
      </c>
      <c r="G154" s="182">
        <f>Statistik!AM161</f>
        <v>0</v>
      </c>
      <c r="H154" s="182">
        <f>Statistik!AN161</f>
        <v>0</v>
      </c>
      <c r="I154" s="586">
        <f>IF(Monatsverwendungsnachweis!$P$6="ja",1,0)</f>
        <v>1</v>
      </c>
      <c r="J154" s="182">
        <f t="shared" si="31"/>
        <v>1</v>
      </c>
      <c r="K154" s="182">
        <f>IF(Monatsverwendungsnachweis!BI164&lt;=0,0,1)</f>
        <v>1</v>
      </c>
      <c r="L154" s="147">
        <f>Ermittlung_Pauschale!N153</f>
        <v>0</v>
      </c>
      <c r="M154" s="182">
        <f t="shared" si="33"/>
        <v>0</v>
      </c>
      <c r="N154" s="460">
        <f>Monatsverwendungsnachweis!$AG$7</f>
        <v>31</v>
      </c>
      <c r="O154" s="777">
        <f>Monatsverwendungsnachweis!J164</f>
        <v>0</v>
      </c>
      <c r="P154" s="182">
        <f t="shared" si="34"/>
        <v>0</v>
      </c>
      <c r="Q154" s="182">
        <f t="shared" si="32"/>
        <v>0</v>
      </c>
      <c r="R154" s="749">
        <f t="shared" si="35"/>
        <v>0</v>
      </c>
      <c r="S154" s="346">
        <f t="shared" si="36"/>
        <v>0</v>
      </c>
      <c r="T154" s="346">
        <f t="shared" si="37"/>
        <v>0</v>
      </c>
      <c r="U154" s="346">
        <f t="shared" si="38"/>
        <v>0</v>
      </c>
      <c r="V154" s="750">
        <f t="shared" si="39"/>
        <v>0</v>
      </c>
      <c r="W154" s="748"/>
      <c r="X154" s="822">
        <f t="shared" si="40"/>
        <v>0</v>
      </c>
      <c r="Y154" s="749">
        <f t="shared" si="41"/>
        <v>0</v>
      </c>
      <c r="Z154" s="346">
        <f t="shared" si="42"/>
        <v>0</v>
      </c>
      <c r="AA154" s="346">
        <f t="shared" si="43"/>
        <v>0</v>
      </c>
      <c r="AB154" s="346">
        <f t="shared" si="44"/>
        <v>0</v>
      </c>
      <c r="AC154" s="750">
        <f t="shared" si="30"/>
        <v>0</v>
      </c>
    </row>
    <row r="155" spans="1:29" x14ac:dyDescent="0.25">
      <c r="A155" s="121" t="str">
        <f>Monatsverwendungsnachweis!A165</f>
        <v/>
      </c>
      <c r="B155" s="184">
        <f>Monatsverwendungsnachweis!B165</f>
        <v>0</v>
      </c>
      <c r="C155" s="184">
        <f>Monatsverwendungsnachweis!D165</f>
        <v>0</v>
      </c>
      <c r="D155" s="146">
        <f>Monatsverwendungsnachweis!F165</f>
        <v>0</v>
      </c>
      <c r="E155" s="121">
        <f>Monatsverwendungsnachweis!G165</f>
        <v>0</v>
      </c>
      <c r="F155" s="146">
        <f>Monatsverwendungsnachweis!H165</f>
        <v>0</v>
      </c>
      <c r="G155" s="182">
        <f>Statistik!AM162</f>
        <v>0</v>
      </c>
      <c r="H155" s="182">
        <f>Statistik!AN162</f>
        <v>0</v>
      </c>
      <c r="I155" s="586">
        <f>IF(Monatsverwendungsnachweis!$P$6="ja",1,0)</f>
        <v>1</v>
      </c>
      <c r="J155" s="182">
        <f t="shared" si="31"/>
        <v>1</v>
      </c>
      <c r="K155" s="182">
        <f>IF(Monatsverwendungsnachweis!BI165&lt;=0,0,1)</f>
        <v>1</v>
      </c>
      <c r="L155" s="147">
        <f>Ermittlung_Pauschale!N154</f>
        <v>0</v>
      </c>
      <c r="M155" s="182">
        <f t="shared" si="33"/>
        <v>0</v>
      </c>
      <c r="N155" s="460">
        <f>Monatsverwendungsnachweis!$AG$7</f>
        <v>31</v>
      </c>
      <c r="O155" s="777">
        <f>Monatsverwendungsnachweis!J165</f>
        <v>0</v>
      </c>
      <c r="P155" s="182">
        <f t="shared" si="34"/>
        <v>0</v>
      </c>
      <c r="Q155" s="182">
        <f t="shared" si="32"/>
        <v>0</v>
      </c>
      <c r="R155" s="749">
        <f t="shared" si="35"/>
        <v>0</v>
      </c>
      <c r="S155" s="346">
        <f t="shared" si="36"/>
        <v>0</v>
      </c>
      <c r="T155" s="346">
        <f t="shared" si="37"/>
        <v>0</v>
      </c>
      <c r="U155" s="346">
        <f t="shared" si="38"/>
        <v>0</v>
      </c>
      <c r="V155" s="750">
        <f t="shared" si="39"/>
        <v>0</v>
      </c>
      <c r="W155" s="748"/>
      <c r="X155" s="822">
        <f t="shared" si="40"/>
        <v>0</v>
      </c>
      <c r="Y155" s="749">
        <f t="shared" si="41"/>
        <v>0</v>
      </c>
      <c r="Z155" s="346">
        <f t="shared" si="42"/>
        <v>0</v>
      </c>
      <c r="AA155" s="346">
        <f t="shared" si="43"/>
        <v>0</v>
      </c>
      <c r="AB155" s="346">
        <f t="shared" si="44"/>
        <v>0</v>
      </c>
      <c r="AC155" s="750">
        <f t="shared" si="30"/>
        <v>0</v>
      </c>
    </row>
    <row r="156" spans="1:29" x14ac:dyDescent="0.25">
      <c r="A156" s="121" t="str">
        <f>Monatsverwendungsnachweis!A166</f>
        <v/>
      </c>
      <c r="B156" s="184">
        <f>Monatsverwendungsnachweis!B166</f>
        <v>0</v>
      </c>
      <c r="C156" s="184">
        <f>Monatsverwendungsnachweis!D166</f>
        <v>0</v>
      </c>
      <c r="D156" s="146">
        <f>Monatsverwendungsnachweis!F166</f>
        <v>0</v>
      </c>
      <c r="E156" s="121">
        <f>Monatsverwendungsnachweis!G166</f>
        <v>0</v>
      </c>
      <c r="F156" s="146">
        <f>Monatsverwendungsnachweis!H166</f>
        <v>0</v>
      </c>
      <c r="G156" s="182">
        <f>Statistik!AM163</f>
        <v>0</v>
      </c>
      <c r="H156" s="182">
        <f>Statistik!AN163</f>
        <v>0</v>
      </c>
      <c r="I156" s="586">
        <f>IF(Monatsverwendungsnachweis!$P$6="ja",1,0)</f>
        <v>1</v>
      </c>
      <c r="J156" s="182">
        <f t="shared" si="31"/>
        <v>1</v>
      </c>
      <c r="K156" s="182">
        <f>IF(Monatsverwendungsnachweis!BI166&lt;=0,0,1)</f>
        <v>1</v>
      </c>
      <c r="L156" s="147">
        <f>Ermittlung_Pauschale!N155</f>
        <v>0</v>
      </c>
      <c r="M156" s="182">
        <f t="shared" si="33"/>
        <v>0</v>
      </c>
      <c r="N156" s="460">
        <f>Monatsverwendungsnachweis!$AG$7</f>
        <v>31</v>
      </c>
      <c r="O156" s="777">
        <f>Monatsverwendungsnachweis!J166</f>
        <v>0</v>
      </c>
      <c r="P156" s="182">
        <f t="shared" si="34"/>
        <v>0</v>
      </c>
      <c r="Q156" s="182">
        <f t="shared" si="32"/>
        <v>0</v>
      </c>
      <c r="R156" s="749">
        <f t="shared" si="35"/>
        <v>0</v>
      </c>
      <c r="S156" s="346">
        <f t="shared" si="36"/>
        <v>0</v>
      </c>
      <c r="T156" s="346">
        <f t="shared" si="37"/>
        <v>0</v>
      </c>
      <c r="U156" s="346">
        <f t="shared" si="38"/>
        <v>0</v>
      </c>
      <c r="V156" s="750">
        <f t="shared" si="39"/>
        <v>0</v>
      </c>
      <c r="W156" s="748"/>
      <c r="X156" s="822">
        <f t="shared" si="40"/>
        <v>0</v>
      </c>
      <c r="Y156" s="749">
        <f t="shared" si="41"/>
        <v>0</v>
      </c>
      <c r="Z156" s="346">
        <f t="shared" si="42"/>
        <v>0</v>
      </c>
      <c r="AA156" s="346">
        <f t="shared" si="43"/>
        <v>0</v>
      </c>
      <c r="AB156" s="346">
        <f t="shared" si="44"/>
        <v>0</v>
      </c>
      <c r="AC156" s="750">
        <f t="shared" si="30"/>
        <v>0</v>
      </c>
    </row>
    <row r="157" spans="1:29" x14ac:dyDescent="0.25">
      <c r="A157" s="121" t="str">
        <f>Monatsverwendungsnachweis!A167</f>
        <v/>
      </c>
      <c r="B157" s="184">
        <f>Monatsverwendungsnachweis!B167</f>
        <v>0</v>
      </c>
      <c r="C157" s="184">
        <f>Monatsverwendungsnachweis!D167</f>
        <v>0</v>
      </c>
      <c r="D157" s="146">
        <f>Monatsverwendungsnachweis!F167</f>
        <v>0</v>
      </c>
      <c r="E157" s="121">
        <f>Monatsverwendungsnachweis!G167</f>
        <v>0</v>
      </c>
      <c r="F157" s="146">
        <f>Monatsverwendungsnachweis!H167</f>
        <v>0</v>
      </c>
      <c r="G157" s="182">
        <f>Statistik!AM164</f>
        <v>0</v>
      </c>
      <c r="H157" s="182">
        <f>Statistik!AN164</f>
        <v>0</v>
      </c>
      <c r="I157" s="586">
        <f>IF(Monatsverwendungsnachweis!$P$6="ja",1,0)</f>
        <v>1</v>
      </c>
      <c r="J157" s="182">
        <f t="shared" si="31"/>
        <v>1</v>
      </c>
      <c r="K157" s="182">
        <f>IF(Monatsverwendungsnachweis!BI167&lt;=0,0,1)</f>
        <v>1</v>
      </c>
      <c r="L157" s="147">
        <f>Ermittlung_Pauschale!N156</f>
        <v>0</v>
      </c>
      <c r="M157" s="182">
        <f t="shared" si="33"/>
        <v>0</v>
      </c>
      <c r="N157" s="460">
        <f>Monatsverwendungsnachweis!$AG$7</f>
        <v>31</v>
      </c>
      <c r="O157" s="777">
        <f>Monatsverwendungsnachweis!J167</f>
        <v>0</v>
      </c>
      <c r="P157" s="182">
        <f t="shared" si="34"/>
        <v>0</v>
      </c>
      <c r="Q157" s="182">
        <f t="shared" si="32"/>
        <v>0</v>
      </c>
      <c r="R157" s="749">
        <f t="shared" si="35"/>
        <v>0</v>
      </c>
      <c r="S157" s="346">
        <f t="shared" si="36"/>
        <v>0</v>
      </c>
      <c r="T157" s="346">
        <f t="shared" si="37"/>
        <v>0</v>
      </c>
      <c r="U157" s="346">
        <f t="shared" si="38"/>
        <v>0</v>
      </c>
      <c r="V157" s="750">
        <f t="shared" si="39"/>
        <v>0</v>
      </c>
      <c r="W157" s="748"/>
      <c r="X157" s="822">
        <f t="shared" si="40"/>
        <v>0</v>
      </c>
      <c r="Y157" s="749">
        <f t="shared" si="41"/>
        <v>0</v>
      </c>
      <c r="Z157" s="346">
        <f t="shared" si="42"/>
        <v>0</v>
      </c>
      <c r="AA157" s="346">
        <f t="shared" si="43"/>
        <v>0</v>
      </c>
      <c r="AB157" s="346">
        <f t="shared" si="44"/>
        <v>0</v>
      </c>
      <c r="AC157" s="750">
        <f t="shared" si="30"/>
        <v>0</v>
      </c>
    </row>
    <row r="158" spans="1:29" x14ac:dyDescent="0.25">
      <c r="A158" s="121" t="str">
        <f>Monatsverwendungsnachweis!A168</f>
        <v/>
      </c>
      <c r="B158" s="184">
        <f>Monatsverwendungsnachweis!B168</f>
        <v>0</v>
      </c>
      <c r="C158" s="184">
        <f>Monatsverwendungsnachweis!D168</f>
        <v>0</v>
      </c>
      <c r="D158" s="146">
        <f>Monatsverwendungsnachweis!F168</f>
        <v>0</v>
      </c>
      <c r="E158" s="121">
        <f>Monatsverwendungsnachweis!G168</f>
        <v>0</v>
      </c>
      <c r="F158" s="146">
        <f>Monatsverwendungsnachweis!H168</f>
        <v>0</v>
      </c>
      <c r="G158" s="182">
        <f>Statistik!AM165</f>
        <v>0</v>
      </c>
      <c r="H158" s="182">
        <f>Statistik!AN165</f>
        <v>0</v>
      </c>
      <c r="I158" s="586">
        <f>IF(Monatsverwendungsnachweis!$P$6="ja",1,0)</f>
        <v>1</v>
      </c>
      <c r="J158" s="182">
        <f t="shared" si="31"/>
        <v>1</v>
      </c>
      <c r="K158" s="182">
        <f>IF(Monatsverwendungsnachweis!BI168&lt;=0,0,1)</f>
        <v>1</v>
      </c>
      <c r="L158" s="147">
        <f>Ermittlung_Pauschale!N157</f>
        <v>0</v>
      </c>
      <c r="M158" s="182">
        <f t="shared" si="33"/>
        <v>0</v>
      </c>
      <c r="N158" s="460">
        <f>Monatsverwendungsnachweis!$AG$7</f>
        <v>31</v>
      </c>
      <c r="O158" s="777">
        <f>Monatsverwendungsnachweis!J168</f>
        <v>0</v>
      </c>
      <c r="P158" s="182">
        <f t="shared" si="34"/>
        <v>0</v>
      </c>
      <c r="Q158" s="182">
        <f t="shared" si="32"/>
        <v>0</v>
      </c>
      <c r="R158" s="749">
        <f t="shared" si="35"/>
        <v>0</v>
      </c>
      <c r="S158" s="346">
        <f t="shared" si="36"/>
        <v>0</v>
      </c>
      <c r="T158" s="346">
        <f t="shared" si="37"/>
        <v>0</v>
      </c>
      <c r="U158" s="346">
        <f t="shared" si="38"/>
        <v>0</v>
      </c>
      <c r="V158" s="750">
        <f t="shared" si="39"/>
        <v>0</v>
      </c>
      <c r="W158" s="748"/>
      <c r="X158" s="822">
        <f t="shared" si="40"/>
        <v>0</v>
      </c>
      <c r="Y158" s="749">
        <f t="shared" si="41"/>
        <v>0</v>
      </c>
      <c r="Z158" s="346">
        <f t="shared" si="42"/>
        <v>0</v>
      </c>
      <c r="AA158" s="346">
        <f t="shared" si="43"/>
        <v>0</v>
      </c>
      <c r="AB158" s="346">
        <f t="shared" si="44"/>
        <v>0</v>
      </c>
      <c r="AC158" s="750">
        <f t="shared" si="30"/>
        <v>0</v>
      </c>
    </row>
    <row r="159" spans="1:29" x14ac:dyDescent="0.25">
      <c r="A159" s="121" t="str">
        <f>Monatsverwendungsnachweis!A169</f>
        <v/>
      </c>
      <c r="B159" s="184">
        <f>Monatsverwendungsnachweis!B169</f>
        <v>0</v>
      </c>
      <c r="C159" s="184">
        <f>Monatsverwendungsnachweis!D169</f>
        <v>0</v>
      </c>
      <c r="D159" s="146">
        <f>Monatsverwendungsnachweis!F169</f>
        <v>0</v>
      </c>
      <c r="E159" s="121">
        <f>Monatsverwendungsnachweis!G169</f>
        <v>0</v>
      </c>
      <c r="F159" s="146">
        <f>Monatsverwendungsnachweis!H169</f>
        <v>0</v>
      </c>
      <c r="G159" s="182">
        <f>Statistik!AM166</f>
        <v>0</v>
      </c>
      <c r="H159" s="182">
        <f>Statistik!AN166</f>
        <v>0</v>
      </c>
      <c r="I159" s="586">
        <f>IF(Monatsverwendungsnachweis!$P$6="ja",1,0)</f>
        <v>1</v>
      </c>
      <c r="J159" s="182">
        <f t="shared" si="31"/>
        <v>1</v>
      </c>
      <c r="K159" s="182">
        <f>IF(Monatsverwendungsnachweis!BI169&lt;=0,0,1)</f>
        <v>1</v>
      </c>
      <c r="L159" s="147">
        <f>Ermittlung_Pauschale!N158</f>
        <v>0</v>
      </c>
      <c r="M159" s="182">
        <f t="shared" si="33"/>
        <v>0</v>
      </c>
      <c r="N159" s="460">
        <f>Monatsverwendungsnachweis!$AG$7</f>
        <v>31</v>
      </c>
      <c r="O159" s="777">
        <f>Monatsverwendungsnachweis!J169</f>
        <v>0</v>
      </c>
      <c r="P159" s="182">
        <f t="shared" si="34"/>
        <v>0</v>
      </c>
      <c r="Q159" s="182">
        <f t="shared" si="32"/>
        <v>0</v>
      </c>
      <c r="R159" s="749">
        <f t="shared" si="35"/>
        <v>0</v>
      </c>
      <c r="S159" s="346">
        <f t="shared" si="36"/>
        <v>0</v>
      </c>
      <c r="T159" s="346">
        <f t="shared" si="37"/>
        <v>0</v>
      </c>
      <c r="U159" s="346">
        <f t="shared" si="38"/>
        <v>0</v>
      </c>
      <c r="V159" s="750">
        <f t="shared" si="39"/>
        <v>0</v>
      </c>
      <c r="W159" s="748"/>
      <c r="X159" s="822">
        <f t="shared" si="40"/>
        <v>0</v>
      </c>
      <c r="Y159" s="749">
        <f t="shared" si="41"/>
        <v>0</v>
      </c>
      <c r="Z159" s="346">
        <f t="shared" si="42"/>
        <v>0</v>
      </c>
      <c r="AA159" s="346">
        <f t="shared" si="43"/>
        <v>0</v>
      </c>
      <c r="AB159" s="346">
        <f t="shared" si="44"/>
        <v>0</v>
      </c>
      <c r="AC159" s="750">
        <f t="shared" si="30"/>
        <v>0</v>
      </c>
    </row>
    <row r="160" spans="1:29" x14ac:dyDescent="0.25">
      <c r="A160" s="121" t="str">
        <f>Monatsverwendungsnachweis!A170</f>
        <v/>
      </c>
      <c r="B160" s="184">
        <f>Monatsverwendungsnachweis!B170</f>
        <v>0</v>
      </c>
      <c r="C160" s="184">
        <f>Monatsverwendungsnachweis!D170</f>
        <v>0</v>
      </c>
      <c r="D160" s="146">
        <f>Monatsverwendungsnachweis!F170</f>
        <v>0</v>
      </c>
      <c r="E160" s="121">
        <f>Monatsverwendungsnachweis!G170</f>
        <v>0</v>
      </c>
      <c r="F160" s="146">
        <f>Monatsverwendungsnachweis!H170</f>
        <v>0</v>
      </c>
      <c r="G160" s="182">
        <f>Statistik!AM167</f>
        <v>0</v>
      </c>
      <c r="H160" s="182">
        <f>Statistik!AN167</f>
        <v>0</v>
      </c>
      <c r="I160" s="586">
        <f>IF(Monatsverwendungsnachweis!$P$6="ja",1,0)</f>
        <v>1</v>
      </c>
      <c r="J160" s="182">
        <f t="shared" si="31"/>
        <v>1</v>
      </c>
      <c r="K160" s="182">
        <f>IF(Monatsverwendungsnachweis!BI170&lt;=0,0,1)</f>
        <v>1</v>
      </c>
      <c r="L160" s="147">
        <f>Ermittlung_Pauschale!N159</f>
        <v>0</v>
      </c>
      <c r="M160" s="182">
        <f t="shared" si="33"/>
        <v>0</v>
      </c>
      <c r="N160" s="460">
        <f>Monatsverwendungsnachweis!$AG$7</f>
        <v>31</v>
      </c>
      <c r="O160" s="777">
        <f>Monatsverwendungsnachweis!J170</f>
        <v>0</v>
      </c>
      <c r="P160" s="182">
        <f t="shared" si="34"/>
        <v>0</v>
      </c>
      <c r="Q160" s="182">
        <f t="shared" si="32"/>
        <v>0</v>
      </c>
      <c r="R160" s="749">
        <f t="shared" si="35"/>
        <v>0</v>
      </c>
      <c r="S160" s="346">
        <f t="shared" si="36"/>
        <v>0</v>
      </c>
      <c r="T160" s="346">
        <f t="shared" si="37"/>
        <v>0</v>
      </c>
      <c r="U160" s="346">
        <f t="shared" si="38"/>
        <v>0</v>
      </c>
      <c r="V160" s="750">
        <f t="shared" si="39"/>
        <v>0</v>
      </c>
      <c r="W160" s="748"/>
      <c r="X160" s="822">
        <f t="shared" si="40"/>
        <v>0</v>
      </c>
      <c r="Y160" s="749">
        <f t="shared" si="41"/>
        <v>0</v>
      </c>
      <c r="Z160" s="346">
        <f t="shared" si="42"/>
        <v>0</v>
      </c>
      <c r="AA160" s="346">
        <f t="shared" si="43"/>
        <v>0</v>
      </c>
      <c r="AB160" s="346">
        <f t="shared" si="44"/>
        <v>0</v>
      </c>
      <c r="AC160" s="750">
        <f t="shared" si="30"/>
        <v>0</v>
      </c>
    </row>
    <row r="161" spans="1:29" x14ac:dyDescent="0.25">
      <c r="A161" s="121" t="str">
        <f>Monatsverwendungsnachweis!A171</f>
        <v/>
      </c>
      <c r="B161" s="184">
        <f>Monatsverwendungsnachweis!B171</f>
        <v>0</v>
      </c>
      <c r="C161" s="184">
        <f>Monatsverwendungsnachweis!D171</f>
        <v>0</v>
      </c>
      <c r="D161" s="146">
        <f>Monatsverwendungsnachweis!F171</f>
        <v>0</v>
      </c>
      <c r="E161" s="121">
        <f>Monatsverwendungsnachweis!G171</f>
        <v>0</v>
      </c>
      <c r="F161" s="146">
        <f>Monatsverwendungsnachweis!H171</f>
        <v>0</v>
      </c>
      <c r="G161" s="182">
        <f>Statistik!AM168</f>
        <v>0</v>
      </c>
      <c r="H161" s="182">
        <f>Statistik!AN168</f>
        <v>0</v>
      </c>
      <c r="I161" s="586">
        <f>IF(Monatsverwendungsnachweis!$P$6="ja",1,0)</f>
        <v>1</v>
      </c>
      <c r="J161" s="182">
        <f t="shared" si="31"/>
        <v>1</v>
      </c>
      <c r="K161" s="182">
        <f>IF(Monatsverwendungsnachweis!BI171&lt;=0,0,1)</f>
        <v>1</v>
      </c>
      <c r="L161" s="147">
        <f>Ermittlung_Pauschale!N160</f>
        <v>0</v>
      </c>
      <c r="M161" s="182">
        <f t="shared" si="33"/>
        <v>0</v>
      </c>
      <c r="N161" s="460">
        <f>Monatsverwendungsnachweis!$AG$7</f>
        <v>31</v>
      </c>
      <c r="O161" s="777">
        <f>Monatsverwendungsnachweis!J171</f>
        <v>0</v>
      </c>
      <c r="P161" s="182">
        <f t="shared" si="34"/>
        <v>0</v>
      </c>
      <c r="Q161" s="182">
        <f t="shared" si="32"/>
        <v>0</v>
      </c>
      <c r="R161" s="749">
        <f t="shared" si="35"/>
        <v>0</v>
      </c>
      <c r="S161" s="346">
        <f t="shared" si="36"/>
        <v>0</v>
      </c>
      <c r="T161" s="346">
        <f t="shared" si="37"/>
        <v>0</v>
      </c>
      <c r="U161" s="346">
        <f t="shared" si="38"/>
        <v>0</v>
      </c>
      <c r="V161" s="750">
        <f t="shared" si="39"/>
        <v>0</v>
      </c>
      <c r="W161" s="748"/>
      <c r="X161" s="822">
        <f t="shared" si="40"/>
        <v>0</v>
      </c>
      <c r="Y161" s="749">
        <f t="shared" si="41"/>
        <v>0</v>
      </c>
      <c r="Z161" s="346">
        <f t="shared" si="42"/>
        <v>0</v>
      </c>
      <c r="AA161" s="346">
        <f t="shared" si="43"/>
        <v>0</v>
      </c>
      <c r="AB161" s="346">
        <f t="shared" si="44"/>
        <v>0</v>
      </c>
      <c r="AC161" s="750">
        <f t="shared" si="30"/>
        <v>0</v>
      </c>
    </row>
    <row r="162" spans="1:29" x14ac:dyDescent="0.25">
      <c r="A162" s="121" t="str">
        <f>Monatsverwendungsnachweis!A172</f>
        <v/>
      </c>
      <c r="B162" s="184">
        <f>Monatsverwendungsnachweis!B172</f>
        <v>0</v>
      </c>
      <c r="C162" s="184">
        <f>Monatsverwendungsnachweis!D172</f>
        <v>0</v>
      </c>
      <c r="D162" s="146">
        <f>Monatsverwendungsnachweis!F172</f>
        <v>0</v>
      </c>
      <c r="E162" s="121">
        <f>Monatsverwendungsnachweis!G172</f>
        <v>0</v>
      </c>
      <c r="F162" s="146">
        <f>Monatsverwendungsnachweis!H172</f>
        <v>0</v>
      </c>
      <c r="G162" s="182">
        <f>Statistik!AM169</f>
        <v>0</v>
      </c>
      <c r="H162" s="182">
        <f>Statistik!AN169</f>
        <v>0</v>
      </c>
      <c r="I162" s="586">
        <f>IF(Monatsverwendungsnachweis!$P$6="ja",1,0)</f>
        <v>1</v>
      </c>
      <c r="J162" s="182">
        <f t="shared" si="31"/>
        <v>1</v>
      </c>
      <c r="K162" s="182">
        <f>IF(Monatsverwendungsnachweis!BI172&lt;=0,0,1)</f>
        <v>1</v>
      </c>
      <c r="L162" s="147">
        <f>Ermittlung_Pauschale!N161</f>
        <v>0</v>
      </c>
      <c r="M162" s="182">
        <f t="shared" si="33"/>
        <v>0</v>
      </c>
      <c r="N162" s="460">
        <f>Monatsverwendungsnachweis!$AG$7</f>
        <v>31</v>
      </c>
      <c r="O162" s="777">
        <f>Monatsverwendungsnachweis!J172</f>
        <v>0</v>
      </c>
      <c r="P162" s="182">
        <f t="shared" si="34"/>
        <v>0</v>
      </c>
      <c r="Q162" s="182">
        <f t="shared" si="32"/>
        <v>0</v>
      </c>
      <c r="R162" s="749">
        <f t="shared" si="35"/>
        <v>0</v>
      </c>
      <c r="S162" s="346">
        <f t="shared" si="36"/>
        <v>0</v>
      </c>
      <c r="T162" s="346">
        <f t="shared" si="37"/>
        <v>0</v>
      </c>
      <c r="U162" s="346">
        <f t="shared" si="38"/>
        <v>0</v>
      </c>
      <c r="V162" s="750">
        <f t="shared" si="39"/>
        <v>0</v>
      </c>
      <c r="W162" s="748"/>
      <c r="X162" s="822">
        <f t="shared" si="40"/>
        <v>0</v>
      </c>
      <c r="Y162" s="749">
        <f t="shared" si="41"/>
        <v>0</v>
      </c>
      <c r="Z162" s="346">
        <f t="shared" si="42"/>
        <v>0</v>
      </c>
      <c r="AA162" s="346">
        <f t="shared" si="43"/>
        <v>0</v>
      </c>
      <c r="AB162" s="346">
        <f t="shared" si="44"/>
        <v>0</v>
      </c>
      <c r="AC162" s="750">
        <f t="shared" si="30"/>
        <v>0</v>
      </c>
    </row>
    <row r="163" spans="1:29" x14ac:dyDescent="0.25">
      <c r="A163" s="121" t="str">
        <f>Monatsverwendungsnachweis!A173</f>
        <v/>
      </c>
      <c r="B163" s="184">
        <f>Monatsverwendungsnachweis!B173</f>
        <v>0</v>
      </c>
      <c r="C163" s="184">
        <f>Monatsverwendungsnachweis!D173</f>
        <v>0</v>
      </c>
      <c r="D163" s="146">
        <f>Monatsverwendungsnachweis!F173</f>
        <v>0</v>
      </c>
      <c r="E163" s="121">
        <f>Monatsverwendungsnachweis!G173</f>
        <v>0</v>
      </c>
      <c r="F163" s="146">
        <f>Monatsverwendungsnachweis!H173</f>
        <v>0</v>
      </c>
      <c r="G163" s="182">
        <f>Statistik!AM170</f>
        <v>0</v>
      </c>
      <c r="H163" s="182">
        <f>Statistik!AN170</f>
        <v>0</v>
      </c>
      <c r="I163" s="586">
        <f>IF(Monatsverwendungsnachweis!$P$6="ja",1,0)</f>
        <v>1</v>
      </c>
      <c r="J163" s="182">
        <f t="shared" si="31"/>
        <v>1</v>
      </c>
      <c r="K163" s="182">
        <f>IF(Monatsverwendungsnachweis!BI173&lt;=0,0,1)</f>
        <v>1</v>
      </c>
      <c r="L163" s="147">
        <f>Ermittlung_Pauschale!N162</f>
        <v>0</v>
      </c>
      <c r="M163" s="182">
        <f t="shared" si="33"/>
        <v>0</v>
      </c>
      <c r="N163" s="460">
        <f>Monatsverwendungsnachweis!$AG$7</f>
        <v>31</v>
      </c>
      <c r="O163" s="777">
        <f>Monatsverwendungsnachweis!J173</f>
        <v>0</v>
      </c>
      <c r="P163" s="182">
        <f t="shared" si="34"/>
        <v>0</v>
      </c>
      <c r="Q163" s="182">
        <f t="shared" si="32"/>
        <v>0</v>
      </c>
      <c r="R163" s="749">
        <f t="shared" si="35"/>
        <v>0</v>
      </c>
      <c r="S163" s="346">
        <f t="shared" si="36"/>
        <v>0</v>
      </c>
      <c r="T163" s="346">
        <f t="shared" si="37"/>
        <v>0</v>
      </c>
      <c r="U163" s="346">
        <f t="shared" si="38"/>
        <v>0</v>
      </c>
      <c r="V163" s="750">
        <f t="shared" si="39"/>
        <v>0</v>
      </c>
      <c r="W163" s="748"/>
      <c r="X163" s="822">
        <f t="shared" si="40"/>
        <v>0</v>
      </c>
      <c r="Y163" s="749">
        <f t="shared" si="41"/>
        <v>0</v>
      </c>
      <c r="Z163" s="346">
        <f t="shared" si="42"/>
        <v>0</v>
      </c>
      <c r="AA163" s="346">
        <f t="shared" si="43"/>
        <v>0</v>
      </c>
      <c r="AB163" s="346">
        <f t="shared" si="44"/>
        <v>0</v>
      </c>
      <c r="AC163" s="750">
        <f t="shared" si="30"/>
        <v>0</v>
      </c>
    </row>
    <row r="164" spans="1:29" x14ac:dyDescent="0.25">
      <c r="A164" s="121" t="str">
        <f>Monatsverwendungsnachweis!A174</f>
        <v/>
      </c>
      <c r="B164" s="184">
        <f>Monatsverwendungsnachweis!B174</f>
        <v>0</v>
      </c>
      <c r="C164" s="184">
        <f>Monatsverwendungsnachweis!D174</f>
        <v>0</v>
      </c>
      <c r="D164" s="146">
        <f>Monatsverwendungsnachweis!F174</f>
        <v>0</v>
      </c>
      <c r="E164" s="121">
        <f>Monatsverwendungsnachweis!G174</f>
        <v>0</v>
      </c>
      <c r="F164" s="146">
        <f>Monatsverwendungsnachweis!H174</f>
        <v>0</v>
      </c>
      <c r="G164" s="182">
        <f>Statistik!AM171</f>
        <v>0</v>
      </c>
      <c r="H164" s="182">
        <f>Statistik!AN171</f>
        <v>0</v>
      </c>
      <c r="I164" s="586">
        <f>IF(Monatsverwendungsnachweis!$P$6="ja",1,0)</f>
        <v>1</v>
      </c>
      <c r="J164" s="182">
        <f t="shared" si="31"/>
        <v>1</v>
      </c>
      <c r="K164" s="182">
        <f>IF(Monatsverwendungsnachweis!BI174&lt;=0,0,1)</f>
        <v>1</v>
      </c>
      <c r="L164" s="147">
        <f>Ermittlung_Pauschale!N163</f>
        <v>0</v>
      </c>
      <c r="M164" s="182">
        <f t="shared" si="33"/>
        <v>0</v>
      </c>
      <c r="N164" s="460">
        <f>Monatsverwendungsnachweis!$AG$7</f>
        <v>31</v>
      </c>
      <c r="O164" s="777">
        <f>Monatsverwendungsnachweis!J174</f>
        <v>0</v>
      </c>
      <c r="P164" s="182">
        <f t="shared" si="34"/>
        <v>0</v>
      </c>
      <c r="Q164" s="182">
        <f t="shared" si="32"/>
        <v>0</v>
      </c>
      <c r="R164" s="749">
        <f t="shared" si="35"/>
        <v>0</v>
      </c>
      <c r="S164" s="346">
        <f t="shared" si="36"/>
        <v>0</v>
      </c>
      <c r="T164" s="346">
        <f t="shared" si="37"/>
        <v>0</v>
      </c>
      <c r="U164" s="346">
        <f t="shared" si="38"/>
        <v>0</v>
      </c>
      <c r="V164" s="750">
        <f t="shared" si="39"/>
        <v>0</v>
      </c>
      <c r="W164" s="748"/>
      <c r="X164" s="822">
        <f t="shared" si="40"/>
        <v>0</v>
      </c>
      <c r="Y164" s="749">
        <f t="shared" si="41"/>
        <v>0</v>
      </c>
      <c r="Z164" s="346">
        <f t="shared" si="42"/>
        <v>0</v>
      </c>
      <c r="AA164" s="346">
        <f t="shared" si="43"/>
        <v>0</v>
      </c>
      <c r="AB164" s="346">
        <f t="shared" si="44"/>
        <v>0</v>
      </c>
      <c r="AC164" s="750">
        <f t="shared" si="30"/>
        <v>0</v>
      </c>
    </row>
    <row r="165" spans="1:29" x14ac:dyDescent="0.25">
      <c r="A165" s="121" t="str">
        <f>Monatsverwendungsnachweis!A175</f>
        <v/>
      </c>
      <c r="B165" s="184">
        <f>Monatsverwendungsnachweis!B175</f>
        <v>0</v>
      </c>
      <c r="C165" s="184">
        <f>Monatsverwendungsnachweis!D175</f>
        <v>0</v>
      </c>
      <c r="D165" s="146">
        <f>Monatsverwendungsnachweis!F175</f>
        <v>0</v>
      </c>
      <c r="E165" s="121">
        <f>Monatsverwendungsnachweis!G175</f>
        <v>0</v>
      </c>
      <c r="F165" s="146">
        <f>Monatsverwendungsnachweis!H175</f>
        <v>0</v>
      </c>
      <c r="G165" s="182">
        <f>Statistik!AM172</f>
        <v>0</v>
      </c>
      <c r="H165" s="182">
        <f>Statistik!AN172</f>
        <v>0</v>
      </c>
      <c r="I165" s="586">
        <f>IF(Monatsverwendungsnachweis!$P$6="ja",1,0)</f>
        <v>1</v>
      </c>
      <c r="J165" s="182">
        <f t="shared" si="31"/>
        <v>1</v>
      </c>
      <c r="K165" s="182">
        <f>IF(Monatsverwendungsnachweis!BI175&lt;=0,0,1)</f>
        <v>1</v>
      </c>
      <c r="L165" s="147">
        <f>Ermittlung_Pauschale!N164</f>
        <v>0</v>
      </c>
      <c r="M165" s="182">
        <f t="shared" si="33"/>
        <v>0</v>
      </c>
      <c r="N165" s="460">
        <f>Monatsverwendungsnachweis!$AG$7</f>
        <v>31</v>
      </c>
      <c r="O165" s="777">
        <f>Monatsverwendungsnachweis!J175</f>
        <v>0</v>
      </c>
      <c r="P165" s="182">
        <f t="shared" si="34"/>
        <v>0</v>
      </c>
      <c r="Q165" s="182">
        <f t="shared" si="32"/>
        <v>0</v>
      </c>
      <c r="R165" s="749">
        <f t="shared" si="35"/>
        <v>0</v>
      </c>
      <c r="S165" s="346">
        <f t="shared" si="36"/>
        <v>0</v>
      </c>
      <c r="T165" s="346">
        <f t="shared" si="37"/>
        <v>0</v>
      </c>
      <c r="U165" s="346">
        <f t="shared" si="38"/>
        <v>0</v>
      </c>
      <c r="V165" s="750">
        <f t="shared" si="39"/>
        <v>0</v>
      </c>
      <c r="W165" s="748"/>
      <c r="X165" s="822">
        <f t="shared" si="40"/>
        <v>0</v>
      </c>
      <c r="Y165" s="749">
        <f t="shared" si="41"/>
        <v>0</v>
      </c>
      <c r="Z165" s="346">
        <f t="shared" si="42"/>
        <v>0</v>
      </c>
      <c r="AA165" s="346">
        <f t="shared" si="43"/>
        <v>0</v>
      </c>
      <c r="AB165" s="346">
        <f t="shared" si="44"/>
        <v>0</v>
      </c>
      <c r="AC165" s="750">
        <f t="shared" si="30"/>
        <v>0</v>
      </c>
    </row>
    <row r="166" spans="1:29" x14ac:dyDescent="0.25">
      <c r="A166" s="121" t="str">
        <f>Monatsverwendungsnachweis!A176</f>
        <v/>
      </c>
      <c r="B166" s="184">
        <f>Monatsverwendungsnachweis!B176</f>
        <v>0</v>
      </c>
      <c r="C166" s="184">
        <f>Monatsverwendungsnachweis!D176</f>
        <v>0</v>
      </c>
      <c r="D166" s="146">
        <f>Monatsverwendungsnachweis!F176</f>
        <v>0</v>
      </c>
      <c r="E166" s="121">
        <f>Monatsverwendungsnachweis!G176</f>
        <v>0</v>
      </c>
      <c r="F166" s="146">
        <f>Monatsverwendungsnachweis!H176</f>
        <v>0</v>
      </c>
      <c r="G166" s="182">
        <f>Statistik!AM173</f>
        <v>0</v>
      </c>
      <c r="H166" s="182">
        <f>Statistik!AN173</f>
        <v>0</v>
      </c>
      <c r="I166" s="586">
        <f>IF(Monatsverwendungsnachweis!$P$6="ja",1,0)</f>
        <v>1</v>
      </c>
      <c r="J166" s="182">
        <f t="shared" si="31"/>
        <v>1</v>
      </c>
      <c r="K166" s="182">
        <f>IF(Monatsverwendungsnachweis!BI176&lt;=0,0,1)</f>
        <v>1</v>
      </c>
      <c r="L166" s="147">
        <f>Ermittlung_Pauschale!N165</f>
        <v>0</v>
      </c>
      <c r="M166" s="182">
        <f t="shared" si="33"/>
        <v>0</v>
      </c>
      <c r="N166" s="460">
        <f>Monatsverwendungsnachweis!$AG$7</f>
        <v>31</v>
      </c>
      <c r="O166" s="777">
        <f>Monatsverwendungsnachweis!J176</f>
        <v>0</v>
      </c>
      <c r="P166" s="182">
        <f t="shared" si="34"/>
        <v>0</v>
      </c>
      <c r="Q166" s="182">
        <f t="shared" si="32"/>
        <v>0</v>
      </c>
      <c r="R166" s="749">
        <f t="shared" si="35"/>
        <v>0</v>
      </c>
      <c r="S166" s="346">
        <f t="shared" si="36"/>
        <v>0</v>
      </c>
      <c r="T166" s="346">
        <f t="shared" si="37"/>
        <v>0</v>
      </c>
      <c r="U166" s="346">
        <f t="shared" si="38"/>
        <v>0</v>
      </c>
      <c r="V166" s="750">
        <f t="shared" si="39"/>
        <v>0</v>
      </c>
      <c r="W166" s="748"/>
      <c r="X166" s="822">
        <f t="shared" si="40"/>
        <v>0</v>
      </c>
      <c r="Y166" s="749">
        <f t="shared" si="41"/>
        <v>0</v>
      </c>
      <c r="Z166" s="346">
        <f t="shared" si="42"/>
        <v>0</v>
      </c>
      <c r="AA166" s="346">
        <f t="shared" si="43"/>
        <v>0</v>
      </c>
      <c r="AB166" s="346">
        <f t="shared" si="44"/>
        <v>0</v>
      </c>
      <c r="AC166" s="750">
        <f t="shared" si="30"/>
        <v>0</v>
      </c>
    </row>
    <row r="167" spans="1:29" x14ac:dyDescent="0.25">
      <c r="A167" s="121" t="str">
        <f>Monatsverwendungsnachweis!A177</f>
        <v/>
      </c>
      <c r="B167" s="184">
        <f>Monatsverwendungsnachweis!B177</f>
        <v>0</v>
      </c>
      <c r="C167" s="184">
        <f>Monatsverwendungsnachweis!D177</f>
        <v>0</v>
      </c>
      <c r="D167" s="146">
        <f>Monatsverwendungsnachweis!F177</f>
        <v>0</v>
      </c>
      <c r="E167" s="121">
        <f>Monatsverwendungsnachweis!G177</f>
        <v>0</v>
      </c>
      <c r="F167" s="146">
        <f>Monatsverwendungsnachweis!H177</f>
        <v>0</v>
      </c>
      <c r="G167" s="182">
        <f>Statistik!AM174</f>
        <v>0</v>
      </c>
      <c r="H167" s="182">
        <f>Statistik!AN174</f>
        <v>0</v>
      </c>
      <c r="I167" s="586">
        <f>IF(Monatsverwendungsnachweis!$P$6="ja",1,0)</f>
        <v>1</v>
      </c>
      <c r="J167" s="182">
        <f t="shared" si="31"/>
        <v>1</v>
      </c>
      <c r="K167" s="182">
        <f>IF(Monatsverwendungsnachweis!BI177&lt;=0,0,1)</f>
        <v>1</v>
      </c>
      <c r="L167" s="147">
        <f>Ermittlung_Pauschale!N166</f>
        <v>0</v>
      </c>
      <c r="M167" s="182">
        <f t="shared" si="33"/>
        <v>0</v>
      </c>
      <c r="N167" s="460">
        <f>Monatsverwendungsnachweis!$AG$7</f>
        <v>31</v>
      </c>
      <c r="O167" s="777">
        <f>Monatsverwendungsnachweis!J177</f>
        <v>0</v>
      </c>
      <c r="P167" s="182">
        <f t="shared" si="34"/>
        <v>0</v>
      </c>
      <c r="Q167" s="182">
        <f t="shared" si="32"/>
        <v>0</v>
      </c>
      <c r="R167" s="749">
        <f t="shared" si="35"/>
        <v>0</v>
      </c>
      <c r="S167" s="346">
        <f t="shared" si="36"/>
        <v>0</v>
      </c>
      <c r="T167" s="346">
        <f t="shared" si="37"/>
        <v>0</v>
      </c>
      <c r="U167" s="346">
        <f t="shared" si="38"/>
        <v>0</v>
      </c>
      <c r="V167" s="750">
        <f t="shared" si="39"/>
        <v>0</v>
      </c>
      <c r="W167" s="748"/>
      <c r="X167" s="822">
        <f t="shared" si="40"/>
        <v>0</v>
      </c>
      <c r="Y167" s="749">
        <f t="shared" si="41"/>
        <v>0</v>
      </c>
      <c r="Z167" s="346">
        <f t="shared" si="42"/>
        <v>0</v>
      </c>
      <c r="AA167" s="346">
        <f t="shared" si="43"/>
        <v>0</v>
      </c>
      <c r="AB167" s="346">
        <f t="shared" si="44"/>
        <v>0</v>
      </c>
      <c r="AC167" s="750">
        <f t="shared" ref="AC167:AC230" si="45">SUM(Y167:AB167)</f>
        <v>0</v>
      </c>
    </row>
    <row r="168" spans="1:29" x14ac:dyDescent="0.25">
      <c r="A168" s="121" t="str">
        <f>Monatsverwendungsnachweis!A178</f>
        <v/>
      </c>
      <c r="B168" s="184">
        <f>Monatsverwendungsnachweis!B178</f>
        <v>0</v>
      </c>
      <c r="C168" s="184">
        <f>Monatsverwendungsnachweis!D178</f>
        <v>0</v>
      </c>
      <c r="D168" s="146">
        <f>Monatsverwendungsnachweis!F178</f>
        <v>0</v>
      </c>
      <c r="E168" s="121">
        <f>Monatsverwendungsnachweis!G178</f>
        <v>0</v>
      </c>
      <c r="F168" s="146">
        <f>Monatsverwendungsnachweis!H178</f>
        <v>0</v>
      </c>
      <c r="G168" s="182">
        <f>Statistik!AM175</f>
        <v>0</v>
      </c>
      <c r="H168" s="182">
        <f>Statistik!AN175</f>
        <v>0</v>
      </c>
      <c r="I168" s="586">
        <f>IF(Monatsverwendungsnachweis!$P$6="ja",1,0)</f>
        <v>1</v>
      </c>
      <c r="J168" s="182">
        <f t="shared" si="31"/>
        <v>1</v>
      </c>
      <c r="K168" s="182">
        <f>IF(Monatsverwendungsnachweis!BI178&lt;=0,0,1)</f>
        <v>1</v>
      </c>
      <c r="L168" s="147">
        <f>Ermittlung_Pauschale!N167</f>
        <v>0</v>
      </c>
      <c r="M168" s="182">
        <f t="shared" si="33"/>
        <v>0</v>
      </c>
      <c r="N168" s="460">
        <f>Monatsverwendungsnachweis!$AG$7</f>
        <v>31</v>
      </c>
      <c r="O168" s="777">
        <f>Monatsverwendungsnachweis!J178</f>
        <v>0</v>
      </c>
      <c r="P168" s="182">
        <f t="shared" si="34"/>
        <v>0</v>
      </c>
      <c r="Q168" s="182">
        <f t="shared" si="32"/>
        <v>0</v>
      </c>
      <c r="R168" s="749">
        <f t="shared" si="35"/>
        <v>0</v>
      </c>
      <c r="S168" s="346">
        <f t="shared" si="36"/>
        <v>0</v>
      </c>
      <c r="T168" s="346">
        <f t="shared" si="37"/>
        <v>0</v>
      </c>
      <c r="U168" s="346">
        <f t="shared" si="38"/>
        <v>0</v>
      </c>
      <c r="V168" s="750">
        <f t="shared" si="39"/>
        <v>0</v>
      </c>
      <c r="W168" s="748"/>
      <c r="X168" s="822">
        <f t="shared" si="40"/>
        <v>0</v>
      </c>
      <c r="Y168" s="749">
        <f t="shared" si="41"/>
        <v>0</v>
      </c>
      <c r="Z168" s="346">
        <f t="shared" si="42"/>
        <v>0</v>
      </c>
      <c r="AA168" s="346">
        <f t="shared" si="43"/>
        <v>0</v>
      </c>
      <c r="AB168" s="346">
        <f t="shared" si="44"/>
        <v>0</v>
      </c>
      <c r="AC168" s="750">
        <f t="shared" si="45"/>
        <v>0</v>
      </c>
    </row>
    <row r="169" spans="1:29" x14ac:dyDescent="0.25">
      <c r="A169" s="121" t="str">
        <f>Monatsverwendungsnachweis!A179</f>
        <v/>
      </c>
      <c r="B169" s="184">
        <f>Monatsverwendungsnachweis!B179</f>
        <v>0</v>
      </c>
      <c r="C169" s="184">
        <f>Monatsverwendungsnachweis!D179</f>
        <v>0</v>
      </c>
      <c r="D169" s="146">
        <f>Monatsverwendungsnachweis!F179</f>
        <v>0</v>
      </c>
      <c r="E169" s="121">
        <f>Monatsverwendungsnachweis!G179</f>
        <v>0</v>
      </c>
      <c r="F169" s="146">
        <f>Monatsverwendungsnachweis!H179</f>
        <v>0</v>
      </c>
      <c r="G169" s="182">
        <f>Statistik!AM176</f>
        <v>0</v>
      </c>
      <c r="H169" s="182">
        <f>Statistik!AN176</f>
        <v>0</v>
      </c>
      <c r="I169" s="586">
        <f>IF(Monatsverwendungsnachweis!$P$6="ja",1,0)</f>
        <v>1</v>
      </c>
      <c r="J169" s="182">
        <f t="shared" si="31"/>
        <v>1</v>
      </c>
      <c r="K169" s="182">
        <f>IF(Monatsverwendungsnachweis!BI179&lt;=0,0,1)</f>
        <v>1</v>
      </c>
      <c r="L169" s="147">
        <f>Ermittlung_Pauschale!N168</f>
        <v>0</v>
      </c>
      <c r="M169" s="182">
        <f t="shared" si="33"/>
        <v>0</v>
      </c>
      <c r="N169" s="460">
        <f>Monatsverwendungsnachweis!$AG$7</f>
        <v>31</v>
      </c>
      <c r="O169" s="777">
        <f>Monatsverwendungsnachweis!J179</f>
        <v>0</v>
      </c>
      <c r="P169" s="182">
        <f t="shared" si="34"/>
        <v>0</v>
      </c>
      <c r="Q169" s="182">
        <f t="shared" si="32"/>
        <v>0</v>
      </c>
      <c r="R169" s="749">
        <f t="shared" si="35"/>
        <v>0</v>
      </c>
      <c r="S169" s="346">
        <f t="shared" si="36"/>
        <v>0</v>
      </c>
      <c r="T169" s="346">
        <f t="shared" si="37"/>
        <v>0</v>
      </c>
      <c r="U169" s="346">
        <f t="shared" si="38"/>
        <v>0</v>
      </c>
      <c r="V169" s="750">
        <f t="shared" si="39"/>
        <v>0</v>
      </c>
      <c r="W169" s="748"/>
      <c r="X169" s="822">
        <f t="shared" si="40"/>
        <v>0</v>
      </c>
      <c r="Y169" s="749">
        <f t="shared" si="41"/>
        <v>0</v>
      </c>
      <c r="Z169" s="346">
        <f t="shared" si="42"/>
        <v>0</v>
      </c>
      <c r="AA169" s="346">
        <f t="shared" si="43"/>
        <v>0</v>
      </c>
      <c r="AB169" s="346">
        <f t="shared" si="44"/>
        <v>0</v>
      </c>
      <c r="AC169" s="750">
        <f t="shared" si="45"/>
        <v>0</v>
      </c>
    </row>
    <row r="170" spans="1:29" x14ac:dyDescent="0.25">
      <c r="A170" s="121" t="str">
        <f>Monatsverwendungsnachweis!A180</f>
        <v/>
      </c>
      <c r="B170" s="184">
        <f>Monatsverwendungsnachweis!B180</f>
        <v>0</v>
      </c>
      <c r="C170" s="184">
        <f>Monatsverwendungsnachweis!D180</f>
        <v>0</v>
      </c>
      <c r="D170" s="146">
        <f>Monatsverwendungsnachweis!F180</f>
        <v>0</v>
      </c>
      <c r="E170" s="121">
        <f>Monatsverwendungsnachweis!G180</f>
        <v>0</v>
      </c>
      <c r="F170" s="146">
        <f>Monatsverwendungsnachweis!H180</f>
        <v>0</v>
      </c>
      <c r="G170" s="182">
        <f>Statistik!AM177</f>
        <v>0</v>
      </c>
      <c r="H170" s="182">
        <f>Statistik!AN177</f>
        <v>0</v>
      </c>
      <c r="I170" s="586">
        <f>IF(Monatsverwendungsnachweis!$P$6="ja",1,0)</f>
        <v>1</v>
      </c>
      <c r="J170" s="182">
        <f t="shared" si="31"/>
        <v>1</v>
      </c>
      <c r="K170" s="182">
        <f>IF(Monatsverwendungsnachweis!BI180&lt;=0,0,1)</f>
        <v>1</v>
      </c>
      <c r="L170" s="147">
        <f>Ermittlung_Pauschale!N169</f>
        <v>0</v>
      </c>
      <c r="M170" s="182">
        <f t="shared" si="33"/>
        <v>0</v>
      </c>
      <c r="N170" s="460">
        <f>Monatsverwendungsnachweis!$AG$7</f>
        <v>31</v>
      </c>
      <c r="O170" s="777">
        <f>Monatsverwendungsnachweis!J180</f>
        <v>0</v>
      </c>
      <c r="P170" s="182">
        <f t="shared" si="34"/>
        <v>0</v>
      </c>
      <c r="Q170" s="182">
        <f t="shared" si="32"/>
        <v>0</v>
      </c>
      <c r="R170" s="749">
        <f t="shared" si="35"/>
        <v>0</v>
      </c>
      <c r="S170" s="346">
        <f t="shared" si="36"/>
        <v>0</v>
      </c>
      <c r="T170" s="346">
        <f t="shared" si="37"/>
        <v>0</v>
      </c>
      <c r="U170" s="346">
        <f t="shared" si="38"/>
        <v>0</v>
      </c>
      <c r="V170" s="750">
        <f t="shared" si="39"/>
        <v>0</v>
      </c>
      <c r="W170" s="748"/>
      <c r="X170" s="822">
        <f t="shared" si="40"/>
        <v>0</v>
      </c>
      <c r="Y170" s="749">
        <f t="shared" si="41"/>
        <v>0</v>
      </c>
      <c r="Z170" s="346">
        <f t="shared" si="42"/>
        <v>0</v>
      </c>
      <c r="AA170" s="346">
        <f t="shared" si="43"/>
        <v>0</v>
      </c>
      <c r="AB170" s="346">
        <f t="shared" si="44"/>
        <v>0</v>
      </c>
      <c r="AC170" s="750">
        <f t="shared" si="45"/>
        <v>0</v>
      </c>
    </row>
    <row r="171" spans="1:29" x14ac:dyDescent="0.25">
      <c r="A171" s="121" t="str">
        <f>Monatsverwendungsnachweis!A181</f>
        <v/>
      </c>
      <c r="B171" s="184">
        <f>Monatsverwendungsnachweis!B181</f>
        <v>0</v>
      </c>
      <c r="C171" s="184">
        <f>Monatsverwendungsnachweis!D181</f>
        <v>0</v>
      </c>
      <c r="D171" s="146">
        <f>Monatsverwendungsnachweis!F181</f>
        <v>0</v>
      </c>
      <c r="E171" s="121">
        <f>Monatsverwendungsnachweis!G181</f>
        <v>0</v>
      </c>
      <c r="F171" s="146">
        <f>Monatsverwendungsnachweis!H181</f>
        <v>0</v>
      </c>
      <c r="G171" s="182">
        <f>Statistik!AM178</f>
        <v>0</v>
      </c>
      <c r="H171" s="182">
        <f>Statistik!AN178</f>
        <v>0</v>
      </c>
      <c r="I171" s="586">
        <f>IF(Monatsverwendungsnachweis!$P$6="ja",1,0)</f>
        <v>1</v>
      </c>
      <c r="J171" s="182">
        <f t="shared" si="31"/>
        <v>1</v>
      </c>
      <c r="K171" s="182">
        <f>IF(Monatsverwendungsnachweis!BI181&lt;=0,0,1)</f>
        <v>1</v>
      </c>
      <c r="L171" s="147">
        <f>Ermittlung_Pauschale!N170</f>
        <v>0</v>
      </c>
      <c r="M171" s="182">
        <f t="shared" si="33"/>
        <v>0</v>
      </c>
      <c r="N171" s="460">
        <f>Monatsverwendungsnachweis!$AG$7</f>
        <v>31</v>
      </c>
      <c r="O171" s="777">
        <f>Monatsverwendungsnachweis!J181</f>
        <v>0</v>
      </c>
      <c r="P171" s="182">
        <f t="shared" si="34"/>
        <v>0</v>
      </c>
      <c r="Q171" s="182">
        <f t="shared" si="32"/>
        <v>0</v>
      </c>
      <c r="R171" s="749">
        <f t="shared" si="35"/>
        <v>0</v>
      </c>
      <c r="S171" s="346">
        <f t="shared" si="36"/>
        <v>0</v>
      </c>
      <c r="T171" s="346">
        <f t="shared" si="37"/>
        <v>0</v>
      </c>
      <c r="U171" s="346">
        <f t="shared" si="38"/>
        <v>0</v>
      </c>
      <c r="V171" s="750">
        <f t="shared" si="39"/>
        <v>0</v>
      </c>
      <c r="W171" s="748"/>
      <c r="X171" s="822">
        <f t="shared" si="40"/>
        <v>0</v>
      </c>
      <c r="Y171" s="749">
        <f t="shared" si="41"/>
        <v>0</v>
      </c>
      <c r="Z171" s="346">
        <f t="shared" si="42"/>
        <v>0</v>
      </c>
      <c r="AA171" s="346">
        <f t="shared" si="43"/>
        <v>0</v>
      </c>
      <c r="AB171" s="346">
        <f t="shared" si="44"/>
        <v>0</v>
      </c>
      <c r="AC171" s="750">
        <f t="shared" si="45"/>
        <v>0</v>
      </c>
    </row>
    <row r="172" spans="1:29" x14ac:dyDescent="0.25">
      <c r="A172" s="121" t="str">
        <f>Monatsverwendungsnachweis!A182</f>
        <v/>
      </c>
      <c r="B172" s="184">
        <f>Monatsverwendungsnachweis!B182</f>
        <v>0</v>
      </c>
      <c r="C172" s="184">
        <f>Monatsverwendungsnachweis!D182</f>
        <v>0</v>
      </c>
      <c r="D172" s="146">
        <f>Monatsverwendungsnachweis!F182</f>
        <v>0</v>
      </c>
      <c r="E172" s="121">
        <f>Monatsverwendungsnachweis!G182</f>
        <v>0</v>
      </c>
      <c r="F172" s="146">
        <f>Monatsverwendungsnachweis!H182</f>
        <v>0</v>
      </c>
      <c r="G172" s="182">
        <f>Statistik!AM179</f>
        <v>0</v>
      </c>
      <c r="H172" s="182">
        <f>Statistik!AN179</f>
        <v>0</v>
      </c>
      <c r="I172" s="586">
        <f>IF(Monatsverwendungsnachweis!$P$6="ja",1,0)</f>
        <v>1</v>
      </c>
      <c r="J172" s="182">
        <f t="shared" si="31"/>
        <v>1</v>
      </c>
      <c r="K172" s="182">
        <f>IF(Monatsverwendungsnachweis!BI182&lt;=0,0,1)</f>
        <v>1</v>
      </c>
      <c r="L172" s="147">
        <f>Ermittlung_Pauschale!N171</f>
        <v>0</v>
      </c>
      <c r="M172" s="182">
        <f t="shared" si="33"/>
        <v>0</v>
      </c>
      <c r="N172" s="460">
        <f>Monatsverwendungsnachweis!$AG$7</f>
        <v>31</v>
      </c>
      <c r="O172" s="777">
        <f>Monatsverwendungsnachweis!J182</f>
        <v>0</v>
      </c>
      <c r="P172" s="182">
        <f t="shared" si="34"/>
        <v>0</v>
      </c>
      <c r="Q172" s="182">
        <f t="shared" si="32"/>
        <v>0</v>
      </c>
      <c r="R172" s="749">
        <f t="shared" si="35"/>
        <v>0</v>
      </c>
      <c r="S172" s="346">
        <f t="shared" si="36"/>
        <v>0</v>
      </c>
      <c r="T172" s="346">
        <f t="shared" si="37"/>
        <v>0</v>
      </c>
      <c r="U172" s="346">
        <f t="shared" si="38"/>
        <v>0</v>
      </c>
      <c r="V172" s="750">
        <f t="shared" si="39"/>
        <v>0</v>
      </c>
      <c r="W172" s="748"/>
      <c r="X172" s="822">
        <f t="shared" si="40"/>
        <v>0</v>
      </c>
      <c r="Y172" s="749">
        <f t="shared" si="41"/>
        <v>0</v>
      </c>
      <c r="Z172" s="346">
        <f t="shared" si="42"/>
        <v>0</v>
      </c>
      <c r="AA172" s="346">
        <f t="shared" si="43"/>
        <v>0</v>
      </c>
      <c r="AB172" s="346">
        <f t="shared" si="44"/>
        <v>0</v>
      </c>
      <c r="AC172" s="750">
        <f t="shared" si="45"/>
        <v>0</v>
      </c>
    </row>
    <row r="173" spans="1:29" x14ac:dyDescent="0.25">
      <c r="A173" s="121" t="str">
        <f>Monatsverwendungsnachweis!A183</f>
        <v/>
      </c>
      <c r="B173" s="184">
        <f>Monatsverwendungsnachweis!B183</f>
        <v>0</v>
      </c>
      <c r="C173" s="184">
        <f>Monatsverwendungsnachweis!D183</f>
        <v>0</v>
      </c>
      <c r="D173" s="146">
        <f>Monatsverwendungsnachweis!F183</f>
        <v>0</v>
      </c>
      <c r="E173" s="121">
        <f>Monatsverwendungsnachweis!G183</f>
        <v>0</v>
      </c>
      <c r="F173" s="146">
        <f>Monatsverwendungsnachweis!H183</f>
        <v>0</v>
      </c>
      <c r="G173" s="182">
        <f>Statistik!AM180</f>
        <v>0</v>
      </c>
      <c r="H173" s="182">
        <f>Statistik!AN180</f>
        <v>0</v>
      </c>
      <c r="I173" s="586">
        <f>IF(Monatsverwendungsnachweis!$P$6="ja",1,0)</f>
        <v>1</v>
      </c>
      <c r="J173" s="182">
        <f t="shared" si="31"/>
        <v>1</v>
      </c>
      <c r="K173" s="182">
        <f>IF(Monatsverwendungsnachweis!BI183&lt;=0,0,1)</f>
        <v>1</v>
      </c>
      <c r="L173" s="147">
        <f>Ermittlung_Pauschale!N172</f>
        <v>0</v>
      </c>
      <c r="M173" s="182">
        <f t="shared" si="33"/>
        <v>0</v>
      </c>
      <c r="N173" s="460">
        <f>Monatsverwendungsnachweis!$AG$7</f>
        <v>31</v>
      </c>
      <c r="O173" s="777">
        <f>Monatsverwendungsnachweis!J183</f>
        <v>0</v>
      </c>
      <c r="P173" s="182">
        <f t="shared" si="34"/>
        <v>0</v>
      </c>
      <c r="Q173" s="182">
        <f t="shared" si="32"/>
        <v>0</v>
      </c>
      <c r="R173" s="749">
        <f t="shared" si="35"/>
        <v>0</v>
      </c>
      <c r="S173" s="346">
        <f t="shared" si="36"/>
        <v>0</v>
      </c>
      <c r="T173" s="346">
        <f t="shared" si="37"/>
        <v>0</v>
      </c>
      <c r="U173" s="346">
        <f t="shared" si="38"/>
        <v>0</v>
      </c>
      <c r="V173" s="750">
        <f t="shared" si="39"/>
        <v>0</v>
      </c>
      <c r="W173" s="748"/>
      <c r="X173" s="822">
        <f t="shared" si="40"/>
        <v>0</v>
      </c>
      <c r="Y173" s="749">
        <f t="shared" si="41"/>
        <v>0</v>
      </c>
      <c r="Z173" s="346">
        <f t="shared" si="42"/>
        <v>0</v>
      </c>
      <c r="AA173" s="346">
        <f t="shared" si="43"/>
        <v>0</v>
      </c>
      <c r="AB173" s="346">
        <f t="shared" si="44"/>
        <v>0</v>
      </c>
      <c r="AC173" s="750">
        <f t="shared" si="45"/>
        <v>0</v>
      </c>
    </row>
    <row r="174" spans="1:29" x14ac:dyDescent="0.25">
      <c r="A174" s="121" t="str">
        <f>Monatsverwendungsnachweis!A184</f>
        <v/>
      </c>
      <c r="B174" s="184">
        <f>Monatsverwendungsnachweis!B184</f>
        <v>0</v>
      </c>
      <c r="C174" s="184">
        <f>Monatsverwendungsnachweis!D184</f>
        <v>0</v>
      </c>
      <c r="D174" s="146">
        <f>Monatsverwendungsnachweis!F184</f>
        <v>0</v>
      </c>
      <c r="E174" s="121">
        <f>Monatsverwendungsnachweis!G184</f>
        <v>0</v>
      </c>
      <c r="F174" s="146">
        <f>Monatsverwendungsnachweis!H184</f>
        <v>0</v>
      </c>
      <c r="G174" s="182">
        <f>Statistik!AM181</f>
        <v>0</v>
      </c>
      <c r="H174" s="182">
        <f>Statistik!AN181</f>
        <v>0</v>
      </c>
      <c r="I174" s="586">
        <f>IF(Monatsverwendungsnachweis!$P$6="ja",1,0)</f>
        <v>1</v>
      </c>
      <c r="J174" s="182">
        <f t="shared" si="31"/>
        <v>1</v>
      </c>
      <c r="K174" s="182">
        <f>IF(Monatsverwendungsnachweis!BI184&lt;=0,0,1)</f>
        <v>1</v>
      </c>
      <c r="L174" s="147">
        <f>Ermittlung_Pauschale!N173</f>
        <v>0</v>
      </c>
      <c r="M174" s="182">
        <f t="shared" si="33"/>
        <v>0</v>
      </c>
      <c r="N174" s="460">
        <f>Monatsverwendungsnachweis!$AG$7</f>
        <v>31</v>
      </c>
      <c r="O174" s="777">
        <f>Monatsverwendungsnachweis!J184</f>
        <v>0</v>
      </c>
      <c r="P174" s="182">
        <f t="shared" si="34"/>
        <v>0</v>
      </c>
      <c r="Q174" s="182">
        <f t="shared" si="32"/>
        <v>0</v>
      </c>
      <c r="R174" s="749">
        <f t="shared" si="35"/>
        <v>0</v>
      </c>
      <c r="S174" s="346">
        <f t="shared" si="36"/>
        <v>0</v>
      </c>
      <c r="T174" s="346">
        <f t="shared" si="37"/>
        <v>0</v>
      </c>
      <c r="U174" s="346">
        <f t="shared" si="38"/>
        <v>0</v>
      </c>
      <c r="V174" s="750">
        <f t="shared" si="39"/>
        <v>0</v>
      </c>
      <c r="W174" s="748"/>
      <c r="X174" s="822">
        <f t="shared" si="40"/>
        <v>0</v>
      </c>
      <c r="Y174" s="749">
        <f t="shared" si="41"/>
        <v>0</v>
      </c>
      <c r="Z174" s="346">
        <f t="shared" si="42"/>
        <v>0</v>
      </c>
      <c r="AA174" s="346">
        <f t="shared" si="43"/>
        <v>0</v>
      </c>
      <c r="AB174" s="346">
        <f t="shared" si="44"/>
        <v>0</v>
      </c>
      <c r="AC174" s="750">
        <f t="shared" si="45"/>
        <v>0</v>
      </c>
    </row>
    <row r="175" spans="1:29" x14ac:dyDescent="0.25">
      <c r="A175" s="121" t="str">
        <f>Monatsverwendungsnachweis!A185</f>
        <v/>
      </c>
      <c r="B175" s="184">
        <f>Monatsverwendungsnachweis!B185</f>
        <v>0</v>
      </c>
      <c r="C175" s="184">
        <f>Monatsverwendungsnachweis!D185</f>
        <v>0</v>
      </c>
      <c r="D175" s="146">
        <f>Monatsverwendungsnachweis!F185</f>
        <v>0</v>
      </c>
      <c r="E175" s="121">
        <f>Monatsverwendungsnachweis!G185</f>
        <v>0</v>
      </c>
      <c r="F175" s="146">
        <f>Monatsverwendungsnachweis!H185</f>
        <v>0</v>
      </c>
      <c r="G175" s="182">
        <f>Statistik!AM182</f>
        <v>0</v>
      </c>
      <c r="H175" s="182">
        <f>Statistik!AN182</f>
        <v>0</v>
      </c>
      <c r="I175" s="586">
        <f>IF(Monatsverwendungsnachweis!$P$6="ja",1,0)</f>
        <v>1</v>
      </c>
      <c r="J175" s="182">
        <f t="shared" si="31"/>
        <v>1</v>
      </c>
      <c r="K175" s="182">
        <f>IF(Monatsverwendungsnachweis!BI185&lt;=0,0,1)</f>
        <v>1</v>
      </c>
      <c r="L175" s="147">
        <f>Ermittlung_Pauschale!N174</f>
        <v>0</v>
      </c>
      <c r="M175" s="182">
        <f t="shared" si="33"/>
        <v>0</v>
      </c>
      <c r="N175" s="460">
        <f>Monatsverwendungsnachweis!$AG$7</f>
        <v>31</v>
      </c>
      <c r="O175" s="777">
        <f>Monatsverwendungsnachweis!J185</f>
        <v>0</v>
      </c>
      <c r="P175" s="182">
        <f t="shared" si="34"/>
        <v>0</v>
      </c>
      <c r="Q175" s="182">
        <f t="shared" si="32"/>
        <v>0</v>
      </c>
      <c r="R175" s="749">
        <f t="shared" si="35"/>
        <v>0</v>
      </c>
      <c r="S175" s="346">
        <f t="shared" si="36"/>
        <v>0</v>
      </c>
      <c r="T175" s="346">
        <f t="shared" si="37"/>
        <v>0</v>
      </c>
      <c r="U175" s="346">
        <f t="shared" si="38"/>
        <v>0</v>
      </c>
      <c r="V175" s="750">
        <f t="shared" si="39"/>
        <v>0</v>
      </c>
      <c r="W175" s="748"/>
      <c r="X175" s="822">
        <f t="shared" si="40"/>
        <v>0</v>
      </c>
      <c r="Y175" s="749">
        <f t="shared" si="41"/>
        <v>0</v>
      </c>
      <c r="Z175" s="346">
        <f t="shared" si="42"/>
        <v>0</v>
      </c>
      <c r="AA175" s="346">
        <f t="shared" si="43"/>
        <v>0</v>
      </c>
      <c r="AB175" s="346">
        <f t="shared" si="44"/>
        <v>0</v>
      </c>
      <c r="AC175" s="750">
        <f t="shared" si="45"/>
        <v>0</v>
      </c>
    </row>
    <row r="176" spans="1:29" x14ac:dyDescent="0.25">
      <c r="A176" s="121" t="str">
        <f>Monatsverwendungsnachweis!A186</f>
        <v/>
      </c>
      <c r="B176" s="184">
        <f>Monatsverwendungsnachweis!B186</f>
        <v>0</v>
      </c>
      <c r="C176" s="184">
        <f>Monatsverwendungsnachweis!D186</f>
        <v>0</v>
      </c>
      <c r="D176" s="146">
        <f>Monatsverwendungsnachweis!F186</f>
        <v>0</v>
      </c>
      <c r="E176" s="121">
        <f>Monatsverwendungsnachweis!G186</f>
        <v>0</v>
      </c>
      <c r="F176" s="146">
        <f>Monatsverwendungsnachweis!H186</f>
        <v>0</v>
      </c>
      <c r="G176" s="182">
        <f>Statistik!AM183</f>
        <v>0</v>
      </c>
      <c r="H176" s="182">
        <f>Statistik!AN183</f>
        <v>0</v>
      </c>
      <c r="I176" s="586">
        <f>IF(Monatsverwendungsnachweis!$P$6="ja",1,0)</f>
        <v>1</v>
      </c>
      <c r="J176" s="182">
        <f t="shared" si="31"/>
        <v>1</v>
      </c>
      <c r="K176" s="182">
        <f>IF(Monatsverwendungsnachweis!BI186&lt;=0,0,1)</f>
        <v>1</v>
      </c>
      <c r="L176" s="147">
        <f>Ermittlung_Pauschale!N175</f>
        <v>0</v>
      </c>
      <c r="M176" s="182">
        <f t="shared" si="33"/>
        <v>0</v>
      </c>
      <c r="N176" s="460">
        <f>Monatsverwendungsnachweis!$AG$7</f>
        <v>31</v>
      </c>
      <c r="O176" s="777">
        <f>Monatsverwendungsnachweis!J186</f>
        <v>0</v>
      </c>
      <c r="P176" s="182">
        <f t="shared" si="34"/>
        <v>0</v>
      </c>
      <c r="Q176" s="182">
        <f t="shared" si="32"/>
        <v>0</v>
      </c>
      <c r="R176" s="749">
        <f t="shared" si="35"/>
        <v>0</v>
      </c>
      <c r="S176" s="346">
        <f t="shared" si="36"/>
        <v>0</v>
      </c>
      <c r="T176" s="346">
        <f t="shared" si="37"/>
        <v>0</v>
      </c>
      <c r="U176" s="346">
        <f t="shared" si="38"/>
        <v>0</v>
      </c>
      <c r="V176" s="750">
        <f t="shared" si="39"/>
        <v>0</v>
      </c>
      <c r="W176" s="748"/>
      <c r="X176" s="822">
        <f t="shared" si="40"/>
        <v>0</v>
      </c>
      <c r="Y176" s="749">
        <f t="shared" si="41"/>
        <v>0</v>
      </c>
      <c r="Z176" s="346">
        <f t="shared" si="42"/>
        <v>0</v>
      </c>
      <c r="AA176" s="346">
        <f t="shared" si="43"/>
        <v>0</v>
      </c>
      <c r="AB176" s="346">
        <f t="shared" si="44"/>
        <v>0</v>
      </c>
      <c r="AC176" s="750">
        <f t="shared" si="45"/>
        <v>0</v>
      </c>
    </row>
    <row r="177" spans="1:29" x14ac:dyDescent="0.25">
      <c r="A177" s="121" t="str">
        <f>Monatsverwendungsnachweis!A187</f>
        <v/>
      </c>
      <c r="B177" s="184">
        <f>Monatsverwendungsnachweis!B187</f>
        <v>0</v>
      </c>
      <c r="C177" s="184">
        <f>Monatsverwendungsnachweis!D187</f>
        <v>0</v>
      </c>
      <c r="D177" s="146">
        <f>Monatsverwendungsnachweis!F187</f>
        <v>0</v>
      </c>
      <c r="E177" s="121">
        <f>Monatsverwendungsnachweis!G187</f>
        <v>0</v>
      </c>
      <c r="F177" s="146">
        <f>Monatsverwendungsnachweis!H187</f>
        <v>0</v>
      </c>
      <c r="G177" s="182">
        <f>Statistik!AM184</f>
        <v>0</v>
      </c>
      <c r="H177" s="182">
        <f>Statistik!AN184</f>
        <v>0</v>
      </c>
      <c r="I177" s="586">
        <f>IF(Monatsverwendungsnachweis!$P$6="ja",1,0)</f>
        <v>1</v>
      </c>
      <c r="J177" s="182">
        <f t="shared" si="31"/>
        <v>1</v>
      </c>
      <c r="K177" s="182">
        <f>IF(Monatsverwendungsnachweis!BI187&lt;=0,0,1)</f>
        <v>1</v>
      </c>
      <c r="L177" s="147">
        <f>Ermittlung_Pauschale!N176</f>
        <v>0</v>
      </c>
      <c r="M177" s="182">
        <f t="shared" si="33"/>
        <v>0</v>
      </c>
      <c r="N177" s="460">
        <f>Monatsverwendungsnachweis!$AG$7</f>
        <v>31</v>
      </c>
      <c r="O177" s="777">
        <f>Monatsverwendungsnachweis!J187</f>
        <v>0</v>
      </c>
      <c r="P177" s="182">
        <f t="shared" si="34"/>
        <v>0</v>
      </c>
      <c r="Q177" s="182">
        <f t="shared" si="32"/>
        <v>0</v>
      </c>
      <c r="R177" s="749">
        <f t="shared" si="35"/>
        <v>0</v>
      </c>
      <c r="S177" s="346">
        <f t="shared" si="36"/>
        <v>0</v>
      </c>
      <c r="T177" s="346">
        <f t="shared" si="37"/>
        <v>0</v>
      </c>
      <c r="U177" s="346">
        <f t="shared" si="38"/>
        <v>0</v>
      </c>
      <c r="V177" s="750">
        <f t="shared" si="39"/>
        <v>0</v>
      </c>
      <c r="W177" s="748"/>
      <c r="X177" s="822">
        <f t="shared" si="40"/>
        <v>0</v>
      </c>
      <c r="Y177" s="749">
        <f t="shared" si="41"/>
        <v>0</v>
      </c>
      <c r="Z177" s="346">
        <f t="shared" si="42"/>
        <v>0</v>
      </c>
      <c r="AA177" s="346">
        <f t="shared" si="43"/>
        <v>0</v>
      </c>
      <c r="AB177" s="346">
        <f t="shared" si="44"/>
        <v>0</v>
      </c>
      <c r="AC177" s="750">
        <f t="shared" si="45"/>
        <v>0</v>
      </c>
    </row>
    <row r="178" spans="1:29" x14ac:dyDescent="0.25">
      <c r="A178" s="121" t="str">
        <f>Monatsverwendungsnachweis!A188</f>
        <v/>
      </c>
      <c r="B178" s="184">
        <f>Monatsverwendungsnachweis!B188</f>
        <v>0</v>
      </c>
      <c r="C178" s="184">
        <f>Monatsverwendungsnachweis!D188</f>
        <v>0</v>
      </c>
      <c r="D178" s="146">
        <f>Monatsverwendungsnachweis!F188</f>
        <v>0</v>
      </c>
      <c r="E178" s="121">
        <f>Monatsverwendungsnachweis!G188</f>
        <v>0</v>
      </c>
      <c r="F178" s="146">
        <f>Monatsverwendungsnachweis!H188</f>
        <v>0</v>
      </c>
      <c r="G178" s="182">
        <f>Statistik!AM185</f>
        <v>0</v>
      </c>
      <c r="H178" s="182">
        <f>Statistik!AN185</f>
        <v>0</v>
      </c>
      <c r="I178" s="586">
        <f>IF(Monatsverwendungsnachweis!$P$6="ja",1,0)</f>
        <v>1</v>
      </c>
      <c r="J178" s="182">
        <f t="shared" si="31"/>
        <v>1</v>
      </c>
      <c r="K178" s="182">
        <f>IF(Monatsverwendungsnachweis!BI188&lt;=0,0,1)</f>
        <v>1</v>
      </c>
      <c r="L178" s="147">
        <f>Ermittlung_Pauschale!N177</f>
        <v>0</v>
      </c>
      <c r="M178" s="182">
        <f t="shared" si="33"/>
        <v>0</v>
      </c>
      <c r="N178" s="460">
        <f>Monatsverwendungsnachweis!$AG$7</f>
        <v>31</v>
      </c>
      <c r="O178" s="777">
        <f>Monatsverwendungsnachweis!J188</f>
        <v>0</v>
      </c>
      <c r="P178" s="182">
        <f t="shared" si="34"/>
        <v>0</v>
      </c>
      <c r="Q178" s="182">
        <f t="shared" si="32"/>
        <v>0</v>
      </c>
      <c r="R178" s="749">
        <f t="shared" si="35"/>
        <v>0</v>
      </c>
      <c r="S178" s="346">
        <f t="shared" si="36"/>
        <v>0</v>
      </c>
      <c r="T178" s="346">
        <f t="shared" si="37"/>
        <v>0</v>
      </c>
      <c r="U178" s="346">
        <f t="shared" si="38"/>
        <v>0</v>
      </c>
      <c r="V178" s="750">
        <f t="shared" si="39"/>
        <v>0</v>
      </c>
      <c r="W178" s="748"/>
      <c r="X178" s="822">
        <f t="shared" si="40"/>
        <v>0</v>
      </c>
      <c r="Y178" s="749">
        <f t="shared" si="41"/>
        <v>0</v>
      </c>
      <c r="Z178" s="346">
        <f t="shared" si="42"/>
        <v>0</v>
      </c>
      <c r="AA178" s="346">
        <f t="shared" si="43"/>
        <v>0</v>
      </c>
      <c r="AB178" s="346">
        <f t="shared" si="44"/>
        <v>0</v>
      </c>
      <c r="AC178" s="750">
        <f t="shared" si="45"/>
        <v>0</v>
      </c>
    </row>
    <row r="179" spans="1:29" x14ac:dyDescent="0.25">
      <c r="A179" s="121" t="str">
        <f>Monatsverwendungsnachweis!A189</f>
        <v/>
      </c>
      <c r="B179" s="184">
        <f>Monatsverwendungsnachweis!B189</f>
        <v>0</v>
      </c>
      <c r="C179" s="184">
        <f>Monatsverwendungsnachweis!D189</f>
        <v>0</v>
      </c>
      <c r="D179" s="146">
        <f>Monatsverwendungsnachweis!F189</f>
        <v>0</v>
      </c>
      <c r="E179" s="121">
        <f>Monatsverwendungsnachweis!G189</f>
        <v>0</v>
      </c>
      <c r="F179" s="146">
        <f>Monatsverwendungsnachweis!H189</f>
        <v>0</v>
      </c>
      <c r="G179" s="182">
        <f>Statistik!AM186</f>
        <v>0</v>
      </c>
      <c r="H179" s="182">
        <f>Statistik!AN186</f>
        <v>0</v>
      </c>
      <c r="I179" s="586">
        <f>IF(Monatsverwendungsnachweis!$P$6="ja",1,0)</f>
        <v>1</v>
      </c>
      <c r="J179" s="182">
        <f t="shared" si="31"/>
        <v>1</v>
      </c>
      <c r="K179" s="182">
        <f>IF(Monatsverwendungsnachweis!BI189&lt;=0,0,1)</f>
        <v>1</v>
      </c>
      <c r="L179" s="147">
        <f>Ermittlung_Pauschale!N178</f>
        <v>0</v>
      </c>
      <c r="M179" s="182">
        <f t="shared" si="33"/>
        <v>0</v>
      </c>
      <c r="N179" s="460">
        <f>Monatsverwendungsnachweis!$AG$7</f>
        <v>31</v>
      </c>
      <c r="O179" s="777">
        <f>Monatsverwendungsnachweis!J189</f>
        <v>0</v>
      </c>
      <c r="P179" s="182">
        <f t="shared" si="34"/>
        <v>0</v>
      </c>
      <c r="Q179" s="182">
        <f t="shared" si="32"/>
        <v>0</v>
      </c>
      <c r="R179" s="749">
        <f t="shared" si="35"/>
        <v>0</v>
      </c>
      <c r="S179" s="346">
        <f t="shared" si="36"/>
        <v>0</v>
      </c>
      <c r="T179" s="346">
        <f t="shared" si="37"/>
        <v>0</v>
      </c>
      <c r="U179" s="346">
        <f t="shared" si="38"/>
        <v>0</v>
      </c>
      <c r="V179" s="750">
        <f t="shared" si="39"/>
        <v>0</v>
      </c>
      <c r="W179" s="748"/>
      <c r="X179" s="822">
        <f t="shared" si="40"/>
        <v>0</v>
      </c>
      <c r="Y179" s="749">
        <f t="shared" si="41"/>
        <v>0</v>
      </c>
      <c r="Z179" s="346">
        <f t="shared" si="42"/>
        <v>0</v>
      </c>
      <c r="AA179" s="346">
        <f t="shared" si="43"/>
        <v>0</v>
      </c>
      <c r="AB179" s="346">
        <f t="shared" si="44"/>
        <v>0</v>
      </c>
      <c r="AC179" s="750">
        <f t="shared" si="45"/>
        <v>0</v>
      </c>
    </row>
    <row r="180" spans="1:29" x14ac:dyDescent="0.25">
      <c r="A180" s="121" t="str">
        <f>Monatsverwendungsnachweis!A190</f>
        <v/>
      </c>
      <c r="B180" s="184">
        <f>Monatsverwendungsnachweis!B190</f>
        <v>0</v>
      </c>
      <c r="C180" s="184">
        <f>Monatsverwendungsnachweis!D190</f>
        <v>0</v>
      </c>
      <c r="D180" s="146">
        <f>Monatsverwendungsnachweis!F190</f>
        <v>0</v>
      </c>
      <c r="E180" s="121">
        <f>Monatsverwendungsnachweis!G190</f>
        <v>0</v>
      </c>
      <c r="F180" s="146">
        <f>Monatsverwendungsnachweis!H190</f>
        <v>0</v>
      </c>
      <c r="G180" s="182">
        <f>Statistik!AM187</f>
        <v>0</v>
      </c>
      <c r="H180" s="182">
        <f>Statistik!AN187</f>
        <v>0</v>
      </c>
      <c r="I180" s="586">
        <f>IF(Monatsverwendungsnachweis!$P$6="ja",1,0)</f>
        <v>1</v>
      </c>
      <c r="J180" s="182">
        <f t="shared" si="31"/>
        <v>1</v>
      </c>
      <c r="K180" s="182">
        <f>IF(Monatsverwendungsnachweis!BI190&lt;=0,0,1)</f>
        <v>1</v>
      </c>
      <c r="L180" s="147">
        <f>Ermittlung_Pauschale!N179</f>
        <v>0</v>
      </c>
      <c r="M180" s="182">
        <f t="shared" si="33"/>
        <v>0</v>
      </c>
      <c r="N180" s="460">
        <f>Monatsverwendungsnachweis!$AG$7</f>
        <v>31</v>
      </c>
      <c r="O180" s="777">
        <f>Monatsverwendungsnachweis!J190</f>
        <v>0</v>
      </c>
      <c r="P180" s="182">
        <f t="shared" si="34"/>
        <v>0</v>
      </c>
      <c r="Q180" s="182">
        <f t="shared" si="32"/>
        <v>0</v>
      </c>
      <c r="R180" s="749">
        <f t="shared" si="35"/>
        <v>0</v>
      </c>
      <c r="S180" s="346">
        <f t="shared" si="36"/>
        <v>0</v>
      </c>
      <c r="T180" s="346">
        <f t="shared" si="37"/>
        <v>0</v>
      </c>
      <c r="U180" s="346">
        <f t="shared" si="38"/>
        <v>0</v>
      </c>
      <c r="V180" s="750">
        <f t="shared" si="39"/>
        <v>0</v>
      </c>
      <c r="W180" s="748"/>
      <c r="X180" s="822">
        <f t="shared" si="40"/>
        <v>0</v>
      </c>
      <c r="Y180" s="749">
        <f t="shared" si="41"/>
        <v>0</v>
      </c>
      <c r="Z180" s="346">
        <f t="shared" si="42"/>
        <v>0</v>
      </c>
      <c r="AA180" s="346">
        <f t="shared" si="43"/>
        <v>0</v>
      </c>
      <c r="AB180" s="346">
        <f t="shared" si="44"/>
        <v>0</v>
      </c>
      <c r="AC180" s="750">
        <f t="shared" si="45"/>
        <v>0</v>
      </c>
    </row>
    <row r="181" spans="1:29" x14ac:dyDescent="0.25">
      <c r="A181" s="121" t="str">
        <f>Monatsverwendungsnachweis!A191</f>
        <v/>
      </c>
      <c r="B181" s="184">
        <f>Monatsverwendungsnachweis!B191</f>
        <v>0</v>
      </c>
      <c r="C181" s="184">
        <f>Monatsverwendungsnachweis!D191</f>
        <v>0</v>
      </c>
      <c r="D181" s="146">
        <f>Monatsverwendungsnachweis!F191</f>
        <v>0</v>
      </c>
      <c r="E181" s="121">
        <f>Monatsverwendungsnachweis!G191</f>
        <v>0</v>
      </c>
      <c r="F181" s="146">
        <f>Monatsverwendungsnachweis!H191</f>
        <v>0</v>
      </c>
      <c r="G181" s="182">
        <f>Statistik!AM188</f>
        <v>0</v>
      </c>
      <c r="H181" s="182">
        <f>Statistik!AN188</f>
        <v>0</v>
      </c>
      <c r="I181" s="586">
        <f>IF(Monatsverwendungsnachweis!$P$6="ja",1,0)</f>
        <v>1</v>
      </c>
      <c r="J181" s="182">
        <f t="shared" si="31"/>
        <v>1</v>
      </c>
      <c r="K181" s="182">
        <f>IF(Monatsverwendungsnachweis!BI191&lt;=0,0,1)</f>
        <v>1</v>
      </c>
      <c r="L181" s="147">
        <f>Ermittlung_Pauschale!N180</f>
        <v>0</v>
      </c>
      <c r="M181" s="182">
        <f t="shared" si="33"/>
        <v>0</v>
      </c>
      <c r="N181" s="460">
        <f>Monatsverwendungsnachweis!$AG$7</f>
        <v>31</v>
      </c>
      <c r="O181" s="777">
        <f>Monatsverwendungsnachweis!J191</f>
        <v>0</v>
      </c>
      <c r="P181" s="182">
        <f t="shared" si="34"/>
        <v>0</v>
      </c>
      <c r="Q181" s="182">
        <f t="shared" si="32"/>
        <v>0</v>
      </c>
      <c r="R181" s="749">
        <f t="shared" si="35"/>
        <v>0</v>
      </c>
      <c r="S181" s="346">
        <f t="shared" si="36"/>
        <v>0</v>
      </c>
      <c r="T181" s="346">
        <f t="shared" si="37"/>
        <v>0</v>
      </c>
      <c r="U181" s="346">
        <f t="shared" si="38"/>
        <v>0</v>
      </c>
      <c r="V181" s="750">
        <f t="shared" si="39"/>
        <v>0</v>
      </c>
      <c r="W181" s="748"/>
      <c r="X181" s="822">
        <f t="shared" si="40"/>
        <v>0</v>
      </c>
      <c r="Y181" s="749">
        <f t="shared" si="41"/>
        <v>0</v>
      </c>
      <c r="Z181" s="346">
        <f t="shared" si="42"/>
        <v>0</v>
      </c>
      <c r="AA181" s="346">
        <f t="shared" si="43"/>
        <v>0</v>
      </c>
      <c r="AB181" s="346">
        <f t="shared" si="44"/>
        <v>0</v>
      </c>
      <c r="AC181" s="750">
        <f t="shared" si="45"/>
        <v>0</v>
      </c>
    </row>
    <row r="182" spans="1:29" x14ac:dyDescent="0.25">
      <c r="A182" s="121" t="str">
        <f>Monatsverwendungsnachweis!A192</f>
        <v/>
      </c>
      <c r="B182" s="184">
        <f>Monatsverwendungsnachweis!B192</f>
        <v>0</v>
      </c>
      <c r="C182" s="184">
        <f>Monatsverwendungsnachweis!D192</f>
        <v>0</v>
      </c>
      <c r="D182" s="146">
        <f>Monatsverwendungsnachweis!F192</f>
        <v>0</v>
      </c>
      <c r="E182" s="121">
        <f>Monatsverwendungsnachweis!G192</f>
        <v>0</v>
      </c>
      <c r="F182" s="146">
        <f>Monatsverwendungsnachweis!H192</f>
        <v>0</v>
      </c>
      <c r="G182" s="182">
        <f>Statistik!AM189</f>
        <v>0</v>
      </c>
      <c r="H182" s="182">
        <f>Statistik!AN189</f>
        <v>0</v>
      </c>
      <c r="I182" s="586">
        <f>IF(Monatsverwendungsnachweis!$P$6="ja",1,0)</f>
        <v>1</v>
      </c>
      <c r="J182" s="182">
        <f t="shared" si="31"/>
        <v>1</v>
      </c>
      <c r="K182" s="182">
        <f>IF(Monatsverwendungsnachweis!BI192&lt;=0,0,1)</f>
        <v>1</v>
      </c>
      <c r="L182" s="147">
        <f>Ermittlung_Pauschale!N181</f>
        <v>0</v>
      </c>
      <c r="M182" s="182">
        <f t="shared" si="33"/>
        <v>0</v>
      </c>
      <c r="N182" s="460">
        <f>Monatsverwendungsnachweis!$AG$7</f>
        <v>31</v>
      </c>
      <c r="O182" s="777">
        <f>Monatsverwendungsnachweis!J192</f>
        <v>0</v>
      </c>
      <c r="P182" s="182">
        <f t="shared" si="34"/>
        <v>0</v>
      </c>
      <c r="Q182" s="182">
        <f t="shared" si="32"/>
        <v>0</v>
      </c>
      <c r="R182" s="749">
        <f t="shared" si="35"/>
        <v>0</v>
      </c>
      <c r="S182" s="346">
        <f t="shared" si="36"/>
        <v>0</v>
      </c>
      <c r="T182" s="346">
        <f t="shared" si="37"/>
        <v>0</v>
      </c>
      <c r="U182" s="346">
        <f t="shared" si="38"/>
        <v>0</v>
      </c>
      <c r="V182" s="750">
        <f t="shared" si="39"/>
        <v>0</v>
      </c>
      <c r="W182" s="748"/>
      <c r="X182" s="822">
        <f t="shared" si="40"/>
        <v>0</v>
      </c>
      <c r="Y182" s="749">
        <f t="shared" si="41"/>
        <v>0</v>
      </c>
      <c r="Z182" s="346">
        <f t="shared" si="42"/>
        <v>0</v>
      </c>
      <c r="AA182" s="346">
        <f t="shared" si="43"/>
        <v>0</v>
      </c>
      <c r="AB182" s="346">
        <f t="shared" si="44"/>
        <v>0</v>
      </c>
      <c r="AC182" s="750">
        <f t="shared" si="45"/>
        <v>0</v>
      </c>
    </row>
    <row r="183" spans="1:29" x14ac:dyDescent="0.25">
      <c r="A183" s="121" t="str">
        <f>Monatsverwendungsnachweis!A193</f>
        <v/>
      </c>
      <c r="B183" s="184">
        <f>Monatsverwendungsnachweis!B193</f>
        <v>0</v>
      </c>
      <c r="C183" s="184">
        <f>Monatsverwendungsnachweis!D193</f>
        <v>0</v>
      </c>
      <c r="D183" s="146">
        <f>Monatsverwendungsnachweis!F193</f>
        <v>0</v>
      </c>
      <c r="E183" s="121">
        <f>Monatsverwendungsnachweis!G193</f>
        <v>0</v>
      </c>
      <c r="F183" s="146">
        <f>Monatsverwendungsnachweis!H193</f>
        <v>0</v>
      </c>
      <c r="G183" s="182">
        <f>Statistik!AM190</f>
        <v>0</v>
      </c>
      <c r="H183" s="182">
        <f>Statistik!AN190</f>
        <v>0</v>
      </c>
      <c r="I183" s="586">
        <f>IF(Monatsverwendungsnachweis!$P$6="ja",1,0)</f>
        <v>1</v>
      </c>
      <c r="J183" s="182">
        <f t="shared" si="31"/>
        <v>1</v>
      </c>
      <c r="K183" s="182">
        <f>IF(Monatsverwendungsnachweis!BI193&lt;=0,0,1)</f>
        <v>1</v>
      </c>
      <c r="L183" s="147">
        <f>Ermittlung_Pauschale!N182</f>
        <v>0</v>
      </c>
      <c r="M183" s="182">
        <f t="shared" si="33"/>
        <v>0</v>
      </c>
      <c r="N183" s="460">
        <f>Monatsverwendungsnachweis!$AG$7</f>
        <v>31</v>
      </c>
      <c r="O183" s="777">
        <f>Monatsverwendungsnachweis!J193</f>
        <v>0</v>
      </c>
      <c r="P183" s="182">
        <f t="shared" si="34"/>
        <v>0</v>
      </c>
      <c r="Q183" s="182">
        <f t="shared" si="32"/>
        <v>0</v>
      </c>
      <c r="R183" s="749">
        <f t="shared" si="35"/>
        <v>0</v>
      </c>
      <c r="S183" s="346">
        <f t="shared" si="36"/>
        <v>0</v>
      </c>
      <c r="T183" s="346">
        <f t="shared" si="37"/>
        <v>0</v>
      </c>
      <c r="U183" s="346">
        <f t="shared" si="38"/>
        <v>0</v>
      </c>
      <c r="V183" s="750">
        <f t="shared" si="39"/>
        <v>0</v>
      </c>
      <c r="W183" s="748"/>
      <c r="X183" s="822">
        <f t="shared" si="40"/>
        <v>0</v>
      </c>
      <c r="Y183" s="749">
        <f t="shared" si="41"/>
        <v>0</v>
      </c>
      <c r="Z183" s="346">
        <f t="shared" si="42"/>
        <v>0</v>
      </c>
      <c r="AA183" s="346">
        <f t="shared" si="43"/>
        <v>0</v>
      </c>
      <c r="AB183" s="346">
        <f t="shared" si="44"/>
        <v>0</v>
      </c>
      <c r="AC183" s="750">
        <f t="shared" si="45"/>
        <v>0</v>
      </c>
    </row>
    <row r="184" spans="1:29" x14ac:dyDescent="0.25">
      <c r="A184" s="121" t="str">
        <f>Monatsverwendungsnachweis!A194</f>
        <v/>
      </c>
      <c r="B184" s="184">
        <f>Monatsverwendungsnachweis!B194</f>
        <v>0</v>
      </c>
      <c r="C184" s="184">
        <f>Monatsverwendungsnachweis!D194</f>
        <v>0</v>
      </c>
      <c r="D184" s="146">
        <f>Monatsverwendungsnachweis!F194</f>
        <v>0</v>
      </c>
      <c r="E184" s="121">
        <f>Monatsverwendungsnachweis!G194</f>
        <v>0</v>
      </c>
      <c r="F184" s="146">
        <f>Monatsverwendungsnachweis!H194</f>
        <v>0</v>
      </c>
      <c r="G184" s="182">
        <f>Statistik!AM191</f>
        <v>0</v>
      </c>
      <c r="H184" s="182">
        <f>Statistik!AN191</f>
        <v>0</v>
      </c>
      <c r="I184" s="586">
        <f>IF(Monatsverwendungsnachweis!$P$6="ja",1,0)</f>
        <v>1</v>
      </c>
      <c r="J184" s="182">
        <f t="shared" si="31"/>
        <v>1</v>
      </c>
      <c r="K184" s="182">
        <f>IF(Monatsverwendungsnachweis!BI194&lt;=0,0,1)</f>
        <v>1</v>
      </c>
      <c r="L184" s="147">
        <f>Ermittlung_Pauschale!N183</f>
        <v>0</v>
      </c>
      <c r="M184" s="182">
        <f t="shared" si="33"/>
        <v>0</v>
      </c>
      <c r="N184" s="460">
        <f>Monatsverwendungsnachweis!$AG$7</f>
        <v>31</v>
      </c>
      <c r="O184" s="777">
        <f>Monatsverwendungsnachweis!J194</f>
        <v>0</v>
      </c>
      <c r="P184" s="182">
        <f t="shared" si="34"/>
        <v>0</v>
      </c>
      <c r="Q184" s="182">
        <f t="shared" si="32"/>
        <v>0</v>
      </c>
      <c r="R184" s="749">
        <f t="shared" si="35"/>
        <v>0</v>
      </c>
      <c r="S184" s="346">
        <f t="shared" si="36"/>
        <v>0</v>
      </c>
      <c r="T184" s="346">
        <f t="shared" si="37"/>
        <v>0</v>
      </c>
      <c r="U184" s="346">
        <f t="shared" si="38"/>
        <v>0</v>
      </c>
      <c r="V184" s="750">
        <f t="shared" si="39"/>
        <v>0</v>
      </c>
      <c r="W184" s="748"/>
      <c r="X184" s="822">
        <f t="shared" si="40"/>
        <v>0</v>
      </c>
      <c r="Y184" s="749">
        <f t="shared" si="41"/>
        <v>0</v>
      </c>
      <c r="Z184" s="346">
        <f t="shared" si="42"/>
        <v>0</v>
      </c>
      <c r="AA184" s="346">
        <f t="shared" si="43"/>
        <v>0</v>
      </c>
      <c r="AB184" s="346">
        <f t="shared" si="44"/>
        <v>0</v>
      </c>
      <c r="AC184" s="750">
        <f t="shared" si="45"/>
        <v>0</v>
      </c>
    </row>
    <row r="185" spans="1:29" x14ac:dyDescent="0.25">
      <c r="A185" s="121" t="str">
        <f>Monatsverwendungsnachweis!A195</f>
        <v/>
      </c>
      <c r="B185" s="184">
        <f>Monatsverwendungsnachweis!B195</f>
        <v>0</v>
      </c>
      <c r="C185" s="184">
        <f>Monatsverwendungsnachweis!D195</f>
        <v>0</v>
      </c>
      <c r="D185" s="146">
        <f>Monatsverwendungsnachweis!F195</f>
        <v>0</v>
      </c>
      <c r="E185" s="121">
        <f>Monatsverwendungsnachweis!G195</f>
        <v>0</v>
      </c>
      <c r="F185" s="146">
        <f>Monatsverwendungsnachweis!H195</f>
        <v>0</v>
      </c>
      <c r="G185" s="182">
        <f>Statistik!AM192</f>
        <v>0</v>
      </c>
      <c r="H185" s="182">
        <f>Statistik!AN192</f>
        <v>0</v>
      </c>
      <c r="I185" s="586">
        <f>IF(Monatsverwendungsnachweis!$P$6="ja",1,0)</f>
        <v>1</v>
      </c>
      <c r="J185" s="182">
        <f t="shared" si="31"/>
        <v>1</v>
      </c>
      <c r="K185" s="182">
        <f>IF(Monatsverwendungsnachweis!BI195&lt;=0,0,1)</f>
        <v>1</v>
      </c>
      <c r="L185" s="147">
        <f>Ermittlung_Pauschale!N184</f>
        <v>0</v>
      </c>
      <c r="M185" s="182">
        <f t="shared" si="33"/>
        <v>0</v>
      </c>
      <c r="N185" s="460">
        <f>Monatsverwendungsnachweis!$AG$7</f>
        <v>31</v>
      </c>
      <c r="O185" s="777">
        <f>Monatsverwendungsnachweis!J195</f>
        <v>0</v>
      </c>
      <c r="P185" s="182">
        <f t="shared" si="34"/>
        <v>0</v>
      </c>
      <c r="Q185" s="182">
        <f t="shared" si="32"/>
        <v>0</v>
      </c>
      <c r="R185" s="749">
        <f t="shared" si="35"/>
        <v>0</v>
      </c>
      <c r="S185" s="346">
        <f t="shared" si="36"/>
        <v>0</v>
      </c>
      <c r="T185" s="346">
        <f t="shared" si="37"/>
        <v>0</v>
      </c>
      <c r="U185" s="346">
        <f t="shared" si="38"/>
        <v>0</v>
      </c>
      <c r="V185" s="750">
        <f t="shared" si="39"/>
        <v>0</v>
      </c>
      <c r="W185" s="748"/>
      <c r="X185" s="822">
        <f t="shared" si="40"/>
        <v>0</v>
      </c>
      <c r="Y185" s="749">
        <f t="shared" si="41"/>
        <v>0</v>
      </c>
      <c r="Z185" s="346">
        <f t="shared" si="42"/>
        <v>0</v>
      </c>
      <c r="AA185" s="346">
        <f t="shared" si="43"/>
        <v>0</v>
      </c>
      <c r="AB185" s="346">
        <f t="shared" si="44"/>
        <v>0</v>
      </c>
      <c r="AC185" s="750">
        <f t="shared" si="45"/>
        <v>0</v>
      </c>
    </row>
    <row r="186" spans="1:29" x14ac:dyDescent="0.25">
      <c r="A186" s="121" t="str">
        <f>Monatsverwendungsnachweis!A196</f>
        <v/>
      </c>
      <c r="B186" s="184">
        <f>Monatsverwendungsnachweis!B196</f>
        <v>0</v>
      </c>
      <c r="C186" s="184">
        <f>Monatsverwendungsnachweis!D196</f>
        <v>0</v>
      </c>
      <c r="D186" s="146">
        <f>Monatsverwendungsnachweis!F196</f>
        <v>0</v>
      </c>
      <c r="E186" s="121">
        <f>Monatsverwendungsnachweis!G196</f>
        <v>0</v>
      </c>
      <c r="F186" s="146">
        <f>Monatsverwendungsnachweis!H196</f>
        <v>0</v>
      </c>
      <c r="G186" s="182">
        <f>Statistik!AM193</f>
        <v>0</v>
      </c>
      <c r="H186" s="182">
        <f>Statistik!AN193</f>
        <v>0</v>
      </c>
      <c r="I186" s="586">
        <f>IF(Monatsverwendungsnachweis!$P$6="ja",1,0)</f>
        <v>1</v>
      </c>
      <c r="J186" s="182">
        <f t="shared" si="31"/>
        <v>1</v>
      </c>
      <c r="K186" s="182">
        <f>IF(Monatsverwendungsnachweis!BI196&lt;=0,0,1)</f>
        <v>1</v>
      </c>
      <c r="L186" s="147">
        <f>Ermittlung_Pauschale!N185</f>
        <v>0</v>
      </c>
      <c r="M186" s="182">
        <f t="shared" si="33"/>
        <v>0</v>
      </c>
      <c r="N186" s="460">
        <f>Monatsverwendungsnachweis!$AG$7</f>
        <v>31</v>
      </c>
      <c r="O186" s="777">
        <f>Monatsverwendungsnachweis!J196</f>
        <v>0</v>
      </c>
      <c r="P186" s="182">
        <f t="shared" si="34"/>
        <v>0</v>
      </c>
      <c r="Q186" s="182">
        <f t="shared" si="32"/>
        <v>0</v>
      </c>
      <c r="R186" s="749">
        <f t="shared" si="35"/>
        <v>0</v>
      </c>
      <c r="S186" s="346">
        <f t="shared" si="36"/>
        <v>0</v>
      </c>
      <c r="T186" s="346">
        <f t="shared" si="37"/>
        <v>0</v>
      </c>
      <c r="U186" s="346">
        <f t="shared" si="38"/>
        <v>0</v>
      </c>
      <c r="V186" s="750">
        <f t="shared" si="39"/>
        <v>0</v>
      </c>
      <c r="W186" s="748"/>
      <c r="X186" s="822">
        <f t="shared" si="40"/>
        <v>0</v>
      </c>
      <c r="Y186" s="749">
        <f t="shared" si="41"/>
        <v>0</v>
      </c>
      <c r="Z186" s="346">
        <f t="shared" si="42"/>
        <v>0</v>
      </c>
      <c r="AA186" s="346">
        <f t="shared" si="43"/>
        <v>0</v>
      </c>
      <c r="AB186" s="346">
        <f t="shared" si="44"/>
        <v>0</v>
      </c>
      <c r="AC186" s="750">
        <f t="shared" si="45"/>
        <v>0</v>
      </c>
    </row>
    <row r="187" spans="1:29" x14ac:dyDescent="0.25">
      <c r="A187" s="121" t="str">
        <f>Monatsverwendungsnachweis!A197</f>
        <v/>
      </c>
      <c r="B187" s="184">
        <f>Monatsverwendungsnachweis!B197</f>
        <v>0</v>
      </c>
      <c r="C187" s="184">
        <f>Monatsverwendungsnachweis!D197</f>
        <v>0</v>
      </c>
      <c r="D187" s="146">
        <f>Monatsverwendungsnachweis!F197</f>
        <v>0</v>
      </c>
      <c r="E187" s="121">
        <f>Monatsverwendungsnachweis!G197</f>
        <v>0</v>
      </c>
      <c r="F187" s="146">
        <f>Monatsverwendungsnachweis!H197</f>
        <v>0</v>
      </c>
      <c r="G187" s="182">
        <f>Statistik!AM194</f>
        <v>0</v>
      </c>
      <c r="H187" s="182">
        <f>Statistik!AN194</f>
        <v>0</v>
      </c>
      <c r="I187" s="586">
        <f>IF(Monatsverwendungsnachweis!$P$6="ja",1,0)</f>
        <v>1</v>
      </c>
      <c r="J187" s="182">
        <f t="shared" si="31"/>
        <v>1</v>
      </c>
      <c r="K187" s="182">
        <f>IF(Monatsverwendungsnachweis!BI197&lt;=0,0,1)</f>
        <v>1</v>
      </c>
      <c r="L187" s="147">
        <f>Ermittlung_Pauschale!N186</f>
        <v>0</v>
      </c>
      <c r="M187" s="182">
        <f t="shared" si="33"/>
        <v>0</v>
      </c>
      <c r="N187" s="460">
        <f>Monatsverwendungsnachweis!$AG$7</f>
        <v>31</v>
      </c>
      <c r="O187" s="777">
        <f>Monatsverwendungsnachweis!J197</f>
        <v>0</v>
      </c>
      <c r="P187" s="182">
        <f t="shared" si="34"/>
        <v>0</v>
      </c>
      <c r="Q187" s="182">
        <f t="shared" si="32"/>
        <v>0</v>
      </c>
      <c r="R187" s="749">
        <f t="shared" si="35"/>
        <v>0</v>
      </c>
      <c r="S187" s="346">
        <f t="shared" si="36"/>
        <v>0</v>
      </c>
      <c r="T187" s="346">
        <f t="shared" si="37"/>
        <v>0</v>
      </c>
      <c r="U187" s="346">
        <f t="shared" si="38"/>
        <v>0</v>
      </c>
      <c r="V187" s="750">
        <f t="shared" si="39"/>
        <v>0</v>
      </c>
      <c r="W187" s="748"/>
      <c r="X187" s="822">
        <f t="shared" si="40"/>
        <v>0</v>
      </c>
      <c r="Y187" s="749">
        <f t="shared" si="41"/>
        <v>0</v>
      </c>
      <c r="Z187" s="346">
        <f t="shared" si="42"/>
        <v>0</v>
      </c>
      <c r="AA187" s="346">
        <f t="shared" si="43"/>
        <v>0</v>
      </c>
      <c r="AB187" s="346">
        <f t="shared" si="44"/>
        <v>0</v>
      </c>
      <c r="AC187" s="750">
        <f t="shared" si="45"/>
        <v>0</v>
      </c>
    </row>
    <row r="188" spans="1:29" x14ac:dyDescent="0.25">
      <c r="A188" s="121" t="str">
        <f>Monatsverwendungsnachweis!A198</f>
        <v/>
      </c>
      <c r="B188" s="184">
        <f>Monatsverwendungsnachweis!B198</f>
        <v>0</v>
      </c>
      <c r="C188" s="184">
        <f>Monatsverwendungsnachweis!D198</f>
        <v>0</v>
      </c>
      <c r="D188" s="146">
        <f>Monatsverwendungsnachweis!F198</f>
        <v>0</v>
      </c>
      <c r="E188" s="121">
        <f>Monatsverwendungsnachweis!G198</f>
        <v>0</v>
      </c>
      <c r="F188" s="146">
        <f>Monatsverwendungsnachweis!H198</f>
        <v>0</v>
      </c>
      <c r="G188" s="182">
        <f>Statistik!AM195</f>
        <v>0</v>
      </c>
      <c r="H188" s="182">
        <f>Statistik!AN195</f>
        <v>0</v>
      </c>
      <c r="I188" s="586">
        <f>IF(Monatsverwendungsnachweis!$P$6="ja",1,0)</f>
        <v>1</v>
      </c>
      <c r="J188" s="182">
        <f t="shared" si="31"/>
        <v>1</v>
      </c>
      <c r="K188" s="182">
        <f>IF(Monatsverwendungsnachweis!BI198&lt;=0,0,1)</f>
        <v>1</v>
      </c>
      <c r="L188" s="147">
        <f>Ermittlung_Pauschale!N187</f>
        <v>0</v>
      </c>
      <c r="M188" s="182">
        <f t="shared" si="33"/>
        <v>0</v>
      </c>
      <c r="N188" s="460">
        <f>Monatsverwendungsnachweis!$AG$7</f>
        <v>31</v>
      </c>
      <c r="O188" s="777">
        <f>Monatsverwendungsnachweis!J198</f>
        <v>0</v>
      </c>
      <c r="P188" s="182">
        <f t="shared" si="34"/>
        <v>0</v>
      </c>
      <c r="Q188" s="182">
        <f t="shared" si="32"/>
        <v>0</v>
      </c>
      <c r="R188" s="749">
        <f t="shared" si="35"/>
        <v>0</v>
      </c>
      <c r="S188" s="346">
        <f t="shared" si="36"/>
        <v>0</v>
      </c>
      <c r="T188" s="346">
        <f t="shared" si="37"/>
        <v>0</v>
      </c>
      <c r="U188" s="346">
        <f t="shared" si="38"/>
        <v>0</v>
      </c>
      <c r="V188" s="750">
        <f t="shared" si="39"/>
        <v>0</v>
      </c>
      <c r="W188" s="748"/>
      <c r="X188" s="822">
        <f t="shared" si="40"/>
        <v>0</v>
      </c>
      <c r="Y188" s="749">
        <f t="shared" si="41"/>
        <v>0</v>
      </c>
      <c r="Z188" s="346">
        <f t="shared" si="42"/>
        <v>0</v>
      </c>
      <c r="AA188" s="346">
        <f t="shared" si="43"/>
        <v>0</v>
      </c>
      <c r="AB188" s="346">
        <f t="shared" si="44"/>
        <v>0</v>
      </c>
      <c r="AC188" s="750">
        <f t="shared" si="45"/>
        <v>0</v>
      </c>
    </row>
    <row r="189" spans="1:29" x14ac:dyDescent="0.25">
      <c r="A189" s="121" t="str">
        <f>Monatsverwendungsnachweis!A199</f>
        <v/>
      </c>
      <c r="B189" s="184">
        <f>Monatsverwendungsnachweis!B199</f>
        <v>0</v>
      </c>
      <c r="C189" s="184">
        <f>Monatsverwendungsnachweis!D199</f>
        <v>0</v>
      </c>
      <c r="D189" s="146">
        <f>Monatsverwendungsnachweis!F199</f>
        <v>0</v>
      </c>
      <c r="E189" s="121">
        <f>Monatsverwendungsnachweis!G199</f>
        <v>0</v>
      </c>
      <c r="F189" s="146">
        <f>Monatsverwendungsnachweis!H199</f>
        <v>0</v>
      </c>
      <c r="G189" s="182">
        <f>Statistik!AM196</f>
        <v>0</v>
      </c>
      <c r="H189" s="182">
        <f>Statistik!AN196</f>
        <v>0</v>
      </c>
      <c r="I189" s="586">
        <f>IF(Monatsverwendungsnachweis!$P$6="ja",1,0)</f>
        <v>1</v>
      </c>
      <c r="J189" s="182">
        <f t="shared" si="31"/>
        <v>1</v>
      </c>
      <c r="K189" s="182">
        <f>IF(Monatsverwendungsnachweis!BI199&lt;=0,0,1)</f>
        <v>1</v>
      </c>
      <c r="L189" s="147">
        <f>Ermittlung_Pauschale!N188</f>
        <v>0</v>
      </c>
      <c r="M189" s="182">
        <f t="shared" si="33"/>
        <v>0</v>
      </c>
      <c r="N189" s="460">
        <f>Monatsverwendungsnachweis!$AG$7</f>
        <v>31</v>
      </c>
      <c r="O189" s="777">
        <f>Monatsverwendungsnachweis!J199</f>
        <v>0</v>
      </c>
      <c r="P189" s="182">
        <f t="shared" si="34"/>
        <v>0</v>
      </c>
      <c r="Q189" s="182">
        <f t="shared" si="32"/>
        <v>0</v>
      </c>
      <c r="R189" s="749">
        <f t="shared" si="35"/>
        <v>0</v>
      </c>
      <c r="S189" s="346">
        <f t="shared" si="36"/>
        <v>0</v>
      </c>
      <c r="T189" s="346">
        <f t="shared" si="37"/>
        <v>0</v>
      </c>
      <c r="U189" s="346">
        <f t="shared" si="38"/>
        <v>0</v>
      </c>
      <c r="V189" s="750">
        <f t="shared" si="39"/>
        <v>0</v>
      </c>
      <c r="W189" s="748"/>
      <c r="X189" s="822">
        <f t="shared" si="40"/>
        <v>0</v>
      </c>
      <c r="Y189" s="749">
        <f t="shared" si="41"/>
        <v>0</v>
      </c>
      <c r="Z189" s="346">
        <f t="shared" si="42"/>
        <v>0</v>
      </c>
      <c r="AA189" s="346">
        <f t="shared" si="43"/>
        <v>0</v>
      </c>
      <c r="AB189" s="346">
        <f t="shared" si="44"/>
        <v>0</v>
      </c>
      <c r="AC189" s="750">
        <f t="shared" si="45"/>
        <v>0</v>
      </c>
    </row>
    <row r="190" spans="1:29" x14ac:dyDescent="0.25">
      <c r="A190" s="121" t="str">
        <f>Monatsverwendungsnachweis!A200</f>
        <v/>
      </c>
      <c r="B190" s="184">
        <f>Monatsverwendungsnachweis!B200</f>
        <v>0</v>
      </c>
      <c r="C190" s="184">
        <f>Monatsverwendungsnachweis!D200</f>
        <v>0</v>
      </c>
      <c r="D190" s="146">
        <f>Monatsverwendungsnachweis!F200</f>
        <v>0</v>
      </c>
      <c r="E190" s="121">
        <f>Monatsverwendungsnachweis!G200</f>
        <v>0</v>
      </c>
      <c r="F190" s="146">
        <f>Monatsverwendungsnachweis!H200</f>
        <v>0</v>
      </c>
      <c r="G190" s="182">
        <f>Statistik!AM197</f>
        <v>0</v>
      </c>
      <c r="H190" s="182">
        <f>Statistik!AN197</f>
        <v>0</v>
      </c>
      <c r="I190" s="586">
        <f>IF(Monatsverwendungsnachweis!$P$6="ja",1,0)</f>
        <v>1</v>
      </c>
      <c r="J190" s="182">
        <f t="shared" si="31"/>
        <v>1</v>
      </c>
      <c r="K190" s="182">
        <f>IF(Monatsverwendungsnachweis!BI200&lt;=0,0,1)</f>
        <v>1</v>
      </c>
      <c r="L190" s="147">
        <f>Ermittlung_Pauschale!N189</f>
        <v>0</v>
      </c>
      <c r="M190" s="182">
        <f t="shared" si="33"/>
        <v>0</v>
      </c>
      <c r="N190" s="460">
        <f>Monatsverwendungsnachweis!$AG$7</f>
        <v>31</v>
      </c>
      <c r="O190" s="777">
        <f>Monatsverwendungsnachweis!J200</f>
        <v>0</v>
      </c>
      <c r="P190" s="182">
        <f t="shared" si="34"/>
        <v>0</v>
      </c>
      <c r="Q190" s="182">
        <f t="shared" si="32"/>
        <v>0</v>
      </c>
      <c r="R190" s="749">
        <f t="shared" si="35"/>
        <v>0</v>
      </c>
      <c r="S190" s="346">
        <f t="shared" si="36"/>
        <v>0</v>
      </c>
      <c r="T190" s="346">
        <f t="shared" si="37"/>
        <v>0</v>
      </c>
      <c r="U190" s="346">
        <f t="shared" si="38"/>
        <v>0</v>
      </c>
      <c r="V190" s="750">
        <f t="shared" si="39"/>
        <v>0</v>
      </c>
      <c r="W190" s="748"/>
      <c r="X190" s="822">
        <f t="shared" si="40"/>
        <v>0</v>
      </c>
      <c r="Y190" s="749">
        <f t="shared" si="41"/>
        <v>0</v>
      </c>
      <c r="Z190" s="346">
        <f t="shared" si="42"/>
        <v>0</v>
      </c>
      <c r="AA190" s="346">
        <f t="shared" si="43"/>
        <v>0</v>
      </c>
      <c r="AB190" s="346">
        <f t="shared" si="44"/>
        <v>0</v>
      </c>
      <c r="AC190" s="750">
        <f t="shared" si="45"/>
        <v>0</v>
      </c>
    </row>
    <row r="191" spans="1:29" x14ac:dyDescent="0.25">
      <c r="A191" s="121" t="str">
        <f>Monatsverwendungsnachweis!A201</f>
        <v/>
      </c>
      <c r="B191" s="184">
        <f>Monatsverwendungsnachweis!B201</f>
        <v>0</v>
      </c>
      <c r="C191" s="184">
        <f>Monatsverwendungsnachweis!D201</f>
        <v>0</v>
      </c>
      <c r="D191" s="146">
        <f>Monatsverwendungsnachweis!F201</f>
        <v>0</v>
      </c>
      <c r="E191" s="121">
        <f>Monatsverwendungsnachweis!G201</f>
        <v>0</v>
      </c>
      <c r="F191" s="146">
        <f>Monatsverwendungsnachweis!H201</f>
        <v>0</v>
      </c>
      <c r="G191" s="182">
        <f>Statistik!AM198</f>
        <v>0</v>
      </c>
      <c r="H191" s="182">
        <f>Statistik!AN198</f>
        <v>0</v>
      </c>
      <c r="I191" s="586">
        <f>IF(Monatsverwendungsnachweis!$P$6="ja",1,0)</f>
        <v>1</v>
      </c>
      <c r="J191" s="182">
        <f t="shared" si="31"/>
        <v>1</v>
      </c>
      <c r="K191" s="182">
        <f>IF(Monatsverwendungsnachweis!BI201&lt;=0,0,1)</f>
        <v>1</v>
      </c>
      <c r="L191" s="147">
        <f>Ermittlung_Pauschale!N190</f>
        <v>0</v>
      </c>
      <c r="M191" s="182">
        <f t="shared" si="33"/>
        <v>0</v>
      </c>
      <c r="N191" s="460">
        <f>Monatsverwendungsnachweis!$AG$7</f>
        <v>31</v>
      </c>
      <c r="O191" s="777">
        <f>Monatsverwendungsnachweis!J201</f>
        <v>0</v>
      </c>
      <c r="P191" s="182">
        <f t="shared" si="34"/>
        <v>0</v>
      </c>
      <c r="Q191" s="182">
        <f t="shared" si="32"/>
        <v>0</v>
      </c>
      <c r="R191" s="749">
        <f t="shared" si="35"/>
        <v>0</v>
      </c>
      <c r="S191" s="346">
        <f t="shared" si="36"/>
        <v>0</v>
      </c>
      <c r="T191" s="346">
        <f t="shared" si="37"/>
        <v>0</v>
      </c>
      <c r="U191" s="346">
        <f t="shared" si="38"/>
        <v>0</v>
      </c>
      <c r="V191" s="750">
        <f t="shared" si="39"/>
        <v>0</v>
      </c>
      <c r="W191" s="748"/>
      <c r="X191" s="822">
        <f t="shared" si="40"/>
        <v>0</v>
      </c>
      <c r="Y191" s="749">
        <f t="shared" si="41"/>
        <v>0</v>
      </c>
      <c r="Z191" s="346">
        <f t="shared" si="42"/>
        <v>0</v>
      </c>
      <c r="AA191" s="346">
        <f t="shared" si="43"/>
        <v>0</v>
      </c>
      <c r="AB191" s="346">
        <f t="shared" si="44"/>
        <v>0</v>
      </c>
      <c r="AC191" s="750">
        <f t="shared" si="45"/>
        <v>0</v>
      </c>
    </row>
    <row r="192" spans="1:29" x14ac:dyDescent="0.25">
      <c r="A192" s="121" t="str">
        <f>Monatsverwendungsnachweis!A202</f>
        <v/>
      </c>
      <c r="B192" s="184">
        <f>Monatsverwendungsnachweis!B202</f>
        <v>0</v>
      </c>
      <c r="C192" s="184">
        <f>Monatsverwendungsnachweis!D202</f>
        <v>0</v>
      </c>
      <c r="D192" s="146">
        <f>Monatsverwendungsnachweis!F202</f>
        <v>0</v>
      </c>
      <c r="E192" s="121">
        <f>Monatsverwendungsnachweis!G202</f>
        <v>0</v>
      </c>
      <c r="F192" s="146">
        <f>Monatsverwendungsnachweis!H202</f>
        <v>0</v>
      </c>
      <c r="G192" s="182">
        <f>Statistik!AM199</f>
        <v>0</v>
      </c>
      <c r="H192" s="182">
        <f>Statistik!AN199</f>
        <v>0</v>
      </c>
      <c r="I192" s="586">
        <f>IF(Monatsverwendungsnachweis!$P$6="ja",1,0)</f>
        <v>1</v>
      </c>
      <c r="J192" s="182">
        <f t="shared" si="31"/>
        <v>1</v>
      </c>
      <c r="K192" s="182">
        <f>IF(Monatsverwendungsnachweis!BI202&lt;=0,0,1)</f>
        <v>1</v>
      </c>
      <c r="L192" s="147">
        <f>Ermittlung_Pauschale!N191</f>
        <v>0</v>
      </c>
      <c r="M192" s="182">
        <f t="shared" si="33"/>
        <v>0</v>
      </c>
      <c r="N192" s="460">
        <f>Monatsverwendungsnachweis!$AG$7</f>
        <v>31</v>
      </c>
      <c r="O192" s="777">
        <f>Monatsverwendungsnachweis!J202</f>
        <v>0</v>
      </c>
      <c r="P192" s="182">
        <f t="shared" si="34"/>
        <v>0</v>
      </c>
      <c r="Q192" s="182">
        <f t="shared" si="32"/>
        <v>0</v>
      </c>
      <c r="R192" s="749">
        <f t="shared" si="35"/>
        <v>0</v>
      </c>
      <c r="S192" s="346">
        <f t="shared" si="36"/>
        <v>0</v>
      </c>
      <c r="T192" s="346">
        <f t="shared" si="37"/>
        <v>0</v>
      </c>
      <c r="U192" s="346">
        <f t="shared" si="38"/>
        <v>0</v>
      </c>
      <c r="V192" s="750">
        <f t="shared" si="39"/>
        <v>0</v>
      </c>
      <c r="W192" s="748"/>
      <c r="X192" s="822">
        <f t="shared" si="40"/>
        <v>0</v>
      </c>
      <c r="Y192" s="749">
        <f t="shared" si="41"/>
        <v>0</v>
      </c>
      <c r="Z192" s="346">
        <f t="shared" si="42"/>
        <v>0</v>
      </c>
      <c r="AA192" s="346">
        <f t="shared" si="43"/>
        <v>0</v>
      </c>
      <c r="AB192" s="346">
        <f t="shared" si="44"/>
        <v>0</v>
      </c>
      <c r="AC192" s="750">
        <f t="shared" si="45"/>
        <v>0</v>
      </c>
    </row>
    <row r="193" spans="1:29" x14ac:dyDescent="0.25">
      <c r="A193" s="121" t="str">
        <f>Monatsverwendungsnachweis!A203</f>
        <v/>
      </c>
      <c r="B193" s="184">
        <f>Monatsverwendungsnachweis!B203</f>
        <v>0</v>
      </c>
      <c r="C193" s="184">
        <f>Monatsverwendungsnachweis!D203</f>
        <v>0</v>
      </c>
      <c r="D193" s="146">
        <f>Monatsverwendungsnachweis!F203</f>
        <v>0</v>
      </c>
      <c r="E193" s="121">
        <f>Monatsverwendungsnachweis!G203</f>
        <v>0</v>
      </c>
      <c r="F193" s="146">
        <f>Monatsverwendungsnachweis!H203</f>
        <v>0</v>
      </c>
      <c r="G193" s="182">
        <f>Statistik!AM200</f>
        <v>0</v>
      </c>
      <c r="H193" s="182">
        <f>Statistik!AN200</f>
        <v>0</v>
      </c>
      <c r="I193" s="586">
        <f>IF(Monatsverwendungsnachweis!$P$6="ja",1,0)</f>
        <v>1</v>
      </c>
      <c r="J193" s="182">
        <f t="shared" si="31"/>
        <v>1</v>
      </c>
      <c r="K193" s="182">
        <f>IF(Monatsverwendungsnachweis!BI203&lt;=0,0,1)</f>
        <v>1</v>
      </c>
      <c r="L193" s="147">
        <f>Ermittlung_Pauschale!N192</f>
        <v>0</v>
      </c>
      <c r="M193" s="182">
        <f t="shared" si="33"/>
        <v>0</v>
      </c>
      <c r="N193" s="460">
        <f>Monatsverwendungsnachweis!$AG$7</f>
        <v>31</v>
      </c>
      <c r="O193" s="777">
        <f>Monatsverwendungsnachweis!J203</f>
        <v>0</v>
      </c>
      <c r="P193" s="182">
        <f t="shared" si="34"/>
        <v>0</v>
      </c>
      <c r="Q193" s="182">
        <f t="shared" si="32"/>
        <v>0</v>
      </c>
      <c r="R193" s="749">
        <f t="shared" si="35"/>
        <v>0</v>
      </c>
      <c r="S193" s="346">
        <f t="shared" si="36"/>
        <v>0</v>
      </c>
      <c r="T193" s="346">
        <f t="shared" si="37"/>
        <v>0</v>
      </c>
      <c r="U193" s="346">
        <f t="shared" si="38"/>
        <v>0</v>
      </c>
      <c r="V193" s="750">
        <f t="shared" si="39"/>
        <v>0</v>
      </c>
      <c r="W193" s="748"/>
      <c r="X193" s="822">
        <f t="shared" si="40"/>
        <v>0</v>
      </c>
      <c r="Y193" s="749">
        <f t="shared" si="41"/>
        <v>0</v>
      </c>
      <c r="Z193" s="346">
        <f t="shared" si="42"/>
        <v>0</v>
      </c>
      <c r="AA193" s="346">
        <f t="shared" si="43"/>
        <v>0</v>
      </c>
      <c r="AB193" s="346">
        <f t="shared" si="44"/>
        <v>0</v>
      </c>
      <c r="AC193" s="750">
        <f t="shared" si="45"/>
        <v>0</v>
      </c>
    </row>
    <row r="194" spans="1:29" x14ac:dyDescent="0.25">
      <c r="A194" s="121" t="str">
        <f>Monatsverwendungsnachweis!A204</f>
        <v/>
      </c>
      <c r="B194" s="184">
        <f>Monatsverwendungsnachweis!B204</f>
        <v>0</v>
      </c>
      <c r="C194" s="184">
        <f>Monatsverwendungsnachweis!D204</f>
        <v>0</v>
      </c>
      <c r="D194" s="146">
        <f>Monatsverwendungsnachweis!F204</f>
        <v>0</v>
      </c>
      <c r="E194" s="121">
        <f>Monatsverwendungsnachweis!G204</f>
        <v>0</v>
      </c>
      <c r="F194" s="146">
        <f>Monatsverwendungsnachweis!H204</f>
        <v>0</v>
      </c>
      <c r="G194" s="182">
        <f>Statistik!AM201</f>
        <v>0</v>
      </c>
      <c r="H194" s="182">
        <f>Statistik!AN201</f>
        <v>0</v>
      </c>
      <c r="I194" s="586">
        <f>IF(Monatsverwendungsnachweis!$P$6="ja",1,0)</f>
        <v>1</v>
      </c>
      <c r="J194" s="182">
        <f t="shared" si="31"/>
        <v>1</v>
      </c>
      <c r="K194" s="182">
        <f>IF(Monatsverwendungsnachweis!BI204&lt;=0,0,1)</f>
        <v>1</v>
      </c>
      <c r="L194" s="147">
        <f>Ermittlung_Pauschale!N193</f>
        <v>0</v>
      </c>
      <c r="M194" s="182">
        <f t="shared" si="33"/>
        <v>0</v>
      </c>
      <c r="N194" s="460">
        <f>Monatsverwendungsnachweis!$AG$7</f>
        <v>31</v>
      </c>
      <c r="O194" s="777">
        <f>Monatsverwendungsnachweis!J204</f>
        <v>0</v>
      </c>
      <c r="P194" s="182">
        <f t="shared" si="34"/>
        <v>0</v>
      </c>
      <c r="Q194" s="182">
        <f t="shared" si="32"/>
        <v>0</v>
      </c>
      <c r="R194" s="749">
        <f t="shared" si="35"/>
        <v>0</v>
      </c>
      <c r="S194" s="346">
        <f t="shared" si="36"/>
        <v>0</v>
      </c>
      <c r="T194" s="346">
        <f t="shared" si="37"/>
        <v>0</v>
      </c>
      <c r="U194" s="346">
        <f t="shared" si="38"/>
        <v>0</v>
      </c>
      <c r="V194" s="750">
        <f t="shared" si="39"/>
        <v>0</v>
      </c>
      <c r="W194" s="748"/>
      <c r="X194" s="822">
        <f t="shared" si="40"/>
        <v>0</v>
      </c>
      <c r="Y194" s="749">
        <f t="shared" si="41"/>
        <v>0</v>
      </c>
      <c r="Z194" s="346">
        <f t="shared" si="42"/>
        <v>0</v>
      </c>
      <c r="AA194" s="346">
        <f t="shared" si="43"/>
        <v>0</v>
      </c>
      <c r="AB194" s="346">
        <f t="shared" si="44"/>
        <v>0</v>
      </c>
      <c r="AC194" s="750">
        <f t="shared" si="45"/>
        <v>0</v>
      </c>
    </row>
    <row r="195" spans="1:29" x14ac:dyDescent="0.25">
      <c r="A195" s="121" t="str">
        <f>Monatsverwendungsnachweis!A205</f>
        <v/>
      </c>
      <c r="B195" s="184">
        <f>Monatsverwendungsnachweis!B205</f>
        <v>0</v>
      </c>
      <c r="C195" s="184">
        <f>Monatsverwendungsnachweis!D205</f>
        <v>0</v>
      </c>
      <c r="D195" s="146">
        <f>Monatsverwendungsnachweis!F205</f>
        <v>0</v>
      </c>
      <c r="E195" s="121">
        <f>Monatsverwendungsnachweis!G205</f>
        <v>0</v>
      </c>
      <c r="F195" s="146">
        <f>Monatsverwendungsnachweis!H205</f>
        <v>0</v>
      </c>
      <c r="G195" s="182">
        <f>Statistik!AM202</f>
        <v>0</v>
      </c>
      <c r="H195" s="182">
        <f>Statistik!AN202</f>
        <v>0</v>
      </c>
      <c r="I195" s="586">
        <f>IF(Monatsverwendungsnachweis!$P$6="ja",1,0)</f>
        <v>1</v>
      </c>
      <c r="J195" s="182">
        <f t="shared" ref="J195:J258" si="46">IF($B195=String_o_Kofi,0,1)</f>
        <v>1</v>
      </c>
      <c r="K195" s="182">
        <f>IF(Monatsverwendungsnachweis!BI205&lt;=0,0,1)</f>
        <v>1</v>
      </c>
      <c r="L195" s="147">
        <f>Ermittlung_Pauschale!N194</f>
        <v>0</v>
      </c>
      <c r="M195" s="182">
        <f t="shared" si="33"/>
        <v>0</v>
      </c>
      <c r="N195" s="460">
        <f>Monatsverwendungsnachweis!$AG$7</f>
        <v>31</v>
      </c>
      <c r="O195" s="777">
        <f>Monatsverwendungsnachweis!J205</f>
        <v>0</v>
      </c>
      <c r="P195" s="182">
        <f t="shared" si="34"/>
        <v>0</v>
      </c>
      <c r="Q195" s="182">
        <f t="shared" ref="Q195:Q258" si="47">IF(P195*M195=1,1,0)</f>
        <v>0</v>
      </c>
      <c r="R195" s="749">
        <f t="shared" si="35"/>
        <v>0</v>
      </c>
      <c r="S195" s="346">
        <f t="shared" si="36"/>
        <v>0</v>
      </c>
      <c r="T195" s="346">
        <f t="shared" si="37"/>
        <v>0</v>
      </c>
      <c r="U195" s="346">
        <f t="shared" si="38"/>
        <v>0</v>
      </c>
      <c r="V195" s="750">
        <f t="shared" si="39"/>
        <v>0</v>
      </c>
      <c r="W195" s="748"/>
      <c r="X195" s="822">
        <f t="shared" si="40"/>
        <v>0</v>
      </c>
      <c r="Y195" s="749">
        <f t="shared" si="41"/>
        <v>0</v>
      </c>
      <c r="Z195" s="346">
        <f t="shared" si="42"/>
        <v>0</v>
      </c>
      <c r="AA195" s="346">
        <f t="shared" si="43"/>
        <v>0</v>
      </c>
      <c r="AB195" s="346">
        <f t="shared" si="44"/>
        <v>0</v>
      </c>
      <c r="AC195" s="750">
        <f t="shared" si="45"/>
        <v>0</v>
      </c>
    </row>
    <row r="196" spans="1:29" x14ac:dyDescent="0.25">
      <c r="A196" s="121" t="str">
        <f>Monatsverwendungsnachweis!A206</f>
        <v/>
      </c>
      <c r="B196" s="184">
        <f>Monatsverwendungsnachweis!B206</f>
        <v>0</v>
      </c>
      <c r="C196" s="184">
        <f>Monatsverwendungsnachweis!D206</f>
        <v>0</v>
      </c>
      <c r="D196" s="146">
        <f>Monatsverwendungsnachweis!F206</f>
        <v>0</v>
      </c>
      <c r="E196" s="121">
        <f>Monatsverwendungsnachweis!G206</f>
        <v>0</v>
      </c>
      <c r="F196" s="146">
        <f>Monatsverwendungsnachweis!H206</f>
        <v>0</v>
      </c>
      <c r="G196" s="182">
        <f>Statistik!AM203</f>
        <v>0</v>
      </c>
      <c r="H196" s="182">
        <f>Statistik!AN203</f>
        <v>0</v>
      </c>
      <c r="I196" s="586">
        <f>IF(Monatsverwendungsnachweis!$P$6="ja",1,0)</f>
        <v>1</v>
      </c>
      <c r="J196" s="182">
        <f t="shared" si="46"/>
        <v>1</v>
      </c>
      <c r="K196" s="182">
        <f>IF(Monatsverwendungsnachweis!BI206&lt;=0,0,1)</f>
        <v>1</v>
      </c>
      <c r="L196" s="147">
        <f>Ermittlung_Pauschale!N195</f>
        <v>0</v>
      </c>
      <c r="M196" s="182">
        <f t="shared" ref="M196:M259" si="48">K196*I196*J196*L196</f>
        <v>0</v>
      </c>
      <c r="N196" s="460">
        <f>Monatsverwendungsnachweis!$AG$7</f>
        <v>31</v>
      </c>
      <c r="O196" s="777">
        <f>Monatsverwendungsnachweis!J206</f>
        <v>0</v>
      </c>
      <c r="P196" s="182">
        <f t="shared" ref="P196:P259" si="49">IF(O196=0,0,IF(O196&lt;N196,0,1))</f>
        <v>0</v>
      </c>
      <c r="Q196" s="182">
        <f t="shared" si="47"/>
        <v>0</v>
      </c>
      <c r="R196" s="749">
        <f t="shared" ref="R196:R259" si="50">IF($B196="JC",Q196,0)</f>
        <v>0</v>
      </c>
      <c r="S196" s="346">
        <f t="shared" ref="S196:S259" si="51">IF($B196="AA",Q196,0)</f>
        <v>0</v>
      </c>
      <c r="T196" s="346">
        <f t="shared" ref="T196:T259" si="52">IF($B196="JC/Träger",Q196,0)</f>
        <v>0</v>
      </c>
      <c r="U196" s="346">
        <f t="shared" ref="U196:U259" si="53">IF($B196="Land HB",Q196,0)</f>
        <v>0</v>
      </c>
      <c r="V196" s="750">
        <f t="shared" ref="V196:V259" si="54">SUM(R196:U196)</f>
        <v>0</v>
      </c>
      <c r="W196" s="748"/>
      <c r="X196" s="822">
        <f t="shared" ref="X196:X259" si="55">IF(AND(P196=0,M196=1)=TRUE,O196,0)</f>
        <v>0</v>
      </c>
      <c r="Y196" s="749">
        <f t="shared" si="41"/>
        <v>0</v>
      </c>
      <c r="Z196" s="346">
        <f t="shared" si="42"/>
        <v>0</v>
      </c>
      <c r="AA196" s="346">
        <f t="shared" si="43"/>
        <v>0</v>
      </c>
      <c r="AB196" s="346">
        <f t="shared" si="44"/>
        <v>0</v>
      </c>
      <c r="AC196" s="750">
        <f t="shared" si="45"/>
        <v>0</v>
      </c>
    </row>
    <row r="197" spans="1:29" x14ac:dyDescent="0.25">
      <c r="A197" s="121" t="str">
        <f>Monatsverwendungsnachweis!A207</f>
        <v/>
      </c>
      <c r="B197" s="184">
        <f>Monatsverwendungsnachweis!B207</f>
        <v>0</v>
      </c>
      <c r="C197" s="184">
        <f>Monatsverwendungsnachweis!D207</f>
        <v>0</v>
      </c>
      <c r="D197" s="146">
        <f>Monatsverwendungsnachweis!F207</f>
        <v>0</v>
      </c>
      <c r="E197" s="121">
        <f>Monatsverwendungsnachweis!G207</f>
        <v>0</v>
      </c>
      <c r="F197" s="146">
        <f>Monatsverwendungsnachweis!H207</f>
        <v>0</v>
      </c>
      <c r="G197" s="182">
        <f>Statistik!AM204</f>
        <v>0</v>
      </c>
      <c r="H197" s="182">
        <f>Statistik!AN204</f>
        <v>0</v>
      </c>
      <c r="I197" s="586">
        <f>IF(Monatsverwendungsnachweis!$P$6="ja",1,0)</f>
        <v>1</v>
      </c>
      <c r="J197" s="182">
        <f t="shared" si="46"/>
        <v>1</v>
      </c>
      <c r="K197" s="182">
        <f>IF(Monatsverwendungsnachweis!BI207&lt;=0,0,1)</f>
        <v>1</v>
      </c>
      <c r="L197" s="147">
        <f>Ermittlung_Pauschale!N196</f>
        <v>0</v>
      </c>
      <c r="M197" s="182">
        <f t="shared" si="48"/>
        <v>0</v>
      </c>
      <c r="N197" s="460">
        <f>Monatsverwendungsnachweis!$AG$7</f>
        <v>31</v>
      </c>
      <c r="O197" s="777">
        <f>Monatsverwendungsnachweis!J207</f>
        <v>0</v>
      </c>
      <c r="P197" s="182">
        <f t="shared" si="49"/>
        <v>0</v>
      </c>
      <c r="Q197" s="182">
        <f t="shared" si="47"/>
        <v>0</v>
      </c>
      <c r="R197" s="749">
        <f t="shared" si="50"/>
        <v>0</v>
      </c>
      <c r="S197" s="346">
        <f t="shared" si="51"/>
        <v>0</v>
      </c>
      <c r="T197" s="346">
        <f t="shared" si="52"/>
        <v>0</v>
      </c>
      <c r="U197" s="346">
        <f t="shared" si="53"/>
        <v>0</v>
      </c>
      <c r="V197" s="750">
        <f t="shared" si="54"/>
        <v>0</v>
      </c>
      <c r="W197" s="748"/>
      <c r="X197" s="822">
        <f t="shared" si="55"/>
        <v>0</v>
      </c>
      <c r="Y197" s="749">
        <f t="shared" ref="Y197:Y260" si="56">IF($B197="JC",X197,0)</f>
        <v>0</v>
      </c>
      <c r="Z197" s="346">
        <f t="shared" ref="Z197:Z260" si="57">IF($B197="AA",X197,0)</f>
        <v>0</v>
      </c>
      <c r="AA197" s="346">
        <f t="shared" ref="AA197:AA260" si="58">IF($B197="JC/Träger",X197,0)</f>
        <v>0</v>
      </c>
      <c r="AB197" s="346">
        <f t="shared" ref="AB197:AB260" si="59">IF($B197="Land HB",X197,0)</f>
        <v>0</v>
      </c>
      <c r="AC197" s="750">
        <f t="shared" si="45"/>
        <v>0</v>
      </c>
    </row>
    <row r="198" spans="1:29" x14ac:dyDescent="0.25">
      <c r="A198" s="121" t="str">
        <f>Monatsverwendungsnachweis!A208</f>
        <v/>
      </c>
      <c r="B198" s="184">
        <f>Monatsverwendungsnachweis!B208</f>
        <v>0</v>
      </c>
      <c r="C198" s="184">
        <f>Monatsverwendungsnachweis!D208</f>
        <v>0</v>
      </c>
      <c r="D198" s="146">
        <f>Monatsverwendungsnachweis!F208</f>
        <v>0</v>
      </c>
      <c r="E198" s="121">
        <f>Monatsverwendungsnachweis!G208</f>
        <v>0</v>
      </c>
      <c r="F198" s="146">
        <f>Monatsverwendungsnachweis!H208</f>
        <v>0</v>
      </c>
      <c r="G198" s="182">
        <f>Statistik!AM205</f>
        <v>0</v>
      </c>
      <c r="H198" s="182">
        <f>Statistik!AN205</f>
        <v>0</v>
      </c>
      <c r="I198" s="586">
        <f>IF(Monatsverwendungsnachweis!$P$6="ja",1,0)</f>
        <v>1</v>
      </c>
      <c r="J198" s="182">
        <f t="shared" si="46"/>
        <v>1</v>
      </c>
      <c r="K198" s="182">
        <f>IF(Monatsverwendungsnachweis!BI208&lt;=0,0,1)</f>
        <v>1</v>
      </c>
      <c r="L198" s="147">
        <f>Ermittlung_Pauschale!N197</f>
        <v>0</v>
      </c>
      <c r="M198" s="182">
        <f t="shared" si="48"/>
        <v>0</v>
      </c>
      <c r="N198" s="460">
        <f>Monatsverwendungsnachweis!$AG$7</f>
        <v>31</v>
      </c>
      <c r="O198" s="777">
        <f>Monatsverwendungsnachweis!J208</f>
        <v>0</v>
      </c>
      <c r="P198" s="182">
        <f t="shared" si="49"/>
        <v>0</v>
      </c>
      <c r="Q198" s="182">
        <f t="shared" si="47"/>
        <v>0</v>
      </c>
      <c r="R198" s="749">
        <f t="shared" si="50"/>
        <v>0</v>
      </c>
      <c r="S198" s="346">
        <f t="shared" si="51"/>
        <v>0</v>
      </c>
      <c r="T198" s="346">
        <f t="shared" si="52"/>
        <v>0</v>
      </c>
      <c r="U198" s="346">
        <f t="shared" si="53"/>
        <v>0</v>
      </c>
      <c r="V198" s="750">
        <f t="shared" si="54"/>
        <v>0</v>
      </c>
      <c r="W198" s="748"/>
      <c r="X198" s="822">
        <f t="shared" si="55"/>
        <v>0</v>
      </c>
      <c r="Y198" s="749">
        <f t="shared" si="56"/>
        <v>0</v>
      </c>
      <c r="Z198" s="346">
        <f t="shared" si="57"/>
        <v>0</v>
      </c>
      <c r="AA198" s="346">
        <f t="shared" si="58"/>
        <v>0</v>
      </c>
      <c r="AB198" s="346">
        <f t="shared" si="59"/>
        <v>0</v>
      </c>
      <c r="AC198" s="750">
        <f t="shared" si="45"/>
        <v>0</v>
      </c>
    </row>
    <row r="199" spans="1:29" x14ac:dyDescent="0.25">
      <c r="A199" s="121" t="str">
        <f>Monatsverwendungsnachweis!A209</f>
        <v/>
      </c>
      <c r="B199" s="184">
        <f>Monatsverwendungsnachweis!B209</f>
        <v>0</v>
      </c>
      <c r="C199" s="184">
        <f>Monatsverwendungsnachweis!D209</f>
        <v>0</v>
      </c>
      <c r="D199" s="146">
        <f>Monatsverwendungsnachweis!F209</f>
        <v>0</v>
      </c>
      <c r="E199" s="121">
        <f>Monatsverwendungsnachweis!G209</f>
        <v>0</v>
      </c>
      <c r="F199" s="146">
        <f>Monatsverwendungsnachweis!H209</f>
        <v>0</v>
      </c>
      <c r="G199" s="182">
        <f>Statistik!AM206</f>
        <v>0</v>
      </c>
      <c r="H199" s="182">
        <f>Statistik!AN206</f>
        <v>0</v>
      </c>
      <c r="I199" s="586">
        <f>IF(Monatsverwendungsnachweis!$P$6="ja",1,0)</f>
        <v>1</v>
      </c>
      <c r="J199" s="182">
        <f t="shared" si="46"/>
        <v>1</v>
      </c>
      <c r="K199" s="182">
        <f>IF(Monatsverwendungsnachweis!BI209&lt;=0,0,1)</f>
        <v>1</v>
      </c>
      <c r="L199" s="147">
        <f>Ermittlung_Pauschale!N198</f>
        <v>0</v>
      </c>
      <c r="M199" s="182">
        <f t="shared" si="48"/>
        <v>0</v>
      </c>
      <c r="N199" s="460">
        <f>Monatsverwendungsnachweis!$AG$7</f>
        <v>31</v>
      </c>
      <c r="O199" s="777">
        <f>Monatsverwendungsnachweis!J209</f>
        <v>0</v>
      </c>
      <c r="P199" s="182">
        <f t="shared" si="49"/>
        <v>0</v>
      </c>
      <c r="Q199" s="182">
        <f t="shared" si="47"/>
        <v>0</v>
      </c>
      <c r="R199" s="749">
        <f t="shared" si="50"/>
        <v>0</v>
      </c>
      <c r="S199" s="346">
        <f t="shared" si="51"/>
        <v>0</v>
      </c>
      <c r="T199" s="346">
        <f t="shared" si="52"/>
        <v>0</v>
      </c>
      <c r="U199" s="346">
        <f t="shared" si="53"/>
        <v>0</v>
      </c>
      <c r="V199" s="750">
        <f t="shared" si="54"/>
        <v>0</v>
      </c>
      <c r="W199" s="748"/>
      <c r="X199" s="822">
        <f t="shared" si="55"/>
        <v>0</v>
      </c>
      <c r="Y199" s="749">
        <f t="shared" si="56"/>
        <v>0</v>
      </c>
      <c r="Z199" s="346">
        <f t="shared" si="57"/>
        <v>0</v>
      </c>
      <c r="AA199" s="346">
        <f t="shared" si="58"/>
        <v>0</v>
      </c>
      <c r="AB199" s="346">
        <f t="shared" si="59"/>
        <v>0</v>
      </c>
      <c r="AC199" s="750">
        <f t="shared" si="45"/>
        <v>0</v>
      </c>
    </row>
    <row r="200" spans="1:29" x14ac:dyDescent="0.25">
      <c r="A200" s="121" t="str">
        <f>Monatsverwendungsnachweis!A210</f>
        <v/>
      </c>
      <c r="B200" s="184">
        <f>Monatsverwendungsnachweis!B210</f>
        <v>0</v>
      </c>
      <c r="C200" s="184">
        <f>Monatsverwendungsnachweis!D210</f>
        <v>0</v>
      </c>
      <c r="D200" s="146">
        <f>Monatsverwendungsnachweis!F210</f>
        <v>0</v>
      </c>
      <c r="E200" s="121">
        <f>Monatsverwendungsnachweis!G210</f>
        <v>0</v>
      </c>
      <c r="F200" s="146">
        <f>Monatsverwendungsnachweis!H210</f>
        <v>0</v>
      </c>
      <c r="G200" s="182">
        <f>Statistik!AM207</f>
        <v>0</v>
      </c>
      <c r="H200" s="182">
        <f>Statistik!AN207</f>
        <v>0</v>
      </c>
      <c r="I200" s="586">
        <f>IF(Monatsverwendungsnachweis!$P$6="ja",1,0)</f>
        <v>1</v>
      </c>
      <c r="J200" s="182">
        <f t="shared" si="46"/>
        <v>1</v>
      </c>
      <c r="K200" s="182">
        <f>IF(Monatsverwendungsnachweis!BI210&lt;=0,0,1)</f>
        <v>1</v>
      </c>
      <c r="L200" s="147">
        <f>Ermittlung_Pauschale!N199</f>
        <v>0</v>
      </c>
      <c r="M200" s="182">
        <f t="shared" si="48"/>
        <v>0</v>
      </c>
      <c r="N200" s="460">
        <f>Monatsverwendungsnachweis!$AG$7</f>
        <v>31</v>
      </c>
      <c r="O200" s="777">
        <f>Monatsverwendungsnachweis!J210</f>
        <v>0</v>
      </c>
      <c r="P200" s="182">
        <f t="shared" si="49"/>
        <v>0</v>
      </c>
      <c r="Q200" s="182">
        <f t="shared" si="47"/>
        <v>0</v>
      </c>
      <c r="R200" s="749">
        <f t="shared" si="50"/>
        <v>0</v>
      </c>
      <c r="S200" s="346">
        <f t="shared" si="51"/>
        <v>0</v>
      </c>
      <c r="T200" s="346">
        <f t="shared" si="52"/>
        <v>0</v>
      </c>
      <c r="U200" s="346">
        <f t="shared" si="53"/>
        <v>0</v>
      </c>
      <c r="V200" s="750">
        <f t="shared" si="54"/>
        <v>0</v>
      </c>
      <c r="W200" s="748"/>
      <c r="X200" s="822">
        <f t="shared" si="55"/>
        <v>0</v>
      </c>
      <c r="Y200" s="749">
        <f t="shared" si="56"/>
        <v>0</v>
      </c>
      <c r="Z200" s="346">
        <f t="shared" si="57"/>
        <v>0</v>
      </c>
      <c r="AA200" s="346">
        <f t="shared" si="58"/>
        <v>0</v>
      </c>
      <c r="AB200" s="346">
        <f t="shared" si="59"/>
        <v>0</v>
      </c>
      <c r="AC200" s="750">
        <f t="shared" si="45"/>
        <v>0</v>
      </c>
    </row>
    <row r="201" spans="1:29" x14ac:dyDescent="0.25">
      <c r="A201" s="121" t="str">
        <f>Monatsverwendungsnachweis!A211</f>
        <v/>
      </c>
      <c r="B201" s="184">
        <f>Monatsverwendungsnachweis!B211</f>
        <v>0</v>
      </c>
      <c r="C201" s="184">
        <f>Monatsverwendungsnachweis!D211</f>
        <v>0</v>
      </c>
      <c r="D201" s="146">
        <f>Monatsverwendungsnachweis!F211</f>
        <v>0</v>
      </c>
      <c r="E201" s="121">
        <f>Monatsverwendungsnachweis!G211</f>
        <v>0</v>
      </c>
      <c r="F201" s="146">
        <f>Monatsverwendungsnachweis!H211</f>
        <v>0</v>
      </c>
      <c r="G201" s="182">
        <f>Statistik!AM208</f>
        <v>0</v>
      </c>
      <c r="H201" s="182">
        <f>Statistik!AN208</f>
        <v>0</v>
      </c>
      <c r="I201" s="586">
        <f>IF(Monatsverwendungsnachweis!$P$6="ja",1,0)</f>
        <v>1</v>
      </c>
      <c r="J201" s="182">
        <f t="shared" si="46"/>
        <v>1</v>
      </c>
      <c r="K201" s="182">
        <f>IF(Monatsverwendungsnachweis!BI211&lt;=0,0,1)</f>
        <v>1</v>
      </c>
      <c r="L201" s="147">
        <f>Ermittlung_Pauschale!N200</f>
        <v>0</v>
      </c>
      <c r="M201" s="182">
        <f t="shared" si="48"/>
        <v>0</v>
      </c>
      <c r="N201" s="460">
        <f>Monatsverwendungsnachweis!$AG$7</f>
        <v>31</v>
      </c>
      <c r="O201" s="777">
        <f>Monatsverwendungsnachweis!J211</f>
        <v>0</v>
      </c>
      <c r="P201" s="182">
        <f t="shared" si="49"/>
        <v>0</v>
      </c>
      <c r="Q201" s="182">
        <f t="shared" si="47"/>
        <v>0</v>
      </c>
      <c r="R201" s="749">
        <f t="shared" si="50"/>
        <v>0</v>
      </c>
      <c r="S201" s="346">
        <f t="shared" si="51"/>
        <v>0</v>
      </c>
      <c r="T201" s="346">
        <f t="shared" si="52"/>
        <v>0</v>
      </c>
      <c r="U201" s="346">
        <f t="shared" si="53"/>
        <v>0</v>
      </c>
      <c r="V201" s="750">
        <f t="shared" si="54"/>
        <v>0</v>
      </c>
      <c r="W201" s="748"/>
      <c r="X201" s="822">
        <f t="shared" si="55"/>
        <v>0</v>
      </c>
      <c r="Y201" s="749">
        <f t="shared" si="56"/>
        <v>0</v>
      </c>
      <c r="Z201" s="346">
        <f t="shared" si="57"/>
        <v>0</v>
      </c>
      <c r="AA201" s="346">
        <f t="shared" si="58"/>
        <v>0</v>
      </c>
      <c r="AB201" s="346">
        <f t="shared" si="59"/>
        <v>0</v>
      </c>
      <c r="AC201" s="750">
        <f t="shared" si="45"/>
        <v>0</v>
      </c>
    </row>
    <row r="202" spans="1:29" x14ac:dyDescent="0.25">
      <c r="A202" s="121" t="str">
        <f>Monatsverwendungsnachweis!A212</f>
        <v/>
      </c>
      <c r="B202" s="184">
        <f>Monatsverwendungsnachweis!B212</f>
        <v>0</v>
      </c>
      <c r="C202" s="184">
        <f>Monatsverwendungsnachweis!D212</f>
        <v>0</v>
      </c>
      <c r="D202" s="146">
        <f>Monatsverwendungsnachweis!F212</f>
        <v>0</v>
      </c>
      <c r="E202" s="121">
        <f>Monatsverwendungsnachweis!G212</f>
        <v>0</v>
      </c>
      <c r="F202" s="146">
        <f>Monatsverwendungsnachweis!H212</f>
        <v>0</v>
      </c>
      <c r="G202" s="182">
        <f>Statistik!AM209</f>
        <v>0</v>
      </c>
      <c r="H202" s="182">
        <f>Statistik!AN209</f>
        <v>0</v>
      </c>
      <c r="I202" s="586">
        <f>IF(Monatsverwendungsnachweis!$P$6="ja",1,0)</f>
        <v>1</v>
      </c>
      <c r="J202" s="182">
        <f t="shared" si="46"/>
        <v>1</v>
      </c>
      <c r="K202" s="182">
        <f>IF(Monatsverwendungsnachweis!BI212&lt;=0,0,1)</f>
        <v>1</v>
      </c>
      <c r="L202" s="147">
        <f>Ermittlung_Pauschale!N201</f>
        <v>0</v>
      </c>
      <c r="M202" s="182">
        <f t="shared" si="48"/>
        <v>0</v>
      </c>
      <c r="N202" s="460">
        <f>Monatsverwendungsnachweis!$AG$7</f>
        <v>31</v>
      </c>
      <c r="O202" s="777">
        <f>Monatsverwendungsnachweis!J212</f>
        <v>0</v>
      </c>
      <c r="P202" s="182">
        <f t="shared" si="49"/>
        <v>0</v>
      </c>
      <c r="Q202" s="182">
        <f t="shared" si="47"/>
        <v>0</v>
      </c>
      <c r="R202" s="749">
        <f t="shared" si="50"/>
        <v>0</v>
      </c>
      <c r="S202" s="346">
        <f t="shared" si="51"/>
        <v>0</v>
      </c>
      <c r="T202" s="346">
        <f t="shared" si="52"/>
        <v>0</v>
      </c>
      <c r="U202" s="346">
        <f t="shared" si="53"/>
        <v>0</v>
      </c>
      <c r="V202" s="750">
        <f t="shared" si="54"/>
        <v>0</v>
      </c>
      <c r="W202" s="748"/>
      <c r="X202" s="822">
        <f t="shared" si="55"/>
        <v>0</v>
      </c>
      <c r="Y202" s="749">
        <f t="shared" si="56"/>
        <v>0</v>
      </c>
      <c r="Z202" s="346">
        <f t="shared" si="57"/>
        <v>0</v>
      </c>
      <c r="AA202" s="346">
        <f t="shared" si="58"/>
        <v>0</v>
      </c>
      <c r="AB202" s="346">
        <f t="shared" si="59"/>
        <v>0</v>
      </c>
      <c r="AC202" s="750">
        <f t="shared" si="45"/>
        <v>0</v>
      </c>
    </row>
    <row r="203" spans="1:29" x14ac:dyDescent="0.25">
      <c r="A203" s="121" t="str">
        <f>Monatsverwendungsnachweis!A213</f>
        <v/>
      </c>
      <c r="B203" s="184">
        <f>Monatsverwendungsnachweis!B213</f>
        <v>0</v>
      </c>
      <c r="C203" s="184">
        <f>Monatsverwendungsnachweis!D213</f>
        <v>0</v>
      </c>
      <c r="D203" s="146">
        <f>Monatsverwendungsnachweis!F213</f>
        <v>0</v>
      </c>
      <c r="E203" s="121">
        <f>Monatsverwendungsnachweis!G213</f>
        <v>0</v>
      </c>
      <c r="F203" s="146">
        <f>Monatsverwendungsnachweis!H213</f>
        <v>0</v>
      </c>
      <c r="G203" s="182">
        <f>Statistik!AM210</f>
        <v>0</v>
      </c>
      <c r="H203" s="182">
        <f>Statistik!AN210</f>
        <v>0</v>
      </c>
      <c r="I203" s="586">
        <f>IF(Monatsverwendungsnachweis!$P$6="ja",1,0)</f>
        <v>1</v>
      </c>
      <c r="J203" s="182">
        <f t="shared" si="46"/>
        <v>1</v>
      </c>
      <c r="K203" s="182">
        <f>IF(Monatsverwendungsnachweis!BI213&lt;=0,0,1)</f>
        <v>1</v>
      </c>
      <c r="L203" s="147">
        <f>Ermittlung_Pauschale!N202</f>
        <v>0</v>
      </c>
      <c r="M203" s="182">
        <f t="shared" si="48"/>
        <v>0</v>
      </c>
      <c r="N203" s="460">
        <f>Monatsverwendungsnachweis!$AG$7</f>
        <v>31</v>
      </c>
      <c r="O203" s="777">
        <f>Monatsverwendungsnachweis!J213</f>
        <v>0</v>
      </c>
      <c r="P203" s="182">
        <f t="shared" si="49"/>
        <v>0</v>
      </c>
      <c r="Q203" s="182">
        <f t="shared" si="47"/>
        <v>0</v>
      </c>
      <c r="R203" s="749">
        <f t="shared" si="50"/>
        <v>0</v>
      </c>
      <c r="S203" s="346">
        <f t="shared" si="51"/>
        <v>0</v>
      </c>
      <c r="T203" s="346">
        <f t="shared" si="52"/>
        <v>0</v>
      </c>
      <c r="U203" s="346">
        <f t="shared" si="53"/>
        <v>0</v>
      </c>
      <c r="V203" s="750">
        <f t="shared" si="54"/>
        <v>0</v>
      </c>
      <c r="W203" s="748"/>
      <c r="X203" s="822">
        <f t="shared" si="55"/>
        <v>0</v>
      </c>
      <c r="Y203" s="749">
        <f t="shared" si="56"/>
        <v>0</v>
      </c>
      <c r="Z203" s="346">
        <f t="shared" si="57"/>
        <v>0</v>
      </c>
      <c r="AA203" s="346">
        <f t="shared" si="58"/>
        <v>0</v>
      </c>
      <c r="AB203" s="346">
        <f t="shared" si="59"/>
        <v>0</v>
      </c>
      <c r="AC203" s="750">
        <f t="shared" si="45"/>
        <v>0</v>
      </c>
    </row>
    <row r="204" spans="1:29" x14ac:dyDescent="0.25">
      <c r="A204" s="121" t="str">
        <f>Monatsverwendungsnachweis!A214</f>
        <v/>
      </c>
      <c r="B204" s="184">
        <f>Monatsverwendungsnachweis!B214</f>
        <v>0</v>
      </c>
      <c r="C204" s="184">
        <f>Monatsverwendungsnachweis!D214</f>
        <v>0</v>
      </c>
      <c r="D204" s="146">
        <f>Monatsverwendungsnachweis!F214</f>
        <v>0</v>
      </c>
      <c r="E204" s="121">
        <f>Monatsverwendungsnachweis!G214</f>
        <v>0</v>
      </c>
      <c r="F204" s="146">
        <f>Monatsverwendungsnachweis!H214</f>
        <v>0</v>
      </c>
      <c r="G204" s="182">
        <f>Statistik!AM211</f>
        <v>0</v>
      </c>
      <c r="H204" s="182">
        <f>Statistik!AN211</f>
        <v>0</v>
      </c>
      <c r="I204" s="586">
        <f>IF(Monatsverwendungsnachweis!$P$6="ja",1,0)</f>
        <v>1</v>
      </c>
      <c r="J204" s="182">
        <f t="shared" si="46"/>
        <v>1</v>
      </c>
      <c r="K204" s="182">
        <f>IF(Monatsverwendungsnachweis!BI214&lt;=0,0,1)</f>
        <v>1</v>
      </c>
      <c r="L204" s="147">
        <f>Ermittlung_Pauschale!N203</f>
        <v>0</v>
      </c>
      <c r="M204" s="182">
        <f t="shared" si="48"/>
        <v>0</v>
      </c>
      <c r="N204" s="460">
        <f>Monatsverwendungsnachweis!$AG$7</f>
        <v>31</v>
      </c>
      <c r="O204" s="777">
        <f>Monatsverwendungsnachweis!J214</f>
        <v>0</v>
      </c>
      <c r="P204" s="182">
        <f t="shared" si="49"/>
        <v>0</v>
      </c>
      <c r="Q204" s="182">
        <f t="shared" si="47"/>
        <v>0</v>
      </c>
      <c r="R204" s="749">
        <f t="shared" si="50"/>
        <v>0</v>
      </c>
      <c r="S204" s="346">
        <f t="shared" si="51"/>
        <v>0</v>
      </c>
      <c r="T204" s="346">
        <f t="shared" si="52"/>
        <v>0</v>
      </c>
      <c r="U204" s="346">
        <f t="shared" si="53"/>
        <v>0</v>
      </c>
      <c r="V204" s="750">
        <f t="shared" si="54"/>
        <v>0</v>
      </c>
      <c r="W204" s="748"/>
      <c r="X204" s="822">
        <f t="shared" si="55"/>
        <v>0</v>
      </c>
      <c r="Y204" s="749">
        <f t="shared" si="56"/>
        <v>0</v>
      </c>
      <c r="Z204" s="346">
        <f t="shared" si="57"/>
        <v>0</v>
      </c>
      <c r="AA204" s="346">
        <f t="shared" si="58"/>
        <v>0</v>
      </c>
      <c r="AB204" s="346">
        <f t="shared" si="59"/>
        <v>0</v>
      </c>
      <c r="AC204" s="750">
        <f t="shared" si="45"/>
        <v>0</v>
      </c>
    </row>
    <row r="205" spans="1:29" x14ac:dyDescent="0.25">
      <c r="A205" s="121" t="str">
        <f>Monatsverwendungsnachweis!A215</f>
        <v/>
      </c>
      <c r="B205" s="184">
        <f>Monatsverwendungsnachweis!B215</f>
        <v>0</v>
      </c>
      <c r="C205" s="184">
        <f>Monatsverwendungsnachweis!D215</f>
        <v>0</v>
      </c>
      <c r="D205" s="146">
        <f>Monatsverwendungsnachweis!F215</f>
        <v>0</v>
      </c>
      <c r="E205" s="121">
        <f>Monatsverwendungsnachweis!G215</f>
        <v>0</v>
      </c>
      <c r="F205" s="146">
        <f>Monatsverwendungsnachweis!H215</f>
        <v>0</v>
      </c>
      <c r="G205" s="182">
        <f>Statistik!AM212</f>
        <v>0</v>
      </c>
      <c r="H205" s="182">
        <f>Statistik!AN212</f>
        <v>0</v>
      </c>
      <c r="I205" s="586">
        <f>IF(Monatsverwendungsnachweis!$P$6="ja",1,0)</f>
        <v>1</v>
      </c>
      <c r="J205" s="182">
        <f t="shared" si="46"/>
        <v>1</v>
      </c>
      <c r="K205" s="182">
        <f>IF(Monatsverwendungsnachweis!BI215&lt;=0,0,1)</f>
        <v>1</v>
      </c>
      <c r="L205" s="147">
        <f>Ermittlung_Pauschale!N204</f>
        <v>0</v>
      </c>
      <c r="M205" s="182">
        <f t="shared" si="48"/>
        <v>0</v>
      </c>
      <c r="N205" s="460">
        <f>Monatsverwendungsnachweis!$AG$7</f>
        <v>31</v>
      </c>
      <c r="O205" s="777">
        <f>Monatsverwendungsnachweis!J215</f>
        <v>0</v>
      </c>
      <c r="P205" s="182">
        <f t="shared" si="49"/>
        <v>0</v>
      </c>
      <c r="Q205" s="182">
        <f t="shared" si="47"/>
        <v>0</v>
      </c>
      <c r="R205" s="749">
        <f t="shared" si="50"/>
        <v>0</v>
      </c>
      <c r="S205" s="346">
        <f t="shared" si="51"/>
        <v>0</v>
      </c>
      <c r="T205" s="346">
        <f t="shared" si="52"/>
        <v>0</v>
      </c>
      <c r="U205" s="346">
        <f t="shared" si="53"/>
        <v>0</v>
      </c>
      <c r="V205" s="750">
        <f t="shared" si="54"/>
        <v>0</v>
      </c>
      <c r="W205" s="748"/>
      <c r="X205" s="822">
        <f t="shared" si="55"/>
        <v>0</v>
      </c>
      <c r="Y205" s="749">
        <f t="shared" si="56"/>
        <v>0</v>
      </c>
      <c r="Z205" s="346">
        <f t="shared" si="57"/>
        <v>0</v>
      </c>
      <c r="AA205" s="346">
        <f t="shared" si="58"/>
        <v>0</v>
      </c>
      <c r="AB205" s="346">
        <f t="shared" si="59"/>
        <v>0</v>
      </c>
      <c r="AC205" s="750">
        <f t="shared" si="45"/>
        <v>0</v>
      </c>
    </row>
    <row r="206" spans="1:29" x14ac:dyDescent="0.25">
      <c r="A206" s="121" t="str">
        <f>Monatsverwendungsnachweis!A216</f>
        <v/>
      </c>
      <c r="B206" s="184">
        <f>Monatsverwendungsnachweis!B216</f>
        <v>0</v>
      </c>
      <c r="C206" s="184">
        <f>Monatsverwendungsnachweis!D216</f>
        <v>0</v>
      </c>
      <c r="D206" s="146">
        <f>Monatsverwendungsnachweis!F216</f>
        <v>0</v>
      </c>
      <c r="E206" s="121">
        <f>Monatsverwendungsnachweis!G216</f>
        <v>0</v>
      </c>
      <c r="F206" s="146">
        <f>Monatsverwendungsnachweis!H216</f>
        <v>0</v>
      </c>
      <c r="G206" s="182">
        <f>Statistik!AM213</f>
        <v>0</v>
      </c>
      <c r="H206" s="182">
        <f>Statistik!AN213</f>
        <v>0</v>
      </c>
      <c r="I206" s="586">
        <f>IF(Monatsverwendungsnachweis!$P$6="ja",1,0)</f>
        <v>1</v>
      </c>
      <c r="J206" s="182">
        <f t="shared" si="46"/>
        <v>1</v>
      </c>
      <c r="K206" s="182">
        <f>IF(Monatsverwendungsnachweis!BI216&lt;=0,0,1)</f>
        <v>1</v>
      </c>
      <c r="L206" s="147">
        <f>Ermittlung_Pauschale!N205</f>
        <v>0</v>
      </c>
      <c r="M206" s="182">
        <f t="shared" si="48"/>
        <v>0</v>
      </c>
      <c r="N206" s="460">
        <f>Monatsverwendungsnachweis!$AG$7</f>
        <v>31</v>
      </c>
      <c r="O206" s="777">
        <f>Monatsverwendungsnachweis!J216</f>
        <v>0</v>
      </c>
      <c r="P206" s="182">
        <f t="shared" si="49"/>
        <v>0</v>
      </c>
      <c r="Q206" s="182">
        <f t="shared" si="47"/>
        <v>0</v>
      </c>
      <c r="R206" s="749">
        <f t="shared" si="50"/>
        <v>0</v>
      </c>
      <c r="S206" s="346">
        <f t="shared" si="51"/>
        <v>0</v>
      </c>
      <c r="T206" s="346">
        <f t="shared" si="52"/>
        <v>0</v>
      </c>
      <c r="U206" s="346">
        <f t="shared" si="53"/>
        <v>0</v>
      </c>
      <c r="V206" s="750">
        <f t="shared" si="54"/>
        <v>0</v>
      </c>
      <c r="W206" s="748"/>
      <c r="X206" s="822">
        <f t="shared" si="55"/>
        <v>0</v>
      </c>
      <c r="Y206" s="749">
        <f t="shared" si="56"/>
        <v>0</v>
      </c>
      <c r="Z206" s="346">
        <f t="shared" si="57"/>
        <v>0</v>
      </c>
      <c r="AA206" s="346">
        <f t="shared" si="58"/>
        <v>0</v>
      </c>
      <c r="AB206" s="346">
        <f t="shared" si="59"/>
        <v>0</v>
      </c>
      <c r="AC206" s="750">
        <f t="shared" si="45"/>
        <v>0</v>
      </c>
    </row>
    <row r="207" spans="1:29" x14ac:dyDescent="0.25">
      <c r="A207" s="121" t="str">
        <f>Monatsverwendungsnachweis!A217</f>
        <v/>
      </c>
      <c r="B207" s="184">
        <f>Monatsverwendungsnachweis!B217</f>
        <v>0</v>
      </c>
      <c r="C207" s="184">
        <f>Monatsverwendungsnachweis!D217</f>
        <v>0</v>
      </c>
      <c r="D207" s="146">
        <f>Monatsverwendungsnachweis!F217</f>
        <v>0</v>
      </c>
      <c r="E207" s="121">
        <f>Monatsverwendungsnachweis!G217</f>
        <v>0</v>
      </c>
      <c r="F207" s="146">
        <f>Monatsverwendungsnachweis!H217</f>
        <v>0</v>
      </c>
      <c r="G207" s="182">
        <f>Statistik!AM214</f>
        <v>0</v>
      </c>
      <c r="H207" s="182">
        <f>Statistik!AN214</f>
        <v>0</v>
      </c>
      <c r="I207" s="586">
        <f>IF(Monatsverwendungsnachweis!$P$6="ja",1,0)</f>
        <v>1</v>
      </c>
      <c r="J207" s="182">
        <f t="shared" si="46"/>
        <v>1</v>
      </c>
      <c r="K207" s="182">
        <f>IF(Monatsverwendungsnachweis!BI217&lt;=0,0,1)</f>
        <v>1</v>
      </c>
      <c r="L207" s="147">
        <f>Ermittlung_Pauschale!N206</f>
        <v>0</v>
      </c>
      <c r="M207" s="182">
        <f t="shared" si="48"/>
        <v>0</v>
      </c>
      <c r="N207" s="460">
        <f>Monatsverwendungsnachweis!$AG$7</f>
        <v>31</v>
      </c>
      <c r="O207" s="777">
        <f>Monatsverwendungsnachweis!J217</f>
        <v>0</v>
      </c>
      <c r="P207" s="182">
        <f t="shared" si="49"/>
        <v>0</v>
      </c>
      <c r="Q207" s="182">
        <f t="shared" si="47"/>
        <v>0</v>
      </c>
      <c r="R207" s="749">
        <f t="shared" si="50"/>
        <v>0</v>
      </c>
      <c r="S207" s="346">
        <f t="shared" si="51"/>
        <v>0</v>
      </c>
      <c r="T207" s="346">
        <f t="shared" si="52"/>
        <v>0</v>
      </c>
      <c r="U207" s="346">
        <f t="shared" si="53"/>
        <v>0</v>
      </c>
      <c r="V207" s="750">
        <f t="shared" si="54"/>
        <v>0</v>
      </c>
      <c r="W207" s="748"/>
      <c r="X207" s="822">
        <f t="shared" si="55"/>
        <v>0</v>
      </c>
      <c r="Y207" s="749">
        <f t="shared" si="56"/>
        <v>0</v>
      </c>
      <c r="Z207" s="346">
        <f t="shared" si="57"/>
        <v>0</v>
      </c>
      <c r="AA207" s="346">
        <f t="shared" si="58"/>
        <v>0</v>
      </c>
      <c r="AB207" s="346">
        <f t="shared" si="59"/>
        <v>0</v>
      </c>
      <c r="AC207" s="750">
        <f t="shared" si="45"/>
        <v>0</v>
      </c>
    </row>
    <row r="208" spans="1:29" x14ac:dyDescent="0.25">
      <c r="A208" s="121" t="str">
        <f>Monatsverwendungsnachweis!A218</f>
        <v/>
      </c>
      <c r="B208" s="184">
        <f>Monatsverwendungsnachweis!B218</f>
        <v>0</v>
      </c>
      <c r="C208" s="184">
        <f>Monatsverwendungsnachweis!D218</f>
        <v>0</v>
      </c>
      <c r="D208" s="146">
        <f>Monatsverwendungsnachweis!F218</f>
        <v>0</v>
      </c>
      <c r="E208" s="121">
        <f>Monatsverwendungsnachweis!G218</f>
        <v>0</v>
      </c>
      <c r="F208" s="146">
        <f>Monatsverwendungsnachweis!H218</f>
        <v>0</v>
      </c>
      <c r="G208" s="182">
        <f>Statistik!AM215</f>
        <v>0</v>
      </c>
      <c r="H208" s="182">
        <f>Statistik!AN215</f>
        <v>0</v>
      </c>
      <c r="I208" s="586">
        <f>IF(Monatsverwendungsnachweis!$P$6="ja",1,0)</f>
        <v>1</v>
      </c>
      <c r="J208" s="182">
        <f t="shared" si="46"/>
        <v>1</v>
      </c>
      <c r="K208" s="182">
        <f>IF(Monatsverwendungsnachweis!BI218&lt;=0,0,1)</f>
        <v>1</v>
      </c>
      <c r="L208" s="147">
        <f>Ermittlung_Pauschale!N207</f>
        <v>0</v>
      </c>
      <c r="M208" s="182">
        <f t="shared" si="48"/>
        <v>0</v>
      </c>
      <c r="N208" s="460">
        <f>Monatsverwendungsnachweis!$AG$7</f>
        <v>31</v>
      </c>
      <c r="O208" s="777">
        <f>Monatsverwendungsnachweis!J218</f>
        <v>0</v>
      </c>
      <c r="P208" s="182">
        <f t="shared" si="49"/>
        <v>0</v>
      </c>
      <c r="Q208" s="182">
        <f t="shared" si="47"/>
        <v>0</v>
      </c>
      <c r="R208" s="749">
        <f t="shared" si="50"/>
        <v>0</v>
      </c>
      <c r="S208" s="346">
        <f t="shared" si="51"/>
        <v>0</v>
      </c>
      <c r="T208" s="346">
        <f t="shared" si="52"/>
        <v>0</v>
      </c>
      <c r="U208" s="346">
        <f t="shared" si="53"/>
        <v>0</v>
      </c>
      <c r="V208" s="750">
        <f t="shared" si="54"/>
        <v>0</v>
      </c>
      <c r="W208" s="748"/>
      <c r="X208" s="822">
        <f t="shared" si="55"/>
        <v>0</v>
      </c>
      <c r="Y208" s="749">
        <f t="shared" si="56"/>
        <v>0</v>
      </c>
      <c r="Z208" s="346">
        <f t="shared" si="57"/>
        <v>0</v>
      </c>
      <c r="AA208" s="346">
        <f t="shared" si="58"/>
        <v>0</v>
      </c>
      <c r="AB208" s="346">
        <f t="shared" si="59"/>
        <v>0</v>
      </c>
      <c r="AC208" s="750">
        <f t="shared" si="45"/>
        <v>0</v>
      </c>
    </row>
    <row r="209" spans="1:29" x14ac:dyDescent="0.25">
      <c r="A209" s="121" t="str">
        <f>Monatsverwendungsnachweis!A219</f>
        <v/>
      </c>
      <c r="B209" s="184">
        <f>Monatsverwendungsnachweis!B219</f>
        <v>0</v>
      </c>
      <c r="C209" s="184">
        <f>Monatsverwendungsnachweis!D219</f>
        <v>0</v>
      </c>
      <c r="D209" s="146">
        <f>Monatsverwendungsnachweis!F219</f>
        <v>0</v>
      </c>
      <c r="E209" s="121">
        <f>Monatsverwendungsnachweis!G219</f>
        <v>0</v>
      </c>
      <c r="F209" s="146">
        <f>Monatsverwendungsnachweis!H219</f>
        <v>0</v>
      </c>
      <c r="G209" s="182">
        <f>Statistik!AM216</f>
        <v>0</v>
      </c>
      <c r="H209" s="182">
        <f>Statistik!AN216</f>
        <v>0</v>
      </c>
      <c r="I209" s="586">
        <f>IF(Monatsverwendungsnachweis!$P$6="ja",1,0)</f>
        <v>1</v>
      </c>
      <c r="J209" s="182">
        <f t="shared" si="46"/>
        <v>1</v>
      </c>
      <c r="K209" s="182">
        <f>IF(Monatsverwendungsnachweis!BI219&lt;=0,0,1)</f>
        <v>1</v>
      </c>
      <c r="L209" s="147">
        <f>Ermittlung_Pauschale!N208</f>
        <v>0</v>
      </c>
      <c r="M209" s="182">
        <f t="shared" si="48"/>
        <v>0</v>
      </c>
      <c r="N209" s="460">
        <f>Monatsverwendungsnachweis!$AG$7</f>
        <v>31</v>
      </c>
      <c r="O209" s="777">
        <f>Monatsverwendungsnachweis!J219</f>
        <v>0</v>
      </c>
      <c r="P209" s="182">
        <f t="shared" si="49"/>
        <v>0</v>
      </c>
      <c r="Q209" s="182">
        <f t="shared" si="47"/>
        <v>0</v>
      </c>
      <c r="R209" s="749">
        <f t="shared" si="50"/>
        <v>0</v>
      </c>
      <c r="S209" s="346">
        <f t="shared" si="51"/>
        <v>0</v>
      </c>
      <c r="T209" s="346">
        <f t="shared" si="52"/>
        <v>0</v>
      </c>
      <c r="U209" s="346">
        <f t="shared" si="53"/>
        <v>0</v>
      </c>
      <c r="V209" s="750">
        <f t="shared" si="54"/>
        <v>0</v>
      </c>
      <c r="W209" s="748"/>
      <c r="X209" s="822">
        <f t="shared" si="55"/>
        <v>0</v>
      </c>
      <c r="Y209" s="749">
        <f t="shared" si="56"/>
        <v>0</v>
      </c>
      <c r="Z209" s="346">
        <f t="shared" si="57"/>
        <v>0</v>
      </c>
      <c r="AA209" s="346">
        <f t="shared" si="58"/>
        <v>0</v>
      </c>
      <c r="AB209" s="346">
        <f t="shared" si="59"/>
        <v>0</v>
      </c>
      <c r="AC209" s="750">
        <f t="shared" si="45"/>
        <v>0</v>
      </c>
    </row>
    <row r="210" spans="1:29" x14ac:dyDescent="0.25">
      <c r="A210" s="121" t="str">
        <f>Monatsverwendungsnachweis!A220</f>
        <v/>
      </c>
      <c r="B210" s="184">
        <f>Monatsverwendungsnachweis!B220</f>
        <v>0</v>
      </c>
      <c r="C210" s="184">
        <f>Monatsverwendungsnachweis!D220</f>
        <v>0</v>
      </c>
      <c r="D210" s="146">
        <f>Monatsverwendungsnachweis!F220</f>
        <v>0</v>
      </c>
      <c r="E210" s="121">
        <f>Monatsverwendungsnachweis!G220</f>
        <v>0</v>
      </c>
      <c r="F210" s="146">
        <f>Monatsverwendungsnachweis!H220</f>
        <v>0</v>
      </c>
      <c r="G210" s="182">
        <f>Statistik!AM217</f>
        <v>0</v>
      </c>
      <c r="H210" s="182">
        <f>Statistik!AN217</f>
        <v>0</v>
      </c>
      <c r="I210" s="586">
        <f>IF(Monatsverwendungsnachweis!$P$6="ja",1,0)</f>
        <v>1</v>
      </c>
      <c r="J210" s="182">
        <f t="shared" si="46"/>
        <v>1</v>
      </c>
      <c r="K210" s="182">
        <f>IF(Monatsverwendungsnachweis!BI220&lt;=0,0,1)</f>
        <v>1</v>
      </c>
      <c r="L210" s="147">
        <f>Ermittlung_Pauschale!N209</f>
        <v>0</v>
      </c>
      <c r="M210" s="182">
        <f t="shared" si="48"/>
        <v>0</v>
      </c>
      <c r="N210" s="460">
        <f>Monatsverwendungsnachweis!$AG$7</f>
        <v>31</v>
      </c>
      <c r="O210" s="777">
        <f>Monatsverwendungsnachweis!J220</f>
        <v>0</v>
      </c>
      <c r="P210" s="182">
        <f t="shared" si="49"/>
        <v>0</v>
      </c>
      <c r="Q210" s="182">
        <f t="shared" si="47"/>
        <v>0</v>
      </c>
      <c r="R210" s="749">
        <f t="shared" si="50"/>
        <v>0</v>
      </c>
      <c r="S210" s="346">
        <f t="shared" si="51"/>
        <v>0</v>
      </c>
      <c r="T210" s="346">
        <f t="shared" si="52"/>
        <v>0</v>
      </c>
      <c r="U210" s="346">
        <f t="shared" si="53"/>
        <v>0</v>
      </c>
      <c r="V210" s="750">
        <f t="shared" si="54"/>
        <v>0</v>
      </c>
      <c r="W210" s="748"/>
      <c r="X210" s="822">
        <f t="shared" si="55"/>
        <v>0</v>
      </c>
      <c r="Y210" s="749">
        <f t="shared" si="56"/>
        <v>0</v>
      </c>
      <c r="Z210" s="346">
        <f t="shared" si="57"/>
        <v>0</v>
      </c>
      <c r="AA210" s="346">
        <f t="shared" si="58"/>
        <v>0</v>
      </c>
      <c r="AB210" s="346">
        <f t="shared" si="59"/>
        <v>0</v>
      </c>
      <c r="AC210" s="750">
        <f t="shared" si="45"/>
        <v>0</v>
      </c>
    </row>
    <row r="211" spans="1:29" x14ac:dyDescent="0.25">
      <c r="A211" s="121" t="str">
        <f>Monatsverwendungsnachweis!A221</f>
        <v/>
      </c>
      <c r="B211" s="184">
        <f>Monatsverwendungsnachweis!B221</f>
        <v>0</v>
      </c>
      <c r="C211" s="184">
        <f>Monatsverwendungsnachweis!D221</f>
        <v>0</v>
      </c>
      <c r="D211" s="146">
        <f>Monatsverwendungsnachweis!F221</f>
        <v>0</v>
      </c>
      <c r="E211" s="121">
        <f>Monatsverwendungsnachweis!G221</f>
        <v>0</v>
      </c>
      <c r="F211" s="146">
        <f>Monatsverwendungsnachweis!H221</f>
        <v>0</v>
      </c>
      <c r="G211" s="182">
        <f>Statistik!AM218</f>
        <v>0</v>
      </c>
      <c r="H211" s="182">
        <f>Statistik!AN218</f>
        <v>0</v>
      </c>
      <c r="I211" s="586">
        <f>IF(Monatsverwendungsnachweis!$P$6="ja",1,0)</f>
        <v>1</v>
      </c>
      <c r="J211" s="182">
        <f t="shared" si="46"/>
        <v>1</v>
      </c>
      <c r="K211" s="182">
        <f>IF(Monatsverwendungsnachweis!BI221&lt;=0,0,1)</f>
        <v>1</v>
      </c>
      <c r="L211" s="147">
        <f>Ermittlung_Pauschale!N210</f>
        <v>0</v>
      </c>
      <c r="M211" s="182">
        <f t="shared" si="48"/>
        <v>0</v>
      </c>
      <c r="N211" s="460">
        <f>Monatsverwendungsnachweis!$AG$7</f>
        <v>31</v>
      </c>
      <c r="O211" s="777">
        <f>Monatsverwendungsnachweis!J221</f>
        <v>0</v>
      </c>
      <c r="P211" s="182">
        <f t="shared" si="49"/>
        <v>0</v>
      </c>
      <c r="Q211" s="182">
        <f t="shared" si="47"/>
        <v>0</v>
      </c>
      <c r="R211" s="749">
        <f t="shared" si="50"/>
        <v>0</v>
      </c>
      <c r="S211" s="346">
        <f t="shared" si="51"/>
        <v>0</v>
      </c>
      <c r="T211" s="346">
        <f t="shared" si="52"/>
        <v>0</v>
      </c>
      <c r="U211" s="346">
        <f t="shared" si="53"/>
        <v>0</v>
      </c>
      <c r="V211" s="750">
        <f t="shared" si="54"/>
        <v>0</v>
      </c>
      <c r="W211" s="748"/>
      <c r="X211" s="822">
        <f t="shared" si="55"/>
        <v>0</v>
      </c>
      <c r="Y211" s="749">
        <f t="shared" si="56"/>
        <v>0</v>
      </c>
      <c r="Z211" s="346">
        <f t="shared" si="57"/>
        <v>0</v>
      </c>
      <c r="AA211" s="346">
        <f t="shared" si="58"/>
        <v>0</v>
      </c>
      <c r="AB211" s="346">
        <f t="shared" si="59"/>
        <v>0</v>
      </c>
      <c r="AC211" s="750">
        <f t="shared" si="45"/>
        <v>0</v>
      </c>
    </row>
    <row r="212" spans="1:29" x14ac:dyDescent="0.25">
      <c r="A212" s="121" t="str">
        <f>Monatsverwendungsnachweis!A222</f>
        <v/>
      </c>
      <c r="B212" s="184">
        <f>Monatsverwendungsnachweis!B222</f>
        <v>0</v>
      </c>
      <c r="C212" s="184">
        <f>Monatsverwendungsnachweis!D222</f>
        <v>0</v>
      </c>
      <c r="D212" s="146">
        <f>Monatsverwendungsnachweis!F222</f>
        <v>0</v>
      </c>
      <c r="E212" s="121">
        <f>Monatsverwendungsnachweis!G222</f>
        <v>0</v>
      </c>
      <c r="F212" s="146">
        <f>Monatsverwendungsnachweis!H222</f>
        <v>0</v>
      </c>
      <c r="G212" s="182">
        <f>Statistik!AM219</f>
        <v>0</v>
      </c>
      <c r="H212" s="182">
        <f>Statistik!AN219</f>
        <v>0</v>
      </c>
      <c r="I212" s="586">
        <f>IF(Monatsverwendungsnachweis!$P$6="ja",1,0)</f>
        <v>1</v>
      </c>
      <c r="J212" s="182">
        <f t="shared" si="46"/>
        <v>1</v>
      </c>
      <c r="K212" s="182">
        <f>IF(Monatsverwendungsnachweis!BI222&lt;=0,0,1)</f>
        <v>1</v>
      </c>
      <c r="L212" s="147">
        <f>Ermittlung_Pauschale!N211</f>
        <v>0</v>
      </c>
      <c r="M212" s="182">
        <f t="shared" si="48"/>
        <v>0</v>
      </c>
      <c r="N212" s="460">
        <f>Monatsverwendungsnachweis!$AG$7</f>
        <v>31</v>
      </c>
      <c r="O212" s="777">
        <f>Monatsverwendungsnachweis!J222</f>
        <v>0</v>
      </c>
      <c r="P212" s="182">
        <f t="shared" si="49"/>
        <v>0</v>
      </c>
      <c r="Q212" s="182">
        <f t="shared" si="47"/>
        <v>0</v>
      </c>
      <c r="R212" s="749">
        <f t="shared" si="50"/>
        <v>0</v>
      </c>
      <c r="S212" s="346">
        <f t="shared" si="51"/>
        <v>0</v>
      </c>
      <c r="T212" s="346">
        <f t="shared" si="52"/>
        <v>0</v>
      </c>
      <c r="U212" s="346">
        <f t="shared" si="53"/>
        <v>0</v>
      </c>
      <c r="V212" s="750">
        <f t="shared" si="54"/>
        <v>0</v>
      </c>
      <c r="W212" s="748"/>
      <c r="X212" s="822">
        <f t="shared" si="55"/>
        <v>0</v>
      </c>
      <c r="Y212" s="749">
        <f t="shared" si="56"/>
        <v>0</v>
      </c>
      <c r="Z212" s="346">
        <f t="shared" si="57"/>
        <v>0</v>
      </c>
      <c r="AA212" s="346">
        <f t="shared" si="58"/>
        <v>0</v>
      </c>
      <c r="AB212" s="346">
        <f t="shared" si="59"/>
        <v>0</v>
      </c>
      <c r="AC212" s="750">
        <f t="shared" si="45"/>
        <v>0</v>
      </c>
    </row>
    <row r="213" spans="1:29" x14ac:dyDescent="0.25">
      <c r="A213" s="121" t="str">
        <f>Monatsverwendungsnachweis!A223</f>
        <v/>
      </c>
      <c r="B213" s="184">
        <f>Monatsverwendungsnachweis!B223</f>
        <v>0</v>
      </c>
      <c r="C213" s="184">
        <f>Monatsverwendungsnachweis!D223</f>
        <v>0</v>
      </c>
      <c r="D213" s="146">
        <f>Monatsverwendungsnachweis!F223</f>
        <v>0</v>
      </c>
      <c r="E213" s="121">
        <f>Monatsverwendungsnachweis!G223</f>
        <v>0</v>
      </c>
      <c r="F213" s="146">
        <f>Monatsverwendungsnachweis!H223</f>
        <v>0</v>
      </c>
      <c r="G213" s="182">
        <f>Statistik!AM220</f>
        <v>0</v>
      </c>
      <c r="H213" s="182">
        <f>Statistik!AN220</f>
        <v>0</v>
      </c>
      <c r="I213" s="586">
        <f>IF(Monatsverwendungsnachweis!$P$6="ja",1,0)</f>
        <v>1</v>
      </c>
      <c r="J213" s="182">
        <f t="shared" si="46"/>
        <v>1</v>
      </c>
      <c r="K213" s="182">
        <f>IF(Monatsverwendungsnachweis!BI223&lt;=0,0,1)</f>
        <v>1</v>
      </c>
      <c r="L213" s="147">
        <f>Ermittlung_Pauschale!N212</f>
        <v>0</v>
      </c>
      <c r="M213" s="182">
        <f t="shared" si="48"/>
        <v>0</v>
      </c>
      <c r="N213" s="460">
        <f>Monatsverwendungsnachweis!$AG$7</f>
        <v>31</v>
      </c>
      <c r="O213" s="777">
        <f>Monatsverwendungsnachweis!J223</f>
        <v>0</v>
      </c>
      <c r="P213" s="182">
        <f t="shared" si="49"/>
        <v>0</v>
      </c>
      <c r="Q213" s="182">
        <f t="shared" si="47"/>
        <v>0</v>
      </c>
      <c r="R213" s="749">
        <f t="shared" si="50"/>
        <v>0</v>
      </c>
      <c r="S213" s="346">
        <f t="shared" si="51"/>
        <v>0</v>
      </c>
      <c r="T213" s="346">
        <f t="shared" si="52"/>
        <v>0</v>
      </c>
      <c r="U213" s="346">
        <f t="shared" si="53"/>
        <v>0</v>
      </c>
      <c r="V213" s="750">
        <f t="shared" si="54"/>
        <v>0</v>
      </c>
      <c r="W213" s="748"/>
      <c r="X213" s="822">
        <f t="shared" si="55"/>
        <v>0</v>
      </c>
      <c r="Y213" s="749">
        <f t="shared" si="56"/>
        <v>0</v>
      </c>
      <c r="Z213" s="346">
        <f t="shared" si="57"/>
        <v>0</v>
      </c>
      <c r="AA213" s="346">
        <f t="shared" si="58"/>
        <v>0</v>
      </c>
      <c r="AB213" s="346">
        <f t="shared" si="59"/>
        <v>0</v>
      </c>
      <c r="AC213" s="750">
        <f t="shared" si="45"/>
        <v>0</v>
      </c>
    </row>
    <row r="214" spans="1:29" x14ac:dyDescent="0.25">
      <c r="A214" s="121" t="str">
        <f>Monatsverwendungsnachweis!A224</f>
        <v/>
      </c>
      <c r="B214" s="184">
        <f>Monatsverwendungsnachweis!B224</f>
        <v>0</v>
      </c>
      <c r="C214" s="184">
        <f>Monatsverwendungsnachweis!D224</f>
        <v>0</v>
      </c>
      <c r="D214" s="146">
        <f>Monatsverwendungsnachweis!F224</f>
        <v>0</v>
      </c>
      <c r="E214" s="121">
        <f>Monatsverwendungsnachweis!G224</f>
        <v>0</v>
      </c>
      <c r="F214" s="146">
        <f>Monatsverwendungsnachweis!H224</f>
        <v>0</v>
      </c>
      <c r="G214" s="182">
        <f>Statistik!AM221</f>
        <v>0</v>
      </c>
      <c r="H214" s="182">
        <f>Statistik!AN221</f>
        <v>0</v>
      </c>
      <c r="I214" s="586">
        <f>IF(Monatsverwendungsnachweis!$P$6="ja",1,0)</f>
        <v>1</v>
      </c>
      <c r="J214" s="182">
        <f t="shared" si="46"/>
        <v>1</v>
      </c>
      <c r="K214" s="182">
        <f>IF(Monatsverwendungsnachweis!BI224&lt;=0,0,1)</f>
        <v>1</v>
      </c>
      <c r="L214" s="147">
        <f>Ermittlung_Pauschale!N213</f>
        <v>0</v>
      </c>
      <c r="M214" s="182">
        <f t="shared" si="48"/>
        <v>0</v>
      </c>
      <c r="N214" s="460">
        <f>Monatsverwendungsnachweis!$AG$7</f>
        <v>31</v>
      </c>
      <c r="O214" s="777">
        <f>Monatsverwendungsnachweis!J224</f>
        <v>0</v>
      </c>
      <c r="P214" s="182">
        <f t="shared" si="49"/>
        <v>0</v>
      </c>
      <c r="Q214" s="182">
        <f t="shared" si="47"/>
        <v>0</v>
      </c>
      <c r="R214" s="749">
        <f t="shared" si="50"/>
        <v>0</v>
      </c>
      <c r="S214" s="346">
        <f t="shared" si="51"/>
        <v>0</v>
      </c>
      <c r="T214" s="346">
        <f t="shared" si="52"/>
        <v>0</v>
      </c>
      <c r="U214" s="346">
        <f t="shared" si="53"/>
        <v>0</v>
      </c>
      <c r="V214" s="750">
        <f t="shared" si="54"/>
        <v>0</v>
      </c>
      <c r="W214" s="748"/>
      <c r="X214" s="822">
        <f t="shared" si="55"/>
        <v>0</v>
      </c>
      <c r="Y214" s="749">
        <f t="shared" si="56"/>
        <v>0</v>
      </c>
      <c r="Z214" s="346">
        <f t="shared" si="57"/>
        <v>0</v>
      </c>
      <c r="AA214" s="346">
        <f t="shared" si="58"/>
        <v>0</v>
      </c>
      <c r="AB214" s="346">
        <f t="shared" si="59"/>
        <v>0</v>
      </c>
      <c r="AC214" s="750">
        <f t="shared" si="45"/>
        <v>0</v>
      </c>
    </row>
    <row r="215" spans="1:29" x14ac:dyDescent="0.25">
      <c r="A215" s="121" t="str">
        <f>Monatsverwendungsnachweis!A225</f>
        <v/>
      </c>
      <c r="B215" s="184">
        <f>Monatsverwendungsnachweis!B225</f>
        <v>0</v>
      </c>
      <c r="C215" s="184">
        <f>Monatsverwendungsnachweis!D225</f>
        <v>0</v>
      </c>
      <c r="D215" s="146">
        <f>Monatsverwendungsnachweis!F225</f>
        <v>0</v>
      </c>
      <c r="E215" s="121">
        <f>Monatsverwendungsnachweis!G225</f>
        <v>0</v>
      </c>
      <c r="F215" s="146">
        <f>Monatsverwendungsnachweis!H225</f>
        <v>0</v>
      </c>
      <c r="G215" s="182">
        <f>Statistik!AM222</f>
        <v>0</v>
      </c>
      <c r="H215" s="182">
        <f>Statistik!AN222</f>
        <v>0</v>
      </c>
      <c r="I215" s="586">
        <f>IF(Monatsverwendungsnachweis!$P$6="ja",1,0)</f>
        <v>1</v>
      </c>
      <c r="J215" s="182">
        <f t="shared" si="46"/>
        <v>1</v>
      </c>
      <c r="K215" s="182">
        <f>IF(Monatsverwendungsnachweis!BI225&lt;=0,0,1)</f>
        <v>1</v>
      </c>
      <c r="L215" s="147">
        <f>Ermittlung_Pauschale!N214</f>
        <v>0</v>
      </c>
      <c r="M215" s="182">
        <f t="shared" si="48"/>
        <v>0</v>
      </c>
      <c r="N215" s="460">
        <f>Monatsverwendungsnachweis!$AG$7</f>
        <v>31</v>
      </c>
      <c r="O215" s="777">
        <f>Monatsverwendungsnachweis!J225</f>
        <v>0</v>
      </c>
      <c r="P215" s="182">
        <f t="shared" si="49"/>
        <v>0</v>
      </c>
      <c r="Q215" s="182">
        <f t="shared" si="47"/>
        <v>0</v>
      </c>
      <c r="R215" s="749">
        <f t="shared" si="50"/>
        <v>0</v>
      </c>
      <c r="S215" s="346">
        <f t="shared" si="51"/>
        <v>0</v>
      </c>
      <c r="T215" s="346">
        <f t="shared" si="52"/>
        <v>0</v>
      </c>
      <c r="U215" s="346">
        <f t="shared" si="53"/>
        <v>0</v>
      </c>
      <c r="V215" s="750">
        <f t="shared" si="54"/>
        <v>0</v>
      </c>
      <c r="W215" s="748"/>
      <c r="X215" s="822">
        <f t="shared" si="55"/>
        <v>0</v>
      </c>
      <c r="Y215" s="749">
        <f t="shared" si="56"/>
        <v>0</v>
      </c>
      <c r="Z215" s="346">
        <f t="shared" si="57"/>
        <v>0</v>
      </c>
      <c r="AA215" s="346">
        <f t="shared" si="58"/>
        <v>0</v>
      </c>
      <c r="AB215" s="346">
        <f t="shared" si="59"/>
        <v>0</v>
      </c>
      <c r="AC215" s="750">
        <f t="shared" si="45"/>
        <v>0</v>
      </c>
    </row>
    <row r="216" spans="1:29" x14ac:dyDescent="0.25">
      <c r="A216" s="121" t="str">
        <f>Monatsverwendungsnachweis!A226</f>
        <v/>
      </c>
      <c r="B216" s="184">
        <f>Monatsverwendungsnachweis!B226</f>
        <v>0</v>
      </c>
      <c r="C216" s="184">
        <f>Monatsverwendungsnachweis!D226</f>
        <v>0</v>
      </c>
      <c r="D216" s="146">
        <f>Monatsverwendungsnachweis!F226</f>
        <v>0</v>
      </c>
      <c r="E216" s="121">
        <f>Monatsverwendungsnachweis!G226</f>
        <v>0</v>
      </c>
      <c r="F216" s="146">
        <f>Monatsverwendungsnachweis!H226</f>
        <v>0</v>
      </c>
      <c r="G216" s="182">
        <f>Statistik!AM223</f>
        <v>0</v>
      </c>
      <c r="H216" s="182">
        <f>Statistik!AN223</f>
        <v>0</v>
      </c>
      <c r="I216" s="586">
        <f>IF(Monatsverwendungsnachweis!$P$6="ja",1,0)</f>
        <v>1</v>
      </c>
      <c r="J216" s="182">
        <f t="shared" si="46"/>
        <v>1</v>
      </c>
      <c r="K216" s="182">
        <f>IF(Monatsverwendungsnachweis!BI226&lt;=0,0,1)</f>
        <v>1</v>
      </c>
      <c r="L216" s="147">
        <f>Ermittlung_Pauschale!N215</f>
        <v>0</v>
      </c>
      <c r="M216" s="182">
        <f t="shared" si="48"/>
        <v>0</v>
      </c>
      <c r="N216" s="460">
        <f>Monatsverwendungsnachweis!$AG$7</f>
        <v>31</v>
      </c>
      <c r="O216" s="777">
        <f>Monatsverwendungsnachweis!J226</f>
        <v>0</v>
      </c>
      <c r="P216" s="182">
        <f t="shared" si="49"/>
        <v>0</v>
      </c>
      <c r="Q216" s="182">
        <f t="shared" si="47"/>
        <v>0</v>
      </c>
      <c r="R216" s="749">
        <f t="shared" si="50"/>
        <v>0</v>
      </c>
      <c r="S216" s="346">
        <f t="shared" si="51"/>
        <v>0</v>
      </c>
      <c r="T216" s="346">
        <f t="shared" si="52"/>
        <v>0</v>
      </c>
      <c r="U216" s="346">
        <f t="shared" si="53"/>
        <v>0</v>
      </c>
      <c r="V216" s="750">
        <f t="shared" si="54"/>
        <v>0</v>
      </c>
      <c r="W216" s="748"/>
      <c r="X216" s="822">
        <f t="shared" si="55"/>
        <v>0</v>
      </c>
      <c r="Y216" s="749">
        <f t="shared" si="56"/>
        <v>0</v>
      </c>
      <c r="Z216" s="346">
        <f t="shared" si="57"/>
        <v>0</v>
      </c>
      <c r="AA216" s="346">
        <f t="shared" si="58"/>
        <v>0</v>
      </c>
      <c r="AB216" s="346">
        <f t="shared" si="59"/>
        <v>0</v>
      </c>
      <c r="AC216" s="750">
        <f t="shared" si="45"/>
        <v>0</v>
      </c>
    </row>
    <row r="217" spans="1:29" x14ac:dyDescent="0.25">
      <c r="A217" s="121" t="str">
        <f>Monatsverwendungsnachweis!A227</f>
        <v/>
      </c>
      <c r="B217" s="184">
        <f>Monatsverwendungsnachweis!B227</f>
        <v>0</v>
      </c>
      <c r="C217" s="184">
        <f>Monatsverwendungsnachweis!D227</f>
        <v>0</v>
      </c>
      <c r="D217" s="146">
        <f>Monatsverwendungsnachweis!F227</f>
        <v>0</v>
      </c>
      <c r="E217" s="121">
        <f>Monatsverwendungsnachweis!G227</f>
        <v>0</v>
      </c>
      <c r="F217" s="146">
        <f>Monatsverwendungsnachweis!H227</f>
        <v>0</v>
      </c>
      <c r="G217" s="182">
        <f>Statistik!AM224</f>
        <v>0</v>
      </c>
      <c r="H217" s="182">
        <f>Statistik!AN224</f>
        <v>0</v>
      </c>
      <c r="I217" s="586">
        <f>IF(Monatsverwendungsnachweis!$P$6="ja",1,0)</f>
        <v>1</v>
      </c>
      <c r="J217" s="182">
        <f t="shared" si="46"/>
        <v>1</v>
      </c>
      <c r="K217" s="182">
        <f>IF(Monatsverwendungsnachweis!BI227&lt;=0,0,1)</f>
        <v>1</v>
      </c>
      <c r="L217" s="147">
        <f>Ermittlung_Pauschale!N216</f>
        <v>0</v>
      </c>
      <c r="M217" s="182">
        <f t="shared" si="48"/>
        <v>0</v>
      </c>
      <c r="N217" s="460">
        <f>Monatsverwendungsnachweis!$AG$7</f>
        <v>31</v>
      </c>
      <c r="O217" s="777">
        <f>Monatsverwendungsnachweis!J227</f>
        <v>0</v>
      </c>
      <c r="P217" s="182">
        <f t="shared" si="49"/>
        <v>0</v>
      </c>
      <c r="Q217" s="182">
        <f t="shared" si="47"/>
        <v>0</v>
      </c>
      <c r="R217" s="749">
        <f t="shared" si="50"/>
        <v>0</v>
      </c>
      <c r="S217" s="346">
        <f t="shared" si="51"/>
        <v>0</v>
      </c>
      <c r="T217" s="346">
        <f t="shared" si="52"/>
        <v>0</v>
      </c>
      <c r="U217" s="346">
        <f t="shared" si="53"/>
        <v>0</v>
      </c>
      <c r="V217" s="750">
        <f t="shared" si="54"/>
        <v>0</v>
      </c>
      <c r="W217" s="748"/>
      <c r="X217" s="822">
        <f t="shared" si="55"/>
        <v>0</v>
      </c>
      <c r="Y217" s="749">
        <f t="shared" si="56"/>
        <v>0</v>
      </c>
      <c r="Z217" s="346">
        <f t="shared" si="57"/>
        <v>0</v>
      </c>
      <c r="AA217" s="346">
        <f t="shared" si="58"/>
        <v>0</v>
      </c>
      <c r="AB217" s="346">
        <f t="shared" si="59"/>
        <v>0</v>
      </c>
      <c r="AC217" s="750">
        <f t="shared" si="45"/>
        <v>0</v>
      </c>
    </row>
    <row r="218" spans="1:29" x14ac:dyDescent="0.25">
      <c r="A218" s="121" t="str">
        <f>Monatsverwendungsnachweis!A228</f>
        <v/>
      </c>
      <c r="B218" s="184">
        <f>Monatsverwendungsnachweis!B228</f>
        <v>0</v>
      </c>
      <c r="C218" s="184">
        <f>Monatsverwendungsnachweis!D228</f>
        <v>0</v>
      </c>
      <c r="D218" s="146">
        <f>Monatsverwendungsnachweis!F228</f>
        <v>0</v>
      </c>
      <c r="E218" s="121">
        <f>Monatsverwendungsnachweis!G228</f>
        <v>0</v>
      </c>
      <c r="F218" s="146">
        <f>Monatsverwendungsnachweis!H228</f>
        <v>0</v>
      </c>
      <c r="G218" s="182">
        <f>Statistik!AM225</f>
        <v>0</v>
      </c>
      <c r="H218" s="182">
        <f>Statistik!AN225</f>
        <v>0</v>
      </c>
      <c r="I218" s="586">
        <f>IF(Monatsverwendungsnachweis!$P$6="ja",1,0)</f>
        <v>1</v>
      </c>
      <c r="J218" s="182">
        <f t="shared" si="46"/>
        <v>1</v>
      </c>
      <c r="K218" s="182">
        <f>IF(Monatsverwendungsnachweis!BI228&lt;=0,0,1)</f>
        <v>1</v>
      </c>
      <c r="L218" s="147">
        <f>Ermittlung_Pauschale!N217</f>
        <v>0</v>
      </c>
      <c r="M218" s="182">
        <f t="shared" si="48"/>
        <v>0</v>
      </c>
      <c r="N218" s="460">
        <f>Monatsverwendungsnachweis!$AG$7</f>
        <v>31</v>
      </c>
      <c r="O218" s="777">
        <f>Monatsverwendungsnachweis!J228</f>
        <v>0</v>
      </c>
      <c r="P218" s="182">
        <f t="shared" si="49"/>
        <v>0</v>
      </c>
      <c r="Q218" s="182">
        <f t="shared" si="47"/>
        <v>0</v>
      </c>
      <c r="R218" s="749">
        <f t="shared" si="50"/>
        <v>0</v>
      </c>
      <c r="S218" s="346">
        <f t="shared" si="51"/>
        <v>0</v>
      </c>
      <c r="T218" s="346">
        <f t="shared" si="52"/>
        <v>0</v>
      </c>
      <c r="U218" s="346">
        <f t="shared" si="53"/>
        <v>0</v>
      </c>
      <c r="V218" s="750">
        <f t="shared" si="54"/>
        <v>0</v>
      </c>
      <c r="W218" s="748"/>
      <c r="X218" s="822">
        <f t="shared" si="55"/>
        <v>0</v>
      </c>
      <c r="Y218" s="749">
        <f t="shared" si="56"/>
        <v>0</v>
      </c>
      <c r="Z218" s="346">
        <f t="shared" si="57"/>
        <v>0</v>
      </c>
      <c r="AA218" s="346">
        <f t="shared" si="58"/>
        <v>0</v>
      </c>
      <c r="AB218" s="346">
        <f t="shared" si="59"/>
        <v>0</v>
      </c>
      <c r="AC218" s="750">
        <f t="shared" si="45"/>
        <v>0</v>
      </c>
    </row>
    <row r="219" spans="1:29" x14ac:dyDescent="0.25">
      <c r="A219" s="121" t="str">
        <f>Monatsverwendungsnachweis!A229</f>
        <v/>
      </c>
      <c r="B219" s="184">
        <f>Monatsverwendungsnachweis!B229</f>
        <v>0</v>
      </c>
      <c r="C219" s="184">
        <f>Monatsverwendungsnachweis!D229</f>
        <v>0</v>
      </c>
      <c r="D219" s="146">
        <f>Monatsverwendungsnachweis!F229</f>
        <v>0</v>
      </c>
      <c r="E219" s="121">
        <f>Monatsverwendungsnachweis!G229</f>
        <v>0</v>
      </c>
      <c r="F219" s="146">
        <f>Monatsverwendungsnachweis!H229</f>
        <v>0</v>
      </c>
      <c r="G219" s="182">
        <f>Statistik!AM226</f>
        <v>0</v>
      </c>
      <c r="H219" s="182">
        <f>Statistik!AN226</f>
        <v>0</v>
      </c>
      <c r="I219" s="586">
        <f>IF(Monatsverwendungsnachweis!$P$6="ja",1,0)</f>
        <v>1</v>
      </c>
      <c r="J219" s="182">
        <f t="shared" si="46"/>
        <v>1</v>
      </c>
      <c r="K219" s="182">
        <f>IF(Monatsverwendungsnachweis!BI229&lt;=0,0,1)</f>
        <v>1</v>
      </c>
      <c r="L219" s="147">
        <f>Ermittlung_Pauschale!N218</f>
        <v>0</v>
      </c>
      <c r="M219" s="182">
        <f t="shared" si="48"/>
        <v>0</v>
      </c>
      <c r="N219" s="460">
        <f>Monatsverwendungsnachweis!$AG$7</f>
        <v>31</v>
      </c>
      <c r="O219" s="777">
        <f>Monatsverwendungsnachweis!J229</f>
        <v>0</v>
      </c>
      <c r="P219" s="182">
        <f t="shared" si="49"/>
        <v>0</v>
      </c>
      <c r="Q219" s="182">
        <f t="shared" si="47"/>
        <v>0</v>
      </c>
      <c r="R219" s="749">
        <f t="shared" si="50"/>
        <v>0</v>
      </c>
      <c r="S219" s="346">
        <f t="shared" si="51"/>
        <v>0</v>
      </c>
      <c r="T219" s="346">
        <f t="shared" si="52"/>
        <v>0</v>
      </c>
      <c r="U219" s="346">
        <f t="shared" si="53"/>
        <v>0</v>
      </c>
      <c r="V219" s="750">
        <f t="shared" si="54"/>
        <v>0</v>
      </c>
      <c r="W219" s="748"/>
      <c r="X219" s="822">
        <f t="shared" si="55"/>
        <v>0</v>
      </c>
      <c r="Y219" s="749">
        <f t="shared" si="56"/>
        <v>0</v>
      </c>
      <c r="Z219" s="346">
        <f t="shared" si="57"/>
        <v>0</v>
      </c>
      <c r="AA219" s="346">
        <f t="shared" si="58"/>
        <v>0</v>
      </c>
      <c r="AB219" s="346">
        <f t="shared" si="59"/>
        <v>0</v>
      </c>
      <c r="AC219" s="750">
        <f t="shared" si="45"/>
        <v>0</v>
      </c>
    </row>
    <row r="220" spans="1:29" x14ac:dyDescent="0.25">
      <c r="A220" s="121" t="str">
        <f>Monatsverwendungsnachweis!A230</f>
        <v/>
      </c>
      <c r="B220" s="184">
        <f>Monatsverwendungsnachweis!B230</f>
        <v>0</v>
      </c>
      <c r="C220" s="184">
        <f>Monatsverwendungsnachweis!D230</f>
        <v>0</v>
      </c>
      <c r="D220" s="146">
        <f>Monatsverwendungsnachweis!F230</f>
        <v>0</v>
      </c>
      <c r="E220" s="121">
        <f>Monatsverwendungsnachweis!G230</f>
        <v>0</v>
      </c>
      <c r="F220" s="146">
        <f>Monatsverwendungsnachweis!H230</f>
        <v>0</v>
      </c>
      <c r="G220" s="182">
        <f>Statistik!AM227</f>
        <v>0</v>
      </c>
      <c r="H220" s="182">
        <f>Statistik!AN227</f>
        <v>0</v>
      </c>
      <c r="I220" s="586">
        <f>IF(Monatsverwendungsnachweis!$P$6="ja",1,0)</f>
        <v>1</v>
      </c>
      <c r="J220" s="182">
        <f t="shared" si="46"/>
        <v>1</v>
      </c>
      <c r="K220" s="182">
        <f>IF(Monatsverwendungsnachweis!BI230&lt;=0,0,1)</f>
        <v>1</v>
      </c>
      <c r="L220" s="147">
        <f>Ermittlung_Pauschale!N219</f>
        <v>0</v>
      </c>
      <c r="M220" s="182">
        <f t="shared" si="48"/>
        <v>0</v>
      </c>
      <c r="N220" s="460">
        <f>Monatsverwendungsnachweis!$AG$7</f>
        <v>31</v>
      </c>
      <c r="O220" s="777">
        <f>Monatsverwendungsnachweis!J230</f>
        <v>0</v>
      </c>
      <c r="P220" s="182">
        <f t="shared" si="49"/>
        <v>0</v>
      </c>
      <c r="Q220" s="182">
        <f t="shared" si="47"/>
        <v>0</v>
      </c>
      <c r="R220" s="749">
        <f t="shared" si="50"/>
        <v>0</v>
      </c>
      <c r="S220" s="346">
        <f t="shared" si="51"/>
        <v>0</v>
      </c>
      <c r="T220" s="346">
        <f t="shared" si="52"/>
        <v>0</v>
      </c>
      <c r="U220" s="346">
        <f t="shared" si="53"/>
        <v>0</v>
      </c>
      <c r="V220" s="750">
        <f t="shared" si="54"/>
        <v>0</v>
      </c>
      <c r="W220" s="748"/>
      <c r="X220" s="822">
        <f t="shared" si="55"/>
        <v>0</v>
      </c>
      <c r="Y220" s="749">
        <f t="shared" si="56"/>
        <v>0</v>
      </c>
      <c r="Z220" s="346">
        <f t="shared" si="57"/>
        <v>0</v>
      </c>
      <c r="AA220" s="346">
        <f t="shared" si="58"/>
        <v>0</v>
      </c>
      <c r="AB220" s="346">
        <f t="shared" si="59"/>
        <v>0</v>
      </c>
      <c r="AC220" s="750">
        <f t="shared" si="45"/>
        <v>0</v>
      </c>
    </row>
    <row r="221" spans="1:29" x14ac:dyDescent="0.25">
      <c r="A221" s="121" t="str">
        <f>Monatsverwendungsnachweis!A231</f>
        <v/>
      </c>
      <c r="B221" s="184">
        <f>Monatsverwendungsnachweis!B231</f>
        <v>0</v>
      </c>
      <c r="C221" s="184">
        <f>Monatsverwendungsnachweis!D231</f>
        <v>0</v>
      </c>
      <c r="D221" s="146">
        <f>Monatsverwendungsnachweis!F231</f>
        <v>0</v>
      </c>
      <c r="E221" s="121">
        <f>Monatsverwendungsnachweis!G231</f>
        <v>0</v>
      </c>
      <c r="F221" s="146">
        <f>Monatsverwendungsnachweis!H231</f>
        <v>0</v>
      </c>
      <c r="G221" s="182">
        <f>Statistik!AM228</f>
        <v>0</v>
      </c>
      <c r="H221" s="182">
        <f>Statistik!AN228</f>
        <v>0</v>
      </c>
      <c r="I221" s="586">
        <f>IF(Monatsverwendungsnachweis!$P$6="ja",1,0)</f>
        <v>1</v>
      </c>
      <c r="J221" s="182">
        <f t="shared" si="46"/>
        <v>1</v>
      </c>
      <c r="K221" s="182">
        <f>IF(Monatsverwendungsnachweis!BI231&lt;=0,0,1)</f>
        <v>1</v>
      </c>
      <c r="L221" s="147">
        <f>Ermittlung_Pauschale!N220</f>
        <v>0</v>
      </c>
      <c r="M221" s="182">
        <f t="shared" si="48"/>
        <v>0</v>
      </c>
      <c r="N221" s="460">
        <f>Monatsverwendungsnachweis!$AG$7</f>
        <v>31</v>
      </c>
      <c r="O221" s="777">
        <f>Monatsverwendungsnachweis!J231</f>
        <v>0</v>
      </c>
      <c r="P221" s="182">
        <f t="shared" si="49"/>
        <v>0</v>
      </c>
      <c r="Q221" s="182">
        <f t="shared" si="47"/>
        <v>0</v>
      </c>
      <c r="R221" s="749">
        <f t="shared" si="50"/>
        <v>0</v>
      </c>
      <c r="S221" s="346">
        <f t="shared" si="51"/>
        <v>0</v>
      </c>
      <c r="T221" s="346">
        <f t="shared" si="52"/>
        <v>0</v>
      </c>
      <c r="U221" s="346">
        <f t="shared" si="53"/>
        <v>0</v>
      </c>
      <c r="V221" s="750">
        <f t="shared" si="54"/>
        <v>0</v>
      </c>
      <c r="W221" s="748"/>
      <c r="X221" s="822">
        <f t="shared" si="55"/>
        <v>0</v>
      </c>
      <c r="Y221" s="749">
        <f t="shared" si="56"/>
        <v>0</v>
      </c>
      <c r="Z221" s="346">
        <f t="shared" si="57"/>
        <v>0</v>
      </c>
      <c r="AA221" s="346">
        <f t="shared" si="58"/>
        <v>0</v>
      </c>
      <c r="AB221" s="346">
        <f t="shared" si="59"/>
        <v>0</v>
      </c>
      <c r="AC221" s="750">
        <f t="shared" si="45"/>
        <v>0</v>
      </c>
    </row>
    <row r="222" spans="1:29" x14ac:dyDescent="0.25">
      <c r="A222" s="121" t="str">
        <f>Monatsverwendungsnachweis!A232</f>
        <v/>
      </c>
      <c r="B222" s="184">
        <f>Monatsverwendungsnachweis!B232</f>
        <v>0</v>
      </c>
      <c r="C222" s="184">
        <f>Monatsverwendungsnachweis!D232</f>
        <v>0</v>
      </c>
      <c r="D222" s="146">
        <f>Monatsverwendungsnachweis!F232</f>
        <v>0</v>
      </c>
      <c r="E222" s="121">
        <f>Monatsverwendungsnachweis!G232</f>
        <v>0</v>
      </c>
      <c r="F222" s="146">
        <f>Monatsverwendungsnachweis!H232</f>
        <v>0</v>
      </c>
      <c r="G222" s="182">
        <f>Statistik!AM229</f>
        <v>0</v>
      </c>
      <c r="H222" s="182">
        <f>Statistik!AN229</f>
        <v>0</v>
      </c>
      <c r="I222" s="586">
        <f>IF(Monatsverwendungsnachweis!$P$6="ja",1,0)</f>
        <v>1</v>
      </c>
      <c r="J222" s="182">
        <f t="shared" si="46"/>
        <v>1</v>
      </c>
      <c r="K222" s="182">
        <f>IF(Monatsverwendungsnachweis!BI232&lt;=0,0,1)</f>
        <v>1</v>
      </c>
      <c r="L222" s="147">
        <f>Ermittlung_Pauschale!N221</f>
        <v>0</v>
      </c>
      <c r="M222" s="182">
        <f t="shared" si="48"/>
        <v>0</v>
      </c>
      <c r="N222" s="460">
        <f>Monatsverwendungsnachweis!$AG$7</f>
        <v>31</v>
      </c>
      <c r="O222" s="777">
        <f>Monatsverwendungsnachweis!J232</f>
        <v>0</v>
      </c>
      <c r="P222" s="182">
        <f t="shared" si="49"/>
        <v>0</v>
      </c>
      <c r="Q222" s="182">
        <f t="shared" si="47"/>
        <v>0</v>
      </c>
      <c r="R222" s="749">
        <f t="shared" si="50"/>
        <v>0</v>
      </c>
      <c r="S222" s="346">
        <f t="shared" si="51"/>
        <v>0</v>
      </c>
      <c r="T222" s="346">
        <f t="shared" si="52"/>
        <v>0</v>
      </c>
      <c r="U222" s="346">
        <f t="shared" si="53"/>
        <v>0</v>
      </c>
      <c r="V222" s="750">
        <f t="shared" si="54"/>
        <v>0</v>
      </c>
      <c r="W222" s="748"/>
      <c r="X222" s="822">
        <f t="shared" si="55"/>
        <v>0</v>
      </c>
      <c r="Y222" s="749">
        <f t="shared" si="56"/>
        <v>0</v>
      </c>
      <c r="Z222" s="346">
        <f t="shared" si="57"/>
        <v>0</v>
      </c>
      <c r="AA222" s="346">
        <f t="shared" si="58"/>
        <v>0</v>
      </c>
      <c r="AB222" s="346">
        <f t="shared" si="59"/>
        <v>0</v>
      </c>
      <c r="AC222" s="750">
        <f t="shared" si="45"/>
        <v>0</v>
      </c>
    </row>
    <row r="223" spans="1:29" x14ac:dyDescent="0.25">
      <c r="A223" s="121" t="str">
        <f>Monatsverwendungsnachweis!A233</f>
        <v/>
      </c>
      <c r="B223" s="184">
        <f>Monatsverwendungsnachweis!B233</f>
        <v>0</v>
      </c>
      <c r="C223" s="184">
        <f>Monatsverwendungsnachweis!D233</f>
        <v>0</v>
      </c>
      <c r="D223" s="146">
        <f>Monatsverwendungsnachweis!F233</f>
        <v>0</v>
      </c>
      <c r="E223" s="121">
        <f>Monatsverwendungsnachweis!G233</f>
        <v>0</v>
      </c>
      <c r="F223" s="146">
        <f>Monatsverwendungsnachweis!H233</f>
        <v>0</v>
      </c>
      <c r="G223" s="182">
        <f>Statistik!AM230</f>
        <v>0</v>
      </c>
      <c r="H223" s="182">
        <f>Statistik!AN230</f>
        <v>0</v>
      </c>
      <c r="I223" s="586">
        <f>IF(Monatsverwendungsnachweis!$P$6="ja",1,0)</f>
        <v>1</v>
      </c>
      <c r="J223" s="182">
        <f t="shared" si="46"/>
        <v>1</v>
      </c>
      <c r="K223" s="182">
        <f>IF(Monatsverwendungsnachweis!BI233&lt;=0,0,1)</f>
        <v>1</v>
      </c>
      <c r="L223" s="147">
        <f>Ermittlung_Pauschale!N222</f>
        <v>0</v>
      </c>
      <c r="M223" s="182">
        <f t="shared" si="48"/>
        <v>0</v>
      </c>
      <c r="N223" s="460">
        <f>Monatsverwendungsnachweis!$AG$7</f>
        <v>31</v>
      </c>
      <c r="O223" s="777">
        <f>Monatsverwendungsnachweis!J233</f>
        <v>0</v>
      </c>
      <c r="P223" s="182">
        <f t="shared" si="49"/>
        <v>0</v>
      </c>
      <c r="Q223" s="182">
        <f t="shared" si="47"/>
        <v>0</v>
      </c>
      <c r="R223" s="749">
        <f t="shared" si="50"/>
        <v>0</v>
      </c>
      <c r="S223" s="346">
        <f t="shared" si="51"/>
        <v>0</v>
      </c>
      <c r="T223" s="346">
        <f t="shared" si="52"/>
        <v>0</v>
      </c>
      <c r="U223" s="346">
        <f t="shared" si="53"/>
        <v>0</v>
      </c>
      <c r="V223" s="750">
        <f t="shared" si="54"/>
        <v>0</v>
      </c>
      <c r="W223" s="748"/>
      <c r="X223" s="822">
        <f t="shared" si="55"/>
        <v>0</v>
      </c>
      <c r="Y223" s="749">
        <f t="shared" si="56"/>
        <v>0</v>
      </c>
      <c r="Z223" s="346">
        <f t="shared" si="57"/>
        <v>0</v>
      </c>
      <c r="AA223" s="346">
        <f t="shared" si="58"/>
        <v>0</v>
      </c>
      <c r="AB223" s="346">
        <f t="shared" si="59"/>
        <v>0</v>
      </c>
      <c r="AC223" s="750">
        <f t="shared" si="45"/>
        <v>0</v>
      </c>
    </row>
    <row r="224" spans="1:29" x14ac:dyDescent="0.25">
      <c r="A224" s="121" t="str">
        <f>Monatsverwendungsnachweis!A234</f>
        <v/>
      </c>
      <c r="B224" s="184">
        <f>Monatsverwendungsnachweis!B234</f>
        <v>0</v>
      </c>
      <c r="C224" s="184">
        <f>Monatsverwendungsnachweis!D234</f>
        <v>0</v>
      </c>
      <c r="D224" s="146">
        <f>Monatsverwendungsnachweis!F234</f>
        <v>0</v>
      </c>
      <c r="E224" s="121">
        <f>Monatsverwendungsnachweis!G234</f>
        <v>0</v>
      </c>
      <c r="F224" s="146">
        <f>Monatsverwendungsnachweis!H234</f>
        <v>0</v>
      </c>
      <c r="G224" s="182">
        <f>Statistik!AM231</f>
        <v>0</v>
      </c>
      <c r="H224" s="182">
        <f>Statistik!AN231</f>
        <v>0</v>
      </c>
      <c r="I224" s="586">
        <f>IF(Monatsverwendungsnachweis!$P$6="ja",1,0)</f>
        <v>1</v>
      </c>
      <c r="J224" s="182">
        <f t="shared" si="46"/>
        <v>1</v>
      </c>
      <c r="K224" s="182">
        <f>IF(Monatsverwendungsnachweis!BI234&lt;=0,0,1)</f>
        <v>1</v>
      </c>
      <c r="L224" s="147">
        <f>Ermittlung_Pauschale!N223</f>
        <v>0</v>
      </c>
      <c r="M224" s="182">
        <f t="shared" si="48"/>
        <v>0</v>
      </c>
      <c r="N224" s="460">
        <f>Monatsverwendungsnachweis!$AG$7</f>
        <v>31</v>
      </c>
      <c r="O224" s="777">
        <f>Monatsverwendungsnachweis!J234</f>
        <v>0</v>
      </c>
      <c r="P224" s="182">
        <f t="shared" si="49"/>
        <v>0</v>
      </c>
      <c r="Q224" s="182">
        <f t="shared" si="47"/>
        <v>0</v>
      </c>
      <c r="R224" s="749">
        <f t="shared" si="50"/>
        <v>0</v>
      </c>
      <c r="S224" s="346">
        <f t="shared" si="51"/>
        <v>0</v>
      </c>
      <c r="T224" s="346">
        <f t="shared" si="52"/>
        <v>0</v>
      </c>
      <c r="U224" s="346">
        <f t="shared" si="53"/>
        <v>0</v>
      </c>
      <c r="V224" s="750">
        <f t="shared" si="54"/>
        <v>0</v>
      </c>
      <c r="W224" s="748"/>
      <c r="X224" s="822">
        <f t="shared" si="55"/>
        <v>0</v>
      </c>
      <c r="Y224" s="749">
        <f t="shared" si="56"/>
        <v>0</v>
      </c>
      <c r="Z224" s="346">
        <f t="shared" si="57"/>
        <v>0</v>
      </c>
      <c r="AA224" s="346">
        <f t="shared" si="58"/>
        <v>0</v>
      </c>
      <c r="AB224" s="346">
        <f t="shared" si="59"/>
        <v>0</v>
      </c>
      <c r="AC224" s="750">
        <f t="shared" si="45"/>
        <v>0</v>
      </c>
    </row>
    <row r="225" spans="1:29" x14ac:dyDescent="0.25">
      <c r="A225" s="121" t="str">
        <f>Monatsverwendungsnachweis!A235</f>
        <v/>
      </c>
      <c r="B225" s="184">
        <f>Monatsverwendungsnachweis!B235</f>
        <v>0</v>
      </c>
      <c r="C225" s="184">
        <f>Monatsverwendungsnachweis!D235</f>
        <v>0</v>
      </c>
      <c r="D225" s="146">
        <f>Monatsverwendungsnachweis!F235</f>
        <v>0</v>
      </c>
      <c r="E225" s="121">
        <f>Monatsverwendungsnachweis!G235</f>
        <v>0</v>
      </c>
      <c r="F225" s="146">
        <f>Monatsverwendungsnachweis!H235</f>
        <v>0</v>
      </c>
      <c r="G225" s="182">
        <f>Statistik!AM232</f>
        <v>0</v>
      </c>
      <c r="H225" s="182">
        <f>Statistik!AN232</f>
        <v>0</v>
      </c>
      <c r="I225" s="586">
        <f>IF(Monatsverwendungsnachweis!$P$6="ja",1,0)</f>
        <v>1</v>
      </c>
      <c r="J225" s="182">
        <f t="shared" si="46"/>
        <v>1</v>
      </c>
      <c r="K225" s="182">
        <f>IF(Monatsverwendungsnachweis!BI235&lt;=0,0,1)</f>
        <v>1</v>
      </c>
      <c r="L225" s="147">
        <f>Ermittlung_Pauschale!N224</f>
        <v>0</v>
      </c>
      <c r="M225" s="182">
        <f t="shared" si="48"/>
        <v>0</v>
      </c>
      <c r="N225" s="460">
        <f>Monatsverwendungsnachweis!$AG$7</f>
        <v>31</v>
      </c>
      <c r="O225" s="777">
        <f>Monatsverwendungsnachweis!J235</f>
        <v>0</v>
      </c>
      <c r="P225" s="182">
        <f t="shared" si="49"/>
        <v>0</v>
      </c>
      <c r="Q225" s="182">
        <f t="shared" si="47"/>
        <v>0</v>
      </c>
      <c r="R225" s="749">
        <f t="shared" si="50"/>
        <v>0</v>
      </c>
      <c r="S225" s="346">
        <f t="shared" si="51"/>
        <v>0</v>
      </c>
      <c r="T225" s="346">
        <f t="shared" si="52"/>
        <v>0</v>
      </c>
      <c r="U225" s="346">
        <f t="shared" si="53"/>
        <v>0</v>
      </c>
      <c r="V225" s="750">
        <f t="shared" si="54"/>
        <v>0</v>
      </c>
      <c r="W225" s="748"/>
      <c r="X225" s="822">
        <f t="shared" si="55"/>
        <v>0</v>
      </c>
      <c r="Y225" s="749">
        <f t="shared" si="56"/>
        <v>0</v>
      </c>
      <c r="Z225" s="346">
        <f t="shared" si="57"/>
        <v>0</v>
      </c>
      <c r="AA225" s="346">
        <f t="shared" si="58"/>
        <v>0</v>
      </c>
      <c r="AB225" s="346">
        <f t="shared" si="59"/>
        <v>0</v>
      </c>
      <c r="AC225" s="750">
        <f t="shared" si="45"/>
        <v>0</v>
      </c>
    </row>
    <row r="226" spans="1:29" x14ac:dyDescent="0.25">
      <c r="A226" s="121" t="str">
        <f>Monatsverwendungsnachweis!A236</f>
        <v/>
      </c>
      <c r="B226" s="184">
        <f>Monatsverwendungsnachweis!B236</f>
        <v>0</v>
      </c>
      <c r="C226" s="184">
        <f>Monatsverwendungsnachweis!D236</f>
        <v>0</v>
      </c>
      <c r="D226" s="146">
        <f>Monatsverwendungsnachweis!F236</f>
        <v>0</v>
      </c>
      <c r="E226" s="121">
        <f>Monatsverwendungsnachweis!G236</f>
        <v>0</v>
      </c>
      <c r="F226" s="146">
        <f>Monatsverwendungsnachweis!H236</f>
        <v>0</v>
      </c>
      <c r="G226" s="182">
        <f>Statistik!AM233</f>
        <v>0</v>
      </c>
      <c r="H226" s="182">
        <f>Statistik!AN233</f>
        <v>0</v>
      </c>
      <c r="I226" s="586">
        <f>IF(Monatsverwendungsnachweis!$P$6="ja",1,0)</f>
        <v>1</v>
      </c>
      <c r="J226" s="182">
        <f t="shared" si="46"/>
        <v>1</v>
      </c>
      <c r="K226" s="182">
        <f>IF(Monatsverwendungsnachweis!BI236&lt;=0,0,1)</f>
        <v>1</v>
      </c>
      <c r="L226" s="147">
        <f>Ermittlung_Pauschale!N225</f>
        <v>0</v>
      </c>
      <c r="M226" s="182">
        <f t="shared" si="48"/>
        <v>0</v>
      </c>
      <c r="N226" s="460">
        <f>Monatsverwendungsnachweis!$AG$7</f>
        <v>31</v>
      </c>
      <c r="O226" s="777">
        <f>Monatsverwendungsnachweis!J236</f>
        <v>0</v>
      </c>
      <c r="P226" s="182">
        <f t="shared" si="49"/>
        <v>0</v>
      </c>
      <c r="Q226" s="182">
        <f t="shared" si="47"/>
        <v>0</v>
      </c>
      <c r="R226" s="749">
        <f t="shared" si="50"/>
        <v>0</v>
      </c>
      <c r="S226" s="346">
        <f t="shared" si="51"/>
        <v>0</v>
      </c>
      <c r="T226" s="346">
        <f t="shared" si="52"/>
        <v>0</v>
      </c>
      <c r="U226" s="346">
        <f t="shared" si="53"/>
        <v>0</v>
      </c>
      <c r="V226" s="750">
        <f t="shared" si="54"/>
        <v>0</v>
      </c>
      <c r="W226" s="748"/>
      <c r="X226" s="822">
        <f t="shared" si="55"/>
        <v>0</v>
      </c>
      <c r="Y226" s="749">
        <f t="shared" si="56"/>
        <v>0</v>
      </c>
      <c r="Z226" s="346">
        <f t="shared" si="57"/>
        <v>0</v>
      </c>
      <c r="AA226" s="346">
        <f t="shared" si="58"/>
        <v>0</v>
      </c>
      <c r="AB226" s="346">
        <f t="shared" si="59"/>
        <v>0</v>
      </c>
      <c r="AC226" s="750">
        <f t="shared" si="45"/>
        <v>0</v>
      </c>
    </row>
    <row r="227" spans="1:29" x14ac:dyDescent="0.25">
      <c r="A227" s="121" t="str">
        <f>Monatsverwendungsnachweis!A237</f>
        <v/>
      </c>
      <c r="B227" s="184">
        <f>Monatsverwendungsnachweis!B237</f>
        <v>0</v>
      </c>
      <c r="C227" s="184">
        <f>Monatsverwendungsnachweis!D237</f>
        <v>0</v>
      </c>
      <c r="D227" s="146">
        <f>Monatsverwendungsnachweis!F237</f>
        <v>0</v>
      </c>
      <c r="E227" s="121">
        <f>Monatsverwendungsnachweis!G237</f>
        <v>0</v>
      </c>
      <c r="F227" s="146">
        <f>Monatsverwendungsnachweis!H237</f>
        <v>0</v>
      </c>
      <c r="G227" s="182">
        <f>Statistik!AM234</f>
        <v>0</v>
      </c>
      <c r="H227" s="182">
        <f>Statistik!AN234</f>
        <v>0</v>
      </c>
      <c r="I227" s="586">
        <f>IF(Monatsverwendungsnachweis!$P$6="ja",1,0)</f>
        <v>1</v>
      </c>
      <c r="J227" s="182">
        <f t="shared" si="46"/>
        <v>1</v>
      </c>
      <c r="K227" s="182">
        <f>IF(Monatsverwendungsnachweis!BI237&lt;=0,0,1)</f>
        <v>1</v>
      </c>
      <c r="L227" s="147">
        <f>Ermittlung_Pauschale!N226</f>
        <v>0</v>
      </c>
      <c r="M227" s="182">
        <f t="shared" si="48"/>
        <v>0</v>
      </c>
      <c r="N227" s="460">
        <f>Monatsverwendungsnachweis!$AG$7</f>
        <v>31</v>
      </c>
      <c r="O227" s="777">
        <f>Monatsverwendungsnachweis!J237</f>
        <v>0</v>
      </c>
      <c r="P227" s="182">
        <f t="shared" si="49"/>
        <v>0</v>
      </c>
      <c r="Q227" s="182">
        <f t="shared" si="47"/>
        <v>0</v>
      </c>
      <c r="R227" s="749">
        <f t="shared" si="50"/>
        <v>0</v>
      </c>
      <c r="S227" s="346">
        <f t="shared" si="51"/>
        <v>0</v>
      </c>
      <c r="T227" s="346">
        <f t="shared" si="52"/>
        <v>0</v>
      </c>
      <c r="U227" s="346">
        <f t="shared" si="53"/>
        <v>0</v>
      </c>
      <c r="V227" s="750">
        <f t="shared" si="54"/>
        <v>0</v>
      </c>
      <c r="W227" s="748"/>
      <c r="X227" s="822">
        <f t="shared" si="55"/>
        <v>0</v>
      </c>
      <c r="Y227" s="749">
        <f t="shared" si="56"/>
        <v>0</v>
      </c>
      <c r="Z227" s="346">
        <f t="shared" si="57"/>
        <v>0</v>
      </c>
      <c r="AA227" s="346">
        <f t="shared" si="58"/>
        <v>0</v>
      </c>
      <c r="AB227" s="346">
        <f t="shared" si="59"/>
        <v>0</v>
      </c>
      <c r="AC227" s="750">
        <f t="shared" si="45"/>
        <v>0</v>
      </c>
    </row>
    <row r="228" spans="1:29" x14ac:dyDescent="0.25">
      <c r="A228" s="121" t="str">
        <f>Monatsverwendungsnachweis!A238</f>
        <v/>
      </c>
      <c r="B228" s="184">
        <f>Monatsverwendungsnachweis!B238</f>
        <v>0</v>
      </c>
      <c r="C228" s="184">
        <f>Monatsverwendungsnachweis!D238</f>
        <v>0</v>
      </c>
      <c r="D228" s="146">
        <f>Monatsverwendungsnachweis!F238</f>
        <v>0</v>
      </c>
      <c r="E228" s="121">
        <f>Monatsverwendungsnachweis!G238</f>
        <v>0</v>
      </c>
      <c r="F228" s="146">
        <f>Monatsverwendungsnachweis!H238</f>
        <v>0</v>
      </c>
      <c r="G228" s="182">
        <f>Statistik!AM235</f>
        <v>0</v>
      </c>
      <c r="H228" s="182">
        <f>Statistik!AN235</f>
        <v>0</v>
      </c>
      <c r="I228" s="586">
        <f>IF(Monatsverwendungsnachweis!$P$6="ja",1,0)</f>
        <v>1</v>
      </c>
      <c r="J228" s="182">
        <f t="shared" si="46"/>
        <v>1</v>
      </c>
      <c r="K228" s="182">
        <f>IF(Monatsverwendungsnachweis!BI238&lt;=0,0,1)</f>
        <v>1</v>
      </c>
      <c r="L228" s="147">
        <f>Ermittlung_Pauschale!N227</f>
        <v>0</v>
      </c>
      <c r="M228" s="182">
        <f t="shared" si="48"/>
        <v>0</v>
      </c>
      <c r="N228" s="460">
        <f>Monatsverwendungsnachweis!$AG$7</f>
        <v>31</v>
      </c>
      <c r="O228" s="777">
        <f>Monatsverwendungsnachweis!J238</f>
        <v>0</v>
      </c>
      <c r="P228" s="182">
        <f t="shared" si="49"/>
        <v>0</v>
      </c>
      <c r="Q228" s="182">
        <f t="shared" si="47"/>
        <v>0</v>
      </c>
      <c r="R228" s="749">
        <f t="shared" si="50"/>
        <v>0</v>
      </c>
      <c r="S228" s="346">
        <f t="shared" si="51"/>
        <v>0</v>
      </c>
      <c r="T228" s="346">
        <f t="shared" si="52"/>
        <v>0</v>
      </c>
      <c r="U228" s="346">
        <f t="shared" si="53"/>
        <v>0</v>
      </c>
      <c r="V228" s="750">
        <f t="shared" si="54"/>
        <v>0</v>
      </c>
      <c r="W228" s="748"/>
      <c r="X228" s="822">
        <f t="shared" si="55"/>
        <v>0</v>
      </c>
      <c r="Y228" s="749">
        <f t="shared" si="56"/>
        <v>0</v>
      </c>
      <c r="Z228" s="346">
        <f t="shared" si="57"/>
        <v>0</v>
      </c>
      <c r="AA228" s="346">
        <f t="shared" si="58"/>
        <v>0</v>
      </c>
      <c r="AB228" s="346">
        <f t="shared" si="59"/>
        <v>0</v>
      </c>
      <c r="AC228" s="750">
        <f t="shared" si="45"/>
        <v>0</v>
      </c>
    </row>
    <row r="229" spans="1:29" x14ac:dyDescent="0.25">
      <c r="A229" s="121" t="str">
        <f>Monatsverwendungsnachweis!A239</f>
        <v/>
      </c>
      <c r="B229" s="184">
        <f>Monatsverwendungsnachweis!B239</f>
        <v>0</v>
      </c>
      <c r="C229" s="184">
        <f>Monatsverwendungsnachweis!D239</f>
        <v>0</v>
      </c>
      <c r="D229" s="146">
        <f>Monatsverwendungsnachweis!F239</f>
        <v>0</v>
      </c>
      <c r="E229" s="121">
        <f>Monatsverwendungsnachweis!G239</f>
        <v>0</v>
      </c>
      <c r="F229" s="146">
        <f>Monatsverwendungsnachweis!H239</f>
        <v>0</v>
      </c>
      <c r="G229" s="182">
        <f>Statistik!AM236</f>
        <v>0</v>
      </c>
      <c r="H229" s="182">
        <f>Statistik!AN236</f>
        <v>0</v>
      </c>
      <c r="I229" s="586">
        <f>IF(Monatsverwendungsnachweis!$P$6="ja",1,0)</f>
        <v>1</v>
      </c>
      <c r="J229" s="182">
        <f t="shared" si="46"/>
        <v>1</v>
      </c>
      <c r="K229" s="182">
        <f>IF(Monatsverwendungsnachweis!BI239&lt;=0,0,1)</f>
        <v>1</v>
      </c>
      <c r="L229" s="147">
        <f>Ermittlung_Pauschale!N228</f>
        <v>0</v>
      </c>
      <c r="M229" s="182">
        <f t="shared" si="48"/>
        <v>0</v>
      </c>
      <c r="N229" s="460">
        <f>Monatsverwendungsnachweis!$AG$7</f>
        <v>31</v>
      </c>
      <c r="O229" s="777">
        <f>Monatsverwendungsnachweis!J239</f>
        <v>0</v>
      </c>
      <c r="P229" s="182">
        <f t="shared" si="49"/>
        <v>0</v>
      </c>
      <c r="Q229" s="182">
        <f t="shared" si="47"/>
        <v>0</v>
      </c>
      <c r="R229" s="749">
        <f t="shared" si="50"/>
        <v>0</v>
      </c>
      <c r="S229" s="346">
        <f t="shared" si="51"/>
        <v>0</v>
      </c>
      <c r="T229" s="346">
        <f t="shared" si="52"/>
        <v>0</v>
      </c>
      <c r="U229" s="346">
        <f t="shared" si="53"/>
        <v>0</v>
      </c>
      <c r="V229" s="750">
        <f t="shared" si="54"/>
        <v>0</v>
      </c>
      <c r="W229" s="748"/>
      <c r="X229" s="822">
        <f t="shared" si="55"/>
        <v>0</v>
      </c>
      <c r="Y229" s="749">
        <f t="shared" si="56"/>
        <v>0</v>
      </c>
      <c r="Z229" s="346">
        <f t="shared" si="57"/>
        <v>0</v>
      </c>
      <c r="AA229" s="346">
        <f t="shared" si="58"/>
        <v>0</v>
      </c>
      <c r="AB229" s="346">
        <f t="shared" si="59"/>
        <v>0</v>
      </c>
      <c r="AC229" s="750">
        <f t="shared" si="45"/>
        <v>0</v>
      </c>
    </row>
    <row r="230" spans="1:29" x14ac:dyDescent="0.25">
      <c r="A230" s="121" t="str">
        <f>Monatsverwendungsnachweis!A240</f>
        <v/>
      </c>
      <c r="B230" s="184">
        <f>Monatsverwendungsnachweis!B240</f>
        <v>0</v>
      </c>
      <c r="C230" s="184">
        <f>Monatsverwendungsnachweis!D240</f>
        <v>0</v>
      </c>
      <c r="D230" s="146">
        <f>Monatsverwendungsnachweis!F240</f>
        <v>0</v>
      </c>
      <c r="E230" s="121">
        <f>Monatsverwendungsnachweis!G240</f>
        <v>0</v>
      </c>
      <c r="F230" s="146">
        <f>Monatsverwendungsnachweis!H240</f>
        <v>0</v>
      </c>
      <c r="G230" s="182">
        <f>Statistik!AM237</f>
        <v>0</v>
      </c>
      <c r="H230" s="182">
        <f>Statistik!AN237</f>
        <v>0</v>
      </c>
      <c r="I230" s="586">
        <f>IF(Monatsverwendungsnachweis!$P$6="ja",1,0)</f>
        <v>1</v>
      </c>
      <c r="J230" s="182">
        <f t="shared" si="46"/>
        <v>1</v>
      </c>
      <c r="K230" s="182">
        <f>IF(Monatsverwendungsnachweis!BI240&lt;=0,0,1)</f>
        <v>1</v>
      </c>
      <c r="L230" s="147">
        <f>Ermittlung_Pauschale!N229</f>
        <v>0</v>
      </c>
      <c r="M230" s="182">
        <f t="shared" si="48"/>
        <v>0</v>
      </c>
      <c r="N230" s="460">
        <f>Monatsverwendungsnachweis!$AG$7</f>
        <v>31</v>
      </c>
      <c r="O230" s="777">
        <f>Monatsverwendungsnachweis!J240</f>
        <v>0</v>
      </c>
      <c r="P230" s="182">
        <f t="shared" si="49"/>
        <v>0</v>
      </c>
      <c r="Q230" s="182">
        <f t="shared" si="47"/>
        <v>0</v>
      </c>
      <c r="R230" s="749">
        <f t="shared" si="50"/>
        <v>0</v>
      </c>
      <c r="S230" s="346">
        <f t="shared" si="51"/>
        <v>0</v>
      </c>
      <c r="T230" s="346">
        <f t="shared" si="52"/>
        <v>0</v>
      </c>
      <c r="U230" s="346">
        <f t="shared" si="53"/>
        <v>0</v>
      </c>
      <c r="V230" s="750">
        <f t="shared" si="54"/>
        <v>0</v>
      </c>
      <c r="W230" s="748"/>
      <c r="X230" s="822">
        <f t="shared" si="55"/>
        <v>0</v>
      </c>
      <c r="Y230" s="749">
        <f t="shared" si="56"/>
        <v>0</v>
      </c>
      <c r="Z230" s="346">
        <f t="shared" si="57"/>
        <v>0</v>
      </c>
      <c r="AA230" s="346">
        <f t="shared" si="58"/>
        <v>0</v>
      </c>
      <c r="AB230" s="346">
        <f t="shared" si="59"/>
        <v>0</v>
      </c>
      <c r="AC230" s="750">
        <f t="shared" si="45"/>
        <v>0</v>
      </c>
    </row>
    <row r="231" spans="1:29" x14ac:dyDescent="0.25">
      <c r="A231" s="121" t="str">
        <f>Monatsverwendungsnachweis!A241</f>
        <v/>
      </c>
      <c r="B231" s="184">
        <f>Monatsverwendungsnachweis!B241</f>
        <v>0</v>
      </c>
      <c r="C231" s="184">
        <f>Monatsverwendungsnachweis!D241</f>
        <v>0</v>
      </c>
      <c r="D231" s="146">
        <f>Monatsverwendungsnachweis!F241</f>
        <v>0</v>
      </c>
      <c r="E231" s="121">
        <f>Monatsverwendungsnachweis!G241</f>
        <v>0</v>
      </c>
      <c r="F231" s="146">
        <f>Monatsverwendungsnachweis!H241</f>
        <v>0</v>
      </c>
      <c r="G231" s="182">
        <f>Statistik!AM238</f>
        <v>0</v>
      </c>
      <c r="H231" s="182">
        <f>Statistik!AN238</f>
        <v>0</v>
      </c>
      <c r="I231" s="586">
        <f>IF(Monatsverwendungsnachweis!$P$6="ja",1,0)</f>
        <v>1</v>
      </c>
      <c r="J231" s="182">
        <f t="shared" si="46"/>
        <v>1</v>
      </c>
      <c r="K231" s="182">
        <f>IF(Monatsverwendungsnachweis!BI241&lt;=0,0,1)</f>
        <v>1</v>
      </c>
      <c r="L231" s="147">
        <f>Ermittlung_Pauschale!N230</f>
        <v>0</v>
      </c>
      <c r="M231" s="182">
        <f t="shared" si="48"/>
        <v>0</v>
      </c>
      <c r="N231" s="460">
        <f>Monatsverwendungsnachweis!$AG$7</f>
        <v>31</v>
      </c>
      <c r="O231" s="777">
        <f>Monatsverwendungsnachweis!J241</f>
        <v>0</v>
      </c>
      <c r="P231" s="182">
        <f t="shared" si="49"/>
        <v>0</v>
      </c>
      <c r="Q231" s="182">
        <f t="shared" si="47"/>
        <v>0</v>
      </c>
      <c r="R231" s="749">
        <f t="shared" si="50"/>
        <v>0</v>
      </c>
      <c r="S231" s="346">
        <f t="shared" si="51"/>
        <v>0</v>
      </c>
      <c r="T231" s="346">
        <f t="shared" si="52"/>
        <v>0</v>
      </c>
      <c r="U231" s="346">
        <f t="shared" si="53"/>
        <v>0</v>
      </c>
      <c r="V231" s="750">
        <f t="shared" si="54"/>
        <v>0</v>
      </c>
      <c r="W231" s="748"/>
      <c r="X231" s="822">
        <f t="shared" si="55"/>
        <v>0</v>
      </c>
      <c r="Y231" s="749">
        <f t="shared" si="56"/>
        <v>0</v>
      </c>
      <c r="Z231" s="346">
        <f t="shared" si="57"/>
        <v>0</v>
      </c>
      <c r="AA231" s="346">
        <f t="shared" si="58"/>
        <v>0</v>
      </c>
      <c r="AB231" s="346">
        <f t="shared" si="59"/>
        <v>0</v>
      </c>
      <c r="AC231" s="750">
        <f t="shared" ref="AC231:AC294" si="60">SUM(Y231:AB231)</f>
        <v>0</v>
      </c>
    </row>
    <row r="232" spans="1:29" x14ac:dyDescent="0.25">
      <c r="A232" s="121" t="str">
        <f>Monatsverwendungsnachweis!A242</f>
        <v/>
      </c>
      <c r="B232" s="184">
        <f>Monatsverwendungsnachweis!B242</f>
        <v>0</v>
      </c>
      <c r="C232" s="184">
        <f>Monatsverwendungsnachweis!D242</f>
        <v>0</v>
      </c>
      <c r="D232" s="146">
        <f>Monatsverwendungsnachweis!F242</f>
        <v>0</v>
      </c>
      <c r="E232" s="121">
        <f>Monatsverwendungsnachweis!G242</f>
        <v>0</v>
      </c>
      <c r="F232" s="146">
        <f>Monatsverwendungsnachweis!H242</f>
        <v>0</v>
      </c>
      <c r="G232" s="182">
        <f>Statistik!AM239</f>
        <v>0</v>
      </c>
      <c r="H232" s="182">
        <f>Statistik!AN239</f>
        <v>0</v>
      </c>
      <c r="I232" s="586">
        <f>IF(Monatsverwendungsnachweis!$P$6="ja",1,0)</f>
        <v>1</v>
      </c>
      <c r="J232" s="182">
        <f t="shared" si="46"/>
        <v>1</v>
      </c>
      <c r="K232" s="182">
        <f>IF(Monatsverwendungsnachweis!BI242&lt;=0,0,1)</f>
        <v>1</v>
      </c>
      <c r="L232" s="147">
        <f>Ermittlung_Pauschale!N231</f>
        <v>0</v>
      </c>
      <c r="M232" s="182">
        <f t="shared" si="48"/>
        <v>0</v>
      </c>
      <c r="N232" s="460">
        <f>Monatsverwendungsnachweis!$AG$7</f>
        <v>31</v>
      </c>
      <c r="O232" s="777">
        <f>Monatsverwendungsnachweis!J242</f>
        <v>0</v>
      </c>
      <c r="P232" s="182">
        <f t="shared" si="49"/>
        <v>0</v>
      </c>
      <c r="Q232" s="182">
        <f t="shared" si="47"/>
        <v>0</v>
      </c>
      <c r="R232" s="749">
        <f t="shared" si="50"/>
        <v>0</v>
      </c>
      <c r="S232" s="346">
        <f t="shared" si="51"/>
        <v>0</v>
      </c>
      <c r="T232" s="346">
        <f t="shared" si="52"/>
        <v>0</v>
      </c>
      <c r="U232" s="346">
        <f t="shared" si="53"/>
        <v>0</v>
      </c>
      <c r="V232" s="750">
        <f t="shared" si="54"/>
        <v>0</v>
      </c>
      <c r="W232" s="748"/>
      <c r="X232" s="822">
        <f t="shared" si="55"/>
        <v>0</v>
      </c>
      <c r="Y232" s="749">
        <f t="shared" si="56"/>
        <v>0</v>
      </c>
      <c r="Z232" s="346">
        <f t="shared" si="57"/>
        <v>0</v>
      </c>
      <c r="AA232" s="346">
        <f t="shared" si="58"/>
        <v>0</v>
      </c>
      <c r="AB232" s="346">
        <f t="shared" si="59"/>
        <v>0</v>
      </c>
      <c r="AC232" s="750">
        <f t="shared" si="60"/>
        <v>0</v>
      </c>
    </row>
    <row r="233" spans="1:29" x14ac:dyDescent="0.25">
      <c r="A233" s="121" t="str">
        <f>Monatsverwendungsnachweis!A243</f>
        <v/>
      </c>
      <c r="B233" s="184">
        <f>Monatsverwendungsnachweis!B243</f>
        <v>0</v>
      </c>
      <c r="C233" s="184">
        <f>Monatsverwendungsnachweis!D243</f>
        <v>0</v>
      </c>
      <c r="D233" s="146">
        <f>Monatsverwendungsnachweis!F243</f>
        <v>0</v>
      </c>
      <c r="E233" s="121">
        <f>Monatsverwendungsnachweis!G243</f>
        <v>0</v>
      </c>
      <c r="F233" s="146">
        <f>Monatsverwendungsnachweis!H243</f>
        <v>0</v>
      </c>
      <c r="G233" s="182">
        <f>Statistik!AM240</f>
        <v>0</v>
      </c>
      <c r="H233" s="182">
        <f>Statistik!AN240</f>
        <v>0</v>
      </c>
      <c r="I233" s="586">
        <f>IF(Monatsverwendungsnachweis!$P$6="ja",1,0)</f>
        <v>1</v>
      </c>
      <c r="J233" s="182">
        <f t="shared" si="46"/>
        <v>1</v>
      </c>
      <c r="K233" s="182">
        <f>IF(Monatsverwendungsnachweis!BI243&lt;=0,0,1)</f>
        <v>1</v>
      </c>
      <c r="L233" s="147">
        <f>Ermittlung_Pauschale!N232</f>
        <v>0</v>
      </c>
      <c r="M233" s="182">
        <f t="shared" si="48"/>
        <v>0</v>
      </c>
      <c r="N233" s="460">
        <f>Monatsverwendungsnachweis!$AG$7</f>
        <v>31</v>
      </c>
      <c r="O233" s="777">
        <f>Monatsverwendungsnachweis!J243</f>
        <v>0</v>
      </c>
      <c r="P233" s="182">
        <f t="shared" si="49"/>
        <v>0</v>
      </c>
      <c r="Q233" s="182">
        <f t="shared" si="47"/>
        <v>0</v>
      </c>
      <c r="R233" s="749">
        <f t="shared" si="50"/>
        <v>0</v>
      </c>
      <c r="S233" s="346">
        <f t="shared" si="51"/>
        <v>0</v>
      </c>
      <c r="T233" s="346">
        <f t="shared" si="52"/>
        <v>0</v>
      </c>
      <c r="U233" s="346">
        <f t="shared" si="53"/>
        <v>0</v>
      </c>
      <c r="V233" s="750">
        <f t="shared" si="54"/>
        <v>0</v>
      </c>
      <c r="W233" s="748"/>
      <c r="X233" s="822">
        <f t="shared" si="55"/>
        <v>0</v>
      </c>
      <c r="Y233" s="749">
        <f t="shared" si="56"/>
        <v>0</v>
      </c>
      <c r="Z233" s="346">
        <f t="shared" si="57"/>
        <v>0</v>
      </c>
      <c r="AA233" s="346">
        <f t="shared" si="58"/>
        <v>0</v>
      </c>
      <c r="AB233" s="346">
        <f t="shared" si="59"/>
        <v>0</v>
      </c>
      <c r="AC233" s="750">
        <f t="shared" si="60"/>
        <v>0</v>
      </c>
    </row>
    <row r="234" spans="1:29" x14ac:dyDescent="0.25">
      <c r="A234" s="121" t="str">
        <f>Monatsverwendungsnachweis!A244</f>
        <v/>
      </c>
      <c r="B234" s="184">
        <f>Monatsverwendungsnachweis!B244</f>
        <v>0</v>
      </c>
      <c r="C234" s="184">
        <f>Monatsverwendungsnachweis!D244</f>
        <v>0</v>
      </c>
      <c r="D234" s="146">
        <f>Monatsverwendungsnachweis!F244</f>
        <v>0</v>
      </c>
      <c r="E234" s="121">
        <f>Monatsverwendungsnachweis!G244</f>
        <v>0</v>
      </c>
      <c r="F234" s="146">
        <f>Monatsverwendungsnachweis!H244</f>
        <v>0</v>
      </c>
      <c r="G234" s="182">
        <f>Statistik!AM241</f>
        <v>0</v>
      </c>
      <c r="H234" s="182">
        <f>Statistik!AN241</f>
        <v>0</v>
      </c>
      <c r="I234" s="586">
        <f>IF(Monatsverwendungsnachweis!$P$6="ja",1,0)</f>
        <v>1</v>
      </c>
      <c r="J234" s="182">
        <f t="shared" si="46"/>
        <v>1</v>
      </c>
      <c r="K234" s="182">
        <f>IF(Monatsverwendungsnachweis!BI244&lt;=0,0,1)</f>
        <v>1</v>
      </c>
      <c r="L234" s="147">
        <f>Ermittlung_Pauschale!N233</f>
        <v>0</v>
      </c>
      <c r="M234" s="182">
        <f t="shared" si="48"/>
        <v>0</v>
      </c>
      <c r="N234" s="460">
        <f>Monatsverwendungsnachweis!$AG$7</f>
        <v>31</v>
      </c>
      <c r="O234" s="777">
        <f>Monatsverwendungsnachweis!J244</f>
        <v>0</v>
      </c>
      <c r="P234" s="182">
        <f t="shared" si="49"/>
        <v>0</v>
      </c>
      <c r="Q234" s="182">
        <f t="shared" si="47"/>
        <v>0</v>
      </c>
      <c r="R234" s="749">
        <f t="shared" si="50"/>
        <v>0</v>
      </c>
      <c r="S234" s="346">
        <f t="shared" si="51"/>
        <v>0</v>
      </c>
      <c r="T234" s="346">
        <f t="shared" si="52"/>
        <v>0</v>
      </c>
      <c r="U234" s="346">
        <f t="shared" si="53"/>
        <v>0</v>
      </c>
      <c r="V234" s="750">
        <f t="shared" si="54"/>
        <v>0</v>
      </c>
      <c r="W234" s="748"/>
      <c r="X234" s="822">
        <f t="shared" si="55"/>
        <v>0</v>
      </c>
      <c r="Y234" s="749">
        <f t="shared" si="56"/>
        <v>0</v>
      </c>
      <c r="Z234" s="346">
        <f t="shared" si="57"/>
        <v>0</v>
      </c>
      <c r="AA234" s="346">
        <f t="shared" si="58"/>
        <v>0</v>
      </c>
      <c r="AB234" s="346">
        <f t="shared" si="59"/>
        <v>0</v>
      </c>
      <c r="AC234" s="750">
        <f t="shared" si="60"/>
        <v>0</v>
      </c>
    </row>
    <row r="235" spans="1:29" x14ac:dyDescent="0.25">
      <c r="A235" s="121" t="str">
        <f>Monatsverwendungsnachweis!A245</f>
        <v/>
      </c>
      <c r="B235" s="184">
        <f>Monatsverwendungsnachweis!B245</f>
        <v>0</v>
      </c>
      <c r="C235" s="184">
        <f>Monatsverwendungsnachweis!D245</f>
        <v>0</v>
      </c>
      <c r="D235" s="146">
        <f>Monatsverwendungsnachweis!F245</f>
        <v>0</v>
      </c>
      <c r="E235" s="121">
        <f>Monatsverwendungsnachweis!G245</f>
        <v>0</v>
      </c>
      <c r="F235" s="146">
        <f>Monatsverwendungsnachweis!H245</f>
        <v>0</v>
      </c>
      <c r="G235" s="182">
        <f>Statistik!AM242</f>
        <v>0</v>
      </c>
      <c r="H235" s="182">
        <f>Statistik!AN242</f>
        <v>0</v>
      </c>
      <c r="I235" s="586">
        <f>IF(Monatsverwendungsnachweis!$P$6="ja",1,0)</f>
        <v>1</v>
      </c>
      <c r="J235" s="182">
        <f t="shared" si="46"/>
        <v>1</v>
      </c>
      <c r="K235" s="182">
        <f>IF(Monatsverwendungsnachweis!BI245&lt;=0,0,1)</f>
        <v>1</v>
      </c>
      <c r="L235" s="147">
        <f>Ermittlung_Pauschale!N234</f>
        <v>0</v>
      </c>
      <c r="M235" s="182">
        <f t="shared" si="48"/>
        <v>0</v>
      </c>
      <c r="N235" s="460">
        <f>Monatsverwendungsnachweis!$AG$7</f>
        <v>31</v>
      </c>
      <c r="O235" s="777">
        <f>Monatsverwendungsnachweis!J245</f>
        <v>0</v>
      </c>
      <c r="P235" s="182">
        <f t="shared" si="49"/>
        <v>0</v>
      </c>
      <c r="Q235" s="182">
        <f t="shared" si="47"/>
        <v>0</v>
      </c>
      <c r="R235" s="749">
        <f t="shared" si="50"/>
        <v>0</v>
      </c>
      <c r="S235" s="346">
        <f t="shared" si="51"/>
        <v>0</v>
      </c>
      <c r="T235" s="346">
        <f t="shared" si="52"/>
        <v>0</v>
      </c>
      <c r="U235" s="346">
        <f t="shared" si="53"/>
        <v>0</v>
      </c>
      <c r="V235" s="750">
        <f t="shared" si="54"/>
        <v>0</v>
      </c>
      <c r="W235" s="748"/>
      <c r="X235" s="822">
        <f t="shared" si="55"/>
        <v>0</v>
      </c>
      <c r="Y235" s="749">
        <f t="shared" si="56"/>
        <v>0</v>
      </c>
      <c r="Z235" s="346">
        <f t="shared" si="57"/>
        <v>0</v>
      </c>
      <c r="AA235" s="346">
        <f t="shared" si="58"/>
        <v>0</v>
      </c>
      <c r="AB235" s="346">
        <f t="shared" si="59"/>
        <v>0</v>
      </c>
      <c r="AC235" s="750">
        <f t="shared" si="60"/>
        <v>0</v>
      </c>
    </row>
    <row r="236" spans="1:29" x14ac:dyDescent="0.25">
      <c r="A236" s="121" t="str">
        <f>Monatsverwendungsnachweis!A246</f>
        <v/>
      </c>
      <c r="B236" s="184">
        <f>Monatsverwendungsnachweis!B246</f>
        <v>0</v>
      </c>
      <c r="C236" s="184">
        <f>Monatsverwendungsnachweis!D246</f>
        <v>0</v>
      </c>
      <c r="D236" s="146">
        <f>Monatsverwendungsnachweis!F246</f>
        <v>0</v>
      </c>
      <c r="E236" s="121">
        <f>Monatsverwendungsnachweis!G246</f>
        <v>0</v>
      </c>
      <c r="F236" s="146">
        <f>Monatsverwendungsnachweis!H246</f>
        <v>0</v>
      </c>
      <c r="G236" s="182">
        <f>Statistik!AM243</f>
        <v>0</v>
      </c>
      <c r="H236" s="182">
        <f>Statistik!AN243</f>
        <v>0</v>
      </c>
      <c r="I236" s="586">
        <f>IF(Monatsverwendungsnachweis!$P$6="ja",1,0)</f>
        <v>1</v>
      </c>
      <c r="J236" s="182">
        <f t="shared" si="46"/>
        <v>1</v>
      </c>
      <c r="K236" s="182">
        <f>IF(Monatsverwendungsnachweis!BI246&lt;=0,0,1)</f>
        <v>1</v>
      </c>
      <c r="L236" s="147">
        <f>Ermittlung_Pauschale!N235</f>
        <v>0</v>
      </c>
      <c r="M236" s="182">
        <f t="shared" si="48"/>
        <v>0</v>
      </c>
      <c r="N236" s="460">
        <f>Monatsverwendungsnachweis!$AG$7</f>
        <v>31</v>
      </c>
      <c r="O236" s="777">
        <f>Monatsverwendungsnachweis!J246</f>
        <v>0</v>
      </c>
      <c r="P236" s="182">
        <f t="shared" si="49"/>
        <v>0</v>
      </c>
      <c r="Q236" s="182">
        <f t="shared" si="47"/>
        <v>0</v>
      </c>
      <c r="R236" s="749">
        <f t="shared" si="50"/>
        <v>0</v>
      </c>
      <c r="S236" s="346">
        <f t="shared" si="51"/>
        <v>0</v>
      </c>
      <c r="T236" s="346">
        <f t="shared" si="52"/>
        <v>0</v>
      </c>
      <c r="U236" s="346">
        <f t="shared" si="53"/>
        <v>0</v>
      </c>
      <c r="V236" s="750">
        <f t="shared" si="54"/>
        <v>0</v>
      </c>
      <c r="W236" s="748"/>
      <c r="X236" s="822">
        <f t="shared" si="55"/>
        <v>0</v>
      </c>
      <c r="Y236" s="749">
        <f t="shared" si="56"/>
        <v>0</v>
      </c>
      <c r="Z236" s="346">
        <f t="shared" si="57"/>
        <v>0</v>
      </c>
      <c r="AA236" s="346">
        <f t="shared" si="58"/>
        <v>0</v>
      </c>
      <c r="AB236" s="346">
        <f t="shared" si="59"/>
        <v>0</v>
      </c>
      <c r="AC236" s="750">
        <f t="shared" si="60"/>
        <v>0</v>
      </c>
    </row>
    <row r="237" spans="1:29" x14ac:dyDescent="0.25">
      <c r="A237" s="121" t="str">
        <f>Monatsverwendungsnachweis!A247</f>
        <v/>
      </c>
      <c r="B237" s="184">
        <f>Monatsverwendungsnachweis!B247</f>
        <v>0</v>
      </c>
      <c r="C237" s="184">
        <f>Monatsverwendungsnachweis!D247</f>
        <v>0</v>
      </c>
      <c r="D237" s="146">
        <f>Monatsverwendungsnachweis!F247</f>
        <v>0</v>
      </c>
      <c r="E237" s="121">
        <f>Monatsverwendungsnachweis!G247</f>
        <v>0</v>
      </c>
      <c r="F237" s="146">
        <f>Monatsverwendungsnachweis!H247</f>
        <v>0</v>
      </c>
      <c r="G237" s="182">
        <f>Statistik!AM244</f>
        <v>0</v>
      </c>
      <c r="H237" s="182">
        <f>Statistik!AN244</f>
        <v>0</v>
      </c>
      <c r="I237" s="586">
        <f>IF(Monatsverwendungsnachweis!$P$6="ja",1,0)</f>
        <v>1</v>
      </c>
      <c r="J237" s="182">
        <f t="shared" si="46"/>
        <v>1</v>
      </c>
      <c r="K237" s="182">
        <f>IF(Monatsverwendungsnachweis!BI247&lt;=0,0,1)</f>
        <v>1</v>
      </c>
      <c r="L237" s="147">
        <f>Ermittlung_Pauschale!N236</f>
        <v>0</v>
      </c>
      <c r="M237" s="182">
        <f t="shared" si="48"/>
        <v>0</v>
      </c>
      <c r="N237" s="460">
        <f>Monatsverwendungsnachweis!$AG$7</f>
        <v>31</v>
      </c>
      <c r="O237" s="777">
        <f>Monatsverwendungsnachweis!J247</f>
        <v>0</v>
      </c>
      <c r="P237" s="182">
        <f t="shared" si="49"/>
        <v>0</v>
      </c>
      <c r="Q237" s="182">
        <f t="shared" si="47"/>
        <v>0</v>
      </c>
      <c r="R237" s="749">
        <f t="shared" si="50"/>
        <v>0</v>
      </c>
      <c r="S237" s="346">
        <f t="shared" si="51"/>
        <v>0</v>
      </c>
      <c r="T237" s="346">
        <f t="shared" si="52"/>
        <v>0</v>
      </c>
      <c r="U237" s="346">
        <f t="shared" si="53"/>
        <v>0</v>
      </c>
      <c r="V237" s="750">
        <f t="shared" si="54"/>
        <v>0</v>
      </c>
      <c r="W237" s="748"/>
      <c r="X237" s="822">
        <f t="shared" si="55"/>
        <v>0</v>
      </c>
      <c r="Y237" s="749">
        <f t="shared" si="56"/>
        <v>0</v>
      </c>
      <c r="Z237" s="346">
        <f t="shared" si="57"/>
        <v>0</v>
      </c>
      <c r="AA237" s="346">
        <f t="shared" si="58"/>
        <v>0</v>
      </c>
      <c r="AB237" s="346">
        <f t="shared" si="59"/>
        <v>0</v>
      </c>
      <c r="AC237" s="750">
        <f t="shared" si="60"/>
        <v>0</v>
      </c>
    </row>
    <row r="238" spans="1:29" x14ac:dyDescent="0.25">
      <c r="A238" s="121" t="str">
        <f>Monatsverwendungsnachweis!A248</f>
        <v/>
      </c>
      <c r="B238" s="184">
        <f>Monatsverwendungsnachweis!B248</f>
        <v>0</v>
      </c>
      <c r="C238" s="184">
        <f>Monatsverwendungsnachweis!D248</f>
        <v>0</v>
      </c>
      <c r="D238" s="146">
        <f>Monatsverwendungsnachweis!F248</f>
        <v>0</v>
      </c>
      <c r="E238" s="121">
        <f>Monatsverwendungsnachweis!G248</f>
        <v>0</v>
      </c>
      <c r="F238" s="146">
        <f>Monatsverwendungsnachweis!H248</f>
        <v>0</v>
      </c>
      <c r="G238" s="182">
        <f>Statistik!AM245</f>
        <v>0</v>
      </c>
      <c r="H238" s="182">
        <f>Statistik!AN245</f>
        <v>0</v>
      </c>
      <c r="I238" s="586">
        <f>IF(Monatsverwendungsnachweis!$P$6="ja",1,0)</f>
        <v>1</v>
      </c>
      <c r="J238" s="182">
        <f t="shared" si="46"/>
        <v>1</v>
      </c>
      <c r="K238" s="182">
        <f>IF(Monatsverwendungsnachweis!BI248&lt;=0,0,1)</f>
        <v>1</v>
      </c>
      <c r="L238" s="147">
        <f>Ermittlung_Pauschale!N237</f>
        <v>0</v>
      </c>
      <c r="M238" s="182">
        <f t="shared" si="48"/>
        <v>0</v>
      </c>
      <c r="N238" s="460">
        <f>Monatsverwendungsnachweis!$AG$7</f>
        <v>31</v>
      </c>
      <c r="O238" s="777">
        <f>Monatsverwendungsnachweis!J248</f>
        <v>0</v>
      </c>
      <c r="P238" s="182">
        <f t="shared" si="49"/>
        <v>0</v>
      </c>
      <c r="Q238" s="182">
        <f t="shared" si="47"/>
        <v>0</v>
      </c>
      <c r="R238" s="749">
        <f t="shared" si="50"/>
        <v>0</v>
      </c>
      <c r="S238" s="346">
        <f t="shared" si="51"/>
        <v>0</v>
      </c>
      <c r="T238" s="346">
        <f t="shared" si="52"/>
        <v>0</v>
      </c>
      <c r="U238" s="346">
        <f t="shared" si="53"/>
        <v>0</v>
      </c>
      <c r="V238" s="750">
        <f t="shared" si="54"/>
        <v>0</v>
      </c>
      <c r="W238" s="748"/>
      <c r="X238" s="822">
        <f t="shared" si="55"/>
        <v>0</v>
      </c>
      <c r="Y238" s="749">
        <f t="shared" si="56"/>
        <v>0</v>
      </c>
      <c r="Z238" s="346">
        <f t="shared" si="57"/>
        <v>0</v>
      </c>
      <c r="AA238" s="346">
        <f t="shared" si="58"/>
        <v>0</v>
      </c>
      <c r="AB238" s="346">
        <f t="shared" si="59"/>
        <v>0</v>
      </c>
      <c r="AC238" s="750">
        <f t="shared" si="60"/>
        <v>0</v>
      </c>
    </row>
    <row r="239" spans="1:29" x14ac:dyDescent="0.25">
      <c r="A239" s="121" t="str">
        <f>Monatsverwendungsnachweis!A249</f>
        <v/>
      </c>
      <c r="B239" s="184">
        <f>Monatsverwendungsnachweis!B249</f>
        <v>0</v>
      </c>
      <c r="C239" s="184">
        <f>Monatsverwendungsnachweis!D249</f>
        <v>0</v>
      </c>
      <c r="D239" s="146">
        <f>Monatsverwendungsnachweis!F249</f>
        <v>0</v>
      </c>
      <c r="E239" s="121">
        <f>Monatsverwendungsnachweis!G249</f>
        <v>0</v>
      </c>
      <c r="F239" s="146">
        <f>Monatsverwendungsnachweis!H249</f>
        <v>0</v>
      </c>
      <c r="G239" s="182">
        <f>Statistik!AM246</f>
        <v>0</v>
      </c>
      <c r="H239" s="182">
        <f>Statistik!AN246</f>
        <v>0</v>
      </c>
      <c r="I239" s="586">
        <f>IF(Monatsverwendungsnachweis!$P$6="ja",1,0)</f>
        <v>1</v>
      </c>
      <c r="J239" s="182">
        <f t="shared" si="46"/>
        <v>1</v>
      </c>
      <c r="K239" s="182">
        <f>IF(Monatsverwendungsnachweis!BI249&lt;=0,0,1)</f>
        <v>1</v>
      </c>
      <c r="L239" s="147">
        <f>Ermittlung_Pauschale!N238</f>
        <v>0</v>
      </c>
      <c r="M239" s="182">
        <f t="shared" si="48"/>
        <v>0</v>
      </c>
      <c r="N239" s="460">
        <f>Monatsverwendungsnachweis!$AG$7</f>
        <v>31</v>
      </c>
      <c r="O239" s="777">
        <f>Monatsverwendungsnachweis!J249</f>
        <v>0</v>
      </c>
      <c r="P239" s="182">
        <f t="shared" si="49"/>
        <v>0</v>
      </c>
      <c r="Q239" s="182">
        <f t="shared" si="47"/>
        <v>0</v>
      </c>
      <c r="R239" s="749">
        <f t="shared" si="50"/>
        <v>0</v>
      </c>
      <c r="S239" s="346">
        <f t="shared" si="51"/>
        <v>0</v>
      </c>
      <c r="T239" s="346">
        <f t="shared" si="52"/>
        <v>0</v>
      </c>
      <c r="U239" s="346">
        <f t="shared" si="53"/>
        <v>0</v>
      </c>
      <c r="V239" s="750">
        <f t="shared" si="54"/>
        <v>0</v>
      </c>
      <c r="W239" s="748"/>
      <c r="X239" s="822">
        <f t="shared" si="55"/>
        <v>0</v>
      </c>
      <c r="Y239" s="749">
        <f t="shared" si="56"/>
        <v>0</v>
      </c>
      <c r="Z239" s="346">
        <f t="shared" si="57"/>
        <v>0</v>
      </c>
      <c r="AA239" s="346">
        <f t="shared" si="58"/>
        <v>0</v>
      </c>
      <c r="AB239" s="346">
        <f t="shared" si="59"/>
        <v>0</v>
      </c>
      <c r="AC239" s="750">
        <f t="shared" si="60"/>
        <v>0</v>
      </c>
    </row>
    <row r="240" spans="1:29" x14ac:dyDescent="0.25">
      <c r="A240" s="121" t="str">
        <f>Monatsverwendungsnachweis!A250</f>
        <v/>
      </c>
      <c r="B240" s="184">
        <f>Monatsverwendungsnachweis!B250</f>
        <v>0</v>
      </c>
      <c r="C240" s="184">
        <f>Monatsverwendungsnachweis!D250</f>
        <v>0</v>
      </c>
      <c r="D240" s="146">
        <f>Monatsverwendungsnachweis!F250</f>
        <v>0</v>
      </c>
      <c r="E240" s="121">
        <f>Monatsverwendungsnachweis!G250</f>
        <v>0</v>
      </c>
      <c r="F240" s="146">
        <f>Monatsverwendungsnachweis!H250</f>
        <v>0</v>
      </c>
      <c r="G240" s="182">
        <f>Statistik!AM247</f>
        <v>0</v>
      </c>
      <c r="H240" s="182">
        <f>Statistik!AN247</f>
        <v>0</v>
      </c>
      <c r="I240" s="586">
        <f>IF(Monatsverwendungsnachweis!$P$6="ja",1,0)</f>
        <v>1</v>
      </c>
      <c r="J240" s="182">
        <f t="shared" si="46"/>
        <v>1</v>
      </c>
      <c r="K240" s="182">
        <f>IF(Monatsverwendungsnachweis!BI250&lt;=0,0,1)</f>
        <v>1</v>
      </c>
      <c r="L240" s="147">
        <f>Ermittlung_Pauschale!N239</f>
        <v>0</v>
      </c>
      <c r="M240" s="182">
        <f t="shared" si="48"/>
        <v>0</v>
      </c>
      <c r="N240" s="460">
        <f>Monatsverwendungsnachweis!$AG$7</f>
        <v>31</v>
      </c>
      <c r="O240" s="777">
        <f>Monatsverwendungsnachweis!J250</f>
        <v>0</v>
      </c>
      <c r="P240" s="182">
        <f t="shared" si="49"/>
        <v>0</v>
      </c>
      <c r="Q240" s="182">
        <f t="shared" si="47"/>
        <v>0</v>
      </c>
      <c r="R240" s="749">
        <f t="shared" si="50"/>
        <v>0</v>
      </c>
      <c r="S240" s="346">
        <f t="shared" si="51"/>
        <v>0</v>
      </c>
      <c r="T240" s="346">
        <f t="shared" si="52"/>
        <v>0</v>
      </c>
      <c r="U240" s="346">
        <f t="shared" si="53"/>
        <v>0</v>
      </c>
      <c r="V240" s="750">
        <f t="shared" si="54"/>
        <v>0</v>
      </c>
      <c r="W240" s="748"/>
      <c r="X240" s="822">
        <f t="shared" si="55"/>
        <v>0</v>
      </c>
      <c r="Y240" s="749">
        <f t="shared" si="56"/>
        <v>0</v>
      </c>
      <c r="Z240" s="346">
        <f t="shared" si="57"/>
        <v>0</v>
      </c>
      <c r="AA240" s="346">
        <f t="shared" si="58"/>
        <v>0</v>
      </c>
      <c r="AB240" s="346">
        <f t="shared" si="59"/>
        <v>0</v>
      </c>
      <c r="AC240" s="750">
        <f t="shared" si="60"/>
        <v>0</v>
      </c>
    </row>
    <row r="241" spans="1:29" x14ac:dyDescent="0.25">
      <c r="A241" s="121" t="str">
        <f>Monatsverwendungsnachweis!A251</f>
        <v/>
      </c>
      <c r="B241" s="184">
        <f>Monatsverwendungsnachweis!B251</f>
        <v>0</v>
      </c>
      <c r="C241" s="184">
        <f>Monatsverwendungsnachweis!D251</f>
        <v>0</v>
      </c>
      <c r="D241" s="146">
        <f>Monatsverwendungsnachweis!F251</f>
        <v>0</v>
      </c>
      <c r="E241" s="121">
        <f>Monatsverwendungsnachweis!G251</f>
        <v>0</v>
      </c>
      <c r="F241" s="146">
        <f>Monatsverwendungsnachweis!H251</f>
        <v>0</v>
      </c>
      <c r="G241" s="182">
        <f>Statistik!AM248</f>
        <v>0</v>
      </c>
      <c r="H241" s="182">
        <f>Statistik!AN248</f>
        <v>0</v>
      </c>
      <c r="I241" s="586">
        <f>IF(Monatsverwendungsnachweis!$P$6="ja",1,0)</f>
        <v>1</v>
      </c>
      <c r="J241" s="182">
        <f t="shared" si="46"/>
        <v>1</v>
      </c>
      <c r="K241" s="182">
        <f>IF(Monatsverwendungsnachweis!BI251&lt;=0,0,1)</f>
        <v>1</v>
      </c>
      <c r="L241" s="147">
        <f>Ermittlung_Pauschale!N240</f>
        <v>0</v>
      </c>
      <c r="M241" s="182">
        <f t="shared" si="48"/>
        <v>0</v>
      </c>
      <c r="N241" s="460">
        <f>Monatsverwendungsnachweis!$AG$7</f>
        <v>31</v>
      </c>
      <c r="O241" s="777">
        <f>Monatsverwendungsnachweis!J251</f>
        <v>0</v>
      </c>
      <c r="P241" s="182">
        <f t="shared" si="49"/>
        <v>0</v>
      </c>
      <c r="Q241" s="182">
        <f t="shared" si="47"/>
        <v>0</v>
      </c>
      <c r="R241" s="749">
        <f t="shared" si="50"/>
        <v>0</v>
      </c>
      <c r="S241" s="346">
        <f t="shared" si="51"/>
        <v>0</v>
      </c>
      <c r="T241" s="346">
        <f t="shared" si="52"/>
        <v>0</v>
      </c>
      <c r="U241" s="346">
        <f t="shared" si="53"/>
        <v>0</v>
      </c>
      <c r="V241" s="750">
        <f t="shared" si="54"/>
        <v>0</v>
      </c>
      <c r="W241" s="748"/>
      <c r="X241" s="822">
        <f t="shared" si="55"/>
        <v>0</v>
      </c>
      <c r="Y241" s="749">
        <f t="shared" si="56"/>
        <v>0</v>
      </c>
      <c r="Z241" s="346">
        <f t="shared" si="57"/>
        <v>0</v>
      </c>
      <c r="AA241" s="346">
        <f t="shared" si="58"/>
        <v>0</v>
      </c>
      <c r="AB241" s="346">
        <f t="shared" si="59"/>
        <v>0</v>
      </c>
      <c r="AC241" s="750">
        <f t="shared" si="60"/>
        <v>0</v>
      </c>
    </row>
    <row r="242" spans="1:29" x14ac:dyDescent="0.25">
      <c r="A242" s="121" t="str">
        <f>Monatsverwendungsnachweis!A252</f>
        <v/>
      </c>
      <c r="B242" s="184">
        <f>Monatsverwendungsnachweis!B252</f>
        <v>0</v>
      </c>
      <c r="C242" s="184">
        <f>Monatsverwendungsnachweis!D252</f>
        <v>0</v>
      </c>
      <c r="D242" s="146">
        <f>Monatsverwendungsnachweis!F252</f>
        <v>0</v>
      </c>
      <c r="E242" s="121">
        <f>Monatsverwendungsnachweis!G252</f>
        <v>0</v>
      </c>
      <c r="F242" s="146">
        <f>Monatsverwendungsnachweis!H252</f>
        <v>0</v>
      </c>
      <c r="G242" s="182">
        <f>Statistik!AM249</f>
        <v>0</v>
      </c>
      <c r="H242" s="182">
        <f>Statistik!AN249</f>
        <v>0</v>
      </c>
      <c r="I242" s="586">
        <f>IF(Monatsverwendungsnachweis!$P$6="ja",1,0)</f>
        <v>1</v>
      </c>
      <c r="J242" s="182">
        <f t="shared" si="46"/>
        <v>1</v>
      </c>
      <c r="K242" s="182">
        <f>IF(Monatsverwendungsnachweis!BI252&lt;=0,0,1)</f>
        <v>1</v>
      </c>
      <c r="L242" s="147">
        <f>Ermittlung_Pauschale!N241</f>
        <v>0</v>
      </c>
      <c r="M242" s="182">
        <f t="shared" si="48"/>
        <v>0</v>
      </c>
      <c r="N242" s="460">
        <f>Monatsverwendungsnachweis!$AG$7</f>
        <v>31</v>
      </c>
      <c r="O242" s="777">
        <f>Monatsverwendungsnachweis!J252</f>
        <v>0</v>
      </c>
      <c r="P242" s="182">
        <f t="shared" si="49"/>
        <v>0</v>
      </c>
      <c r="Q242" s="182">
        <f t="shared" si="47"/>
        <v>0</v>
      </c>
      <c r="R242" s="749">
        <f t="shared" si="50"/>
        <v>0</v>
      </c>
      <c r="S242" s="346">
        <f t="shared" si="51"/>
        <v>0</v>
      </c>
      <c r="T242" s="346">
        <f t="shared" si="52"/>
        <v>0</v>
      </c>
      <c r="U242" s="346">
        <f t="shared" si="53"/>
        <v>0</v>
      </c>
      <c r="V242" s="750">
        <f t="shared" si="54"/>
        <v>0</v>
      </c>
      <c r="W242" s="748"/>
      <c r="X242" s="822">
        <f t="shared" si="55"/>
        <v>0</v>
      </c>
      <c r="Y242" s="749">
        <f t="shared" si="56"/>
        <v>0</v>
      </c>
      <c r="Z242" s="346">
        <f t="shared" si="57"/>
        <v>0</v>
      </c>
      <c r="AA242" s="346">
        <f t="shared" si="58"/>
        <v>0</v>
      </c>
      <c r="AB242" s="346">
        <f t="shared" si="59"/>
        <v>0</v>
      </c>
      <c r="AC242" s="750">
        <f t="shared" si="60"/>
        <v>0</v>
      </c>
    </row>
    <row r="243" spans="1:29" x14ac:dyDescent="0.25">
      <c r="A243" s="121" t="str">
        <f>Monatsverwendungsnachweis!A253</f>
        <v/>
      </c>
      <c r="B243" s="184">
        <f>Monatsverwendungsnachweis!B253</f>
        <v>0</v>
      </c>
      <c r="C243" s="184">
        <f>Monatsverwendungsnachweis!D253</f>
        <v>0</v>
      </c>
      <c r="D243" s="146">
        <f>Monatsverwendungsnachweis!F253</f>
        <v>0</v>
      </c>
      <c r="E243" s="121">
        <f>Monatsverwendungsnachweis!G253</f>
        <v>0</v>
      </c>
      <c r="F243" s="146">
        <f>Monatsverwendungsnachweis!H253</f>
        <v>0</v>
      </c>
      <c r="G243" s="182">
        <f>Statistik!AM250</f>
        <v>0</v>
      </c>
      <c r="H243" s="182">
        <f>Statistik!AN250</f>
        <v>0</v>
      </c>
      <c r="I243" s="586">
        <f>IF(Monatsverwendungsnachweis!$P$6="ja",1,0)</f>
        <v>1</v>
      </c>
      <c r="J243" s="182">
        <f t="shared" si="46"/>
        <v>1</v>
      </c>
      <c r="K243" s="182">
        <f>IF(Monatsverwendungsnachweis!BI253&lt;=0,0,1)</f>
        <v>1</v>
      </c>
      <c r="L243" s="147">
        <f>Ermittlung_Pauschale!N242</f>
        <v>0</v>
      </c>
      <c r="M243" s="182">
        <f t="shared" si="48"/>
        <v>0</v>
      </c>
      <c r="N243" s="460">
        <f>Monatsverwendungsnachweis!$AG$7</f>
        <v>31</v>
      </c>
      <c r="O243" s="777">
        <f>Monatsverwendungsnachweis!J253</f>
        <v>0</v>
      </c>
      <c r="P243" s="182">
        <f t="shared" si="49"/>
        <v>0</v>
      </c>
      <c r="Q243" s="182">
        <f t="shared" si="47"/>
        <v>0</v>
      </c>
      <c r="R243" s="749">
        <f t="shared" si="50"/>
        <v>0</v>
      </c>
      <c r="S243" s="346">
        <f t="shared" si="51"/>
        <v>0</v>
      </c>
      <c r="T243" s="346">
        <f t="shared" si="52"/>
        <v>0</v>
      </c>
      <c r="U243" s="346">
        <f t="shared" si="53"/>
        <v>0</v>
      </c>
      <c r="V243" s="750">
        <f t="shared" si="54"/>
        <v>0</v>
      </c>
      <c r="W243" s="748"/>
      <c r="X243" s="822">
        <f t="shared" si="55"/>
        <v>0</v>
      </c>
      <c r="Y243" s="749">
        <f t="shared" si="56"/>
        <v>0</v>
      </c>
      <c r="Z243" s="346">
        <f t="shared" si="57"/>
        <v>0</v>
      </c>
      <c r="AA243" s="346">
        <f t="shared" si="58"/>
        <v>0</v>
      </c>
      <c r="AB243" s="346">
        <f t="shared" si="59"/>
        <v>0</v>
      </c>
      <c r="AC243" s="750">
        <f t="shared" si="60"/>
        <v>0</v>
      </c>
    </row>
    <row r="244" spans="1:29" x14ac:dyDescent="0.25">
      <c r="A244" s="121" t="str">
        <f>Monatsverwendungsnachweis!A254</f>
        <v/>
      </c>
      <c r="B244" s="184">
        <f>Monatsverwendungsnachweis!B254</f>
        <v>0</v>
      </c>
      <c r="C244" s="184">
        <f>Monatsverwendungsnachweis!D254</f>
        <v>0</v>
      </c>
      <c r="D244" s="146">
        <f>Monatsverwendungsnachweis!F254</f>
        <v>0</v>
      </c>
      <c r="E244" s="121">
        <f>Monatsverwendungsnachweis!G254</f>
        <v>0</v>
      </c>
      <c r="F244" s="146">
        <f>Monatsverwendungsnachweis!H254</f>
        <v>0</v>
      </c>
      <c r="G244" s="182">
        <f>Statistik!AM251</f>
        <v>0</v>
      </c>
      <c r="H244" s="182">
        <f>Statistik!AN251</f>
        <v>0</v>
      </c>
      <c r="I244" s="586">
        <f>IF(Monatsverwendungsnachweis!$P$6="ja",1,0)</f>
        <v>1</v>
      </c>
      <c r="J244" s="182">
        <f t="shared" si="46"/>
        <v>1</v>
      </c>
      <c r="K244" s="182">
        <f>IF(Monatsverwendungsnachweis!BI254&lt;=0,0,1)</f>
        <v>1</v>
      </c>
      <c r="L244" s="147">
        <f>Ermittlung_Pauschale!N243</f>
        <v>0</v>
      </c>
      <c r="M244" s="182">
        <f t="shared" si="48"/>
        <v>0</v>
      </c>
      <c r="N244" s="460">
        <f>Monatsverwendungsnachweis!$AG$7</f>
        <v>31</v>
      </c>
      <c r="O244" s="777">
        <f>Monatsverwendungsnachweis!J254</f>
        <v>0</v>
      </c>
      <c r="P244" s="182">
        <f t="shared" si="49"/>
        <v>0</v>
      </c>
      <c r="Q244" s="182">
        <f t="shared" si="47"/>
        <v>0</v>
      </c>
      <c r="R244" s="749">
        <f t="shared" si="50"/>
        <v>0</v>
      </c>
      <c r="S244" s="346">
        <f t="shared" si="51"/>
        <v>0</v>
      </c>
      <c r="T244" s="346">
        <f t="shared" si="52"/>
        <v>0</v>
      </c>
      <c r="U244" s="346">
        <f t="shared" si="53"/>
        <v>0</v>
      </c>
      <c r="V244" s="750">
        <f t="shared" si="54"/>
        <v>0</v>
      </c>
      <c r="W244" s="748"/>
      <c r="X244" s="822">
        <f t="shared" si="55"/>
        <v>0</v>
      </c>
      <c r="Y244" s="749">
        <f t="shared" si="56"/>
        <v>0</v>
      </c>
      <c r="Z244" s="346">
        <f t="shared" si="57"/>
        <v>0</v>
      </c>
      <c r="AA244" s="346">
        <f t="shared" si="58"/>
        <v>0</v>
      </c>
      <c r="AB244" s="346">
        <f t="shared" si="59"/>
        <v>0</v>
      </c>
      <c r="AC244" s="750">
        <f t="shared" si="60"/>
        <v>0</v>
      </c>
    </row>
    <row r="245" spans="1:29" x14ac:dyDescent="0.25">
      <c r="A245" s="121" t="str">
        <f>Monatsverwendungsnachweis!A255</f>
        <v/>
      </c>
      <c r="B245" s="184">
        <f>Monatsverwendungsnachweis!B255</f>
        <v>0</v>
      </c>
      <c r="C245" s="184">
        <f>Monatsverwendungsnachweis!D255</f>
        <v>0</v>
      </c>
      <c r="D245" s="146">
        <f>Monatsverwendungsnachweis!F255</f>
        <v>0</v>
      </c>
      <c r="E245" s="121">
        <f>Monatsverwendungsnachweis!G255</f>
        <v>0</v>
      </c>
      <c r="F245" s="146">
        <f>Monatsverwendungsnachweis!H255</f>
        <v>0</v>
      </c>
      <c r="G245" s="182">
        <f>Statistik!AM252</f>
        <v>0</v>
      </c>
      <c r="H245" s="182">
        <f>Statistik!AN252</f>
        <v>0</v>
      </c>
      <c r="I245" s="586">
        <f>IF(Monatsverwendungsnachweis!$P$6="ja",1,0)</f>
        <v>1</v>
      </c>
      <c r="J245" s="182">
        <f t="shared" si="46"/>
        <v>1</v>
      </c>
      <c r="K245" s="182">
        <f>IF(Monatsverwendungsnachweis!BI255&lt;=0,0,1)</f>
        <v>1</v>
      </c>
      <c r="L245" s="147">
        <f>Ermittlung_Pauschale!N244</f>
        <v>0</v>
      </c>
      <c r="M245" s="182">
        <f t="shared" si="48"/>
        <v>0</v>
      </c>
      <c r="N245" s="460">
        <f>Monatsverwendungsnachweis!$AG$7</f>
        <v>31</v>
      </c>
      <c r="O245" s="777">
        <f>Monatsverwendungsnachweis!J255</f>
        <v>0</v>
      </c>
      <c r="P245" s="182">
        <f t="shared" si="49"/>
        <v>0</v>
      </c>
      <c r="Q245" s="182">
        <f t="shared" si="47"/>
        <v>0</v>
      </c>
      <c r="R245" s="749">
        <f t="shared" si="50"/>
        <v>0</v>
      </c>
      <c r="S245" s="346">
        <f t="shared" si="51"/>
        <v>0</v>
      </c>
      <c r="T245" s="346">
        <f t="shared" si="52"/>
        <v>0</v>
      </c>
      <c r="U245" s="346">
        <f t="shared" si="53"/>
        <v>0</v>
      </c>
      <c r="V245" s="750">
        <f t="shared" si="54"/>
        <v>0</v>
      </c>
      <c r="W245" s="748"/>
      <c r="X245" s="822">
        <f t="shared" si="55"/>
        <v>0</v>
      </c>
      <c r="Y245" s="749">
        <f t="shared" si="56"/>
        <v>0</v>
      </c>
      <c r="Z245" s="346">
        <f t="shared" si="57"/>
        <v>0</v>
      </c>
      <c r="AA245" s="346">
        <f t="shared" si="58"/>
        <v>0</v>
      </c>
      <c r="AB245" s="346">
        <f t="shared" si="59"/>
        <v>0</v>
      </c>
      <c r="AC245" s="750">
        <f t="shared" si="60"/>
        <v>0</v>
      </c>
    </row>
    <row r="246" spans="1:29" x14ac:dyDescent="0.25">
      <c r="A246" s="121" t="str">
        <f>Monatsverwendungsnachweis!A256</f>
        <v/>
      </c>
      <c r="B246" s="184">
        <f>Monatsverwendungsnachweis!B256</f>
        <v>0</v>
      </c>
      <c r="C246" s="184">
        <f>Monatsverwendungsnachweis!D256</f>
        <v>0</v>
      </c>
      <c r="D246" s="146">
        <f>Monatsverwendungsnachweis!F256</f>
        <v>0</v>
      </c>
      <c r="E246" s="121">
        <f>Monatsverwendungsnachweis!G256</f>
        <v>0</v>
      </c>
      <c r="F246" s="146">
        <f>Monatsverwendungsnachweis!H256</f>
        <v>0</v>
      </c>
      <c r="G246" s="182">
        <f>Statistik!AM253</f>
        <v>0</v>
      </c>
      <c r="H246" s="182">
        <f>Statistik!AN253</f>
        <v>0</v>
      </c>
      <c r="I246" s="586">
        <f>IF(Monatsverwendungsnachweis!$P$6="ja",1,0)</f>
        <v>1</v>
      </c>
      <c r="J246" s="182">
        <f t="shared" si="46"/>
        <v>1</v>
      </c>
      <c r="K246" s="182">
        <f>IF(Monatsverwendungsnachweis!BI256&lt;=0,0,1)</f>
        <v>1</v>
      </c>
      <c r="L246" s="147">
        <f>Ermittlung_Pauschale!N245</f>
        <v>0</v>
      </c>
      <c r="M246" s="182">
        <f t="shared" si="48"/>
        <v>0</v>
      </c>
      <c r="N246" s="460">
        <f>Monatsverwendungsnachweis!$AG$7</f>
        <v>31</v>
      </c>
      <c r="O246" s="777">
        <f>Monatsverwendungsnachweis!J256</f>
        <v>0</v>
      </c>
      <c r="P246" s="182">
        <f t="shared" si="49"/>
        <v>0</v>
      </c>
      <c r="Q246" s="182">
        <f t="shared" si="47"/>
        <v>0</v>
      </c>
      <c r="R246" s="749">
        <f t="shared" si="50"/>
        <v>0</v>
      </c>
      <c r="S246" s="346">
        <f t="shared" si="51"/>
        <v>0</v>
      </c>
      <c r="T246" s="346">
        <f t="shared" si="52"/>
        <v>0</v>
      </c>
      <c r="U246" s="346">
        <f t="shared" si="53"/>
        <v>0</v>
      </c>
      <c r="V246" s="750">
        <f t="shared" si="54"/>
        <v>0</v>
      </c>
      <c r="W246" s="748"/>
      <c r="X246" s="822">
        <f t="shared" si="55"/>
        <v>0</v>
      </c>
      <c r="Y246" s="749">
        <f t="shared" si="56"/>
        <v>0</v>
      </c>
      <c r="Z246" s="346">
        <f t="shared" si="57"/>
        <v>0</v>
      </c>
      <c r="AA246" s="346">
        <f t="shared" si="58"/>
        <v>0</v>
      </c>
      <c r="AB246" s="346">
        <f t="shared" si="59"/>
        <v>0</v>
      </c>
      <c r="AC246" s="750">
        <f t="shared" si="60"/>
        <v>0</v>
      </c>
    </row>
    <row r="247" spans="1:29" x14ac:dyDescent="0.25">
      <c r="A247" s="121" t="str">
        <f>Monatsverwendungsnachweis!A257</f>
        <v/>
      </c>
      <c r="B247" s="184">
        <f>Monatsverwendungsnachweis!B257</f>
        <v>0</v>
      </c>
      <c r="C247" s="184">
        <f>Monatsverwendungsnachweis!D257</f>
        <v>0</v>
      </c>
      <c r="D247" s="146">
        <f>Monatsverwendungsnachweis!F257</f>
        <v>0</v>
      </c>
      <c r="E247" s="121">
        <f>Monatsverwendungsnachweis!G257</f>
        <v>0</v>
      </c>
      <c r="F247" s="146">
        <f>Monatsverwendungsnachweis!H257</f>
        <v>0</v>
      </c>
      <c r="G247" s="182">
        <f>Statistik!AM254</f>
        <v>0</v>
      </c>
      <c r="H247" s="182">
        <f>Statistik!AN254</f>
        <v>0</v>
      </c>
      <c r="I247" s="586">
        <f>IF(Monatsverwendungsnachweis!$P$6="ja",1,0)</f>
        <v>1</v>
      </c>
      <c r="J247" s="182">
        <f t="shared" si="46"/>
        <v>1</v>
      </c>
      <c r="K247" s="182">
        <f>IF(Monatsverwendungsnachweis!BI257&lt;=0,0,1)</f>
        <v>1</v>
      </c>
      <c r="L247" s="147">
        <f>Ermittlung_Pauschale!N246</f>
        <v>0</v>
      </c>
      <c r="M247" s="182">
        <f t="shared" si="48"/>
        <v>0</v>
      </c>
      <c r="N247" s="460">
        <f>Monatsverwendungsnachweis!$AG$7</f>
        <v>31</v>
      </c>
      <c r="O247" s="777">
        <f>Monatsverwendungsnachweis!J257</f>
        <v>0</v>
      </c>
      <c r="P247" s="182">
        <f t="shared" si="49"/>
        <v>0</v>
      </c>
      <c r="Q247" s="182">
        <f t="shared" si="47"/>
        <v>0</v>
      </c>
      <c r="R247" s="749">
        <f t="shared" si="50"/>
        <v>0</v>
      </c>
      <c r="S247" s="346">
        <f t="shared" si="51"/>
        <v>0</v>
      </c>
      <c r="T247" s="346">
        <f t="shared" si="52"/>
        <v>0</v>
      </c>
      <c r="U247" s="346">
        <f t="shared" si="53"/>
        <v>0</v>
      </c>
      <c r="V247" s="750">
        <f t="shared" si="54"/>
        <v>0</v>
      </c>
      <c r="W247" s="748"/>
      <c r="X247" s="822">
        <f t="shared" si="55"/>
        <v>0</v>
      </c>
      <c r="Y247" s="749">
        <f t="shared" si="56"/>
        <v>0</v>
      </c>
      <c r="Z247" s="346">
        <f t="shared" si="57"/>
        <v>0</v>
      </c>
      <c r="AA247" s="346">
        <f t="shared" si="58"/>
        <v>0</v>
      </c>
      <c r="AB247" s="346">
        <f t="shared" si="59"/>
        <v>0</v>
      </c>
      <c r="AC247" s="750">
        <f t="shared" si="60"/>
        <v>0</v>
      </c>
    </row>
    <row r="248" spans="1:29" x14ac:dyDescent="0.25">
      <c r="A248" s="121" t="str">
        <f>Monatsverwendungsnachweis!A258</f>
        <v/>
      </c>
      <c r="B248" s="184">
        <f>Monatsverwendungsnachweis!B258</f>
        <v>0</v>
      </c>
      <c r="C248" s="184">
        <f>Monatsverwendungsnachweis!D258</f>
        <v>0</v>
      </c>
      <c r="D248" s="146">
        <f>Monatsverwendungsnachweis!F258</f>
        <v>0</v>
      </c>
      <c r="E248" s="121">
        <f>Monatsverwendungsnachweis!G258</f>
        <v>0</v>
      </c>
      <c r="F248" s="146">
        <f>Monatsverwendungsnachweis!H258</f>
        <v>0</v>
      </c>
      <c r="G248" s="182">
        <f>Statistik!AM255</f>
        <v>0</v>
      </c>
      <c r="H248" s="182">
        <f>Statistik!AN255</f>
        <v>0</v>
      </c>
      <c r="I248" s="586">
        <f>IF(Monatsverwendungsnachweis!$P$6="ja",1,0)</f>
        <v>1</v>
      </c>
      <c r="J248" s="182">
        <f t="shared" si="46"/>
        <v>1</v>
      </c>
      <c r="K248" s="182">
        <f>IF(Monatsverwendungsnachweis!BI258&lt;=0,0,1)</f>
        <v>1</v>
      </c>
      <c r="L248" s="147">
        <f>Ermittlung_Pauschale!N247</f>
        <v>0</v>
      </c>
      <c r="M248" s="182">
        <f t="shared" si="48"/>
        <v>0</v>
      </c>
      <c r="N248" s="460">
        <f>Monatsverwendungsnachweis!$AG$7</f>
        <v>31</v>
      </c>
      <c r="O248" s="777">
        <f>Monatsverwendungsnachweis!J258</f>
        <v>0</v>
      </c>
      <c r="P248" s="182">
        <f t="shared" si="49"/>
        <v>0</v>
      </c>
      <c r="Q248" s="182">
        <f t="shared" si="47"/>
        <v>0</v>
      </c>
      <c r="R248" s="749">
        <f t="shared" si="50"/>
        <v>0</v>
      </c>
      <c r="S248" s="346">
        <f t="shared" si="51"/>
        <v>0</v>
      </c>
      <c r="T248" s="346">
        <f t="shared" si="52"/>
        <v>0</v>
      </c>
      <c r="U248" s="346">
        <f t="shared" si="53"/>
        <v>0</v>
      </c>
      <c r="V248" s="750">
        <f t="shared" si="54"/>
        <v>0</v>
      </c>
      <c r="W248" s="748"/>
      <c r="X248" s="822">
        <f t="shared" si="55"/>
        <v>0</v>
      </c>
      <c r="Y248" s="749">
        <f t="shared" si="56"/>
        <v>0</v>
      </c>
      <c r="Z248" s="346">
        <f t="shared" si="57"/>
        <v>0</v>
      </c>
      <c r="AA248" s="346">
        <f t="shared" si="58"/>
        <v>0</v>
      </c>
      <c r="AB248" s="346">
        <f t="shared" si="59"/>
        <v>0</v>
      </c>
      <c r="AC248" s="750">
        <f t="shared" si="60"/>
        <v>0</v>
      </c>
    </row>
    <row r="249" spans="1:29" x14ac:dyDescent="0.25">
      <c r="A249" s="121" t="str">
        <f>Monatsverwendungsnachweis!A259</f>
        <v/>
      </c>
      <c r="B249" s="184">
        <f>Monatsverwendungsnachweis!B259</f>
        <v>0</v>
      </c>
      <c r="C249" s="184">
        <f>Monatsverwendungsnachweis!D259</f>
        <v>0</v>
      </c>
      <c r="D249" s="146">
        <f>Monatsverwendungsnachweis!F259</f>
        <v>0</v>
      </c>
      <c r="E249" s="121">
        <f>Monatsverwendungsnachweis!G259</f>
        <v>0</v>
      </c>
      <c r="F249" s="146">
        <f>Monatsverwendungsnachweis!H259</f>
        <v>0</v>
      </c>
      <c r="G249" s="182">
        <f>Statistik!AM256</f>
        <v>0</v>
      </c>
      <c r="H249" s="182">
        <f>Statistik!AN256</f>
        <v>0</v>
      </c>
      <c r="I249" s="586">
        <f>IF(Monatsverwendungsnachweis!$P$6="ja",1,0)</f>
        <v>1</v>
      </c>
      <c r="J249" s="182">
        <f t="shared" si="46"/>
        <v>1</v>
      </c>
      <c r="K249" s="182">
        <f>IF(Monatsverwendungsnachweis!BI259&lt;=0,0,1)</f>
        <v>1</v>
      </c>
      <c r="L249" s="147">
        <f>Ermittlung_Pauschale!N248</f>
        <v>0</v>
      </c>
      <c r="M249" s="182">
        <f t="shared" si="48"/>
        <v>0</v>
      </c>
      <c r="N249" s="460">
        <f>Monatsverwendungsnachweis!$AG$7</f>
        <v>31</v>
      </c>
      <c r="O249" s="777">
        <f>Monatsverwendungsnachweis!J259</f>
        <v>0</v>
      </c>
      <c r="P249" s="182">
        <f t="shared" si="49"/>
        <v>0</v>
      </c>
      <c r="Q249" s="182">
        <f t="shared" si="47"/>
        <v>0</v>
      </c>
      <c r="R249" s="749">
        <f t="shared" si="50"/>
        <v>0</v>
      </c>
      <c r="S249" s="346">
        <f t="shared" si="51"/>
        <v>0</v>
      </c>
      <c r="T249" s="346">
        <f t="shared" si="52"/>
        <v>0</v>
      </c>
      <c r="U249" s="346">
        <f t="shared" si="53"/>
        <v>0</v>
      </c>
      <c r="V249" s="750">
        <f t="shared" si="54"/>
        <v>0</v>
      </c>
      <c r="W249" s="748"/>
      <c r="X249" s="822">
        <f t="shared" si="55"/>
        <v>0</v>
      </c>
      <c r="Y249" s="749">
        <f t="shared" si="56"/>
        <v>0</v>
      </c>
      <c r="Z249" s="346">
        <f t="shared" si="57"/>
        <v>0</v>
      </c>
      <c r="AA249" s="346">
        <f t="shared" si="58"/>
        <v>0</v>
      </c>
      <c r="AB249" s="346">
        <f t="shared" si="59"/>
        <v>0</v>
      </c>
      <c r="AC249" s="750">
        <f t="shared" si="60"/>
        <v>0</v>
      </c>
    </row>
    <row r="250" spans="1:29" x14ac:dyDescent="0.25">
      <c r="A250" s="121" t="str">
        <f>Monatsverwendungsnachweis!A260</f>
        <v/>
      </c>
      <c r="B250" s="184">
        <f>Monatsverwendungsnachweis!B260</f>
        <v>0</v>
      </c>
      <c r="C250" s="184">
        <f>Monatsverwendungsnachweis!D260</f>
        <v>0</v>
      </c>
      <c r="D250" s="146">
        <f>Monatsverwendungsnachweis!F260</f>
        <v>0</v>
      </c>
      <c r="E250" s="121">
        <f>Monatsverwendungsnachweis!G260</f>
        <v>0</v>
      </c>
      <c r="F250" s="146">
        <f>Monatsverwendungsnachweis!H260</f>
        <v>0</v>
      </c>
      <c r="G250" s="182">
        <f>Statistik!AM257</f>
        <v>0</v>
      </c>
      <c r="H250" s="182">
        <f>Statistik!AN257</f>
        <v>0</v>
      </c>
      <c r="I250" s="586">
        <f>IF(Monatsverwendungsnachweis!$P$6="ja",1,0)</f>
        <v>1</v>
      </c>
      <c r="J250" s="182">
        <f t="shared" si="46"/>
        <v>1</v>
      </c>
      <c r="K250" s="182">
        <f>IF(Monatsverwendungsnachweis!BI260&lt;=0,0,1)</f>
        <v>1</v>
      </c>
      <c r="L250" s="147">
        <f>Ermittlung_Pauschale!N249</f>
        <v>0</v>
      </c>
      <c r="M250" s="182">
        <f t="shared" si="48"/>
        <v>0</v>
      </c>
      <c r="N250" s="460">
        <f>Monatsverwendungsnachweis!$AG$7</f>
        <v>31</v>
      </c>
      <c r="O250" s="777">
        <f>Monatsverwendungsnachweis!J260</f>
        <v>0</v>
      </c>
      <c r="P250" s="182">
        <f t="shared" si="49"/>
        <v>0</v>
      </c>
      <c r="Q250" s="182">
        <f t="shared" si="47"/>
        <v>0</v>
      </c>
      <c r="R250" s="749">
        <f t="shared" si="50"/>
        <v>0</v>
      </c>
      <c r="S250" s="346">
        <f t="shared" si="51"/>
        <v>0</v>
      </c>
      <c r="T250" s="346">
        <f t="shared" si="52"/>
        <v>0</v>
      </c>
      <c r="U250" s="346">
        <f t="shared" si="53"/>
        <v>0</v>
      </c>
      <c r="V250" s="750">
        <f t="shared" si="54"/>
        <v>0</v>
      </c>
      <c r="W250" s="748"/>
      <c r="X250" s="822">
        <f t="shared" si="55"/>
        <v>0</v>
      </c>
      <c r="Y250" s="749">
        <f t="shared" si="56"/>
        <v>0</v>
      </c>
      <c r="Z250" s="346">
        <f t="shared" si="57"/>
        <v>0</v>
      </c>
      <c r="AA250" s="346">
        <f t="shared" si="58"/>
        <v>0</v>
      </c>
      <c r="AB250" s="346">
        <f t="shared" si="59"/>
        <v>0</v>
      </c>
      <c r="AC250" s="750">
        <f t="shared" si="60"/>
        <v>0</v>
      </c>
    </row>
    <row r="251" spans="1:29" x14ac:dyDescent="0.25">
      <c r="A251" s="121" t="str">
        <f>Monatsverwendungsnachweis!A261</f>
        <v/>
      </c>
      <c r="B251" s="184">
        <f>Monatsverwendungsnachweis!B261</f>
        <v>0</v>
      </c>
      <c r="C251" s="184">
        <f>Monatsverwendungsnachweis!D261</f>
        <v>0</v>
      </c>
      <c r="D251" s="146">
        <f>Monatsverwendungsnachweis!F261</f>
        <v>0</v>
      </c>
      <c r="E251" s="121">
        <f>Monatsverwendungsnachweis!G261</f>
        <v>0</v>
      </c>
      <c r="F251" s="146">
        <f>Monatsverwendungsnachweis!H261</f>
        <v>0</v>
      </c>
      <c r="G251" s="182">
        <f>Statistik!AM258</f>
        <v>0</v>
      </c>
      <c r="H251" s="182">
        <f>Statistik!AN258</f>
        <v>0</v>
      </c>
      <c r="I251" s="586">
        <f>IF(Monatsverwendungsnachweis!$P$6="ja",1,0)</f>
        <v>1</v>
      </c>
      <c r="J251" s="182">
        <f t="shared" si="46"/>
        <v>1</v>
      </c>
      <c r="K251" s="182">
        <f>IF(Monatsverwendungsnachweis!BI261&lt;=0,0,1)</f>
        <v>1</v>
      </c>
      <c r="L251" s="147">
        <f>Ermittlung_Pauschale!N250</f>
        <v>0</v>
      </c>
      <c r="M251" s="182">
        <f t="shared" si="48"/>
        <v>0</v>
      </c>
      <c r="N251" s="460">
        <f>Monatsverwendungsnachweis!$AG$7</f>
        <v>31</v>
      </c>
      <c r="O251" s="777">
        <f>Monatsverwendungsnachweis!J261</f>
        <v>0</v>
      </c>
      <c r="P251" s="182">
        <f t="shared" si="49"/>
        <v>0</v>
      </c>
      <c r="Q251" s="182">
        <f t="shared" si="47"/>
        <v>0</v>
      </c>
      <c r="R251" s="749">
        <f t="shared" si="50"/>
        <v>0</v>
      </c>
      <c r="S251" s="346">
        <f t="shared" si="51"/>
        <v>0</v>
      </c>
      <c r="T251" s="346">
        <f t="shared" si="52"/>
        <v>0</v>
      </c>
      <c r="U251" s="346">
        <f t="shared" si="53"/>
        <v>0</v>
      </c>
      <c r="V251" s="750">
        <f t="shared" si="54"/>
        <v>0</v>
      </c>
      <c r="W251" s="748"/>
      <c r="X251" s="822">
        <f t="shared" si="55"/>
        <v>0</v>
      </c>
      <c r="Y251" s="749">
        <f t="shared" si="56"/>
        <v>0</v>
      </c>
      <c r="Z251" s="346">
        <f t="shared" si="57"/>
        <v>0</v>
      </c>
      <c r="AA251" s="346">
        <f t="shared" si="58"/>
        <v>0</v>
      </c>
      <c r="AB251" s="346">
        <f t="shared" si="59"/>
        <v>0</v>
      </c>
      <c r="AC251" s="750">
        <f t="shared" si="60"/>
        <v>0</v>
      </c>
    </row>
    <row r="252" spans="1:29" x14ac:dyDescent="0.25">
      <c r="A252" s="121" t="str">
        <f>Monatsverwendungsnachweis!A262</f>
        <v/>
      </c>
      <c r="B252" s="184">
        <f>Monatsverwendungsnachweis!B262</f>
        <v>0</v>
      </c>
      <c r="C252" s="184">
        <f>Monatsverwendungsnachweis!D262</f>
        <v>0</v>
      </c>
      <c r="D252" s="146">
        <f>Monatsverwendungsnachweis!F262</f>
        <v>0</v>
      </c>
      <c r="E252" s="121">
        <f>Monatsverwendungsnachweis!G262</f>
        <v>0</v>
      </c>
      <c r="F252" s="146">
        <f>Monatsverwendungsnachweis!H262</f>
        <v>0</v>
      </c>
      <c r="G252" s="182">
        <f>Statistik!AM259</f>
        <v>0</v>
      </c>
      <c r="H252" s="182">
        <f>Statistik!AN259</f>
        <v>0</v>
      </c>
      <c r="I252" s="586">
        <f>IF(Monatsverwendungsnachweis!$P$6="ja",1,0)</f>
        <v>1</v>
      </c>
      <c r="J252" s="182">
        <f t="shared" si="46"/>
        <v>1</v>
      </c>
      <c r="K252" s="182">
        <f>IF(Monatsverwendungsnachweis!BI262&lt;=0,0,1)</f>
        <v>1</v>
      </c>
      <c r="L252" s="147">
        <f>Ermittlung_Pauschale!N251</f>
        <v>0</v>
      </c>
      <c r="M252" s="182">
        <f t="shared" si="48"/>
        <v>0</v>
      </c>
      <c r="N252" s="460">
        <f>Monatsverwendungsnachweis!$AG$7</f>
        <v>31</v>
      </c>
      <c r="O252" s="777">
        <f>Monatsverwendungsnachweis!J262</f>
        <v>0</v>
      </c>
      <c r="P252" s="182">
        <f t="shared" si="49"/>
        <v>0</v>
      </c>
      <c r="Q252" s="182">
        <f t="shared" si="47"/>
        <v>0</v>
      </c>
      <c r="R252" s="749">
        <f t="shared" si="50"/>
        <v>0</v>
      </c>
      <c r="S252" s="346">
        <f t="shared" si="51"/>
        <v>0</v>
      </c>
      <c r="T252" s="346">
        <f t="shared" si="52"/>
        <v>0</v>
      </c>
      <c r="U252" s="346">
        <f t="shared" si="53"/>
        <v>0</v>
      </c>
      <c r="V252" s="750">
        <f t="shared" si="54"/>
        <v>0</v>
      </c>
      <c r="W252" s="748"/>
      <c r="X252" s="822">
        <f t="shared" si="55"/>
        <v>0</v>
      </c>
      <c r="Y252" s="749">
        <f t="shared" si="56"/>
        <v>0</v>
      </c>
      <c r="Z252" s="346">
        <f t="shared" si="57"/>
        <v>0</v>
      </c>
      <c r="AA252" s="346">
        <f t="shared" si="58"/>
        <v>0</v>
      </c>
      <c r="AB252" s="346">
        <f t="shared" si="59"/>
        <v>0</v>
      </c>
      <c r="AC252" s="750">
        <f t="shared" si="60"/>
        <v>0</v>
      </c>
    </row>
    <row r="253" spans="1:29" x14ac:dyDescent="0.25">
      <c r="A253" s="121" t="str">
        <f>Monatsverwendungsnachweis!A263</f>
        <v/>
      </c>
      <c r="B253" s="184">
        <f>Monatsverwendungsnachweis!B263</f>
        <v>0</v>
      </c>
      <c r="C253" s="184">
        <f>Monatsverwendungsnachweis!D263</f>
        <v>0</v>
      </c>
      <c r="D253" s="146">
        <f>Monatsverwendungsnachweis!F263</f>
        <v>0</v>
      </c>
      <c r="E253" s="121">
        <f>Monatsverwendungsnachweis!G263</f>
        <v>0</v>
      </c>
      <c r="F253" s="146">
        <f>Monatsverwendungsnachweis!H263</f>
        <v>0</v>
      </c>
      <c r="G253" s="182">
        <f>Statistik!AM260</f>
        <v>0</v>
      </c>
      <c r="H253" s="182">
        <f>Statistik!AN260</f>
        <v>0</v>
      </c>
      <c r="I253" s="586">
        <f>IF(Monatsverwendungsnachweis!$P$6="ja",1,0)</f>
        <v>1</v>
      </c>
      <c r="J253" s="182">
        <f t="shared" si="46"/>
        <v>1</v>
      </c>
      <c r="K253" s="182">
        <f>IF(Monatsverwendungsnachweis!BI263&lt;=0,0,1)</f>
        <v>1</v>
      </c>
      <c r="L253" s="147">
        <f>Ermittlung_Pauschale!N252</f>
        <v>0</v>
      </c>
      <c r="M253" s="182">
        <f t="shared" si="48"/>
        <v>0</v>
      </c>
      <c r="N253" s="460">
        <f>Monatsverwendungsnachweis!$AG$7</f>
        <v>31</v>
      </c>
      <c r="O253" s="777">
        <f>Monatsverwendungsnachweis!J263</f>
        <v>0</v>
      </c>
      <c r="P253" s="182">
        <f t="shared" si="49"/>
        <v>0</v>
      </c>
      <c r="Q253" s="182">
        <f t="shared" si="47"/>
        <v>0</v>
      </c>
      <c r="R253" s="749">
        <f t="shared" si="50"/>
        <v>0</v>
      </c>
      <c r="S253" s="346">
        <f t="shared" si="51"/>
        <v>0</v>
      </c>
      <c r="T253" s="346">
        <f t="shared" si="52"/>
        <v>0</v>
      </c>
      <c r="U253" s="346">
        <f t="shared" si="53"/>
        <v>0</v>
      </c>
      <c r="V253" s="750">
        <f t="shared" si="54"/>
        <v>0</v>
      </c>
      <c r="W253" s="748"/>
      <c r="X253" s="822">
        <f t="shared" si="55"/>
        <v>0</v>
      </c>
      <c r="Y253" s="749">
        <f t="shared" si="56"/>
        <v>0</v>
      </c>
      <c r="Z253" s="346">
        <f t="shared" si="57"/>
        <v>0</v>
      </c>
      <c r="AA253" s="346">
        <f t="shared" si="58"/>
        <v>0</v>
      </c>
      <c r="AB253" s="346">
        <f t="shared" si="59"/>
        <v>0</v>
      </c>
      <c r="AC253" s="750">
        <f t="shared" si="60"/>
        <v>0</v>
      </c>
    </row>
    <row r="254" spans="1:29" x14ac:dyDescent="0.25">
      <c r="A254" s="121" t="str">
        <f>Monatsverwendungsnachweis!A264</f>
        <v/>
      </c>
      <c r="B254" s="184">
        <f>Monatsverwendungsnachweis!B264</f>
        <v>0</v>
      </c>
      <c r="C254" s="184">
        <f>Monatsverwendungsnachweis!D264</f>
        <v>0</v>
      </c>
      <c r="D254" s="146">
        <f>Monatsverwendungsnachweis!F264</f>
        <v>0</v>
      </c>
      <c r="E254" s="121">
        <f>Monatsverwendungsnachweis!G264</f>
        <v>0</v>
      </c>
      <c r="F254" s="146">
        <f>Monatsverwendungsnachweis!H264</f>
        <v>0</v>
      </c>
      <c r="G254" s="182">
        <f>Statistik!AM261</f>
        <v>0</v>
      </c>
      <c r="H254" s="182">
        <f>Statistik!AN261</f>
        <v>0</v>
      </c>
      <c r="I254" s="586">
        <f>IF(Monatsverwendungsnachweis!$P$6="ja",1,0)</f>
        <v>1</v>
      </c>
      <c r="J254" s="182">
        <f t="shared" si="46"/>
        <v>1</v>
      </c>
      <c r="K254" s="182">
        <f>IF(Monatsverwendungsnachweis!BI264&lt;=0,0,1)</f>
        <v>1</v>
      </c>
      <c r="L254" s="147">
        <f>Ermittlung_Pauschale!N253</f>
        <v>0</v>
      </c>
      <c r="M254" s="182">
        <f t="shared" si="48"/>
        <v>0</v>
      </c>
      <c r="N254" s="460">
        <f>Monatsverwendungsnachweis!$AG$7</f>
        <v>31</v>
      </c>
      <c r="O254" s="777">
        <f>Monatsverwendungsnachweis!J264</f>
        <v>0</v>
      </c>
      <c r="P254" s="182">
        <f t="shared" si="49"/>
        <v>0</v>
      </c>
      <c r="Q254" s="182">
        <f t="shared" si="47"/>
        <v>0</v>
      </c>
      <c r="R254" s="749">
        <f t="shared" si="50"/>
        <v>0</v>
      </c>
      <c r="S254" s="346">
        <f t="shared" si="51"/>
        <v>0</v>
      </c>
      <c r="T254" s="346">
        <f t="shared" si="52"/>
        <v>0</v>
      </c>
      <c r="U254" s="346">
        <f t="shared" si="53"/>
        <v>0</v>
      </c>
      <c r="V254" s="750">
        <f t="shared" si="54"/>
        <v>0</v>
      </c>
      <c r="W254" s="748"/>
      <c r="X254" s="822">
        <f t="shared" si="55"/>
        <v>0</v>
      </c>
      <c r="Y254" s="749">
        <f t="shared" si="56"/>
        <v>0</v>
      </c>
      <c r="Z254" s="346">
        <f t="shared" si="57"/>
        <v>0</v>
      </c>
      <c r="AA254" s="346">
        <f t="shared" si="58"/>
        <v>0</v>
      </c>
      <c r="AB254" s="346">
        <f t="shared" si="59"/>
        <v>0</v>
      </c>
      <c r="AC254" s="750">
        <f t="shared" si="60"/>
        <v>0</v>
      </c>
    </row>
    <row r="255" spans="1:29" x14ac:dyDescent="0.25">
      <c r="A255" s="121" t="str">
        <f>Monatsverwendungsnachweis!A265</f>
        <v/>
      </c>
      <c r="B255" s="184">
        <f>Monatsverwendungsnachweis!B265</f>
        <v>0</v>
      </c>
      <c r="C255" s="184">
        <f>Monatsverwendungsnachweis!D265</f>
        <v>0</v>
      </c>
      <c r="D255" s="146">
        <f>Monatsverwendungsnachweis!F265</f>
        <v>0</v>
      </c>
      <c r="E255" s="121">
        <f>Monatsverwendungsnachweis!G265</f>
        <v>0</v>
      </c>
      <c r="F255" s="146">
        <f>Monatsverwendungsnachweis!H265</f>
        <v>0</v>
      </c>
      <c r="G255" s="182">
        <f>Statistik!AM262</f>
        <v>0</v>
      </c>
      <c r="H255" s="182">
        <f>Statistik!AN262</f>
        <v>0</v>
      </c>
      <c r="I255" s="586">
        <f>IF(Monatsverwendungsnachweis!$P$6="ja",1,0)</f>
        <v>1</v>
      </c>
      <c r="J255" s="182">
        <f t="shared" si="46"/>
        <v>1</v>
      </c>
      <c r="K255" s="182">
        <f>IF(Monatsverwendungsnachweis!BI265&lt;=0,0,1)</f>
        <v>1</v>
      </c>
      <c r="L255" s="147">
        <f>Ermittlung_Pauschale!N254</f>
        <v>0</v>
      </c>
      <c r="M255" s="182">
        <f t="shared" si="48"/>
        <v>0</v>
      </c>
      <c r="N255" s="460">
        <f>Monatsverwendungsnachweis!$AG$7</f>
        <v>31</v>
      </c>
      <c r="O255" s="777">
        <f>Monatsverwendungsnachweis!J265</f>
        <v>0</v>
      </c>
      <c r="P255" s="182">
        <f t="shared" si="49"/>
        <v>0</v>
      </c>
      <c r="Q255" s="182">
        <f t="shared" si="47"/>
        <v>0</v>
      </c>
      <c r="R255" s="749">
        <f t="shared" si="50"/>
        <v>0</v>
      </c>
      <c r="S255" s="346">
        <f t="shared" si="51"/>
        <v>0</v>
      </c>
      <c r="T255" s="346">
        <f t="shared" si="52"/>
        <v>0</v>
      </c>
      <c r="U255" s="346">
        <f t="shared" si="53"/>
        <v>0</v>
      </c>
      <c r="V255" s="750">
        <f t="shared" si="54"/>
        <v>0</v>
      </c>
      <c r="W255" s="748"/>
      <c r="X255" s="822">
        <f t="shared" si="55"/>
        <v>0</v>
      </c>
      <c r="Y255" s="749">
        <f t="shared" si="56"/>
        <v>0</v>
      </c>
      <c r="Z255" s="346">
        <f t="shared" si="57"/>
        <v>0</v>
      </c>
      <c r="AA255" s="346">
        <f t="shared" si="58"/>
        <v>0</v>
      </c>
      <c r="AB255" s="346">
        <f t="shared" si="59"/>
        <v>0</v>
      </c>
      <c r="AC255" s="750">
        <f t="shared" si="60"/>
        <v>0</v>
      </c>
    </row>
    <row r="256" spans="1:29" x14ac:dyDescent="0.25">
      <c r="A256" s="121" t="str">
        <f>Monatsverwendungsnachweis!A266</f>
        <v/>
      </c>
      <c r="B256" s="184">
        <f>Monatsverwendungsnachweis!B266</f>
        <v>0</v>
      </c>
      <c r="C256" s="184">
        <f>Monatsverwendungsnachweis!D266</f>
        <v>0</v>
      </c>
      <c r="D256" s="146">
        <f>Monatsverwendungsnachweis!F266</f>
        <v>0</v>
      </c>
      <c r="E256" s="121">
        <f>Monatsverwendungsnachweis!G266</f>
        <v>0</v>
      </c>
      <c r="F256" s="146">
        <f>Monatsverwendungsnachweis!H266</f>
        <v>0</v>
      </c>
      <c r="G256" s="182">
        <f>Statistik!AM263</f>
        <v>0</v>
      </c>
      <c r="H256" s="182">
        <f>Statistik!AN263</f>
        <v>0</v>
      </c>
      <c r="I256" s="586">
        <f>IF(Monatsverwendungsnachweis!$P$6="ja",1,0)</f>
        <v>1</v>
      </c>
      <c r="J256" s="182">
        <f t="shared" si="46"/>
        <v>1</v>
      </c>
      <c r="K256" s="182">
        <f>IF(Monatsverwendungsnachweis!BI266&lt;=0,0,1)</f>
        <v>1</v>
      </c>
      <c r="L256" s="147">
        <f>Ermittlung_Pauschale!N255</f>
        <v>0</v>
      </c>
      <c r="M256" s="182">
        <f t="shared" si="48"/>
        <v>0</v>
      </c>
      <c r="N256" s="460">
        <f>Monatsverwendungsnachweis!$AG$7</f>
        <v>31</v>
      </c>
      <c r="O256" s="777">
        <f>Monatsverwendungsnachweis!J266</f>
        <v>0</v>
      </c>
      <c r="P256" s="182">
        <f t="shared" si="49"/>
        <v>0</v>
      </c>
      <c r="Q256" s="182">
        <f t="shared" si="47"/>
        <v>0</v>
      </c>
      <c r="R256" s="749">
        <f t="shared" si="50"/>
        <v>0</v>
      </c>
      <c r="S256" s="346">
        <f t="shared" si="51"/>
        <v>0</v>
      </c>
      <c r="T256" s="346">
        <f t="shared" si="52"/>
        <v>0</v>
      </c>
      <c r="U256" s="346">
        <f t="shared" si="53"/>
        <v>0</v>
      </c>
      <c r="V256" s="750">
        <f t="shared" si="54"/>
        <v>0</v>
      </c>
      <c r="W256" s="748"/>
      <c r="X256" s="822">
        <f t="shared" si="55"/>
        <v>0</v>
      </c>
      <c r="Y256" s="749">
        <f t="shared" si="56"/>
        <v>0</v>
      </c>
      <c r="Z256" s="346">
        <f t="shared" si="57"/>
        <v>0</v>
      </c>
      <c r="AA256" s="346">
        <f t="shared" si="58"/>
        <v>0</v>
      </c>
      <c r="AB256" s="346">
        <f t="shared" si="59"/>
        <v>0</v>
      </c>
      <c r="AC256" s="750">
        <f t="shared" si="60"/>
        <v>0</v>
      </c>
    </row>
    <row r="257" spans="1:29" x14ac:dyDescent="0.25">
      <c r="A257" s="121" t="str">
        <f>Monatsverwendungsnachweis!A267</f>
        <v/>
      </c>
      <c r="B257" s="184">
        <f>Monatsverwendungsnachweis!B267</f>
        <v>0</v>
      </c>
      <c r="C257" s="184">
        <f>Monatsverwendungsnachweis!D267</f>
        <v>0</v>
      </c>
      <c r="D257" s="146">
        <f>Monatsverwendungsnachweis!F267</f>
        <v>0</v>
      </c>
      <c r="E257" s="121">
        <f>Monatsverwendungsnachweis!G267</f>
        <v>0</v>
      </c>
      <c r="F257" s="146">
        <f>Monatsverwendungsnachweis!H267</f>
        <v>0</v>
      </c>
      <c r="G257" s="182">
        <f>Statistik!AM264</f>
        <v>0</v>
      </c>
      <c r="H257" s="182">
        <f>Statistik!AN264</f>
        <v>0</v>
      </c>
      <c r="I257" s="586">
        <f>IF(Monatsverwendungsnachweis!$P$6="ja",1,0)</f>
        <v>1</v>
      </c>
      <c r="J257" s="182">
        <f t="shared" si="46"/>
        <v>1</v>
      </c>
      <c r="K257" s="182">
        <f>IF(Monatsverwendungsnachweis!BI267&lt;=0,0,1)</f>
        <v>1</v>
      </c>
      <c r="L257" s="147">
        <f>Ermittlung_Pauschale!N256</f>
        <v>0</v>
      </c>
      <c r="M257" s="182">
        <f t="shared" si="48"/>
        <v>0</v>
      </c>
      <c r="N257" s="460">
        <f>Monatsverwendungsnachweis!$AG$7</f>
        <v>31</v>
      </c>
      <c r="O257" s="777">
        <f>Monatsverwendungsnachweis!J267</f>
        <v>0</v>
      </c>
      <c r="P257" s="182">
        <f t="shared" si="49"/>
        <v>0</v>
      </c>
      <c r="Q257" s="182">
        <f t="shared" si="47"/>
        <v>0</v>
      </c>
      <c r="R257" s="749">
        <f t="shared" si="50"/>
        <v>0</v>
      </c>
      <c r="S257" s="346">
        <f t="shared" si="51"/>
        <v>0</v>
      </c>
      <c r="T257" s="346">
        <f t="shared" si="52"/>
        <v>0</v>
      </c>
      <c r="U257" s="346">
        <f t="shared" si="53"/>
        <v>0</v>
      </c>
      <c r="V257" s="750">
        <f t="shared" si="54"/>
        <v>0</v>
      </c>
      <c r="W257" s="748"/>
      <c r="X257" s="822">
        <f t="shared" si="55"/>
        <v>0</v>
      </c>
      <c r="Y257" s="749">
        <f t="shared" si="56"/>
        <v>0</v>
      </c>
      <c r="Z257" s="346">
        <f t="shared" si="57"/>
        <v>0</v>
      </c>
      <c r="AA257" s="346">
        <f t="shared" si="58"/>
        <v>0</v>
      </c>
      <c r="AB257" s="346">
        <f t="shared" si="59"/>
        <v>0</v>
      </c>
      <c r="AC257" s="750">
        <f t="shared" si="60"/>
        <v>0</v>
      </c>
    </row>
    <row r="258" spans="1:29" x14ac:dyDescent="0.25">
      <c r="A258" s="121" t="str">
        <f>Monatsverwendungsnachweis!A268</f>
        <v/>
      </c>
      <c r="B258" s="184">
        <f>Monatsverwendungsnachweis!B268</f>
        <v>0</v>
      </c>
      <c r="C258" s="184">
        <f>Monatsverwendungsnachweis!D268</f>
        <v>0</v>
      </c>
      <c r="D258" s="146">
        <f>Monatsverwendungsnachweis!F268</f>
        <v>0</v>
      </c>
      <c r="E258" s="121">
        <f>Monatsverwendungsnachweis!G268</f>
        <v>0</v>
      </c>
      <c r="F258" s="146">
        <f>Monatsverwendungsnachweis!H268</f>
        <v>0</v>
      </c>
      <c r="G258" s="182">
        <f>Statistik!AM265</f>
        <v>0</v>
      </c>
      <c r="H258" s="182">
        <f>Statistik!AN265</f>
        <v>0</v>
      </c>
      <c r="I258" s="586">
        <f>IF(Monatsverwendungsnachweis!$P$6="ja",1,0)</f>
        <v>1</v>
      </c>
      <c r="J258" s="182">
        <f t="shared" si="46"/>
        <v>1</v>
      </c>
      <c r="K258" s="182">
        <f>IF(Monatsverwendungsnachweis!BI268&lt;=0,0,1)</f>
        <v>1</v>
      </c>
      <c r="L258" s="147">
        <f>Ermittlung_Pauschale!N257</f>
        <v>0</v>
      </c>
      <c r="M258" s="182">
        <f t="shared" si="48"/>
        <v>0</v>
      </c>
      <c r="N258" s="460">
        <f>Monatsverwendungsnachweis!$AG$7</f>
        <v>31</v>
      </c>
      <c r="O258" s="777">
        <f>Monatsverwendungsnachweis!J268</f>
        <v>0</v>
      </c>
      <c r="P258" s="182">
        <f t="shared" si="49"/>
        <v>0</v>
      </c>
      <c r="Q258" s="182">
        <f t="shared" si="47"/>
        <v>0</v>
      </c>
      <c r="R258" s="749">
        <f t="shared" si="50"/>
        <v>0</v>
      </c>
      <c r="S258" s="346">
        <f t="shared" si="51"/>
        <v>0</v>
      </c>
      <c r="T258" s="346">
        <f t="shared" si="52"/>
        <v>0</v>
      </c>
      <c r="U258" s="346">
        <f t="shared" si="53"/>
        <v>0</v>
      </c>
      <c r="V258" s="750">
        <f t="shared" si="54"/>
        <v>0</v>
      </c>
      <c r="W258" s="748"/>
      <c r="X258" s="822">
        <f t="shared" si="55"/>
        <v>0</v>
      </c>
      <c r="Y258" s="749">
        <f t="shared" si="56"/>
        <v>0</v>
      </c>
      <c r="Z258" s="346">
        <f t="shared" si="57"/>
        <v>0</v>
      </c>
      <c r="AA258" s="346">
        <f t="shared" si="58"/>
        <v>0</v>
      </c>
      <c r="AB258" s="346">
        <f t="shared" si="59"/>
        <v>0</v>
      </c>
      <c r="AC258" s="750">
        <f t="shared" si="60"/>
        <v>0</v>
      </c>
    </row>
    <row r="259" spans="1:29" x14ac:dyDescent="0.25">
      <c r="A259" s="121" t="str">
        <f>Monatsverwendungsnachweis!A269</f>
        <v/>
      </c>
      <c r="B259" s="184">
        <f>Monatsverwendungsnachweis!B269</f>
        <v>0</v>
      </c>
      <c r="C259" s="184">
        <f>Monatsverwendungsnachweis!D269</f>
        <v>0</v>
      </c>
      <c r="D259" s="146">
        <f>Monatsverwendungsnachweis!F269</f>
        <v>0</v>
      </c>
      <c r="E259" s="121">
        <f>Monatsverwendungsnachweis!G269</f>
        <v>0</v>
      </c>
      <c r="F259" s="146">
        <f>Monatsverwendungsnachweis!H269</f>
        <v>0</v>
      </c>
      <c r="G259" s="182">
        <f>Statistik!AM266</f>
        <v>0</v>
      </c>
      <c r="H259" s="182">
        <f>Statistik!AN266</f>
        <v>0</v>
      </c>
      <c r="I259" s="586">
        <f>IF(Monatsverwendungsnachweis!$P$6="ja",1,0)</f>
        <v>1</v>
      </c>
      <c r="J259" s="182">
        <f t="shared" ref="J259:J302" si="61">IF($B259=String_o_Kofi,0,1)</f>
        <v>1</v>
      </c>
      <c r="K259" s="182">
        <f>IF(Monatsverwendungsnachweis!BI269&lt;=0,0,1)</f>
        <v>1</v>
      </c>
      <c r="L259" s="147">
        <f>Ermittlung_Pauschale!N258</f>
        <v>0</v>
      </c>
      <c r="M259" s="182">
        <f t="shared" si="48"/>
        <v>0</v>
      </c>
      <c r="N259" s="460">
        <f>Monatsverwendungsnachweis!$AG$7</f>
        <v>31</v>
      </c>
      <c r="O259" s="777">
        <f>Monatsverwendungsnachweis!J269</f>
        <v>0</v>
      </c>
      <c r="P259" s="182">
        <f t="shared" si="49"/>
        <v>0</v>
      </c>
      <c r="Q259" s="182">
        <f t="shared" ref="Q259:Q302" si="62">IF(P259*M259=1,1,0)</f>
        <v>0</v>
      </c>
      <c r="R259" s="749">
        <f t="shared" si="50"/>
        <v>0</v>
      </c>
      <c r="S259" s="346">
        <f t="shared" si="51"/>
        <v>0</v>
      </c>
      <c r="T259" s="346">
        <f t="shared" si="52"/>
        <v>0</v>
      </c>
      <c r="U259" s="346">
        <f t="shared" si="53"/>
        <v>0</v>
      </c>
      <c r="V259" s="750">
        <f t="shared" si="54"/>
        <v>0</v>
      </c>
      <c r="W259" s="748"/>
      <c r="X259" s="822">
        <f t="shared" si="55"/>
        <v>0</v>
      </c>
      <c r="Y259" s="749">
        <f t="shared" si="56"/>
        <v>0</v>
      </c>
      <c r="Z259" s="346">
        <f t="shared" si="57"/>
        <v>0</v>
      </c>
      <c r="AA259" s="346">
        <f t="shared" si="58"/>
        <v>0</v>
      </c>
      <c r="AB259" s="346">
        <f t="shared" si="59"/>
        <v>0</v>
      </c>
      <c r="AC259" s="750">
        <f t="shared" si="60"/>
        <v>0</v>
      </c>
    </row>
    <row r="260" spans="1:29" x14ac:dyDescent="0.25">
      <c r="A260" s="121" t="str">
        <f>Monatsverwendungsnachweis!A270</f>
        <v/>
      </c>
      <c r="B260" s="184">
        <f>Monatsverwendungsnachweis!B270</f>
        <v>0</v>
      </c>
      <c r="C260" s="184">
        <f>Monatsverwendungsnachweis!D270</f>
        <v>0</v>
      </c>
      <c r="D260" s="146">
        <f>Monatsverwendungsnachweis!F270</f>
        <v>0</v>
      </c>
      <c r="E260" s="121">
        <f>Monatsverwendungsnachweis!G270</f>
        <v>0</v>
      </c>
      <c r="F260" s="146">
        <f>Monatsverwendungsnachweis!H270</f>
        <v>0</v>
      </c>
      <c r="G260" s="182">
        <f>Statistik!AM267</f>
        <v>0</v>
      </c>
      <c r="H260" s="182">
        <f>Statistik!AN267</f>
        <v>0</v>
      </c>
      <c r="I260" s="586">
        <f>IF(Monatsverwendungsnachweis!$P$6="ja",1,0)</f>
        <v>1</v>
      </c>
      <c r="J260" s="182">
        <f t="shared" si="61"/>
        <v>1</v>
      </c>
      <c r="K260" s="182">
        <f>IF(Monatsverwendungsnachweis!BI270&lt;=0,0,1)</f>
        <v>1</v>
      </c>
      <c r="L260" s="147">
        <f>Ermittlung_Pauschale!N259</f>
        <v>0</v>
      </c>
      <c r="M260" s="182">
        <f t="shared" ref="M260:M302" si="63">K260*I260*J260*L260</f>
        <v>0</v>
      </c>
      <c r="N260" s="460">
        <f>Monatsverwendungsnachweis!$AG$7</f>
        <v>31</v>
      </c>
      <c r="O260" s="777">
        <f>Monatsverwendungsnachweis!J270</f>
        <v>0</v>
      </c>
      <c r="P260" s="182">
        <f t="shared" ref="P260:P302" si="64">IF(O260=0,0,IF(O260&lt;N260,0,1))</f>
        <v>0</v>
      </c>
      <c r="Q260" s="182">
        <f t="shared" si="62"/>
        <v>0</v>
      </c>
      <c r="R260" s="749">
        <f t="shared" ref="R260:R302" si="65">IF($B260="JC",Q260,0)</f>
        <v>0</v>
      </c>
      <c r="S260" s="346">
        <f t="shared" ref="S260:S302" si="66">IF($B260="AA",Q260,0)</f>
        <v>0</v>
      </c>
      <c r="T260" s="346">
        <f t="shared" ref="T260:T302" si="67">IF($B260="JC/Träger",Q260,0)</f>
        <v>0</v>
      </c>
      <c r="U260" s="346">
        <f t="shared" ref="U260:U302" si="68">IF($B260="Land HB",Q260,0)</f>
        <v>0</v>
      </c>
      <c r="V260" s="750">
        <f t="shared" ref="V260:V302" si="69">SUM(R260:U260)</f>
        <v>0</v>
      </c>
      <c r="W260" s="748"/>
      <c r="X260" s="822">
        <f t="shared" ref="X260:X302" si="70">IF(AND(P260=0,M260=1)=TRUE,O260,0)</f>
        <v>0</v>
      </c>
      <c r="Y260" s="749">
        <f t="shared" si="56"/>
        <v>0</v>
      </c>
      <c r="Z260" s="346">
        <f t="shared" si="57"/>
        <v>0</v>
      </c>
      <c r="AA260" s="346">
        <f t="shared" si="58"/>
        <v>0</v>
      </c>
      <c r="AB260" s="346">
        <f t="shared" si="59"/>
        <v>0</v>
      </c>
      <c r="AC260" s="750">
        <f t="shared" si="60"/>
        <v>0</v>
      </c>
    </row>
    <row r="261" spans="1:29" x14ac:dyDescent="0.25">
      <c r="A261" s="121" t="str">
        <f>Monatsverwendungsnachweis!A271</f>
        <v/>
      </c>
      <c r="B261" s="184">
        <f>Monatsverwendungsnachweis!B271</f>
        <v>0</v>
      </c>
      <c r="C261" s="184">
        <f>Monatsverwendungsnachweis!D271</f>
        <v>0</v>
      </c>
      <c r="D261" s="146">
        <f>Monatsverwendungsnachweis!F271</f>
        <v>0</v>
      </c>
      <c r="E261" s="121">
        <f>Monatsverwendungsnachweis!G271</f>
        <v>0</v>
      </c>
      <c r="F261" s="146">
        <f>Monatsverwendungsnachweis!H271</f>
        <v>0</v>
      </c>
      <c r="G261" s="182">
        <f>Statistik!AM268</f>
        <v>0</v>
      </c>
      <c r="H261" s="182">
        <f>Statistik!AN268</f>
        <v>0</v>
      </c>
      <c r="I261" s="586">
        <f>IF(Monatsverwendungsnachweis!$P$6="ja",1,0)</f>
        <v>1</v>
      </c>
      <c r="J261" s="182">
        <f t="shared" si="61"/>
        <v>1</v>
      </c>
      <c r="K261" s="182">
        <f>IF(Monatsverwendungsnachweis!BI271&lt;=0,0,1)</f>
        <v>1</v>
      </c>
      <c r="L261" s="147">
        <f>Ermittlung_Pauschale!N260</f>
        <v>0</v>
      </c>
      <c r="M261" s="182">
        <f t="shared" si="63"/>
        <v>0</v>
      </c>
      <c r="N261" s="460">
        <f>Monatsverwendungsnachweis!$AG$7</f>
        <v>31</v>
      </c>
      <c r="O261" s="777">
        <f>Monatsverwendungsnachweis!J271</f>
        <v>0</v>
      </c>
      <c r="P261" s="182">
        <f t="shared" si="64"/>
        <v>0</v>
      </c>
      <c r="Q261" s="182">
        <f t="shared" si="62"/>
        <v>0</v>
      </c>
      <c r="R261" s="749">
        <f t="shared" si="65"/>
        <v>0</v>
      </c>
      <c r="S261" s="346">
        <f t="shared" si="66"/>
        <v>0</v>
      </c>
      <c r="T261" s="346">
        <f t="shared" si="67"/>
        <v>0</v>
      </c>
      <c r="U261" s="346">
        <f t="shared" si="68"/>
        <v>0</v>
      </c>
      <c r="V261" s="750">
        <f t="shared" si="69"/>
        <v>0</v>
      </c>
      <c r="W261" s="748"/>
      <c r="X261" s="822">
        <f t="shared" si="70"/>
        <v>0</v>
      </c>
      <c r="Y261" s="749">
        <f t="shared" ref="Y261:Y302" si="71">IF($B261="JC",X261,0)</f>
        <v>0</v>
      </c>
      <c r="Z261" s="346">
        <f t="shared" ref="Z261:Z302" si="72">IF($B261="AA",X261,0)</f>
        <v>0</v>
      </c>
      <c r="AA261" s="346">
        <f t="shared" ref="AA261:AA302" si="73">IF($B261="JC/Träger",X261,0)</f>
        <v>0</v>
      </c>
      <c r="AB261" s="346">
        <f t="shared" ref="AB261:AB302" si="74">IF($B261="Land HB",X261,0)</f>
        <v>0</v>
      </c>
      <c r="AC261" s="750">
        <f t="shared" si="60"/>
        <v>0</v>
      </c>
    </row>
    <row r="262" spans="1:29" x14ac:dyDescent="0.25">
      <c r="A262" s="121" t="str">
        <f>Monatsverwendungsnachweis!A272</f>
        <v/>
      </c>
      <c r="B262" s="184">
        <f>Monatsverwendungsnachweis!B272</f>
        <v>0</v>
      </c>
      <c r="C262" s="184">
        <f>Monatsverwendungsnachweis!D272</f>
        <v>0</v>
      </c>
      <c r="D262" s="146">
        <f>Monatsverwendungsnachweis!F272</f>
        <v>0</v>
      </c>
      <c r="E262" s="121">
        <f>Monatsverwendungsnachweis!G272</f>
        <v>0</v>
      </c>
      <c r="F262" s="146">
        <f>Monatsverwendungsnachweis!H272</f>
        <v>0</v>
      </c>
      <c r="G262" s="182">
        <f>Statistik!AM269</f>
        <v>0</v>
      </c>
      <c r="H262" s="182">
        <f>Statistik!AN269</f>
        <v>0</v>
      </c>
      <c r="I262" s="586">
        <f>IF(Monatsverwendungsnachweis!$P$6="ja",1,0)</f>
        <v>1</v>
      </c>
      <c r="J262" s="182">
        <f t="shared" si="61"/>
        <v>1</v>
      </c>
      <c r="K262" s="182">
        <f>IF(Monatsverwendungsnachweis!BI272&lt;=0,0,1)</f>
        <v>1</v>
      </c>
      <c r="L262" s="147">
        <f>Ermittlung_Pauschale!N261</f>
        <v>0</v>
      </c>
      <c r="M262" s="182">
        <f t="shared" si="63"/>
        <v>0</v>
      </c>
      <c r="N262" s="460">
        <f>Monatsverwendungsnachweis!$AG$7</f>
        <v>31</v>
      </c>
      <c r="O262" s="777">
        <f>Monatsverwendungsnachweis!J272</f>
        <v>0</v>
      </c>
      <c r="P262" s="182">
        <f t="shared" si="64"/>
        <v>0</v>
      </c>
      <c r="Q262" s="182">
        <f t="shared" si="62"/>
        <v>0</v>
      </c>
      <c r="R262" s="749">
        <f t="shared" si="65"/>
        <v>0</v>
      </c>
      <c r="S262" s="346">
        <f t="shared" si="66"/>
        <v>0</v>
      </c>
      <c r="T262" s="346">
        <f t="shared" si="67"/>
        <v>0</v>
      </c>
      <c r="U262" s="346">
        <f t="shared" si="68"/>
        <v>0</v>
      </c>
      <c r="V262" s="750">
        <f t="shared" si="69"/>
        <v>0</v>
      </c>
      <c r="W262" s="748"/>
      <c r="X262" s="822">
        <f t="shared" si="70"/>
        <v>0</v>
      </c>
      <c r="Y262" s="749">
        <f t="shared" si="71"/>
        <v>0</v>
      </c>
      <c r="Z262" s="346">
        <f t="shared" si="72"/>
        <v>0</v>
      </c>
      <c r="AA262" s="346">
        <f t="shared" si="73"/>
        <v>0</v>
      </c>
      <c r="AB262" s="346">
        <f t="shared" si="74"/>
        <v>0</v>
      </c>
      <c r="AC262" s="750">
        <f t="shared" si="60"/>
        <v>0</v>
      </c>
    </row>
    <row r="263" spans="1:29" x14ac:dyDescent="0.25">
      <c r="A263" s="121" t="str">
        <f>Monatsverwendungsnachweis!A273</f>
        <v/>
      </c>
      <c r="B263" s="184">
        <f>Monatsverwendungsnachweis!B273</f>
        <v>0</v>
      </c>
      <c r="C263" s="184">
        <f>Monatsverwendungsnachweis!D273</f>
        <v>0</v>
      </c>
      <c r="D263" s="146">
        <f>Monatsverwendungsnachweis!F273</f>
        <v>0</v>
      </c>
      <c r="E263" s="121">
        <f>Monatsverwendungsnachweis!G273</f>
        <v>0</v>
      </c>
      <c r="F263" s="146">
        <f>Monatsverwendungsnachweis!H273</f>
        <v>0</v>
      </c>
      <c r="G263" s="182">
        <f>Statistik!AM270</f>
        <v>0</v>
      </c>
      <c r="H263" s="182">
        <f>Statistik!AN270</f>
        <v>0</v>
      </c>
      <c r="I263" s="586">
        <f>IF(Monatsverwendungsnachweis!$P$6="ja",1,0)</f>
        <v>1</v>
      </c>
      <c r="J263" s="182">
        <f t="shared" si="61"/>
        <v>1</v>
      </c>
      <c r="K263" s="182">
        <f>IF(Monatsverwendungsnachweis!BI273&lt;=0,0,1)</f>
        <v>1</v>
      </c>
      <c r="L263" s="147">
        <f>Ermittlung_Pauschale!N262</f>
        <v>0</v>
      </c>
      <c r="M263" s="182">
        <f t="shared" si="63"/>
        <v>0</v>
      </c>
      <c r="N263" s="460">
        <f>Monatsverwendungsnachweis!$AG$7</f>
        <v>31</v>
      </c>
      <c r="O263" s="777">
        <f>Monatsverwendungsnachweis!J273</f>
        <v>0</v>
      </c>
      <c r="P263" s="182">
        <f t="shared" si="64"/>
        <v>0</v>
      </c>
      <c r="Q263" s="182">
        <f t="shared" si="62"/>
        <v>0</v>
      </c>
      <c r="R263" s="749">
        <f t="shared" si="65"/>
        <v>0</v>
      </c>
      <c r="S263" s="346">
        <f t="shared" si="66"/>
        <v>0</v>
      </c>
      <c r="T263" s="346">
        <f t="shared" si="67"/>
        <v>0</v>
      </c>
      <c r="U263" s="346">
        <f t="shared" si="68"/>
        <v>0</v>
      </c>
      <c r="V263" s="750">
        <f t="shared" si="69"/>
        <v>0</v>
      </c>
      <c r="W263" s="748"/>
      <c r="X263" s="822">
        <f t="shared" si="70"/>
        <v>0</v>
      </c>
      <c r="Y263" s="749">
        <f t="shared" si="71"/>
        <v>0</v>
      </c>
      <c r="Z263" s="346">
        <f t="shared" si="72"/>
        <v>0</v>
      </c>
      <c r="AA263" s="346">
        <f t="shared" si="73"/>
        <v>0</v>
      </c>
      <c r="AB263" s="346">
        <f t="shared" si="74"/>
        <v>0</v>
      </c>
      <c r="AC263" s="750">
        <f t="shared" si="60"/>
        <v>0</v>
      </c>
    </row>
    <row r="264" spans="1:29" x14ac:dyDescent="0.25">
      <c r="A264" s="121" t="str">
        <f>Monatsverwendungsnachweis!A274</f>
        <v/>
      </c>
      <c r="B264" s="184">
        <f>Monatsverwendungsnachweis!B274</f>
        <v>0</v>
      </c>
      <c r="C264" s="184">
        <f>Monatsverwendungsnachweis!D274</f>
        <v>0</v>
      </c>
      <c r="D264" s="146">
        <f>Monatsverwendungsnachweis!F274</f>
        <v>0</v>
      </c>
      <c r="E264" s="121">
        <f>Monatsverwendungsnachweis!G274</f>
        <v>0</v>
      </c>
      <c r="F264" s="146">
        <f>Monatsverwendungsnachweis!H274</f>
        <v>0</v>
      </c>
      <c r="G264" s="182">
        <f>Statistik!AM271</f>
        <v>0</v>
      </c>
      <c r="H264" s="182">
        <f>Statistik!AN271</f>
        <v>0</v>
      </c>
      <c r="I264" s="586">
        <f>IF(Monatsverwendungsnachweis!$P$6="ja",1,0)</f>
        <v>1</v>
      </c>
      <c r="J264" s="182">
        <f t="shared" si="61"/>
        <v>1</v>
      </c>
      <c r="K264" s="182">
        <f>IF(Monatsverwendungsnachweis!BI274&lt;=0,0,1)</f>
        <v>1</v>
      </c>
      <c r="L264" s="147">
        <f>Ermittlung_Pauschale!N263</f>
        <v>0</v>
      </c>
      <c r="M264" s="182">
        <f t="shared" si="63"/>
        <v>0</v>
      </c>
      <c r="N264" s="460">
        <f>Monatsverwendungsnachweis!$AG$7</f>
        <v>31</v>
      </c>
      <c r="O264" s="777">
        <f>Monatsverwendungsnachweis!J274</f>
        <v>0</v>
      </c>
      <c r="P264" s="182">
        <f t="shared" si="64"/>
        <v>0</v>
      </c>
      <c r="Q264" s="182">
        <f t="shared" si="62"/>
        <v>0</v>
      </c>
      <c r="R264" s="749">
        <f t="shared" si="65"/>
        <v>0</v>
      </c>
      <c r="S264" s="346">
        <f t="shared" si="66"/>
        <v>0</v>
      </c>
      <c r="T264" s="346">
        <f t="shared" si="67"/>
        <v>0</v>
      </c>
      <c r="U264" s="346">
        <f t="shared" si="68"/>
        <v>0</v>
      </c>
      <c r="V264" s="750">
        <f t="shared" si="69"/>
        <v>0</v>
      </c>
      <c r="W264" s="748"/>
      <c r="X264" s="822">
        <f t="shared" si="70"/>
        <v>0</v>
      </c>
      <c r="Y264" s="749">
        <f t="shared" si="71"/>
        <v>0</v>
      </c>
      <c r="Z264" s="346">
        <f t="shared" si="72"/>
        <v>0</v>
      </c>
      <c r="AA264" s="346">
        <f t="shared" si="73"/>
        <v>0</v>
      </c>
      <c r="AB264" s="346">
        <f t="shared" si="74"/>
        <v>0</v>
      </c>
      <c r="AC264" s="750">
        <f t="shared" si="60"/>
        <v>0</v>
      </c>
    </row>
    <row r="265" spans="1:29" x14ac:dyDescent="0.25">
      <c r="A265" s="121" t="str">
        <f>Monatsverwendungsnachweis!A275</f>
        <v/>
      </c>
      <c r="B265" s="184">
        <f>Monatsverwendungsnachweis!B275</f>
        <v>0</v>
      </c>
      <c r="C265" s="184">
        <f>Monatsverwendungsnachweis!D275</f>
        <v>0</v>
      </c>
      <c r="D265" s="146">
        <f>Monatsverwendungsnachweis!F275</f>
        <v>0</v>
      </c>
      <c r="E265" s="121">
        <f>Monatsverwendungsnachweis!G275</f>
        <v>0</v>
      </c>
      <c r="F265" s="146">
        <f>Monatsverwendungsnachweis!H275</f>
        <v>0</v>
      </c>
      <c r="G265" s="182">
        <f>Statistik!AM272</f>
        <v>0</v>
      </c>
      <c r="H265" s="182">
        <f>Statistik!AN272</f>
        <v>0</v>
      </c>
      <c r="I265" s="586">
        <f>IF(Monatsverwendungsnachweis!$P$6="ja",1,0)</f>
        <v>1</v>
      </c>
      <c r="J265" s="182">
        <f t="shared" si="61"/>
        <v>1</v>
      </c>
      <c r="K265" s="182">
        <f>IF(Monatsverwendungsnachweis!BI275&lt;=0,0,1)</f>
        <v>1</v>
      </c>
      <c r="L265" s="147">
        <f>Ermittlung_Pauschale!N264</f>
        <v>0</v>
      </c>
      <c r="M265" s="182">
        <f t="shared" si="63"/>
        <v>0</v>
      </c>
      <c r="N265" s="460">
        <f>Monatsverwendungsnachweis!$AG$7</f>
        <v>31</v>
      </c>
      <c r="O265" s="777">
        <f>Monatsverwendungsnachweis!J275</f>
        <v>0</v>
      </c>
      <c r="P265" s="182">
        <f t="shared" si="64"/>
        <v>0</v>
      </c>
      <c r="Q265" s="182">
        <f t="shared" si="62"/>
        <v>0</v>
      </c>
      <c r="R265" s="749">
        <f t="shared" si="65"/>
        <v>0</v>
      </c>
      <c r="S265" s="346">
        <f t="shared" si="66"/>
        <v>0</v>
      </c>
      <c r="T265" s="346">
        <f t="shared" si="67"/>
        <v>0</v>
      </c>
      <c r="U265" s="346">
        <f t="shared" si="68"/>
        <v>0</v>
      </c>
      <c r="V265" s="750">
        <f t="shared" si="69"/>
        <v>0</v>
      </c>
      <c r="W265" s="748"/>
      <c r="X265" s="822">
        <f t="shared" si="70"/>
        <v>0</v>
      </c>
      <c r="Y265" s="749">
        <f t="shared" si="71"/>
        <v>0</v>
      </c>
      <c r="Z265" s="346">
        <f t="shared" si="72"/>
        <v>0</v>
      </c>
      <c r="AA265" s="346">
        <f t="shared" si="73"/>
        <v>0</v>
      </c>
      <c r="AB265" s="346">
        <f t="shared" si="74"/>
        <v>0</v>
      </c>
      <c r="AC265" s="750">
        <f t="shared" si="60"/>
        <v>0</v>
      </c>
    </row>
    <row r="266" spans="1:29" x14ac:dyDescent="0.25">
      <c r="A266" s="121" t="str">
        <f>Monatsverwendungsnachweis!A276</f>
        <v/>
      </c>
      <c r="B266" s="184">
        <f>Monatsverwendungsnachweis!B276</f>
        <v>0</v>
      </c>
      <c r="C266" s="184">
        <f>Monatsverwendungsnachweis!D276</f>
        <v>0</v>
      </c>
      <c r="D266" s="146">
        <f>Monatsverwendungsnachweis!F276</f>
        <v>0</v>
      </c>
      <c r="E266" s="121">
        <f>Monatsverwendungsnachweis!G276</f>
        <v>0</v>
      </c>
      <c r="F266" s="146">
        <f>Monatsverwendungsnachweis!H276</f>
        <v>0</v>
      </c>
      <c r="G266" s="182">
        <f>Statistik!AM273</f>
        <v>0</v>
      </c>
      <c r="H266" s="182">
        <f>Statistik!AN273</f>
        <v>0</v>
      </c>
      <c r="I266" s="586">
        <f>IF(Monatsverwendungsnachweis!$P$6="ja",1,0)</f>
        <v>1</v>
      </c>
      <c r="J266" s="182">
        <f t="shared" si="61"/>
        <v>1</v>
      </c>
      <c r="K266" s="182">
        <f>IF(Monatsverwendungsnachweis!BI276&lt;=0,0,1)</f>
        <v>1</v>
      </c>
      <c r="L266" s="147">
        <f>Ermittlung_Pauschale!N265</f>
        <v>0</v>
      </c>
      <c r="M266" s="182">
        <f t="shared" si="63"/>
        <v>0</v>
      </c>
      <c r="N266" s="460">
        <f>Monatsverwendungsnachweis!$AG$7</f>
        <v>31</v>
      </c>
      <c r="O266" s="777">
        <f>Monatsverwendungsnachweis!J276</f>
        <v>0</v>
      </c>
      <c r="P266" s="182">
        <f t="shared" si="64"/>
        <v>0</v>
      </c>
      <c r="Q266" s="182">
        <f t="shared" si="62"/>
        <v>0</v>
      </c>
      <c r="R266" s="749">
        <f t="shared" si="65"/>
        <v>0</v>
      </c>
      <c r="S266" s="346">
        <f t="shared" si="66"/>
        <v>0</v>
      </c>
      <c r="T266" s="346">
        <f t="shared" si="67"/>
        <v>0</v>
      </c>
      <c r="U266" s="346">
        <f t="shared" si="68"/>
        <v>0</v>
      </c>
      <c r="V266" s="750">
        <f t="shared" si="69"/>
        <v>0</v>
      </c>
      <c r="W266" s="748"/>
      <c r="X266" s="822">
        <f t="shared" si="70"/>
        <v>0</v>
      </c>
      <c r="Y266" s="749">
        <f t="shared" si="71"/>
        <v>0</v>
      </c>
      <c r="Z266" s="346">
        <f t="shared" si="72"/>
        <v>0</v>
      </c>
      <c r="AA266" s="346">
        <f t="shared" si="73"/>
        <v>0</v>
      </c>
      <c r="AB266" s="346">
        <f t="shared" si="74"/>
        <v>0</v>
      </c>
      <c r="AC266" s="750">
        <f t="shared" si="60"/>
        <v>0</v>
      </c>
    </row>
    <row r="267" spans="1:29" x14ac:dyDescent="0.25">
      <c r="A267" s="121" t="str">
        <f>Monatsverwendungsnachweis!A277</f>
        <v/>
      </c>
      <c r="B267" s="184">
        <f>Monatsverwendungsnachweis!B277</f>
        <v>0</v>
      </c>
      <c r="C267" s="184">
        <f>Monatsverwendungsnachweis!D277</f>
        <v>0</v>
      </c>
      <c r="D267" s="146">
        <f>Monatsverwendungsnachweis!F277</f>
        <v>0</v>
      </c>
      <c r="E267" s="121">
        <f>Monatsverwendungsnachweis!G277</f>
        <v>0</v>
      </c>
      <c r="F267" s="146">
        <f>Monatsverwendungsnachweis!H277</f>
        <v>0</v>
      </c>
      <c r="G267" s="182">
        <f>Statistik!AM274</f>
        <v>0</v>
      </c>
      <c r="H267" s="182">
        <f>Statistik!AN274</f>
        <v>0</v>
      </c>
      <c r="I267" s="586">
        <f>IF(Monatsverwendungsnachweis!$P$6="ja",1,0)</f>
        <v>1</v>
      </c>
      <c r="J267" s="182">
        <f t="shared" si="61"/>
        <v>1</v>
      </c>
      <c r="K267" s="182">
        <f>IF(Monatsverwendungsnachweis!BI277&lt;=0,0,1)</f>
        <v>1</v>
      </c>
      <c r="L267" s="147">
        <f>Ermittlung_Pauschale!N266</f>
        <v>0</v>
      </c>
      <c r="M267" s="182">
        <f t="shared" si="63"/>
        <v>0</v>
      </c>
      <c r="N267" s="460">
        <f>Monatsverwendungsnachweis!$AG$7</f>
        <v>31</v>
      </c>
      <c r="O267" s="777">
        <f>Monatsverwendungsnachweis!J277</f>
        <v>0</v>
      </c>
      <c r="P267" s="182">
        <f t="shared" si="64"/>
        <v>0</v>
      </c>
      <c r="Q267" s="182">
        <f t="shared" si="62"/>
        <v>0</v>
      </c>
      <c r="R267" s="749">
        <f t="shared" si="65"/>
        <v>0</v>
      </c>
      <c r="S267" s="346">
        <f t="shared" si="66"/>
        <v>0</v>
      </c>
      <c r="T267" s="346">
        <f t="shared" si="67"/>
        <v>0</v>
      </c>
      <c r="U267" s="346">
        <f t="shared" si="68"/>
        <v>0</v>
      </c>
      <c r="V267" s="750">
        <f t="shared" si="69"/>
        <v>0</v>
      </c>
      <c r="W267" s="748"/>
      <c r="X267" s="822">
        <f t="shared" si="70"/>
        <v>0</v>
      </c>
      <c r="Y267" s="749">
        <f t="shared" si="71"/>
        <v>0</v>
      </c>
      <c r="Z267" s="346">
        <f t="shared" si="72"/>
        <v>0</v>
      </c>
      <c r="AA267" s="346">
        <f t="shared" si="73"/>
        <v>0</v>
      </c>
      <c r="AB267" s="346">
        <f t="shared" si="74"/>
        <v>0</v>
      </c>
      <c r="AC267" s="750">
        <f t="shared" si="60"/>
        <v>0</v>
      </c>
    </row>
    <row r="268" spans="1:29" x14ac:dyDescent="0.25">
      <c r="A268" s="121" t="str">
        <f>Monatsverwendungsnachweis!A278</f>
        <v/>
      </c>
      <c r="B268" s="184">
        <f>Monatsverwendungsnachweis!B278</f>
        <v>0</v>
      </c>
      <c r="C268" s="184">
        <f>Monatsverwendungsnachweis!D278</f>
        <v>0</v>
      </c>
      <c r="D268" s="146">
        <f>Monatsverwendungsnachweis!F278</f>
        <v>0</v>
      </c>
      <c r="E268" s="121">
        <f>Monatsverwendungsnachweis!G278</f>
        <v>0</v>
      </c>
      <c r="F268" s="146">
        <f>Monatsverwendungsnachweis!H278</f>
        <v>0</v>
      </c>
      <c r="G268" s="182">
        <f>Statistik!AM275</f>
        <v>0</v>
      </c>
      <c r="H268" s="182">
        <f>Statistik!AN275</f>
        <v>0</v>
      </c>
      <c r="I268" s="586">
        <f>IF(Monatsverwendungsnachweis!$P$6="ja",1,0)</f>
        <v>1</v>
      </c>
      <c r="J268" s="182">
        <f t="shared" si="61"/>
        <v>1</v>
      </c>
      <c r="K268" s="182">
        <f>IF(Monatsverwendungsnachweis!BI278&lt;=0,0,1)</f>
        <v>1</v>
      </c>
      <c r="L268" s="147">
        <f>Ermittlung_Pauschale!N267</f>
        <v>0</v>
      </c>
      <c r="M268" s="182">
        <f t="shared" si="63"/>
        <v>0</v>
      </c>
      <c r="N268" s="460">
        <f>Monatsverwendungsnachweis!$AG$7</f>
        <v>31</v>
      </c>
      <c r="O268" s="777">
        <f>Monatsverwendungsnachweis!J278</f>
        <v>0</v>
      </c>
      <c r="P268" s="182">
        <f t="shared" si="64"/>
        <v>0</v>
      </c>
      <c r="Q268" s="182">
        <f t="shared" si="62"/>
        <v>0</v>
      </c>
      <c r="R268" s="749">
        <f t="shared" si="65"/>
        <v>0</v>
      </c>
      <c r="S268" s="346">
        <f t="shared" si="66"/>
        <v>0</v>
      </c>
      <c r="T268" s="346">
        <f t="shared" si="67"/>
        <v>0</v>
      </c>
      <c r="U268" s="346">
        <f t="shared" si="68"/>
        <v>0</v>
      </c>
      <c r="V268" s="750">
        <f t="shared" si="69"/>
        <v>0</v>
      </c>
      <c r="W268" s="748"/>
      <c r="X268" s="822">
        <f t="shared" si="70"/>
        <v>0</v>
      </c>
      <c r="Y268" s="749">
        <f t="shared" si="71"/>
        <v>0</v>
      </c>
      <c r="Z268" s="346">
        <f t="shared" si="72"/>
        <v>0</v>
      </c>
      <c r="AA268" s="346">
        <f t="shared" si="73"/>
        <v>0</v>
      </c>
      <c r="AB268" s="346">
        <f t="shared" si="74"/>
        <v>0</v>
      </c>
      <c r="AC268" s="750">
        <f t="shared" si="60"/>
        <v>0</v>
      </c>
    </row>
    <row r="269" spans="1:29" x14ac:dyDescent="0.25">
      <c r="A269" s="121" t="str">
        <f>Monatsverwendungsnachweis!A279</f>
        <v/>
      </c>
      <c r="B269" s="184">
        <f>Monatsverwendungsnachweis!B279</f>
        <v>0</v>
      </c>
      <c r="C269" s="184">
        <f>Monatsverwendungsnachweis!D279</f>
        <v>0</v>
      </c>
      <c r="D269" s="146">
        <f>Monatsverwendungsnachweis!F279</f>
        <v>0</v>
      </c>
      <c r="E269" s="121">
        <f>Monatsverwendungsnachweis!G279</f>
        <v>0</v>
      </c>
      <c r="F269" s="146">
        <f>Monatsverwendungsnachweis!H279</f>
        <v>0</v>
      </c>
      <c r="G269" s="182">
        <f>Statistik!AM276</f>
        <v>0</v>
      </c>
      <c r="H269" s="182">
        <f>Statistik!AN276</f>
        <v>0</v>
      </c>
      <c r="I269" s="586">
        <f>IF(Monatsverwendungsnachweis!$P$6="ja",1,0)</f>
        <v>1</v>
      </c>
      <c r="J269" s="182">
        <f t="shared" si="61"/>
        <v>1</v>
      </c>
      <c r="K269" s="182">
        <f>IF(Monatsverwendungsnachweis!BI279&lt;=0,0,1)</f>
        <v>1</v>
      </c>
      <c r="L269" s="147">
        <f>Ermittlung_Pauschale!N268</f>
        <v>0</v>
      </c>
      <c r="M269" s="182">
        <f t="shared" si="63"/>
        <v>0</v>
      </c>
      <c r="N269" s="460">
        <f>Monatsverwendungsnachweis!$AG$7</f>
        <v>31</v>
      </c>
      <c r="O269" s="777">
        <f>Monatsverwendungsnachweis!J279</f>
        <v>0</v>
      </c>
      <c r="P269" s="182">
        <f t="shared" si="64"/>
        <v>0</v>
      </c>
      <c r="Q269" s="182">
        <f t="shared" si="62"/>
        <v>0</v>
      </c>
      <c r="R269" s="749">
        <f t="shared" si="65"/>
        <v>0</v>
      </c>
      <c r="S269" s="346">
        <f t="shared" si="66"/>
        <v>0</v>
      </c>
      <c r="T269" s="346">
        <f t="shared" si="67"/>
        <v>0</v>
      </c>
      <c r="U269" s="346">
        <f t="shared" si="68"/>
        <v>0</v>
      </c>
      <c r="V269" s="750">
        <f t="shared" si="69"/>
        <v>0</v>
      </c>
      <c r="W269" s="748"/>
      <c r="X269" s="822">
        <f t="shared" si="70"/>
        <v>0</v>
      </c>
      <c r="Y269" s="749">
        <f t="shared" si="71"/>
        <v>0</v>
      </c>
      <c r="Z269" s="346">
        <f t="shared" si="72"/>
        <v>0</v>
      </c>
      <c r="AA269" s="346">
        <f t="shared" si="73"/>
        <v>0</v>
      </c>
      <c r="AB269" s="346">
        <f t="shared" si="74"/>
        <v>0</v>
      </c>
      <c r="AC269" s="750">
        <f t="shared" si="60"/>
        <v>0</v>
      </c>
    </row>
    <row r="270" spans="1:29" x14ac:dyDescent="0.25">
      <c r="A270" s="121" t="str">
        <f>Monatsverwendungsnachweis!A280</f>
        <v/>
      </c>
      <c r="B270" s="184">
        <f>Monatsverwendungsnachweis!B280</f>
        <v>0</v>
      </c>
      <c r="C270" s="184">
        <f>Monatsverwendungsnachweis!D280</f>
        <v>0</v>
      </c>
      <c r="D270" s="146">
        <f>Monatsverwendungsnachweis!F280</f>
        <v>0</v>
      </c>
      <c r="E270" s="121">
        <f>Monatsverwendungsnachweis!G280</f>
        <v>0</v>
      </c>
      <c r="F270" s="146">
        <f>Monatsverwendungsnachweis!H280</f>
        <v>0</v>
      </c>
      <c r="G270" s="182">
        <f>Statistik!AM277</f>
        <v>0</v>
      </c>
      <c r="H270" s="182">
        <f>Statistik!AN277</f>
        <v>0</v>
      </c>
      <c r="I270" s="586">
        <f>IF(Monatsverwendungsnachweis!$P$6="ja",1,0)</f>
        <v>1</v>
      </c>
      <c r="J270" s="182">
        <f t="shared" si="61"/>
        <v>1</v>
      </c>
      <c r="K270" s="182">
        <f>IF(Monatsverwendungsnachweis!BI280&lt;=0,0,1)</f>
        <v>1</v>
      </c>
      <c r="L270" s="147">
        <f>Ermittlung_Pauschale!N269</f>
        <v>0</v>
      </c>
      <c r="M270" s="182">
        <f t="shared" si="63"/>
        <v>0</v>
      </c>
      <c r="N270" s="460">
        <f>Monatsverwendungsnachweis!$AG$7</f>
        <v>31</v>
      </c>
      <c r="O270" s="777">
        <f>Monatsverwendungsnachweis!J280</f>
        <v>0</v>
      </c>
      <c r="P270" s="182">
        <f t="shared" si="64"/>
        <v>0</v>
      </c>
      <c r="Q270" s="182">
        <f t="shared" si="62"/>
        <v>0</v>
      </c>
      <c r="R270" s="749">
        <f t="shared" si="65"/>
        <v>0</v>
      </c>
      <c r="S270" s="346">
        <f t="shared" si="66"/>
        <v>0</v>
      </c>
      <c r="T270" s="346">
        <f t="shared" si="67"/>
        <v>0</v>
      </c>
      <c r="U270" s="346">
        <f t="shared" si="68"/>
        <v>0</v>
      </c>
      <c r="V270" s="750">
        <f t="shared" si="69"/>
        <v>0</v>
      </c>
      <c r="W270" s="748"/>
      <c r="X270" s="822">
        <f t="shared" si="70"/>
        <v>0</v>
      </c>
      <c r="Y270" s="749">
        <f t="shared" si="71"/>
        <v>0</v>
      </c>
      <c r="Z270" s="346">
        <f t="shared" si="72"/>
        <v>0</v>
      </c>
      <c r="AA270" s="346">
        <f t="shared" si="73"/>
        <v>0</v>
      </c>
      <c r="AB270" s="346">
        <f t="shared" si="74"/>
        <v>0</v>
      </c>
      <c r="AC270" s="750">
        <f t="shared" si="60"/>
        <v>0</v>
      </c>
    </row>
    <row r="271" spans="1:29" x14ac:dyDescent="0.25">
      <c r="A271" s="121" t="str">
        <f>Monatsverwendungsnachweis!A281</f>
        <v/>
      </c>
      <c r="B271" s="184">
        <f>Monatsverwendungsnachweis!B281</f>
        <v>0</v>
      </c>
      <c r="C271" s="184">
        <f>Monatsverwendungsnachweis!D281</f>
        <v>0</v>
      </c>
      <c r="D271" s="146">
        <f>Monatsverwendungsnachweis!F281</f>
        <v>0</v>
      </c>
      <c r="E271" s="121">
        <f>Monatsverwendungsnachweis!G281</f>
        <v>0</v>
      </c>
      <c r="F271" s="146">
        <f>Monatsverwendungsnachweis!H281</f>
        <v>0</v>
      </c>
      <c r="G271" s="182">
        <f>Statistik!AM278</f>
        <v>0</v>
      </c>
      <c r="H271" s="182">
        <f>Statistik!AN278</f>
        <v>0</v>
      </c>
      <c r="I271" s="586">
        <f>IF(Monatsverwendungsnachweis!$P$6="ja",1,0)</f>
        <v>1</v>
      </c>
      <c r="J271" s="182">
        <f t="shared" si="61"/>
        <v>1</v>
      </c>
      <c r="K271" s="182">
        <f>IF(Monatsverwendungsnachweis!BI281&lt;=0,0,1)</f>
        <v>1</v>
      </c>
      <c r="L271" s="147">
        <f>Ermittlung_Pauschale!N270</f>
        <v>0</v>
      </c>
      <c r="M271" s="182">
        <f t="shared" si="63"/>
        <v>0</v>
      </c>
      <c r="N271" s="460">
        <f>Monatsverwendungsnachweis!$AG$7</f>
        <v>31</v>
      </c>
      <c r="O271" s="777">
        <f>Monatsverwendungsnachweis!J281</f>
        <v>0</v>
      </c>
      <c r="P271" s="182">
        <f t="shared" si="64"/>
        <v>0</v>
      </c>
      <c r="Q271" s="182">
        <f t="shared" si="62"/>
        <v>0</v>
      </c>
      <c r="R271" s="749">
        <f t="shared" si="65"/>
        <v>0</v>
      </c>
      <c r="S271" s="346">
        <f t="shared" si="66"/>
        <v>0</v>
      </c>
      <c r="T271" s="346">
        <f t="shared" si="67"/>
        <v>0</v>
      </c>
      <c r="U271" s="346">
        <f t="shared" si="68"/>
        <v>0</v>
      </c>
      <c r="V271" s="750">
        <f t="shared" si="69"/>
        <v>0</v>
      </c>
      <c r="W271" s="748"/>
      <c r="X271" s="822">
        <f t="shared" si="70"/>
        <v>0</v>
      </c>
      <c r="Y271" s="749">
        <f t="shared" si="71"/>
        <v>0</v>
      </c>
      <c r="Z271" s="346">
        <f t="shared" si="72"/>
        <v>0</v>
      </c>
      <c r="AA271" s="346">
        <f t="shared" si="73"/>
        <v>0</v>
      </c>
      <c r="AB271" s="346">
        <f t="shared" si="74"/>
        <v>0</v>
      </c>
      <c r="AC271" s="750">
        <f t="shared" si="60"/>
        <v>0</v>
      </c>
    </row>
    <row r="272" spans="1:29" x14ac:dyDescent="0.25">
      <c r="A272" s="121" t="str">
        <f>Monatsverwendungsnachweis!A282</f>
        <v/>
      </c>
      <c r="B272" s="184">
        <f>Monatsverwendungsnachweis!B282</f>
        <v>0</v>
      </c>
      <c r="C272" s="184">
        <f>Monatsverwendungsnachweis!D282</f>
        <v>0</v>
      </c>
      <c r="D272" s="146">
        <f>Monatsverwendungsnachweis!F282</f>
        <v>0</v>
      </c>
      <c r="E272" s="121">
        <f>Monatsverwendungsnachweis!G282</f>
        <v>0</v>
      </c>
      <c r="F272" s="146">
        <f>Monatsverwendungsnachweis!H282</f>
        <v>0</v>
      </c>
      <c r="G272" s="182">
        <f>Statistik!AM279</f>
        <v>0</v>
      </c>
      <c r="H272" s="182">
        <f>Statistik!AN279</f>
        <v>0</v>
      </c>
      <c r="I272" s="586">
        <f>IF(Monatsverwendungsnachweis!$P$6="ja",1,0)</f>
        <v>1</v>
      </c>
      <c r="J272" s="182">
        <f t="shared" si="61"/>
        <v>1</v>
      </c>
      <c r="K272" s="182">
        <f>IF(Monatsverwendungsnachweis!BI282&lt;=0,0,1)</f>
        <v>1</v>
      </c>
      <c r="L272" s="147">
        <f>Ermittlung_Pauschale!N271</f>
        <v>0</v>
      </c>
      <c r="M272" s="182">
        <f t="shared" si="63"/>
        <v>0</v>
      </c>
      <c r="N272" s="460">
        <f>Monatsverwendungsnachweis!$AG$7</f>
        <v>31</v>
      </c>
      <c r="O272" s="777">
        <f>Monatsverwendungsnachweis!J282</f>
        <v>0</v>
      </c>
      <c r="P272" s="182">
        <f t="shared" si="64"/>
        <v>0</v>
      </c>
      <c r="Q272" s="182">
        <f t="shared" si="62"/>
        <v>0</v>
      </c>
      <c r="R272" s="749">
        <f t="shared" si="65"/>
        <v>0</v>
      </c>
      <c r="S272" s="346">
        <f t="shared" si="66"/>
        <v>0</v>
      </c>
      <c r="T272" s="346">
        <f t="shared" si="67"/>
        <v>0</v>
      </c>
      <c r="U272" s="346">
        <f t="shared" si="68"/>
        <v>0</v>
      </c>
      <c r="V272" s="750">
        <f t="shared" si="69"/>
        <v>0</v>
      </c>
      <c r="W272" s="748"/>
      <c r="X272" s="822">
        <f t="shared" si="70"/>
        <v>0</v>
      </c>
      <c r="Y272" s="749">
        <f t="shared" si="71"/>
        <v>0</v>
      </c>
      <c r="Z272" s="346">
        <f t="shared" si="72"/>
        <v>0</v>
      </c>
      <c r="AA272" s="346">
        <f t="shared" si="73"/>
        <v>0</v>
      </c>
      <c r="AB272" s="346">
        <f t="shared" si="74"/>
        <v>0</v>
      </c>
      <c r="AC272" s="750">
        <f t="shared" si="60"/>
        <v>0</v>
      </c>
    </row>
    <row r="273" spans="1:29" x14ac:dyDescent="0.25">
      <c r="A273" s="121" t="str">
        <f>Monatsverwendungsnachweis!A283</f>
        <v/>
      </c>
      <c r="B273" s="184">
        <f>Monatsverwendungsnachweis!B283</f>
        <v>0</v>
      </c>
      <c r="C273" s="184">
        <f>Monatsverwendungsnachweis!D283</f>
        <v>0</v>
      </c>
      <c r="D273" s="146">
        <f>Monatsverwendungsnachweis!F283</f>
        <v>0</v>
      </c>
      <c r="E273" s="121">
        <f>Monatsverwendungsnachweis!G283</f>
        <v>0</v>
      </c>
      <c r="F273" s="146">
        <f>Monatsverwendungsnachweis!H283</f>
        <v>0</v>
      </c>
      <c r="G273" s="182">
        <f>Statistik!AM280</f>
        <v>0</v>
      </c>
      <c r="H273" s="182">
        <f>Statistik!AN280</f>
        <v>0</v>
      </c>
      <c r="I273" s="586">
        <f>IF(Monatsverwendungsnachweis!$P$6="ja",1,0)</f>
        <v>1</v>
      </c>
      <c r="J273" s="182">
        <f t="shared" si="61"/>
        <v>1</v>
      </c>
      <c r="K273" s="182">
        <f>IF(Monatsverwendungsnachweis!BI283&lt;=0,0,1)</f>
        <v>1</v>
      </c>
      <c r="L273" s="147">
        <f>Ermittlung_Pauschale!N272</f>
        <v>0</v>
      </c>
      <c r="M273" s="182">
        <f t="shared" si="63"/>
        <v>0</v>
      </c>
      <c r="N273" s="460">
        <f>Monatsverwendungsnachweis!$AG$7</f>
        <v>31</v>
      </c>
      <c r="O273" s="777">
        <f>Monatsverwendungsnachweis!J283</f>
        <v>0</v>
      </c>
      <c r="P273" s="182">
        <f t="shared" si="64"/>
        <v>0</v>
      </c>
      <c r="Q273" s="182">
        <f t="shared" si="62"/>
        <v>0</v>
      </c>
      <c r="R273" s="749">
        <f t="shared" si="65"/>
        <v>0</v>
      </c>
      <c r="S273" s="346">
        <f t="shared" si="66"/>
        <v>0</v>
      </c>
      <c r="T273" s="346">
        <f t="shared" si="67"/>
        <v>0</v>
      </c>
      <c r="U273" s="346">
        <f t="shared" si="68"/>
        <v>0</v>
      </c>
      <c r="V273" s="750">
        <f t="shared" si="69"/>
        <v>0</v>
      </c>
      <c r="W273" s="748"/>
      <c r="X273" s="822">
        <f t="shared" si="70"/>
        <v>0</v>
      </c>
      <c r="Y273" s="749">
        <f t="shared" si="71"/>
        <v>0</v>
      </c>
      <c r="Z273" s="346">
        <f t="shared" si="72"/>
        <v>0</v>
      </c>
      <c r="AA273" s="346">
        <f t="shared" si="73"/>
        <v>0</v>
      </c>
      <c r="AB273" s="346">
        <f t="shared" si="74"/>
        <v>0</v>
      </c>
      <c r="AC273" s="750">
        <f t="shared" si="60"/>
        <v>0</v>
      </c>
    </row>
    <row r="274" spans="1:29" x14ac:dyDescent="0.25">
      <c r="A274" s="121" t="str">
        <f>Monatsverwendungsnachweis!A284</f>
        <v/>
      </c>
      <c r="B274" s="184">
        <f>Monatsverwendungsnachweis!B284</f>
        <v>0</v>
      </c>
      <c r="C274" s="184">
        <f>Monatsverwendungsnachweis!D284</f>
        <v>0</v>
      </c>
      <c r="D274" s="146">
        <f>Monatsverwendungsnachweis!F284</f>
        <v>0</v>
      </c>
      <c r="E274" s="121">
        <f>Monatsverwendungsnachweis!G284</f>
        <v>0</v>
      </c>
      <c r="F274" s="146">
        <f>Monatsverwendungsnachweis!H284</f>
        <v>0</v>
      </c>
      <c r="G274" s="182">
        <f>Statistik!AM281</f>
        <v>0</v>
      </c>
      <c r="H274" s="182">
        <f>Statistik!AN281</f>
        <v>0</v>
      </c>
      <c r="I274" s="586">
        <f>IF(Monatsverwendungsnachweis!$P$6="ja",1,0)</f>
        <v>1</v>
      </c>
      <c r="J274" s="182">
        <f t="shared" si="61"/>
        <v>1</v>
      </c>
      <c r="K274" s="182">
        <f>IF(Monatsverwendungsnachweis!BI284&lt;=0,0,1)</f>
        <v>1</v>
      </c>
      <c r="L274" s="147">
        <f>Ermittlung_Pauschale!N273</f>
        <v>0</v>
      </c>
      <c r="M274" s="182">
        <f t="shared" si="63"/>
        <v>0</v>
      </c>
      <c r="N274" s="460">
        <f>Monatsverwendungsnachweis!$AG$7</f>
        <v>31</v>
      </c>
      <c r="O274" s="777">
        <f>Monatsverwendungsnachweis!J284</f>
        <v>0</v>
      </c>
      <c r="P274" s="182">
        <f t="shared" si="64"/>
        <v>0</v>
      </c>
      <c r="Q274" s="182">
        <f t="shared" si="62"/>
        <v>0</v>
      </c>
      <c r="R274" s="749">
        <f t="shared" si="65"/>
        <v>0</v>
      </c>
      <c r="S274" s="346">
        <f t="shared" si="66"/>
        <v>0</v>
      </c>
      <c r="T274" s="346">
        <f t="shared" si="67"/>
        <v>0</v>
      </c>
      <c r="U274" s="346">
        <f t="shared" si="68"/>
        <v>0</v>
      </c>
      <c r="V274" s="750">
        <f t="shared" si="69"/>
        <v>0</v>
      </c>
      <c r="W274" s="748"/>
      <c r="X274" s="822">
        <f t="shared" si="70"/>
        <v>0</v>
      </c>
      <c r="Y274" s="749">
        <f t="shared" si="71"/>
        <v>0</v>
      </c>
      <c r="Z274" s="346">
        <f t="shared" si="72"/>
        <v>0</v>
      </c>
      <c r="AA274" s="346">
        <f t="shared" si="73"/>
        <v>0</v>
      </c>
      <c r="AB274" s="346">
        <f t="shared" si="74"/>
        <v>0</v>
      </c>
      <c r="AC274" s="750">
        <f t="shared" si="60"/>
        <v>0</v>
      </c>
    </row>
    <row r="275" spans="1:29" x14ac:dyDescent="0.25">
      <c r="A275" s="121" t="str">
        <f>Monatsverwendungsnachweis!A285</f>
        <v/>
      </c>
      <c r="B275" s="184">
        <f>Monatsverwendungsnachweis!B285</f>
        <v>0</v>
      </c>
      <c r="C275" s="184">
        <f>Monatsverwendungsnachweis!D285</f>
        <v>0</v>
      </c>
      <c r="D275" s="146">
        <f>Monatsverwendungsnachweis!F285</f>
        <v>0</v>
      </c>
      <c r="E275" s="121">
        <f>Monatsverwendungsnachweis!G285</f>
        <v>0</v>
      </c>
      <c r="F275" s="146">
        <f>Monatsverwendungsnachweis!H285</f>
        <v>0</v>
      </c>
      <c r="G275" s="182">
        <f>Statistik!AM282</f>
        <v>0</v>
      </c>
      <c r="H275" s="182">
        <f>Statistik!AN282</f>
        <v>0</v>
      </c>
      <c r="I275" s="586">
        <f>IF(Monatsverwendungsnachweis!$P$6="ja",1,0)</f>
        <v>1</v>
      </c>
      <c r="J275" s="182">
        <f t="shared" si="61"/>
        <v>1</v>
      </c>
      <c r="K275" s="182">
        <f>IF(Monatsverwendungsnachweis!BI285&lt;=0,0,1)</f>
        <v>1</v>
      </c>
      <c r="L275" s="147">
        <f>Ermittlung_Pauschale!N274</f>
        <v>0</v>
      </c>
      <c r="M275" s="182">
        <f t="shared" si="63"/>
        <v>0</v>
      </c>
      <c r="N275" s="460">
        <f>Monatsverwendungsnachweis!$AG$7</f>
        <v>31</v>
      </c>
      <c r="O275" s="777">
        <f>Monatsverwendungsnachweis!J285</f>
        <v>0</v>
      </c>
      <c r="P275" s="182">
        <f t="shared" si="64"/>
        <v>0</v>
      </c>
      <c r="Q275" s="182">
        <f t="shared" si="62"/>
        <v>0</v>
      </c>
      <c r="R275" s="749">
        <f t="shared" si="65"/>
        <v>0</v>
      </c>
      <c r="S275" s="346">
        <f t="shared" si="66"/>
        <v>0</v>
      </c>
      <c r="T275" s="346">
        <f t="shared" si="67"/>
        <v>0</v>
      </c>
      <c r="U275" s="346">
        <f t="shared" si="68"/>
        <v>0</v>
      </c>
      <c r="V275" s="750">
        <f t="shared" si="69"/>
        <v>0</v>
      </c>
      <c r="W275" s="748"/>
      <c r="X275" s="822">
        <f t="shared" si="70"/>
        <v>0</v>
      </c>
      <c r="Y275" s="749">
        <f t="shared" si="71"/>
        <v>0</v>
      </c>
      <c r="Z275" s="346">
        <f t="shared" si="72"/>
        <v>0</v>
      </c>
      <c r="AA275" s="346">
        <f t="shared" si="73"/>
        <v>0</v>
      </c>
      <c r="AB275" s="346">
        <f t="shared" si="74"/>
        <v>0</v>
      </c>
      <c r="AC275" s="750">
        <f t="shared" si="60"/>
        <v>0</v>
      </c>
    </row>
    <row r="276" spans="1:29" x14ac:dyDescent="0.25">
      <c r="A276" s="121" t="str">
        <f>Monatsverwendungsnachweis!A286</f>
        <v/>
      </c>
      <c r="B276" s="184">
        <f>Monatsverwendungsnachweis!B286</f>
        <v>0</v>
      </c>
      <c r="C276" s="184">
        <f>Monatsverwendungsnachweis!D286</f>
        <v>0</v>
      </c>
      <c r="D276" s="146">
        <f>Monatsverwendungsnachweis!F286</f>
        <v>0</v>
      </c>
      <c r="E276" s="121">
        <f>Monatsverwendungsnachweis!G286</f>
        <v>0</v>
      </c>
      <c r="F276" s="146">
        <f>Monatsverwendungsnachweis!H286</f>
        <v>0</v>
      </c>
      <c r="G276" s="182">
        <f>Statistik!AM283</f>
        <v>0</v>
      </c>
      <c r="H276" s="182">
        <f>Statistik!AN283</f>
        <v>0</v>
      </c>
      <c r="I276" s="586">
        <f>IF(Monatsverwendungsnachweis!$P$6="ja",1,0)</f>
        <v>1</v>
      </c>
      <c r="J276" s="182">
        <f t="shared" si="61"/>
        <v>1</v>
      </c>
      <c r="K276" s="182">
        <f>IF(Monatsverwendungsnachweis!BI286&lt;=0,0,1)</f>
        <v>1</v>
      </c>
      <c r="L276" s="147">
        <f>Ermittlung_Pauschale!N275</f>
        <v>0</v>
      </c>
      <c r="M276" s="182">
        <f t="shared" si="63"/>
        <v>0</v>
      </c>
      <c r="N276" s="460">
        <f>Monatsverwendungsnachweis!$AG$7</f>
        <v>31</v>
      </c>
      <c r="O276" s="777">
        <f>Monatsverwendungsnachweis!J286</f>
        <v>0</v>
      </c>
      <c r="P276" s="182">
        <f t="shared" si="64"/>
        <v>0</v>
      </c>
      <c r="Q276" s="182">
        <f t="shared" si="62"/>
        <v>0</v>
      </c>
      <c r="R276" s="749">
        <f t="shared" si="65"/>
        <v>0</v>
      </c>
      <c r="S276" s="346">
        <f t="shared" si="66"/>
        <v>0</v>
      </c>
      <c r="T276" s="346">
        <f t="shared" si="67"/>
        <v>0</v>
      </c>
      <c r="U276" s="346">
        <f t="shared" si="68"/>
        <v>0</v>
      </c>
      <c r="V276" s="750">
        <f t="shared" si="69"/>
        <v>0</v>
      </c>
      <c r="W276" s="748"/>
      <c r="X276" s="822">
        <f t="shared" si="70"/>
        <v>0</v>
      </c>
      <c r="Y276" s="749">
        <f t="shared" si="71"/>
        <v>0</v>
      </c>
      <c r="Z276" s="346">
        <f t="shared" si="72"/>
        <v>0</v>
      </c>
      <c r="AA276" s="346">
        <f t="shared" si="73"/>
        <v>0</v>
      </c>
      <c r="AB276" s="346">
        <f t="shared" si="74"/>
        <v>0</v>
      </c>
      <c r="AC276" s="750">
        <f t="shared" si="60"/>
        <v>0</v>
      </c>
    </row>
    <row r="277" spans="1:29" x14ac:dyDescent="0.25">
      <c r="A277" s="121" t="str">
        <f>Monatsverwendungsnachweis!A287</f>
        <v/>
      </c>
      <c r="B277" s="184">
        <f>Monatsverwendungsnachweis!B287</f>
        <v>0</v>
      </c>
      <c r="C277" s="184">
        <f>Monatsverwendungsnachweis!D287</f>
        <v>0</v>
      </c>
      <c r="D277" s="146">
        <f>Monatsverwendungsnachweis!F287</f>
        <v>0</v>
      </c>
      <c r="E277" s="121">
        <f>Monatsverwendungsnachweis!G287</f>
        <v>0</v>
      </c>
      <c r="F277" s="146">
        <f>Monatsverwendungsnachweis!H287</f>
        <v>0</v>
      </c>
      <c r="G277" s="182">
        <f>Statistik!AM284</f>
        <v>0</v>
      </c>
      <c r="H277" s="182">
        <f>Statistik!AN284</f>
        <v>0</v>
      </c>
      <c r="I277" s="586">
        <f>IF(Monatsverwendungsnachweis!$P$6="ja",1,0)</f>
        <v>1</v>
      </c>
      <c r="J277" s="182">
        <f t="shared" si="61"/>
        <v>1</v>
      </c>
      <c r="K277" s="182">
        <f>IF(Monatsverwendungsnachweis!BI287&lt;=0,0,1)</f>
        <v>1</v>
      </c>
      <c r="L277" s="147">
        <f>Ermittlung_Pauschale!N276</f>
        <v>0</v>
      </c>
      <c r="M277" s="182">
        <f t="shared" si="63"/>
        <v>0</v>
      </c>
      <c r="N277" s="460">
        <f>Monatsverwendungsnachweis!$AG$7</f>
        <v>31</v>
      </c>
      <c r="O277" s="777">
        <f>Monatsverwendungsnachweis!J287</f>
        <v>0</v>
      </c>
      <c r="P277" s="182">
        <f t="shared" si="64"/>
        <v>0</v>
      </c>
      <c r="Q277" s="182">
        <f t="shared" si="62"/>
        <v>0</v>
      </c>
      <c r="R277" s="749">
        <f t="shared" si="65"/>
        <v>0</v>
      </c>
      <c r="S277" s="346">
        <f t="shared" si="66"/>
        <v>0</v>
      </c>
      <c r="T277" s="346">
        <f t="shared" si="67"/>
        <v>0</v>
      </c>
      <c r="U277" s="346">
        <f t="shared" si="68"/>
        <v>0</v>
      </c>
      <c r="V277" s="750">
        <f t="shared" si="69"/>
        <v>0</v>
      </c>
      <c r="W277" s="748"/>
      <c r="X277" s="822">
        <f t="shared" si="70"/>
        <v>0</v>
      </c>
      <c r="Y277" s="749">
        <f t="shared" si="71"/>
        <v>0</v>
      </c>
      <c r="Z277" s="346">
        <f t="shared" si="72"/>
        <v>0</v>
      </c>
      <c r="AA277" s="346">
        <f t="shared" si="73"/>
        <v>0</v>
      </c>
      <c r="AB277" s="346">
        <f t="shared" si="74"/>
        <v>0</v>
      </c>
      <c r="AC277" s="750">
        <f t="shared" si="60"/>
        <v>0</v>
      </c>
    </row>
    <row r="278" spans="1:29" x14ac:dyDescent="0.25">
      <c r="A278" s="121" t="str">
        <f>Monatsverwendungsnachweis!A288</f>
        <v/>
      </c>
      <c r="B278" s="184">
        <f>Monatsverwendungsnachweis!B288</f>
        <v>0</v>
      </c>
      <c r="C278" s="184">
        <f>Monatsverwendungsnachweis!D288</f>
        <v>0</v>
      </c>
      <c r="D278" s="146">
        <f>Monatsverwendungsnachweis!F288</f>
        <v>0</v>
      </c>
      <c r="E278" s="121">
        <f>Monatsverwendungsnachweis!G288</f>
        <v>0</v>
      </c>
      <c r="F278" s="146">
        <f>Monatsverwendungsnachweis!H288</f>
        <v>0</v>
      </c>
      <c r="G278" s="182">
        <f>Statistik!AM285</f>
        <v>0</v>
      </c>
      <c r="H278" s="182">
        <f>Statistik!AN285</f>
        <v>0</v>
      </c>
      <c r="I278" s="586">
        <f>IF(Monatsverwendungsnachweis!$P$6="ja",1,0)</f>
        <v>1</v>
      </c>
      <c r="J278" s="182">
        <f t="shared" si="61"/>
        <v>1</v>
      </c>
      <c r="K278" s="182">
        <f>IF(Monatsverwendungsnachweis!BI288&lt;=0,0,1)</f>
        <v>1</v>
      </c>
      <c r="L278" s="147">
        <f>Ermittlung_Pauschale!N277</f>
        <v>0</v>
      </c>
      <c r="M278" s="182">
        <f t="shared" si="63"/>
        <v>0</v>
      </c>
      <c r="N278" s="460">
        <f>Monatsverwendungsnachweis!$AG$7</f>
        <v>31</v>
      </c>
      <c r="O278" s="777">
        <f>Monatsverwendungsnachweis!J288</f>
        <v>0</v>
      </c>
      <c r="P278" s="182">
        <f t="shared" si="64"/>
        <v>0</v>
      </c>
      <c r="Q278" s="182">
        <f t="shared" si="62"/>
        <v>0</v>
      </c>
      <c r="R278" s="749">
        <f t="shared" si="65"/>
        <v>0</v>
      </c>
      <c r="S278" s="346">
        <f t="shared" si="66"/>
        <v>0</v>
      </c>
      <c r="T278" s="346">
        <f t="shared" si="67"/>
        <v>0</v>
      </c>
      <c r="U278" s="346">
        <f t="shared" si="68"/>
        <v>0</v>
      </c>
      <c r="V278" s="750">
        <f t="shared" si="69"/>
        <v>0</v>
      </c>
      <c r="W278" s="748"/>
      <c r="X278" s="822">
        <f t="shared" si="70"/>
        <v>0</v>
      </c>
      <c r="Y278" s="749">
        <f t="shared" si="71"/>
        <v>0</v>
      </c>
      <c r="Z278" s="346">
        <f t="shared" si="72"/>
        <v>0</v>
      </c>
      <c r="AA278" s="346">
        <f t="shared" si="73"/>
        <v>0</v>
      </c>
      <c r="AB278" s="346">
        <f t="shared" si="74"/>
        <v>0</v>
      </c>
      <c r="AC278" s="750">
        <f t="shared" si="60"/>
        <v>0</v>
      </c>
    </row>
    <row r="279" spans="1:29" x14ac:dyDescent="0.25">
      <c r="A279" s="121" t="str">
        <f>Monatsverwendungsnachweis!A289</f>
        <v/>
      </c>
      <c r="B279" s="184">
        <f>Monatsverwendungsnachweis!B289</f>
        <v>0</v>
      </c>
      <c r="C279" s="184">
        <f>Monatsverwendungsnachweis!D289</f>
        <v>0</v>
      </c>
      <c r="D279" s="146">
        <f>Monatsverwendungsnachweis!F289</f>
        <v>0</v>
      </c>
      <c r="E279" s="121">
        <f>Monatsverwendungsnachweis!G289</f>
        <v>0</v>
      </c>
      <c r="F279" s="146">
        <f>Monatsverwendungsnachweis!H289</f>
        <v>0</v>
      </c>
      <c r="G279" s="182">
        <f>Statistik!AM286</f>
        <v>0</v>
      </c>
      <c r="H279" s="182">
        <f>Statistik!AN286</f>
        <v>0</v>
      </c>
      <c r="I279" s="586">
        <f>IF(Monatsverwendungsnachweis!$P$6="ja",1,0)</f>
        <v>1</v>
      </c>
      <c r="J279" s="182">
        <f t="shared" si="61"/>
        <v>1</v>
      </c>
      <c r="K279" s="182">
        <f>IF(Monatsverwendungsnachweis!BI289&lt;=0,0,1)</f>
        <v>1</v>
      </c>
      <c r="L279" s="147">
        <f>Ermittlung_Pauschale!N278</f>
        <v>0</v>
      </c>
      <c r="M279" s="182">
        <f t="shared" si="63"/>
        <v>0</v>
      </c>
      <c r="N279" s="460">
        <f>Monatsverwendungsnachweis!$AG$7</f>
        <v>31</v>
      </c>
      <c r="O279" s="777">
        <f>Monatsverwendungsnachweis!J289</f>
        <v>0</v>
      </c>
      <c r="P279" s="182">
        <f t="shared" si="64"/>
        <v>0</v>
      </c>
      <c r="Q279" s="182">
        <f t="shared" si="62"/>
        <v>0</v>
      </c>
      <c r="R279" s="749">
        <f t="shared" si="65"/>
        <v>0</v>
      </c>
      <c r="S279" s="346">
        <f t="shared" si="66"/>
        <v>0</v>
      </c>
      <c r="T279" s="346">
        <f t="shared" si="67"/>
        <v>0</v>
      </c>
      <c r="U279" s="346">
        <f t="shared" si="68"/>
        <v>0</v>
      </c>
      <c r="V279" s="750">
        <f t="shared" si="69"/>
        <v>0</v>
      </c>
      <c r="W279" s="748"/>
      <c r="X279" s="822">
        <f t="shared" si="70"/>
        <v>0</v>
      </c>
      <c r="Y279" s="749">
        <f t="shared" si="71"/>
        <v>0</v>
      </c>
      <c r="Z279" s="346">
        <f t="shared" si="72"/>
        <v>0</v>
      </c>
      <c r="AA279" s="346">
        <f t="shared" si="73"/>
        <v>0</v>
      </c>
      <c r="AB279" s="346">
        <f t="shared" si="74"/>
        <v>0</v>
      </c>
      <c r="AC279" s="750">
        <f t="shared" si="60"/>
        <v>0</v>
      </c>
    </row>
    <row r="280" spans="1:29" x14ac:dyDescent="0.25">
      <c r="A280" s="121" t="str">
        <f>Monatsverwendungsnachweis!A290</f>
        <v/>
      </c>
      <c r="B280" s="184">
        <f>Monatsverwendungsnachweis!B290</f>
        <v>0</v>
      </c>
      <c r="C280" s="184">
        <f>Monatsverwendungsnachweis!D290</f>
        <v>0</v>
      </c>
      <c r="D280" s="146">
        <f>Monatsverwendungsnachweis!F290</f>
        <v>0</v>
      </c>
      <c r="E280" s="121">
        <f>Monatsverwendungsnachweis!G290</f>
        <v>0</v>
      </c>
      <c r="F280" s="146">
        <f>Monatsverwendungsnachweis!H290</f>
        <v>0</v>
      </c>
      <c r="G280" s="182">
        <f>Statistik!AM287</f>
        <v>0</v>
      </c>
      <c r="H280" s="182">
        <f>Statistik!AN287</f>
        <v>0</v>
      </c>
      <c r="I280" s="586">
        <f>IF(Monatsverwendungsnachweis!$P$6="ja",1,0)</f>
        <v>1</v>
      </c>
      <c r="J280" s="182">
        <f t="shared" si="61"/>
        <v>1</v>
      </c>
      <c r="K280" s="182">
        <f>IF(Monatsverwendungsnachweis!BI290&lt;=0,0,1)</f>
        <v>1</v>
      </c>
      <c r="L280" s="147">
        <f>Ermittlung_Pauschale!N279</f>
        <v>0</v>
      </c>
      <c r="M280" s="182">
        <f t="shared" si="63"/>
        <v>0</v>
      </c>
      <c r="N280" s="460">
        <f>Monatsverwendungsnachweis!$AG$7</f>
        <v>31</v>
      </c>
      <c r="O280" s="777">
        <f>Monatsverwendungsnachweis!J290</f>
        <v>0</v>
      </c>
      <c r="P280" s="182">
        <f t="shared" si="64"/>
        <v>0</v>
      </c>
      <c r="Q280" s="182">
        <f t="shared" si="62"/>
        <v>0</v>
      </c>
      <c r="R280" s="749">
        <f t="shared" si="65"/>
        <v>0</v>
      </c>
      <c r="S280" s="346">
        <f t="shared" si="66"/>
        <v>0</v>
      </c>
      <c r="T280" s="346">
        <f t="shared" si="67"/>
        <v>0</v>
      </c>
      <c r="U280" s="346">
        <f t="shared" si="68"/>
        <v>0</v>
      </c>
      <c r="V280" s="750">
        <f t="shared" si="69"/>
        <v>0</v>
      </c>
      <c r="W280" s="748"/>
      <c r="X280" s="822">
        <f t="shared" si="70"/>
        <v>0</v>
      </c>
      <c r="Y280" s="749">
        <f t="shared" si="71"/>
        <v>0</v>
      </c>
      <c r="Z280" s="346">
        <f t="shared" si="72"/>
        <v>0</v>
      </c>
      <c r="AA280" s="346">
        <f t="shared" si="73"/>
        <v>0</v>
      </c>
      <c r="AB280" s="346">
        <f t="shared" si="74"/>
        <v>0</v>
      </c>
      <c r="AC280" s="750">
        <f t="shared" si="60"/>
        <v>0</v>
      </c>
    </row>
    <row r="281" spans="1:29" x14ac:dyDescent="0.25">
      <c r="A281" s="121" t="str">
        <f>Monatsverwendungsnachweis!A291</f>
        <v/>
      </c>
      <c r="B281" s="184">
        <f>Monatsverwendungsnachweis!B291</f>
        <v>0</v>
      </c>
      <c r="C281" s="184">
        <f>Monatsverwendungsnachweis!D291</f>
        <v>0</v>
      </c>
      <c r="D281" s="146">
        <f>Monatsverwendungsnachweis!F291</f>
        <v>0</v>
      </c>
      <c r="E281" s="121">
        <f>Monatsverwendungsnachweis!G291</f>
        <v>0</v>
      </c>
      <c r="F281" s="146">
        <f>Monatsverwendungsnachweis!H291</f>
        <v>0</v>
      </c>
      <c r="G281" s="182">
        <f>Statistik!AM288</f>
        <v>0</v>
      </c>
      <c r="H281" s="182">
        <f>Statistik!AN288</f>
        <v>0</v>
      </c>
      <c r="I281" s="586">
        <f>IF(Monatsverwendungsnachweis!$P$6="ja",1,0)</f>
        <v>1</v>
      </c>
      <c r="J281" s="182">
        <f t="shared" si="61"/>
        <v>1</v>
      </c>
      <c r="K281" s="182">
        <f>IF(Monatsverwendungsnachweis!BI291&lt;=0,0,1)</f>
        <v>1</v>
      </c>
      <c r="L281" s="147">
        <f>Ermittlung_Pauschale!N280</f>
        <v>0</v>
      </c>
      <c r="M281" s="182">
        <f t="shared" si="63"/>
        <v>0</v>
      </c>
      <c r="N281" s="460">
        <f>Monatsverwendungsnachweis!$AG$7</f>
        <v>31</v>
      </c>
      <c r="O281" s="777">
        <f>Monatsverwendungsnachweis!J291</f>
        <v>0</v>
      </c>
      <c r="P281" s="182">
        <f t="shared" si="64"/>
        <v>0</v>
      </c>
      <c r="Q281" s="182">
        <f t="shared" si="62"/>
        <v>0</v>
      </c>
      <c r="R281" s="749">
        <f t="shared" si="65"/>
        <v>0</v>
      </c>
      <c r="S281" s="346">
        <f t="shared" si="66"/>
        <v>0</v>
      </c>
      <c r="T281" s="346">
        <f t="shared" si="67"/>
        <v>0</v>
      </c>
      <c r="U281" s="346">
        <f t="shared" si="68"/>
        <v>0</v>
      </c>
      <c r="V281" s="750">
        <f t="shared" si="69"/>
        <v>0</v>
      </c>
      <c r="W281" s="748"/>
      <c r="X281" s="822">
        <f t="shared" si="70"/>
        <v>0</v>
      </c>
      <c r="Y281" s="749">
        <f t="shared" si="71"/>
        <v>0</v>
      </c>
      <c r="Z281" s="346">
        <f t="shared" si="72"/>
        <v>0</v>
      </c>
      <c r="AA281" s="346">
        <f t="shared" si="73"/>
        <v>0</v>
      </c>
      <c r="AB281" s="346">
        <f t="shared" si="74"/>
        <v>0</v>
      </c>
      <c r="AC281" s="750">
        <f t="shared" si="60"/>
        <v>0</v>
      </c>
    </row>
    <row r="282" spans="1:29" x14ac:dyDescent="0.25">
      <c r="A282" s="121" t="str">
        <f>Monatsverwendungsnachweis!A292</f>
        <v/>
      </c>
      <c r="B282" s="184">
        <f>Monatsverwendungsnachweis!B292</f>
        <v>0</v>
      </c>
      <c r="C282" s="184">
        <f>Monatsverwendungsnachweis!D292</f>
        <v>0</v>
      </c>
      <c r="D282" s="146">
        <f>Monatsverwendungsnachweis!F292</f>
        <v>0</v>
      </c>
      <c r="E282" s="121">
        <f>Monatsverwendungsnachweis!G292</f>
        <v>0</v>
      </c>
      <c r="F282" s="146">
        <f>Monatsverwendungsnachweis!H292</f>
        <v>0</v>
      </c>
      <c r="G282" s="182">
        <f>Statistik!AM289</f>
        <v>0</v>
      </c>
      <c r="H282" s="182">
        <f>Statistik!AN289</f>
        <v>0</v>
      </c>
      <c r="I282" s="586">
        <f>IF(Monatsverwendungsnachweis!$P$6="ja",1,0)</f>
        <v>1</v>
      </c>
      <c r="J282" s="182">
        <f t="shared" si="61"/>
        <v>1</v>
      </c>
      <c r="K282" s="182">
        <f>IF(Monatsverwendungsnachweis!BI292&lt;=0,0,1)</f>
        <v>1</v>
      </c>
      <c r="L282" s="147">
        <f>Ermittlung_Pauschale!N281</f>
        <v>0</v>
      </c>
      <c r="M282" s="182">
        <f t="shared" si="63"/>
        <v>0</v>
      </c>
      <c r="N282" s="460">
        <f>Monatsverwendungsnachweis!$AG$7</f>
        <v>31</v>
      </c>
      <c r="O282" s="777">
        <f>Monatsverwendungsnachweis!J292</f>
        <v>0</v>
      </c>
      <c r="P282" s="182">
        <f t="shared" si="64"/>
        <v>0</v>
      </c>
      <c r="Q282" s="182">
        <f t="shared" si="62"/>
        <v>0</v>
      </c>
      <c r="R282" s="749">
        <f t="shared" si="65"/>
        <v>0</v>
      </c>
      <c r="S282" s="346">
        <f t="shared" si="66"/>
        <v>0</v>
      </c>
      <c r="T282" s="346">
        <f t="shared" si="67"/>
        <v>0</v>
      </c>
      <c r="U282" s="346">
        <f t="shared" si="68"/>
        <v>0</v>
      </c>
      <c r="V282" s="750">
        <f t="shared" si="69"/>
        <v>0</v>
      </c>
      <c r="W282" s="748"/>
      <c r="X282" s="822">
        <f t="shared" si="70"/>
        <v>0</v>
      </c>
      <c r="Y282" s="749">
        <f t="shared" si="71"/>
        <v>0</v>
      </c>
      <c r="Z282" s="346">
        <f t="shared" si="72"/>
        <v>0</v>
      </c>
      <c r="AA282" s="346">
        <f t="shared" si="73"/>
        <v>0</v>
      </c>
      <c r="AB282" s="346">
        <f t="shared" si="74"/>
        <v>0</v>
      </c>
      <c r="AC282" s="750">
        <f t="shared" si="60"/>
        <v>0</v>
      </c>
    </row>
    <row r="283" spans="1:29" x14ac:dyDescent="0.25">
      <c r="A283" s="121" t="str">
        <f>Monatsverwendungsnachweis!A293</f>
        <v/>
      </c>
      <c r="B283" s="184">
        <f>Monatsverwendungsnachweis!B293</f>
        <v>0</v>
      </c>
      <c r="C283" s="184">
        <f>Monatsverwendungsnachweis!D293</f>
        <v>0</v>
      </c>
      <c r="D283" s="146">
        <f>Monatsverwendungsnachweis!F293</f>
        <v>0</v>
      </c>
      <c r="E283" s="121">
        <f>Monatsverwendungsnachweis!G293</f>
        <v>0</v>
      </c>
      <c r="F283" s="146">
        <f>Monatsverwendungsnachweis!H293</f>
        <v>0</v>
      </c>
      <c r="G283" s="182">
        <f>Statistik!AM290</f>
        <v>0</v>
      </c>
      <c r="H283" s="182">
        <f>Statistik!AN290</f>
        <v>0</v>
      </c>
      <c r="I283" s="586">
        <f>IF(Monatsverwendungsnachweis!$P$6="ja",1,0)</f>
        <v>1</v>
      </c>
      <c r="J283" s="182">
        <f t="shared" si="61"/>
        <v>1</v>
      </c>
      <c r="K283" s="182">
        <f>IF(Monatsverwendungsnachweis!BI293&lt;=0,0,1)</f>
        <v>1</v>
      </c>
      <c r="L283" s="147">
        <f>Ermittlung_Pauschale!N282</f>
        <v>0</v>
      </c>
      <c r="M283" s="182">
        <f t="shared" si="63"/>
        <v>0</v>
      </c>
      <c r="N283" s="460">
        <f>Monatsverwendungsnachweis!$AG$7</f>
        <v>31</v>
      </c>
      <c r="O283" s="777">
        <f>Monatsverwendungsnachweis!J293</f>
        <v>0</v>
      </c>
      <c r="P283" s="182">
        <f t="shared" si="64"/>
        <v>0</v>
      </c>
      <c r="Q283" s="182">
        <f t="shared" si="62"/>
        <v>0</v>
      </c>
      <c r="R283" s="749">
        <f t="shared" si="65"/>
        <v>0</v>
      </c>
      <c r="S283" s="346">
        <f t="shared" si="66"/>
        <v>0</v>
      </c>
      <c r="T283" s="346">
        <f t="shared" si="67"/>
        <v>0</v>
      </c>
      <c r="U283" s="346">
        <f t="shared" si="68"/>
        <v>0</v>
      </c>
      <c r="V283" s="750">
        <f t="shared" si="69"/>
        <v>0</v>
      </c>
      <c r="W283" s="748"/>
      <c r="X283" s="822">
        <f t="shared" si="70"/>
        <v>0</v>
      </c>
      <c r="Y283" s="749">
        <f t="shared" si="71"/>
        <v>0</v>
      </c>
      <c r="Z283" s="346">
        <f t="shared" si="72"/>
        <v>0</v>
      </c>
      <c r="AA283" s="346">
        <f t="shared" si="73"/>
        <v>0</v>
      </c>
      <c r="AB283" s="346">
        <f t="shared" si="74"/>
        <v>0</v>
      </c>
      <c r="AC283" s="750">
        <f t="shared" si="60"/>
        <v>0</v>
      </c>
    </row>
    <row r="284" spans="1:29" x14ac:dyDescent="0.25">
      <c r="A284" s="121" t="str">
        <f>Monatsverwendungsnachweis!A294</f>
        <v/>
      </c>
      <c r="B284" s="184">
        <f>Monatsverwendungsnachweis!B294</f>
        <v>0</v>
      </c>
      <c r="C284" s="184">
        <f>Monatsverwendungsnachweis!D294</f>
        <v>0</v>
      </c>
      <c r="D284" s="146">
        <f>Monatsverwendungsnachweis!F294</f>
        <v>0</v>
      </c>
      <c r="E284" s="121">
        <f>Monatsverwendungsnachweis!G294</f>
        <v>0</v>
      </c>
      <c r="F284" s="146">
        <f>Monatsverwendungsnachweis!H294</f>
        <v>0</v>
      </c>
      <c r="G284" s="182">
        <f>Statistik!AM291</f>
        <v>0</v>
      </c>
      <c r="H284" s="182">
        <f>Statistik!AN291</f>
        <v>0</v>
      </c>
      <c r="I284" s="586">
        <f>IF(Monatsverwendungsnachweis!$P$6="ja",1,0)</f>
        <v>1</v>
      </c>
      <c r="J284" s="182">
        <f t="shared" si="61"/>
        <v>1</v>
      </c>
      <c r="K284" s="182">
        <f>IF(Monatsverwendungsnachweis!BI294&lt;=0,0,1)</f>
        <v>1</v>
      </c>
      <c r="L284" s="147">
        <f>Ermittlung_Pauschale!N283</f>
        <v>0</v>
      </c>
      <c r="M284" s="182">
        <f t="shared" si="63"/>
        <v>0</v>
      </c>
      <c r="N284" s="460">
        <f>Monatsverwendungsnachweis!$AG$7</f>
        <v>31</v>
      </c>
      <c r="O284" s="777">
        <f>Monatsverwendungsnachweis!J294</f>
        <v>0</v>
      </c>
      <c r="P284" s="182">
        <f t="shared" si="64"/>
        <v>0</v>
      </c>
      <c r="Q284" s="182">
        <f t="shared" si="62"/>
        <v>0</v>
      </c>
      <c r="R284" s="749">
        <f t="shared" si="65"/>
        <v>0</v>
      </c>
      <c r="S284" s="346">
        <f t="shared" si="66"/>
        <v>0</v>
      </c>
      <c r="T284" s="346">
        <f t="shared" si="67"/>
        <v>0</v>
      </c>
      <c r="U284" s="346">
        <f t="shared" si="68"/>
        <v>0</v>
      </c>
      <c r="V284" s="750">
        <f t="shared" si="69"/>
        <v>0</v>
      </c>
      <c r="W284" s="748"/>
      <c r="X284" s="822">
        <f t="shared" si="70"/>
        <v>0</v>
      </c>
      <c r="Y284" s="749">
        <f t="shared" si="71"/>
        <v>0</v>
      </c>
      <c r="Z284" s="346">
        <f t="shared" si="72"/>
        <v>0</v>
      </c>
      <c r="AA284" s="346">
        <f t="shared" si="73"/>
        <v>0</v>
      </c>
      <c r="AB284" s="346">
        <f t="shared" si="74"/>
        <v>0</v>
      </c>
      <c r="AC284" s="750">
        <f t="shared" si="60"/>
        <v>0</v>
      </c>
    </row>
    <row r="285" spans="1:29" x14ac:dyDescent="0.25">
      <c r="A285" s="121" t="str">
        <f>Monatsverwendungsnachweis!A295</f>
        <v/>
      </c>
      <c r="B285" s="184">
        <f>Monatsverwendungsnachweis!B295</f>
        <v>0</v>
      </c>
      <c r="C285" s="184">
        <f>Monatsverwendungsnachweis!D295</f>
        <v>0</v>
      </c>
      <c r="D285" s="146">
        <f>Monatsverwendungsnachweis!F295</f>
        <v>0</v>
      </c>
      <c r="E285" s="121">
        <f>Monatsverwendungsnachweis!G295</f>
        <v>0</v>
      </c>
      <c r="F285" s="146">
        <f>Monatsverwendungsnachweis!H295</f>
        <v>0</v>
      </c>
      <c r="G285" s="182">
        <f>Statistik!AM292</f>
        <v>0</v>
      </c>
      <c r="H285" s="182">
        <f>Statistik!AN292</f>
        <v>0</v>
      </c>
      <c r="I285" s="586">
        <f>IF(Monatsverwendungsnachweis!$P$6="ja",1,0)</f>
        <v>1</v>
      </c>
      <c r="J285" s="182">
        <f t="shared" si="61"/>
        <v>1</v>
      </c>
      <c r="K285" s="182">
        <f>IF(Monatsverwendungsnachweis!BI295&lt;=0,0,1)</f>
        <v>1</v>
      </c>
      <c r="L285" s="147">
        <f>Ermittlung_Pauschale!N284</f>
        <v>0</v>
      </c>
      <c r="M285" s="182">
        <f t="shared" si="63"/>
        <v>0</v>
      </c>
      <c r="N285" s="460">
        <f>Monatsverwendungsnachweis!$AG$7</f>
        <v>31</v>
      </c>
      <c r="O285" s="777">
        <f>Monatsverwendungsnachweis!J295</f>
        <v>0</v>
      </c>
      <c r="P285" s="182">
        <f t="shared" si="64"/>
        <v>0</v>
      </c>
      <c r="Q285" s="182">
        <f t="shared" si="62"/>
        <v>0</v>
      </c>
      <c r="R285" s="749">
        <f t="shared" si="65"/>
        <v>0</v>
      </c>
      <c r="S285" s="346">
        <f t="shared" si="66"/>
        <v>0</v>
      </c>
      <c r="T285" s="346">
        <f t="shared" si="67"/>
        <v>0</v>
      </c>
      <c r="U285" s="346">
        <f t="shared" si="68"/>
        <v>0</v>
      </c>
      <c r="V285" s="750">
        <f t="shared" si="69"/>
        <v>0</v>
      </c>
      <c r="W285" s="748"/>
      <c r="X285" s="822">
        <f t="shared" si="70"/>
        <v>0</v>
      </c>
      <c r="Y285" s="749">
        <f t="shared" si="71"/>
        <v>0</v>
      </c>
      <c r="Z285" s="346">
        <f t="shared" si="72"/>
        <v>0</v>
      </c>
      <c r="AA285" s="346">
        <f t="shared" si="73"/>
        <v>0</v>
      </c>
      <c r="AB285" s="346">
        <f t="shared" si="74"/>
        <v>0</v>
      </c>
      <c r="AC285" s="750">
        <f t="shared" si="60"/>
        <v>0</v>
      </c>
    </row>
    <row r="286" spans="1:29" x14ac:dyDescent="0.25">
      <c r="A286" s="121" t="str">
        <f>Monatsverwendungsnachweis!A296</f>
        <v/>
      </c>
      <c r="B286" s="184">
        <f>Monatsverwendungsnachweis!B296</f>
        <v>0</v>
      </c>
      <c r="C286" s="184">
        <f>Monatsverwendungsnachweis!D296</f>
        <v>0</v>
      </c>
      <c r="D286" s="146">
        <f>Monatsverwendungsnachweis!F296</f>
        <v>0</v>
      </c>
      <c r="E286" s="121">
        <f>Monatsverwendungsnachweis!G296</f>
        <v>0</v>
      </c>
      <c r="F286" s="146">
        <f>Monatsverwendungsnachweis!H296</f>
        <v>0</v>
      </c>
      <c r="G286" s="182">
        <f>Statistik!AM293</f>
        <v>0</v>
      </c>
      <c r="H286" s="182">
        <f>Statistik!AN293</f>
        <v>0</v>
      </c>
      <c r="I286" s="586">
        <f>IF(Monatsverwendungsnachweis!$P$6="ja",1,0)</f>
        <v>1</v>
      </c>
      <c r="J286" s="182">
        <f t="shared" si="61"/>
        <v>1</v>
      </c>
      <c r="K286" s="182">
        <f>IF(Monatsverwendungsnachweis!BI296&lt;=0,0,1)</f>
        <v>1</v>
      </c>
      <c r="L286" s="147">
        <f>Ermittlung_Pauschale!N285</f>
        <v>0</v>
      </c>
      <c r="M286" s="182">
        <f t="shared" si="63"/>
        <v>0</v>
      </c>
      <c r="N286" s="460">
        <f>Monatsverwendungsnachweis!$AG$7</f>
        <v>31</v>
      </c>
      <c r="O286" s="777">
        <f>Monatsverwendungsnachweis!J296</f>
        <v>0</v>
      </c>
      <c r="P286" s="182">
        <f t="shared" si="64"/>
        <v>0</v>
      </c>
      <c r="Q286" s="182">
        <f t="shared" si="62"/>
        <v>0</v>
      </c>
      <c r="R286" s="749">
        <f t="shared" si="65"/>
        <v>0</v>
      </c>
      <c r="S286" s="346">
        <f t="shared" si="66"/>
        <v>0</v>
      </c>
      <c r="T286" s="346">
        <f t="shared" si="67"/>
        <v>0</v>
      </c>
      <c r="U286" s="346">
        <f t="shared" si="68"/>
        <v>0</v>
      </c>
      <c r="V286" s="750">
        <f t="shared" si="69"/>
        <v>0</v>
      </c>
      <c r="W286" s="748"/>
      <c r="X286" s="822">
        <f t="shared" si="70"/>
        <v>0</v>
      </c>
      <c r="Y286" s="749">
        <f t="shared" si="71"/>
        <v>0</v>
      </c>
      <c r="Z286" s="346">
        <f t="shared" si="72"/>
        <v>0</v>
      </c>
      <c r="AA286" s="346">
        <f t="shared" si="73"/>
        <v>0</v>
      </c>
      <c r="AB286" s="346">
        <f t="shared" si="74"/>
        <v>0</v>
      </c>
      <c r="AC286" s="750">
        <f t="shared" si="60"/>
        <v>0</v>
      </c>
    </row>
    <row r="287" spans="1:29" x14ac:dyDescent="0.25">
      <c r="A287" s="121" t="str">
        <f>Monatsverwendungsnachweis!A297</f>
        <v/>
      </c>
      <c r="B287" s="184">
        <f>Monatsverwendungsnachweis!B297</f>
        <v>0</v>
      </c>
      <c r="C287" s="184">
        <f>Monatsverwendungsnachweis!D297</f>
        <v>0</v>
      </c>
      <c r="D287" s="146">
        <f>Monatsverwendungsnachweis!F297</f>
        <v>0</v>
      </c>
      <c r="E287" s="121">
        <f>Monatsverwendungsnachweis!G297</f>
        <v>0</v>
      </c>
      <c r="F287" s="146">
        <f>Monatsverwendungsnachweis!H297</f>
        <v>0</v>
      </c>
      <c r="G287" s="182">
        <f>Statistik!AM294</f>
        <v>0</v>
      </c>
      <c r="H287" s="182">
        <f>Statistik!AN294</f>
        <v>0</v>
      </c>
      <c r="I287" s="586">
        <f>IF(Monatsverwendungsnachweis!$P$6="ja",1,0)</f>
        <v>1</v>
      </c>
      <c r="J287" s="182">
        <f t="shared" si="61"/>
        <v>1</v>
      </c>
      <c r="K287" s="182">
        <f>IF(Monatsverwendungsnachweis!BI297&lt;=0,0,1)</f>
        <v>1</v>
      </c>
      <c r="L287" s="147">
        <f>Ermittlung_Pauschale!N286</f>
        <v>0</v>
      </c>
      <c r="M287" s="182">
        <f t="shared" si="63"/>
        <v>0</v>
      </c>
      <c r="N287" s="460">
        <f>Monatsverwendungsnachweis!$AG$7</f>
        <v>31</v>
      </c>
      <c r="O287" s="777">
        <f>Monatsverwendungsnachweis!J297</f>
        <v>0</v>
      </c>
      <c r="P287" s="182">
        <f t="shared" si="64"/>
        <v>0</v>
      </c>
      <c r="Q287" s="182">
        <f t="shared" si="62"/>
        <v>0</v>
      </c>
      <c r="R287" s="749">
        <f t="shared" si="65"/>
        <v>0</v>
      </c>
      <c r="S287" s="346">
        <f t="shared" si="66"/>
        <v>0</v>
      </c>
      <c r="T287" s="346">
        <f t="shared" si="67"/>
        <v>0</v>
      </c>
      <c r="U287" s="346">
        <f t="shared" si="68"/>
        <v>0</v>
      </c>
      <c r="V287" s="750">
        <f t="shared" si="69"/>
        <v>0</v>
      </c>
      <c r="W287" s="748"/>
      <c r="X287" s="822">
        <f t="shared" si="70"/>
        <v>0</v>
      </c>
      <c r="Y287" s="749">
        <f t="shared" si="71"/>
        <v>0</v>
      </c>
      <c r="Z287" s="346">
        <f t="shared" si="72"/>
        <v>0</v>
      </c>
      <c r="AA287" s="346">
        <f t="shared" si="73"/>
        <v>0</v>
      </c>
      <c r="AB287" s="346">
        <f t="shared" si="74"/>
        <v>0</v>
      </c>
      <c r="AC287" s="750">
        <f t="shared" si="60"/>
        <v>0</v>
      </c>
    </row>
    <row r="288" spans="1:29" x14ac:dyDescent="0.25">
      <c r="A288" s="121" t="str">
        <f>Monatsverwendungsnachweis!A298</f>
        <v/>
      </c>
      <c r="B288" s="184">
        <f>Monatsverwendungsnachweis!B298</f>
        <v>0</v>
      </c>
      <c r="C288" s="184">
        <f>Monatsverwendungsnachweis!D298</f>
        <v>0</v>
      </c>
      <c r="D288" s="146">
        <f>Monatsverwendungsnachweis!F298</f>
        <v>0</v>
      </c>
      <c r="E288" s="121">
        <f>Monatsverwendungsnachweis!G298</f>
        <v>0</v>
      </c>
      <c r="F288" s="146">
        <f>Monatsverwendungsnachweis!H298</f>
        <v>0</v>
      </c>
      <c r="G288" s="182">
        <f>Statistik!AM295</f>
        <v>0</v>
      </c>
      <c r="H288" s="182">
        <f>Statistik!AN295</f>
        <v>0</v>
      </c>
      <c r="I288" s="586">
        <f>IF(Monatsverwendungsnachweis!$P$6="ja",1,0)</f>
        <v>1</v>
      </c>
      <c r="J288" s="182">
        <f t="shared" si="61"/>
        <v>1</v>
      </c>
      <c r="K288" s="182">
        <f>IF(Monatsverwendungsnachweis!BI298&lt;=0,0,1)</f>
        <v>1</v>
      </c>
      <c r="L288" s="147">
        <f>Ermittlung_Pauschale!N287</f>
        <v>0</v>
      </c>
      <c r="M288" s="182">
        <f t="shared" si="63"/>
        <v>0</v>
      </c>
      <c r="N288" s="460">
        <f>Monatsverwendungsnachweis!$AG$7</f>
        <v>31</v>
      </c>
      <c r="O288" s="777">
        <f>Monatsverwendungsnachweis!J298</f>
        <v>0</v>
      </c>
      <c r="P288" s="182">
        <f t="shared" si="64"/>
        <v>0</v>
      </c>
      <c r="Q288" s="182">
        <f t="shared" si="62"/>
        <v>0</v>
      </c>
      <c r="R288" s="749">
        <f t="shared" si="65"/>
        <v>0</v>
      </c>
      <c r="S288" s="346">
        <f t="shared" si="66"/>
        <v>0</v>
      </c>
      <c r="T288" s="346">
        <f t="shared" si="67"/>
        <v>0</v>
      </c>
      <c r="U288" s="346">
        <f t="shared" si="68"/>
        <v>0</v>
      </c>
      <c r="V288" s="750">
        <f t="shared" si="69"/>
        <v>0</v>
      </c>
      <c r="W288" s="748"/>
      <c r="X288" s="822">
        <f t="shared" si="70"/>
        <v>0</v>
      </c>
      <c r="Y288" s="749">
        <f t="shared" si="71"/>
        <v>0</v>
      </c>
      <c r="Z288" s="346">
        <f t="shared" si="72"/>
        <v>0</v>
      </c>
      <c r="AA288" s="346">
        <f t="shared" si="73"/>
        <v>0</v>
      </c>
      <c r="AB288" s="346">
        <f t="shared" si="74"/>
        <v>0</v>
      </c>
      <c r="AC288" s="750">
        <f t="shared" si="60"/>
        <v>0</v>
      </c>
    </row>
    <row r="289" spans="1:29" x14ac:dyDescent="0.25">
      <c r="A289" s="121" t="str">
        <f>Monatsverwendungsnachweis!A299</f>
        <v/>
      </c>
      <c r="B289" s="184">
        <f>Monatsverwendungsnachweis!B299</f>
        <v>0</v>
      </c>
      <c r="C289" s="184">
        <f>Monatsverwendungsnachweis!D299</f>
        <v>0</v>
      </c>
      <c r="D289" s="146">
        <f>Monatsverwendungsnachweis!F299</f>
        <v>0</v>
      </c>
      <c r="E289" s="121">
        <f>Monatsverwendungsnachweis!G299</f>
        <v>0</v>
      </c>
      <c r="F289" s="146">
        <f>Monatsverwendungsnachweis!H299</f>
        <v>0</v>
      </c>
      <c r="G289" s="182">
        <f>Statistik!AM296</f>
        <v>0</v>
      </c>
      <c r="H289" s="182">
        <f>Statistik!AN296</f>
        <v>0</v>
      </c>
      <c r="I289" s="586">
        <f>IF(Monatsverwendungsnachweis!$P$6="ja",1,0)</f>
        <v>1</v>
      </c>
      <c r="J289" s="182">
        <f t="shared" si="61"/>
        <v>1</v>
      </c>
      <c r="K289" s="182">
        <f>IF(Monatsverwendungsnachweis!BI299&lt;=0,0,1)</f>
        <v>1</v>
      </c>
      <c r="L289" s="147">
        <f>Ermittlung_Pauschale!N288</f>
        <v>0</v>
      </c>
      <c r="M289" s="182">
        <f t="shared" si="63"/>
        <v>0</v>
      </c>
      <c r="N289" s="460">
        <f>Monatsverwendungsnachweis!$AG$7</f>
        <v>31</v>
      </c>
      <c r="O289" s="777">
        <f>Monatsverwendungsnachweis!J299</f>
        <v>0</v>
      </c>
      <c r="P289" s="182">
        <f t="shared" si="64"/>
        <v>0</v>
      </c>
      <c r="Q289" s="182">
        <f t="shared" si="62"/>
        <v>0</v>
      </c>
      <c r="R289" s="749">
        <f t="shared" si="65"/>
        <v>0</v>
      </c>
      <c r="S289" s="346">
        <f t="shared" si="66"/>
        <v>0</v>
      </c>
      <c r="T289" s="346">
        <f t="shared" si="67"/>
        <v>0</v>
      </c>
      <c r="U289" s="346">
        <f t="shared" si="68"/>
        <v>0</v>
      </c>
      <c r="V289" s="750">
        <f t="shared" si="69"/>
        <v>0</v>
      </c>
      <c r="W289" s="748"/>
      <c r="X289" s="822">
        <f t="shared" si="70"/>
        <v>0</v>
      </c>
      <c r="Y289" s="749">
        <f t="shared" si="71"/>
        <v>0</v>
      </c>
      <c r="Z289" s="346">
        <f t="shared" si="72"/>
        <v>0</v>
      </c>
      <c r="AA289" s="346">
        <f t="shared" si="73"/>
        <v>0</v>
      </c>
      <c r="AB289" s="346">
        <f t="shared" si="74"/>
        <v>0</v>
      </c>
      <c r="AC289" s="750">
        <f t="shared" si="60"/>
        <v>0</v>
      </c>
    </row>
    <row r="290" spans="1:29" x14ac:dyDescent="0.25">
      <c r="A290" s="121" t="str">
        <f>Monatsverwendungsnachweis!A300</f>
        <v/>
      </c>
      <c r="B290" s="184">
        <f>Monatsverwendungsnachweis!B300</f>
        <v>0</v>
      </c>
      <c r="C290" s="184">
        <f>Monatsverwendungsnachweis!D300</f>
        <v>0</v>
      </c>
      <c r="D290" s="146">
        <f>Monatsverwendungsnachweis!F300</f>
        <v>0</v>
      </c>
      <c r="E290" s="121">
        <f>Monatsverwendungsnachweis!G300</f>
        <v>0</v>
      </c>
      <c r="F290" s="146">
        <f>Monatsverwendungsnachweis!H300</f>
        <v>0</v>
      </c>
      <c r="G290" s="182">
        <f>Statistik!AM297</f>
        <v>0</v>
      </c>
      <c r="H290" s="182">
        <f>Statistik!AN297</f>
        <v>0</v>
      </c>
      <c r="I290" s="586">
        <f>IF(Monatsverwendungsnachweis!$P$6="ja",1,0)</f>
        <v>1</v>
      </c>
      <c r="J290" s="182">
        <f t="shared" si="61"/>
        <v>1</v>
      </c>
      <c r="K290" s="182">
        <f>IF(Monatsverwendungsnachweis!BI300&lt;=0,0,1)</f>
        <v>1</v>
      </c>
      <c r="L290" s="147">
        <f>Ermittlung_Pauschale!N289</f>
        <v>0</v>
      </c>
      <c r="M290" s="182">
        <f t="shared" si="63"/>
        <v>0</v>
      </c>
      <c r="N290" s="460">
        <f>Monatsverwendungsnachweis!$AG$7</f>
        <v>31</v>
      </c>
      <c r="O290" s="777">
        <f>Monatsverwendungsnachweis!J300</f>
        <v>0</v>
      </c>
      <c r="P290" s="182">
        <f t="shared" si="64"/>
        <v>0</v>
      </c>
      <c r="Q290" s="182">
        <f t="shared" si="62"/>
        <v>0</v>
      </c>
      <c r="R290" s="749">
        <f t="shared" si="65"/>
        <v>0</v>
      </c>
      <c r="S290" s="346">
        <f t="shared" si="66"/>
        <v>0</v>
      </c>
      <c r="T290" s="346">
        <f t="shared" si="67"/>
        <v>0</v>
      </c>
      <c r="U290" s="346">
        <f t="shared" si="68"/>
        <v>0</v>
      </c>
      <c r="V290" s="750">
        <f t="shared" si="69"/>
        <v>0</v>
      </c>
      <c r="W290" s="748"/>
      <c r="X290" s="822">
        <f t="shared" si="70"/>
        <v>0</v>
      </c>
      <c r="Y290" s="749">
        <f t="shared" si="71"/>
        <v>0</v>
      </c>
      <c r="Z290" s="346">
        <f t="shared" si="72"/>
        <v>0</v>
      </c>
      <c r="AA290" s="346">
        <f t="shared" si="73"/>
        <v>0</v>
      </c>
      <c r="AB290" s="346">
        <f t="shared" si="74"/>
        <v>0</v>
      </c>
      <c r="AC290" s="750">
        <f t="shared" si="60"/>
        <v>0</v>
      </c>
    </row>
    <row r="291" spans="1:29" x14ac:dyDescent="0.25">
      <c r="A291" s="121" t="str">
        <f>Monatsverwendungsnachweis!A301</f>
        <v/>
      </c>
      <c r="B291" s="184">
        <f>Monatsverwendungsnachweis!B301</f>
        <v>0</v>
      </c>
      <c r="C291" s="184">
        <f>Monatsverwendungsnachweis!D301</f>
        <v>0</v>
      </c>
      <c r="D291" s="146">
        <f>Monatsverwendungsnachweis!F301</f>
        <v>0</v>
      </c>
      <c r="E291" s="121">
        <f>Monatsverwendungsnachweis!G301</f>
        <v>0</v>
      </c>
      <c r="F291" s="146">
        <f>Monatsverwendungsnachweis!H301</f>
        <v>0</v>
      </c>
      <c r="G291" s="182">
        <f>Statistik!AM298</f>
        <v>0</v>
      </c>
      <c r="H291" s="182">
        <f>Statistik!AN298</f>
        <v>0</v>
      </c>
      <c r="I291" s="586">
        <f>IF(Monatsverwendungsnachweis!$P$6="ja",1,0)</f>
        <v>1</v>
      </c>
      <c r="J291" s="182">
        <f t="shared" si="61"/>
        <v>1</v>
      </c>
      <c r="K291" s="182">
        <f>IF(Monatsverwendungsnachweis!BI301&lt;=0,0,1)</f>
        <v>1</v>
      </c>
      <c r="L291" s="147">
        <f>Ermittlung_Pauschale!N290</f>
        <v>0</v>
      </c>
      <c r="M291" s="182">
        <f t="shared" si="63"/>
        <v>0</v>
      </c>
      <c r="N291" s="460">
        <f>Monatsverwendungsnachweis!$AG$7</f>
        <v>31</v>
      </c>
      <c r="O291" s="777">
        <f>Monatsverwendungsnachweis!J301</f>
        <v>0</v>
      </c>
      <c r="P291" s="182">
        <f t="shared" si="64"/>
        <v>0</v>
      </c>
      <c r="Q291" s="182">
        <f t="shared" si="62"/>
        <v>0</v>
      </c>
      <c r="R291" s="749">
        <f t="shared" si="65"/>
        <v>0</v>
      </c>
      <c r="S291" s="346">
        <f t="shared" si="66"/>
        <v>0</v>
      </c>
      <c r="T291" s="346">
        <f t="shared" si="67"/>
        <v>0</v>
      </c>
      <c r="U291" s="346">
        <f t="shared" si="68"/>
        <v>0</v>
      </c>
      <c r="V291" s="750">
        <f t="shared" si="69"/>
        <v>0</v>
      </c>
      <c r="W291" s="748"/>
      <c r="X291" s="822">
        <f t="shared" si="70"/>
        <v>0</v>
      </c>
      <c r="Y291" s="749">
        <f t="shared" si="71"/>
        <v>0</v>
      </c>
      <c r="Z291" s="346">
        <f t="shared" si="72"/>
        <v>0</v>
      </c>
      <c r="AA291" s="346">
        <f t="shared" si="73"/>
        <v>0</v>
      </c>
      <c r="AB291" s="346">
        <f t="shared" si="74"/>
        <v>0</v>
      </c>
      <c r="AC291" s="750">
        <f t="shared" si="60"/>
        <v>0</v>
      </c>
    </row>
    <row r="292" spans="1:29" x14ac:dyDescent="0.25">
      <c r="A292" s="121" t="str">
        <f>Monatsverwendungsnachweis!A302</f>
        <v/>
      </c>
      <c r="B292" s="184">
        <f>Monatsverwendungsnachweis!B302</f>
        <v>0</v>
      </c>
      <c r="C292" s="184">
        <f>Monatsverwendungsnachweis!D302</f>
        <v>0</v>
      </c>
      <c r="D292" s="146">
        <f>Monatsverwendungsnachweis!F302</f>
        <v>0</v>
      </c>
      <c r="E292" s="121">
        <f>Monatsverwendungsnachweis!G302</f>
        <v>0</v>
      </c>
      <c r="F292" s="146">
        <f>Monatsverwendungsnachweis!H302</f>
        <v>0</v>
      </c>
      <c r="G292" s="182">
        <f>Statistik!AM299</f>
        <v>0</v>
      </c>
      <c r="H292" s="182">
        <f>Statistik!AN299</f>
        <v>0</v>
      </c>
      <c r="I292" s="586">
        <f>IF(Monatsverwendungsnachweis!$P$6="ja",1,0)</f>
        <v>1</v>
      </c>
      <c r="J292" s="182">
        <f t="shared" si="61"/>
        <v>1</v>
      </c>
      <c r="K292" s="182">
        <f>IF(Monatsverwendungsnachweis!BI302&lt;=0,0,1)</f>
        <v>1</v>
      </c>
      <c r="L292" s="147">
        <f>Ermittlung_Pauschale!N291</f>
        <v>0</v>
      </c>
      <c r="M292" s="182">
        <f t="shared" si="63"/>
        <v>0</v>
      </c>
      <c r="N292" s="460">
        <f>Monatsverwendungsnachweis!$AG$7</f>
        <v>31</v>
      </c>
      <c r="O292" s="777">
        <f>Monatsverwendungsnachweis!J302</f>
        <v>0</v>
      </c>
      <c r="P292" s="182">
        <f t="shared" si="64"/>
        <v>0</v>
      </c>
      <c r="Q292" s="182">
        <f t="shared" si="62"/>
        <v>0</v>
      </c>
      <c r="R292" s="749">
        <f t="shared" si="65"/>
        <v>0</v>
      </c>
      <c r="S292" s="346">
        <f t="shared" si="66"/>
        <v>0</v>
      </c>
      <c r="T292" s="346">
        <f t="shared" si="67"/>
        <v>0</v>
      </c>
      <c r="U292" s="346">
        <f t="shared" si="68"/>
        <v>0</v>
      </c>
      <c r="V292" s="750">
        <f t="shared" si="69"/>
        <v>0</v>
      </c>
      <c r="W292" s="748"/>
      <c r="X292" s="822">
        <f t="shared" si="70"/>
        <v>0</v>
      </c>
      <c r="Y292" s="749">
        <f t="shared" si="71"/>
        <v>0</v>
      </c>
      <c r="Z292" s="346">
        <f t="shared" si="72"/>
        <v>0</v>
      </c>
      <c r="AA292" s="346">
        <f t="shared" si="73"/>
        <v>0</v>
      </c>
      <c r="AB292" s="346">
        <f t="shared" si="74"/>
        <v>0</v>
      </c>
      <c r="AC292" s="750">
        <f t="shared" si="60"/>
        <v>0</v>
      </c>
    </row>
    <row r="293" spans="1:29" x14ac:dyDescent="0.25">
      <c r="A293" s="121" t="str">
        <f>Monatsverwendungsnachweis!A303</f>
        <v/>
      </c>
      <c r="B293" s="184">
        <f>Monatsverwendungsnachweis!B303</f>
        <v>0</v>
      </c>
      <c r="C293" s="184">
        <f>Monatsverwendungsnachweis!D303</f>
        <v>0</v>
      </c>
      <c r="D293" s="146">
        <f>Monatsverwendungsnachweis!F303</f>
        <v>0</v>
      </c>
      <c r="E293" s="121">
        <f>Monatsverwendungsnachweis!G303</f>
        <v>0</v>
      </c>
      <c r="F293" s="146">
        <f>Monatsverwendungsnachweis!H303</f>
        <v>0</v>
      </c>
      <c r="G293" s="182">
        <f>Statistik!AM300</f>
        <v>0</v>
      </c>
      <c r="H293" s="182">
        <f>Statistik!AN300</f>
        <v>0</v>
      </c>
      <c r="I293" s="586">
        <f>IF(Monatsverwendungsnachweis!$P$6="ja",1,0)</f>
        <v>1</v>
      </c>
      <c r="J293" s="182">
        <f t="shared" si="61"/>
        <v>1</v>
      </c>
      <c r="K293" s="182">
        <f>IF(Monatsverwendungsnachweis!BI303&lt;=0,0,1)</f>
        <v>1</v>
      </c>
      <c r="L293" s="147">
        <f>Ermittlung_Pauschale!N292</f>
        <v>0</v>
      </c>
      <c r="M293" s="182">
        <f t="shared" si="63"/>
        <v>0</v>
      </c>
      <c r="N293" s="460">
        <f>Monatsverwendungsnachweis!$AG$7</f>
        <v>31</v>
      </c>
      <c r="O293" s="777">
        <f>Monatsverwendungsnachweis!J303</f>
        <v>0</v>
      </c>
      <c r="P293" s="182">
        <f t="shared" si="64"/>
        <v>0</v>
      </c>
      <c r="Q293" s="182">
        <f t="shared" si="62"/>
        <v>0</v>
      </c>
      <c r="R293" s="749">
        <f t="shared" si="65"/>
        <v>0</v>
      </c>
      <c r="S293" s="346">
        <f t="shared" si="66"/>
        <v>0</v>
      </c>
      <c r="T293" s="346">
        <f t="shared" si="67"/>
        <v>0</v>
      </c>
      <c r="U293" s="346">
        <f t="shared" si="68"/>
        <v>0</v>
      </c>
      <c r="V293" s="750">
        <f t="shared" si="69"/>
        <v>0</v>
      </c>
      <c r="W293" s="748"/>
      <c r="X293" s="822">
        <f t="shared" si="70"/>
        <v>0</v>
      </c>
      <c r="Y293" s="749">
        <f t="shared" si="71"/>
        <v>0</v>
      </c>
      <c r="Z293" s="346">
        <f t="shared" si="72"/>
        <v>0</v>
      </c>
      <c r="AA293" s="346">
        <f t="shared" si="73"/>
        <v>0</v>
      </c>
      <c r="AB293" s="346">
        <f t="shared" si="74"/>
        <v>0</v>
      </c>
      <c r="AC293" s="750">
        <f t="shared" si="60"/>
        <v>0</v>
      </c>
    </row>
    <row r="294" spans="1:29" x14ac:dyDescent="0.25">
      <c r="A294" s="121" t="str">
        <f>Monatsverwendungsnachweis!A304</f>
        <v/>
      </c>
      <c r="B294" s="184">
        <f>Monatsverwendungsnachweis!B304</f>
        <v>0</v>
      </c>
      <c r="C294" s="184">
        <f>Monatsverwendungsnachweis!D304</f>
        <v>0</v>
      </c>
      <c r="D294" s="146">
        <f>Monatsverwendungsnachweis!F304</f>
        <v>0</v>
      </c>
      <c r="E294" s="121">
        <f>Monatsverwendungsnachweis!G304</f>
        <v>0</v>
      </c>
      <c r="F294" s="146">
        <f>Monatsverwendungsnachweis!H304</f>
        <v>0</v>
      </c>
      <c r="G294" s="182">
        <f>Statistik!AM301</f>
        <v>0</v>
      </c>
      <c r="H294" s="182">
        <f>Statistik!AN301</f>
        <v>0</v>
      </c>
      <c r="I294" s="586">
        <f>IF(Monatsverwendungsnachweis!$P$6="ja",1,0)</f>
        <v>1</v>
      </c>
      <c r="J294" s="182">
        <f t="shared" si="61"/>
        <v>1</v>
      </c>
      <c r="K294" s="182">
        <f>IF(Monatsverwendungsnachweis!BI304&lt;=0,0,1)</f>
        <v>1</v>
      </c>
      <c r="L294" s="147">
        <f>Ermittlung_Pauschale!N293</f>
        <v>0</v>
      </c>
      <c r="M294" s="182">
        <f t="shared" si="63"/>
        <v>0</v>
      </c>
      <c r="N294" s="460">
        <f>Monatsverwendungsnachweis!$AG$7</f>
        <v>31</v>
      </c>
      <c r="O294" s="777">
        <f>Monatsverwendungsnachweis!J304</f>
        <v>0</v>
      </c>
      <c r="P294" s="182">
        <f t="shared" si="64"/>
        <v>0</v>
      </c>
      <c r="Q294" s="182">
        <f t="shared" si="62"/>
        <v>0</v>
      </c>
      <c r="R294" s="749">
        <f t="shared" si="65"/>
        <v>0</v>
      </c>
      <c r="S294" s="346">
        <f t="shared" si="66"/>
        <v>0</v>
      </c>
      <c r="T294" s="346">
        <f t="shared" si="67"/>
        <v>0</v>
      </c>
      <c r="U294" s="346">
        <f t="shared" si="68"/>
        <v>0</v>
      </c>
      <c r="V294" s="750">
        <f t="shared" si="69"/>
        <v>0</v>
      </c>
      <c r="W294" s="748"/>
      <c r="X294" s="822">
        <f t="shared" si="70"/>
        <v>0</v>
      </c>
      <c r="Y294" s="749">
        <f t="shared" si="71"/>
        <v>0</v>
      </c>
      <c r="Z294" s="346">
        <f t="shared" si="72"/>
        <v>0</v>
      </c>
      <c r="AA294" s="346">
        <f t="shared" si="73"/>
        <v>0</v>
      </c>
      <c r="AB294" s="346">
        <f t="shared" si="74"/>
        <v>0</v>
      </c>
      <c r="AC294" s="750">
        <f t="shared" si="60"/>
        <v>0</v>
      </c>
    </row>
    <row r="295" spans="1:29" x14ac:dyDescent="0.25">
      <c r="A295" s="121" t="str">
        <f>Monatsverwendungsnachweis!A305</f>
        <v/>
      </c>
      <c r="B295" s="184">
        <f>Monatsverwendungsnachweis!B305</f>
        <v>0</v>
      </c>
      <c r="C295" s="184">
        <f>Monatsverwendungsnachweis!D305</f>
        <v>0</v>
      </c>
      <c r="D295" s="146">
        <f>Monatsverwendungsnachweis!F305</f>
        <v>0</v>
      </c>
      <c r="E295" s="121">
        <f>Monatsverwendungsnachweis!G305</f>
        <v>0</v>
      </c>
      <c r="F295" s="146">
        <f>Monatsverwendungsnachweis!H305</f>
        <v>0</v>
      </c>
      <c r="G295" s="182">
        <f>Statistik!AM302</f>
        <v>0</v>
      </c>
      <c r="H295" s="182">
        <f>Statistik!AN302</f>
        <v>0</v>
      </c>
      <c r="I295" s="586">
        <f>IF(Monatsverwendungsnachweis!$P$6="ja",1,0)</f>
        <v>1</v>
      </c>
      <c r="J295" s="182">
        <f t="shared" si="61"/>
        <v>1</v>
      </c>
      <c r="K295" s="182">
        <f>IF(Monatsverwendungsnachweis!BI305&lt;=0,0,1)</f>
        <v>1</v>
      </c>
      <c r="L295" s="147">
        <f>Ermittlung_Pauschale!N294</f>
        <v>0</v>
      </c>
      <c r="M295" s="182">
        <f t="shared" si="63"/>
        <v>0</v>
      </c>
      <c r="N295" s="460">
        <f>Monatsverwendungsnachweis!$AG$7</f>
        <v>31</v>
      </c>
      <c r="O295" s="777">
        <f>Monatsverwendungsnachweis!J305</f>
        <v>0</v>
      </c>
      <c r="P295" s="182">
        <f t="shared" si="64"/>
        <v>0</v>
      </c>
      <c r="Q295" s="182">
        <f t="shared" si="62"/>
        <v>0</v>
      </c>
      <c r="R295" s="749">
        <f t="shared" si="65"/>
        <v>0</v>
      </c>
      <c r="S295" s="346">
        <f t="shared" si="66"/>
        <v>0</v>
      </c>
      <c r="T295" s="346">
        <f t="shared" si="67"/>
        <v>0</v>
      </c>
      <c r="U295" s="346">
        <f t="shared" si="68"/>
        <v>0</v>
      </c>
      <c r="V295" s="750">
        <f t="shared" si="69"/>
        <v>0</v>
      </c>
      <c r="W295" s="748"/>
      <c r="X295" s="822">
        <f t="shared" si="70"/>
        <v>0</v>
      </c>
      <c r="Y295" s="749">
        <f t="shared" si="71"/>
        <v>0</v>
      </c>
      <c r="Z295" s="346">
        <f t="shared" si="72"/>
        <v>0</v>
      </c>
      <c r="AA295" s="346">
        <f t="shared" si="73"/>
        <v>0</v>
      </c>
      <c r="AB295" s="346">
        <f t="shared" si="74"/>
        <v>0</v>
      </c>
      <c r="AC295" s="750">
        <f t="shared" ref="AC295:AC302" si="75">SUM(Y295:AB295)</f>
        <v>0</v>
      </c>
    </row>
    <row r="296" spans="1:29" x14ac:dyDescent="0.25">
      <c r="A296" s="121" t="str">
        <f>Monatsverwendungsnachweis!A306</f>
        <v/>
      </c>
      <c r="B296" s="184">
        <f>Monatsverwendungsnachweis!B306</f>
        <v>0</v>
      </c>
      <c r="C296" s="184">
        <f>Monatsverwendungsnachweis!D306</f>
        <v>0</v>
      </c>
      <c r="D296" s="146">
        <f>Monatsverwendungsnachweis!F306</f>
        <v>0</v>
      </c>
      <c r="E296" s="121">
        <f>Monatsverwendungsnachweis!G306</f>
        <v>0</v>
      </c>
      <c r="F296" s="146">
        <f>Monatsverwendungsnachweis!H306</f>
        <v>0</v>
      </c>
      <c r="G296" s="182">
        <f>Statistik!AM303</f>
        <v>0</v>
      </c>
      <c r="H296" s="182">
        <f>Statistik!AN303</f>
        <v>0</v>
      </c>
      <c r="I296" s="586">
        <f>IF(Monatsverwendungsnachweis!$P$6="ja",1,0)</f>
        <v>1</v>
      </c>
      <c r="J296" s="182">
        <f t="shared" si="61"/>
        <v>1</v>
      </c>
      <c r="K296" s="182">
        <f>IF(Monatsverwendungsnachweis!BI306&lt;=0,0,1)</f>
        <v>1</v>
      </c>
      <c r="L296" s="147">
        <f>Ermittlung_Pauschale!N295</f>
        <v>0</v>
      </c>
      <c r="M296" s="182">
        <f t="shared" si="63"/>
        <v>0</v>
      </c>
      <c r="N296" s="460">
        <f>Monatsverwendungsnachweis!$AG$7</f>
        <v>31</v>
      </c>
      <c r="O296" s="777">
        <f>Monatsverwendungsnachweis!J306</f>
        <v>0</v>
      </c>
      <c r="P296" s="182">
        <f t="shared" si="64"/>
        <v>0</v>
      </c>
      <c r="Q296" s="182">
        <f t="shared" si="62"/>
        <v>0</v>
      </c>
      <c r="R296" s="749">
        <f t="shared" si="65"/>
        <v>0</v>
      </c>
      <c r="S296" s="346">
        <f t="shared" si="66"/>
        <v>0</v>
      </c>
      <c r="T296" s="346">
        <f t="shared" si="67"/>
        <v>0</v>
      </c>
      <c r="U296" s="346">
        <f t="shared" si="68"/>
        <v>0</v>
      </c>
      <c r="V296" s="750">
        <f t="shared" si="69"/>
        <v>0</v>
      </c>
      <c r="W296" s="748"/>
      <c r="X296" s="822">
        <f t="shared" si="70"/>
        <v>0</v>
      </c>
      <c r="Y296" s="749">
        <f t="shared" si="71"/>
        <v>0</v>
      </c>
      <c r="Z296" s="346">
        <f t="shared" si="72"/>
        <v>0</v>
      </c>
      <c r="AA296" s="346">
        <f t="shared" si="73"/>
        <v>0</v>
      </c>
      <c r="AB296" s="346">
        <f t="shared" si="74"/>
        <v>0</v>
      </c>
      <c r="AC296" s="750">
        <f t="shared" si="75"/>
        <v>0</v>
      </c>
    </row>
    <row r="297" spans="1:29" x14ac:dyDescent="0.25">
      <c r="A297" s="121" t="str">
        <f>Monatsverwendungsnachweis!A307</f>
        <v/>
      </c>
      <c r="B297" s="184">
        <f>Monatsverwendungsnachweis!B307</f>
        <v>0</v>
      </c>
      <c r="C297" s="184">
        <f>Monatsverwendungsnachweis!D307</f>
        <v>0</v>
      </c>
      <c r="D297" s="146">
        <f>Monatsverwendungsnachweis!F307</f>
        <v>0</v>
      </c>
      <c r="E297" s="121">
        <f>Monatsverwendungsnachweis!G307</f>
        <v>0</v>
      </c>
      <c r="F297" s="146">
        <f>Monatsverwendungsnachweis!H307</f>
        <v>0</v>
      </c>
      <c r="G297" s="182">
        <f>Statistik!AM304</f>
        <v>0</v>
      </c>
      <c r="H297" s="182">
        <f>Statistik!AN304</f>
        <v>0</v>
      </c>
      <c r="I297" s="586">
        <f>IF(Monatsverwendungsnachweis!$P$6="ja",1,0)</f>
        <v>1</v>
      </c>
      <c r="J297" s="182">
        <f t="shared" si="61"/>
        <v>1</v>
      </c>
      <c r="K297" s="182">
        <f>IF(Monatsverwendungsnachweis!BI307&lt;=0,0,1)</f>
        <v>1</v>
      </c>
      <c r="L297" s="147">
        <f>Ermittlung_Pauschale!N296</f>
        <v>0</v>
      </c>
      <c r="M297" s="182">
        <f t="shared" si="63"/>
        <v>0</v>
      </c>
      <c r="N297" s="460">
        <f>Monatsverwendungsnachweis!$AG$7</f>
        <v>31</v>
      </c>
      <c r="O297" s="777">
        <f>Monatsverwendungsnachweis!J307</f>
        <v>0</v>
      </c>
      <c r="P297" s="182">
        <f t="shared" si="64"/>
        <v>0</v>
      </c>
      <c r="Q297" s="182">
        <f t="shared" si="62"/>
        <v>0</v>
      </c>
      <c r="R297" s="749">
        <f t="shared" si="65"/>
        <v>0</v>
      </c>
      <c r="S297" s="346">
        <f t="shared" si="66"/>
        <v>0</v>
      </c>
      <c r="T297" s="346">
        <f t="shared" si="67"/>
        <v>0</v>
      </c>
      <c r="U297" s="346">
        <f t="shared" si="68"/>
        <v>0</v>
      </c>
      <c r="V297" s="750">
        <f t="shared" si="69"/>
        <v>0</v>
      </c>
      <c r="W297" s="748"/>
      <c r="X297" s="822">
        <f t="shared" si="70"/>
        <v>0</v>
      </c>
      <c r="Y297" s="749">
        <f t="shared" si="71"/>
        <v>0</v>
      </c>
      <c r="Z297" s="346">
        <f t="shared" si="72"/>
        <v>0</v>
      </c>
      <c r="AA297" s="346">
        <f t="shared" si="73"/>
        <v>0</v>
      </c>
      <c r="AB297" s="346">
        <f t="shared" si="74"/>
        <v>0</v>
      </c>
      <c r="AC297" s="750">
        <f t="shared" si="75"/>
        <v>0</v>
      </c>
    </row>
    <row r="298" spans="1:29" x14ac:dyDescent="0.25">
      <c r="A298" s="121" t="str">
        <f>Monatsverwendungsnachweis!A308</f>
        <v/>
      </c>
      <c r="B298" s="184">
        <f>Monatsverwendungsnachweis!B308</f>
        <v>0</v>
      </c>
      <c r="C298" s="184">
        <f>Monatsverwendungsnachweis!D308</f>
        <v>0</v>
      </c>
      <c r="D298" s="146">
        <f>Monatsverwendungsnachweis!F308</f>
        <v>0</v>
      </c>
      <c r="E298" s="121">
        <f>Monatsverwendungsnachweis!G308</f>
        <v>0</v>
      </c>
      <c r="F298" s="146">
        <f>Monatsverwendungsnachweis!H308</f>
        <v>0</v>
      </c>
      <c r="G298" s="182">
        <f>Statistik!AM305</f>
        <v>0</v>
      </c>
      <c r="H298" s="182">
        <f>Statistik!AN305</f>
        <v>0</v>
      </c>
      <c r="I298" s="586">
        <f>IF(Monatsverwendungsnachweis!$P$6="ja",1,0)</f>
        <v>1</v>
      </c>
      <c r="J298" s="182">
        <f t="shared" si="61"/>
        <v>1</v>
      </c>
      <c r="K298" s="182">
        <f>IF(Monatsverwendungsnachweis!BI308&lt;=0,0,1)</f>
        <v>1</v>
      </c>
      <c r="L298" s="147">
        <f>Ermittlung_Pauschale!N297</f>
        <v>0</v>
      </c>
      <c r="M298" s="182">
        <f t="shared" si="63"/>
        <v>0</v>
      </c>
      <c r="N298" s="460">
        <f>Monatsverwendungsnachweis!$AG$7</f>
        <v>31</v>
      </c>
      <c r="O298" s="777">
        <f>Monatsverwendungsnachweis!J308</f>
        <v>0</v>
      </c>
      <c r="P298" s="182">
        <f t="shared" si="64"/>
        <v>0</v>
      </c>
      <c r="Q298" s="182">
        <f t="shared" si="62"/>
        <v>0</v>
      </c>
      <c r="R298" s="749">
        <f t="shared" si="65"/>
        <v>0</v>
      </c>
      <c r="S298" s="346">
        <f t="shared" si="66"/>
        <v>0</v>
      </c>
      <c r="T298" s="346">
        <f t="shared" si="67"/>
        <v>0</v>
      </c>
      <c r="U298" s="346">
        <f t="shared" si="68"/>
        <v>0</v>
      </c>
      <c r="V298" s="750">
        <f t="shared" si="69"/>
        <v>0</v>
      </c>
      <c r="W298" s="748"/>
      <c r="X298" s="822">
        <f t="shared" si="70"/>
        <v>0</v>
      </c>
      <c r="Y298" s="749">
        <f t="shared" si="71"/>
        <v>0</v>
      </c>
      <c r="Z298" s="346">
        <f t="shared" si="72"/>
        <v>0</v>
      </c>
      <c r="AA298" s="346">
        <f t="shared" si="73"/>
        <v>0</v>
      </c>
      <c r="AB298" s="346">
        <f t="shared" si="74"/>
        <v>0</v>
      </c>
      <c r="AC298" s="750">
        <f t="shared" si="75"/>
        <v>0</v>
      </c>
    </row>
    <row r="299" spans="1:29" x14ac:dyDescent="0.25">
      <c r="A299" s="121" t="str">
        <f>Monatsverwendungsnachweis!A309</f>
        <v/>
      </c>
      <c r="B299" s="184">
        <f>Monatsverwendungsnachweis!B309</f>
        <v>0</v>
      </c>
      <c r="C299" s="184">
        <f>Monatsverwendungsnachweis!D309</f>
        <v>0</v>
      </c>
      <c r="D299" s="146">
        <f>Monatsverwendungsnachweis!F309</f>
        <v>0</v>
      </c>
      <c r="E299" s="121">
        <f>Monatsverwendungsnachweis!G309</f>
        <v>0</v>
      </c>
      <c r="F299" s="146">
        <f>Monatsverwendungsnachweis!H309</f>
        <v>0</v>
      </c>
      <c r="G299" s="182">
        <f>Statistik!AM306</f>
        <v>0</v>
      </c>
      <c r="H299" s="182">
        <f>Statistik!AN306</f>
        <v>0</v>
      </c>
      <c r="I299" s="586">
        <f>IF(Monatsverwendungsnachweis!$P$6="ja",1,0)</f>
        <v>1</v>
      </c>
      <c r="J299" s="182">
        <f t="shared" si="61"/>
        <v>1</v>
      </c>
      <c r="K299" s="182">
        <f>IF(Monatsverwendungsnachweis!BI309&lt;=0,0,1)</f>
        <v>1</v>
      </c>
      <c r="L299" s="147">
        <f>Ermittlung_Pauschale!N298</f>
        <v>0</v>
      </c>
      <c r="M299" s="182">
        <f t="shared" si="63"/>
        <v>0</v>
      </c>
      <c r="N299" s="460">
        <f>Monatsverwendungsnachweis!$AG$7</f>
        <v>31</v>
      </c>
      <c r="O299" s="777">
        <f>Monatsverwendungsnachweis!J309</f>
        <v>0</v>
      </c>
      <c r="P299" s="182">
        <f t="shared" si="64"/>
        <v>0</v>
      </c>
      <c r="Q299" s="182">
        <f t="shared" si="62"/>
        <v>0</v>
      </c>
      <c r="R299" s="749">
        <f t="shared" si="65"/>
        <v>0</v>
      </c>
      <c r="S299" s="346">
        <f t="shared" si="66"/>
        <v>0</v>
      </c>
      <c r="T299" s="346">
        <f t="shared" si="67"/>
        <v>0</v>
      </c>
      <c r="U299" s="346">
        <f t="shared" si="68"/>
        <v>0</v>
      </c>
      <c r="V299" s="750">
        <f t="shared" si="69"/>
        <v>0</v>
      </c>
      <c r="W299" s="748"/>
      <c r="X299" s="822">
        <f t="shared" si="70"/>
        <v>0</v>
      </c>
      <c r="Y299" s="749">
        <f t="shared" si="71"/>
        <v>0</v>
      </c>
      <c r="Z299" s="346">
        <f t="shared" si="72"/>
        <v>0</v>
      </c>
      <c r="AA299" s="346">
        <f t="shared" si="73"/>
        <v>0</v>
      </c>
      <c r="AB299" s="346">
        <f t="shared" si="74"/>
        <v>0</v>
      </c>
      <c r="AC299" s="750">
        <f t="shared" si="75"/>
        <v>0</v>
      </c>
    </row>
    <row r="300" spans="1:29" x14ac:dyDescent="0.25">
      <c r="A300" s="121" t="str">
        <f>Monatsverwendungsnachweis!A310</f>
        <v/>
      </c>
      <c r="B300" s="184">
        <f>Monatsverwendungsnachweis!B310</f>
        <v>0</v>
      </c>
      <c r="C300" s="184">
        <f>Monatsverwendungsnachweis!D310</f>
        <v>0</v>
      </c>
      <c r="D300" s="146">
        <f>Monatsverwendungsnachweis!F310</f>
        <v>0</v>
      </c>
      <c r="E300" s="121">
        <f>Monatsverwendungsnachweis!G310</f>
        <v>0</v>
      </c>
      <c r="F300" s="146">
        <f>Monatsverwendungsnachweis!H310</f>
        <v>0</v>
      </c>
      <c r="G300" s="182">
        <f>Statistik!AM307</f>
        <v>0</v>
      </c>
      <c r="H300" s="182">
        <f>Statistik!AN307</f>
        <v>0</v>
      </c>
      <c r="I300" s="586">
        <f>IF(Monatsverwendungsnachweis!$P$6="ja",1,0)</f>
        <v>1</v>
      </c>
      <c r="J300" s="182">
        <f t="shared" si="61"/>
        <v>1</v>
      </c>
      <c r="K300" s="182">
        <f>IF(Monatsverwendungsnachweis!BI310&lt;=0,0,1)</f>
        <v>1</v>
      </c>
      <c r="L300" s="147">
        <f>Ermittlung_Pauschale!N299</f>
        <v>0</v>
      </c>
      <c r="M300" s="182">
        <f t="shared" si="63"/>
        <v>0</v>
      </c>
      <c r="N300" s="460">
        <f>Monatsverwendungsnachweis!$AG$7</f>
        <v>31</v>
      </c>
      <c r="O300" s="777">
        <f>Monatsverwendungsnachweis!J310</f>
        <v>0</v>
      </c>
      <c r="P300" s="182">
        <f t="shared" si="64"/>
        <v>0</v>
      </c>
      <c r="Q300" s="182">
        <f t="shared" si="62"/>
        <v>0</v>
      </c>
      <c r="R300" s="749">
        <f t="shared" si="65"/>
        <v>0</v>
      </c>
      <c r="S300" s="346">
        <f t="shared" si="66"/>
        <v>0</v>
      </c>
      <c r="T300" s="346">
        <f t="shared" si="67"/>
        <v>0</v>
      </c>
      <c r="U300" s="346">
        <f t="shared" si="68"/>
        <v>0</v>
      </c>
      <c r="V300" s="750">
        <f t="shared" si="69"/>
        <v>0</v>
      </c>
      <c r="W300" s="748"/>
      <c r="X300" s="822">
        <f t="shared" si="70"/>
        <v>0</v>
      </c>
      <c r="Y300" s="749">
        <f t="shared" si="71"/>
        <v>0</v>
      </c>
      <c r="Z300" s="346">
        <f t="shared" si="72"/>
        <v>0</v>
      </c>
      <c r="AA300" s="346">
        <f t="shared" si="73"/>
        <v>0</v>
      </c>
      <c r="AB300" s="346">
        <f t="shared" si="74"/>
        <v>0</v>
      </c>
      <c r="AC300" s="750">
        <f t="shared" si="75"/>
        <v>0</v>
      </c>
    </row>
    <row r="301" spans="1:29" x14ac:dyDescent="0.25">
      <c r="A301" s="121" t="str">
        <f>Monatsverwendungsnachweis!A311</f>
        <v/>
      </c>
      <c r="B301" s="184">
        <f>Monatsverwendungsnachweis!B311</f>
        <v>0</v>
      </c>
      <c r="C301" s="184">
        <f>Monatsverwendungsnachweis!D311</f>
        <v>0</v>
      </c>
      <c r="D301" s="146">
        <f>Monatsverwendungsnachweis!F311</f>
        <v>0</v>
      </c>
      <c r="E301" s="121">
        <f>Monatsverwendungsnachweis!G311</f>
        <v>0</v>
      </c>
      <c r="F301" s="146">
        <f>Monatsverwendungsnachweis!H311</f>
        <v>0</v>
      </c>
      <c r="G301" s="182">
        <f>Statistik!AM308</f>
        <v>0</v>
      </c>
      <c r="H301" s="182">
        <f>Statistik!AN308</f>
        <v>0</v>
      </c>
      <c r="I301" s="586">
        <f>IF(Monatsverwendungsnachweis!$P$6="ja",1,0)</f>
        <v>1</v>
      </c>
      <c r="J301" s="182">
        <f t="shared" si="61"/>
        <v>1</v>
      </c>
      <c r="K301" s="182">
        <f>IF(Monatsverwendungsnachweis!BI311&lt;=0,0,1)</f>
        <v>1</v>
      </c>
      <c r="L301" s="147">
        <f>Ermittlung_Pauschale!N300</f>
        <v>0</v>
      </c>
      <c r="M301" s="182">
        <f t="shared" si="63"/>
        <v>0</v>
      </c>
      <c r="N301" s="460">
        <f>Monatsverwendungsnachweis!$AG$7</f>
        <v>31</v>
      </c>
      <c r="O301" s="777">
        <f>Monatsverwendungsnachweis!J311</f>
        <v>0</v>
      </c>
      <c r="P301" s="182">
        <f t="shared" si="64"/>
        <v>0</v>
      </c>
      <c r="Q301" s="182">
        <f t="shared" si="62"/>
        <v>0</v>
      </c>
      <c r="R301" s="749">
        <f t="shared" si="65"/>
        <v>0</v>
      </c>
      <c r="S301" s="346">
        <f t="shared" si="66"/>
        <v>0</v>
      </c>
      <c r="T301" s="346">
        <f t="shared" si="67"/>
        <v>0</v>
      </c>
      <c r="U301" s="346">
        <f t="shared" si="68"/>
        <v>0</v>
      </c>
      <c r="V301" s="750">
        <f t="shared" si="69"/>
        <v>0</v>
      </c>
      <c r="W301" s="748"/>
      <c r="X301" s="822">
        <f t="shared" si="70"/>
        <v>0</v>
      </c>
      <c r="Y301" s="749">
        <f t="shared" si="71"/>
        <v>0</v>
      </c>
      <c r="Z301" s="346">
        <f t="shared" si="72"/>
        <v>0</v>
      </c>
      <c r="AA301" s="346">
        <f t="shared" si="73"/>
        <v>0</v>
      </c>
      <c r="AB301" s="346">
        <f t="shared" si="74"/>
        <v>0</v>
      </c>
      <c r="AC301" s="750">
        <f t="shared" si="75"/>
        <v>0</v>
      </c>
    </row>
    <row r="302" spans="1:29" ht="13.8" thickBot="1" x14ac:dyDescent="0.3">
      <c r="A302" s="736" t="str">
        <f>Monatsverwendungsnachweis!A312</f>
        <v/>
      </c>
      <c r="B302" s="737">
        <f>Monatsverwendungsnachweis!B312</f>
        <v>0</v>
      </c>
      <c r="C302" s="737">
        <f>Monatsverwendungsnachweis!D312</f>
        <v>0</v>
      </c>
      <c r="D302" s="738">
        <f>Monatsverwendungsnachweis!F312</f>
        <v>0</v>
      </c>
      <c r="E302" s="736">
        <f>Monatsverwendungsnachweis!G312</f>
        <v>0</v>
      </c>
      <c r="F302" s="738">
        <f>Monatsverwendungsnachweis!H312</f>
        <v>0</v>
      </c>
      <c r="G302" s="739">
        <f>Statistik!AM309</f>
        <v>0</v>
      </c>
      <c r="H302" s="739">
        <f>Statistik!AN309</f>
        <v>0</v>
      </c>
      <c r="I302" s="707">
        <f>IF(Monatsverwendungsnachweis!$P$6="ja",1,0)</f>
        <v>1</v>
      </c>
      <c r="J302" s="739">
        <f t="shared" si="61"/>
        <v>1</v>
      </c>
      <c r="K302" s="182">
        <f>IF(Monatsverwendungsnachweis!BI312&lt;=0,0,1)</f>
        <v>1</v>
      </c>
      <c r="L302" s="799">
        <f>Ermittlung_Pauschale!N301</f>
        <v>0</v>
      </c>
      <c r="M302" s="182">
        <f t="shared" si="63"/>
        <v>0</v>
      </c>
      <c r="N302" s="740">
        <f>Monatsverwendungsnachweis!$AG$7</f>
        <v>31</v>
      </c>
      <c r="O302" s="740">
        <f>Monatsverwendungsnachweis!J312</f>
        <v>0</v>
      </c>
      <c r="P302" s="739">
        <f t="shared" si="64"/>
        <v>0</v>
      </c>
      <c r="Q302" s="739">
        <f t="shared" si="62"/>
        <v>0</v>
      </c>
      <c r="R302" s="751">
        <f t="shared" si="65"/>
        <v>0</v>
      </c>
      <c r="S302" s="752">
        <f t="shared" si="66"/>
        <v>0</v>
      </c>
      <c r="T302" s="752">
        <f t="shared" si="67"/>
        <v>0</v>
      </c>
      <c r="U302" s="752">
        <f t="shared" si="68"/>
        <v>0</v>
      </c>
      <c r="V302" s="753">
        <f t="shared" si="69"/>
        <v>0</v>
      </c>
      <c r="W302" s="754"/>
      <c r="X302" s="825">
        <f t="shared" si="70"/>
        <v>0</v>
      </c>
      <c r="Y302" s="751">
        <f t="shared" si="71"/>
        <v>0</v>
      </c>
      <c r="Z302" s="752">
        <f t="shared" si="72"/>
        <v>0</v>
      </c>
      <c r="AA302" s="752">
        <f t="shared" si="73"/>
        <v>0</v>
      </c>
      <c r="AB302" s="752">
        <f t="shared" si="74"/>
        <v>0</v>
      </c>
      <c r="AC302" s="753">
        <f t="shared" si="75"/>
        <v>0</v>
      </c>
    </row>
    <row r="303" spans="1:29" x14ac:dyDescent="0.25">
      <c r="A303" s="136"/>
      <c r="B303" s="135"/>
      <c r="C303" s="135"/>
      <c r="D303" s="137"/>
      <c r="G303" s="732">
        <f>SUM(G3:G302)</f>
        <v>0</v>
      </c>
      <c r="H303" s="732">
        <f>SUM(H3:H302)</f>
        <v>0</v>
      </c>
      <c r="I303" s="733"/>
      <c r="M303" s="757">
        <f>SUM(M3:M302)</f>
        <v>0</v>
      </c>
      <c r="N303" s="733"/>
      <c r="O303" s="733"/>
      <c r="P303" s="733">
        <f>SUM(P3:P302)</f>
        <v>0</v>
      </c>
      <c r="Q303" s="802"/>
      <c r="R303" s="758">
        <f>SUM(R3:R302)</f>
        <v>0</v>
      </c>
      <c r="S303" s="758"/>
      <c r="T303" s="758"/>
      <c r="U303" s="759"/>
      <c r="V303" s="735" t="s">
        <v>381</v>
      </c>
      <c r="W303" s="734"/>
      <c r="X303" s="734"/>
      <c r="Y303" s="758">
        <f>SUM(Y3:Y302)</f>
        <v>0</v>
      </c>
      <c r="Z303" s="758"/>
      <c r="AA303" s="758"/>
      <c r="AB303" s="759"/>
      <c r="AC303" s="735" t="s">
        <v>381</v>
      </c>
    </row>
    <row r="304" spans="1:29" x14ac:dyDescent="0.25">
      <c r="A304" s="136"/>
      <c r="B304" s="135"/>
      <c r="C304" s="135"/>
      <c r="D304" s="137"/>
      <c r="G304" s="138"/>
      <c r="H304" s="138"/>
      <c r="Q304" s="801"/>
      <c r="R304" s="346"/>
      <c r="S304" s="760">
        <f>SUM(S3:S302)</f>
        <v>0</v>
      </c>
      <c r="T304" s="760"/>
      <c r="U304" s="346"/>
      <c r="V304" s="731" t="s">
        <v>382</v>
      </c>
      <c r="W304" s="730"/>
      <c r="X304" s="730"/>
      <c r="Y304" s="346"/>
      <c r="Z304" s="760">
        <f>SUM(Z3:Z302)</f>
        <v>0</v>
      </c>
      <c r="AA304" s="760"/>
      <c r="AB304" s="346"/>
      <c r="AC304" s="731" t="s">
        <v>382</v>
      </c>
    </row>
    <row r="305" spans="1:31" x14ac:dyDescent="0.25">
      <c r="A305" s="136"/>
      <c r="B305" s="135"/>
      <c r="C305" s="135"/>
      <c r="D305" s="137"/>
      <c r="E305" s="136"/>
      <c r="F305" s="137"/>
      <c r="G305" s="138"/>
      <c r="H305" s="138"/>
      <c r="J305" s="137"/>
      <c r="K305" s="137"/>
      <c r="L305" s="137"/>
      <c r="M305" s="137"/>
      <c r="Q305" s="801"/>
      <c r="R305" s="346"/>
      <c r="S305" s="760"/>
      <c r="T305" s="761">
        <f>SUM(T3:T302)</f>
        <v>0</v>
      </c>
      <c r="U305" s="346"/>
      <c r="V305" s="731" t="s">
        <v>383</v>
      </c>
      <c r="W305" s="730"/>
      <c r="X305" s="730"/>
      <c r="Y305" s="346"/>
      <c r="Z305" s="760"/>
      <c r="AA305" s="761">
        <f>SUM(AA3:AA302)</f>
        <v>0</v>
      </c>
      <c r="AB305" s="346"/>
      <c r="AC305" s="731" t="s">
        <v>383</v>
      </c>
      <c r="AE305" s="120" t="s">
        <v>746</v>
      </c>
    </row>
    <row r="306" spans="1:31" x14ac:dyDescent="0.25">
      <c r="A306" s="136"/>
      <c r="B306" s="135"/>
      <c r="C306" s="135"/>
      <c r="D306" s="137"/>
      <c r="E306" s="136"/>
      <c r="F306" s="137"/>
      <c r="G306" s="138"/>
      <c r="H306" s="138"/>
      <c r="J306" s="137"/>
      <c r="K306" s="137"/>
      <c r="L306" s="137"/>
      <c r="M306" s="137"/>
      <c r="Q306" s="801"/>
      <c r="R306" s="346"/>
      <c r="S306" s="346"/>
      <c r="T306" s="760"/>
      <c r="U306" s="760">
        <f>SUM(U3:U302)</f>
        <v>0</v>
      </c>
      <c r="V306" s="731" t="s">
        <v>384</v>
      </c>
      <c r="W306" s="730"/>
      <c r="X306" s="730"/>
      <c r="Y306" s="346"/>
      <c r="Z306" s="346"/>
      <c r="AA306" s="760"/>
      <c r="AB306" s="760">
        <f>SUM(AB3:AB302)</f>
        <v>0</v>
      </c>
      <c r="AC306" s="731" t="s">
        <v>384</v>
      </c>
    </row>
    <row r="307" spans="1:31" x14ac:dyDescent="0.25">
      <c r="A307" s="136"/>
      <c r="B307" s="135"/>
      <c r="C307" s="135"/>
      <c r="D307" s="137"/>
      <c r="E307" s="136"/>
      <c r="F307" s="137"/>
      <c r="G307" s="138"/>
      <c r="H307" s="138"/>
      <c r="J307" s="137"/>
      <c r="K307" s="137"/>
      <c r="L307" s="137"/>
      <c r="M307" s="137"/>
    </row>
    <row r="308" spans="1:31" x14ac:dyDescent="0.25">
      <c r="A308" s="136"/>
      <c r="B308" s="135"/>
      <c r="C308" s="135"/>
      <c r="D308" s="137"/>
      <c r="E308" s="136"/>
      <c r="F308" s="137"/>
      <c r="G308" s="138"/>
      <c r="H308" s="138"/>
      <c r="J308" s="137"/>
      <c r="K308" s="137"/>
      <c r="L308" s="137"/>
      <c r="M308" s="137"/>
      <c r="R308" s="760">
        <f>300-COUNTIF($Y$3:$Y$302,0)</f>
        <v>0</v>
      </c>
      <c r="S308" s="760"/>
      <c r="T308" s="760"/>
      <c r="U308" s="346"/>
      <c r="V308" s="762" t="s">
        <v>381</v>
      </c>
    </row>
    <row r="309" spans="1:31" x14ac:dyDescent="0.25">
      <c r="A309" s="136"/>
      <c r="B309" s="135"/>
      <c r="C309" s="135"/>
      <c r="D309" s="137"/>
      <c r="E309" s="136"/>
      <c r="F309" s="137"/>
      <c r="G309" s="138"/>
      <c r="H309" s="138"/>
      <c r="J309" s="137"/>
      <c r="K309" s="137"/>
      <c r="L309" s="137"/>
      <c r="M309" s="137"/>
      <c r="R309" s="346"/>
      <c r="S309" s="760">
        <f>300-COUNTIF($Z$3:$Z$302,0)</f>
        <v>0</v>
      </c>
      <c r="T309" s="760"/>
      <c r="U309" s="346"/>
      <c r="V309" s="731" t="s">
        <v>382</v>
      </c>
    </row>
    <row r="310" spans="1:31" x14ac:dyDescent="0.25">
      <c r="A310" s="136"/>
      <c r="B310" s="135"/>
      <c r="C310" s="135"/>
      <c r="D310" s="137"/>
      <c r="E310" s="136"/>
      <c r="F310" s="137"/>
      <c r="G310" s="138"/>
      <c r="H310" s="138"/>
      <c r="J310" s="137"/>
      <c r="K310" s="137"/>
      <c r="L310" s="137"/>
      <c r="M310" s="137"/>
      <c r="R310" s="346"/>
      <c r="S310" s="760"/>
      <c r="T310" s="760">
        <f>300-COUNTIF($AA$3:$AA$302,0)</f>
        <v>0</v>
      </c>
      <c r="U310" s="346"/>
      <c r="V310" s="731" t="s">
        <v>383</v>
      </c>
      <c r="Y310" s="183" t="s">
        <v>748</v>
      </c>
    </row>
    <row r="311" spans="1:31" x14ac:dyDescent="0.25">
      <c r="A311" s="136"/>
      <c r="B311" s="135"/>
      <c r="C311" s="135"/>
      <c r="D311" s="137"/>
      <c r="E311" s="136"/>
      <c r="F311" s="137"/>
      <c r="G311" s="138"/>
      <c r="H311" s="138"/>
      <c r="J311" s="137"/>
      <c r="K311" s="137"/>
      <c r="L311" s="137"/>
      <c r="M311" s="137"/>
      <c r="R311" s="346"/>
      <c r="S311" s="346"/>
      <c r="T311" s="760"/>
      <c r="U311" s="760">
        <f>300-COUNTIF($AB$3:$AB$302,0)</f>
        <v>0</v>
      </c>
      <c r="V311" s="731" t="s">
        <v>384</v>
      </c>
    </row>
    <row r="312" spans="1:31" x14ac:dyDescent="0.25">
      <c r="A312" s="136"/>
      <c r="B312" s="135"/>
      <c r="C312" s="135"/>
      <c r="D312" s="137"/>
      <c r="E312" s="136"/>
      <c r="F312" s="137"/>
      <c r="G312" s="138"/>
      <c r="H312" s="138"/>
      <c r="J312" s="137"/>
      <c r="K312" s="137"/>
      <c r="L312" s="137"/>
      <c r="M312" s="137"/>
    </row>
    <row r="313" spans="1:31" x14ac:dyDescent="0.25">
      <c r="A313" s="136"/>
      <c r="B313" s="135"/>
      <c r="C313" s="135"/>
      <c r="D313" s="137"/>
      <c r="E313" s="136"/>
      <c r="F313" s="137"/>
      <c r="G313" s="138"/>
      <c r="H313" s="138"/>
      <c r="J313" s="137"/>
      <c r="K313" s="137"/>
      <c r="L313" s="137"/>
      <c r="M313" s="137"/>
      <c r="R313" s="760">
        <f>R303+R308</f>
        <v>0</v>
      </c>
      <c r="S313" s="760"/>
      <c r="T313" s="760"/>
      <c r="U313" s="346"/>
      <c r="V313" s="762" t="s">
        <v>381</v>
      </c>
    </row>
    <row r="314" spans="1:31" x14ac:dyDescent="0.25">
      <c r="A314" s="136"/>
      <c r="B314" s="135"/>
      <c r="C314" s="135"/>
      <c r="D314" s="137"/>
      <c r="E314" s="136"/>
      <c r="F314" s="137"/>
      <c r="G314" s="138"/>
      <c r="H314" s="138"/>
      <c r="J314" s="137"/>
      <c r="K314" s="137"/>
      <c r="L314" s="137"/>
      <c r="M314" s="137"/>
      <c r="R314" s="346"/>
      <c r="S314" s="760">
        <f>S304+S309</f>
        <v>0</v>
      </c>
      <c r="T314" s="760"/>
      <c r="U314" s="346"/>
      <c r="V314" s="731" t="s">
        <v>382</v>
      </c>
    </row>
    <row r="315" spans="1:31" x14ac:dyDescent="0.25">
      <c r="A315" s="136"/>
      <c r="B315" s="135"/>
      <c r="C315" s="135"/>
      <c r="D315" s="137"/>
      <c r="E315" s="136"/>
      <c r="F315" s="137"/>
      <c r="G315" s="138"/>
      <c r="H315" s="138"/>
      <c r="J315" s="137"/>
      <c r="K315" s="137"/>
      <c r="L315" s="137"/>
      <c r="M315" s="137"/>
      <c r="R315" s="346"/>
      <c r="S315" s="760"/>
      <c r="T315" s="760">
        <f>T305+T310</f>
        <v>0</v>
      </c>
      <c r="U315" s="346"/>
      <c r="V315" s="731" t="s">
        <v>383</v>
      </c>
      <c r="Y315" s="183" t="s">
        <v>747</v>
      </c>
    </row>
    <row r="316" spans="1:31" x14ac:dyDescent="0.25">
      <c r="A316" s="136"/>
      <c r="B316" s="135"/>
      <c r="C316" s="135"/>
      <c r="D316" s="137"/>
      <c r="E316" s="136"/>
      <c r="F316" s="137"/>
      <c r="G316" s="138"/>
      <c r="H316" s="138"/>
      <c r="J316" s="137"/>
      <c r="K316" s="137"/>
      <c r="L316" s="137"/>
      <c r="M316" s="137"/>
      <c r="R316" s="346"/>
      <c r="S316" s="346"/>
      <c r="T316" s="760"/>
      <c r="U316" s="760">
        <f>U306+U311</f>
        <v>0</v>
      </c>
      <c r="V316" s="731" t="s">
        <v>384</v>
      </c>
    </row>
    <row r="317" spans="1:31" x14ac:dyDescent="0.25">
      <c r="A317" s="136"/>
      <c r="B317" s="135"/>
      <c r="C317" s="135"/>
      <c r="D317" s="137"/>
      <c r="E317" s="136"/>
      <c r="F317" s="137"/>
      <c r="G317" s="138"/>
      <c r="H317" s="138"/>
      <c r="J317" s="137"/>
      <c r="K317" s="137"/>
      <c r="L317" s="137"/>
      <c r="M317" s="137"/>
    </row>
    <row r="318" spans="1:31" x14ac:dyDescent="0.25">
      <c r="A318" s="136"/>
      <c r="B318" s="135"/>
      <c r="C318" s="135"/>
      <c r="D318" s="137"/>
      <c r="E318" s="136"/>
      <c r="F318" s="137"/>
      <c r="G318" s="138"/>
      <c r="H318" s="138"/>
      <c r="J318" s="137"/>
      <c r="K318" s="137"/>
      <c r="L318" s="137"/>
      <c r="M318" s="137"/>
    </row>
    <row r="319" spans="1:31" x14ac:dyDescent="0.25">
      <c r="A319" s="136"/>
      <c r="B319" s="135"/>
      <c r="C319" s="135"/>
      <c r="D319" s="137"/>
      <c r="E319" s="136"/>
      <c r="F319" s="137"/>
      <c r="G319" s="138"/>
      <c r="H319" s="138"/>
      <c r="J319" s="137"/>
      <c r="K319" s="137"/>
      <c r="L319" s="137"/>
      <c r="M319" s="137"/>
    </row>
    <row r="320" spans="1:31" x14ac:dyDescent="0.25">
      <c r="A320" s="136"/>
      <c r="B320" s="135"/>
      <c r="C320" s="135"/>
      <c r="D320" s="137"/>
      <c r="E320" s="136"/>
      <c r="F320" s="137"/>
      <c r="G320" s="138"/>
      <c r="H320" s="138"/>
      <c r="J320" s="137"/>
      <c r="K320" s="137"/>
      <c r="L320" s="137"/>
      <c r="M320" s="137"/>
    </row>
    <row r="321" spans="1:13" x14ac:dyDescent="0.25">
      <c r="A321" s="136"/>
      <c r="B321" s="135"/>
      <c r="C321" s="135"/>
      <c r="D321" s="137"/>
      <c r="E321" s="136"/>
      <c r="F321" s="137"/>
      <c r="G321" s="138"/>
      <c r="H321" s="138"/>
      <c r="J321" s="137"/>
      <c r="K321" s="137"/>
      <c r="L321" s="137"/>
      <c r="M321" s="137"/>
    </row>
    <row r="322" spans="1:13" x14ac:dyDescent="0.25">
      <c r="A322" s="136"/>
      <c r="B322" s="135"/>
      <c r="C322" s="135"/>
      <c r="D322" s="137"/>
      <c r="E322" s="136"/>
      <c r="F322" s="137"/>
      <c r="G322" s="138"/>
      <c r="H322" s="138"/>
      <c r="J322" s="137"/>
      <c r="K322" s="137"/>
      <c r="L322" s="137"/>
      <c r="M322" s="137"/>
    </row>
    <row r="323" spans="1:13" x14ac:dyDescent="0.25">
      <c r="A323" s="136"/>
      <c r="B323" s="135"/>
      <c r="C323" s="135"/>
      <c r="D323" s="137"/>
      <c r="E323" s="136"/>
      <c r="F323" s="137"/>
      <c r="G323" s="138"/>
      <c r="H323" s="138"/>
      <c r="J323" s="137"/>
      <c r="K323" s="137"/>
      <c r="L323" s="137"/>
      <c r="M323" s="137"/>
    </row>
    <row r="324" spans="1:13" x14ac:dyDescent="0.25">
      <c r="A324" s="136"/>
      <c r="B324" s="135"/>
      <c r="C324" s="135"/>
      <c r="D324" s="137"/>
      <c r="E324" s="136"/>
      <c r="F324" s="137"/>
      <c r="G324" s="138"/>
      <c r="H324" s="138"/>
      <c r="J324" s="137"/>
      <c r="K324" s="137"/>
      <c r="L324" s="137"/>
      <c r="M324" s="137"/>
    </row>
    <row r="325" spans="1:13" x14ac:dyDescent="0.25">
      <c r="A325" s="136"/>
      <c r="B325" s="135"/>
      <c r="C325" s="135"/>
      <c r="D325" s="137"/>
      <c r="E325" s="136"/>
      <c r="F325" s="137"/>
      <c r="G325" s="138"/>
      <c r="H325" s="138"/>
      <c r="J325" s="137"/>
      <c r="K325" s="137"/>
      <c r="L325" s="137"/>
      <c r="M325" s="137"/>
    </row>
    <row r="326" spans="1:13" x14ac:dyDescent="0.25">
      <c r="A326" s="136"/>
      <c r="B326" s="135"/>
      <c r="C326" s="135"/>
      <c r="D326" s="137"/>
      <c r="E326" s="136"/>
      <c r="F326" s="137"/>
      <c r="G326" s="138"/>
      <c r="H326" s="138"/>
      <c r="J326" s="137"/>
      <c r="K326" s="137"/>
      <c r="L326" s="137"/>
      <c r="M326" s="137"/>
    </row>
    <row r="327" spans="1:13" x14ac:dyDescent="0.25">
      <c r="A327" s="136"/>
      <c r="B327" s="135"/>
      <c r="C327" s="135"/>
      <c r="D327" s="137"/>
      <c r="E327" s="136"/>
      <c r="F327" s="137"/>
      <c r="G327" s="138"/>
      <c r="H327" s="138"/>
      <c r="J327" s="137"/>
      <c r="K327" s="137"/>
      <c r="L327" s="137"/>
      <c r="M327" s="137"/>
    </row>
    <row r="328" spans="1:13" x14ac:dyDescent="0.25">
      <c r="A328" s="136"/>
      <c r="B328" s="135"/>
      <c r="C328" s="135"/>
      <c r="D328" s="137"/>
      <c r="E328" s="136"/>
      <c r="F328" s="137"/>
      <c r="G328" s="138"/>
      <c r="H328" s="138"/>
      <c r="J328" s="137"/>
      <c r="K328" s="137"/>
      <c r="L328" s="137"/>
      <c r="M328" s="137"/>
    </row>
    <row r="329" spans="1:13" x14ac:dyDescent="0.25">
      <c r="A329" s="136"/>
      <c r="B329" s="135"/>
      <c r="C329" s="135"/>
      <c r="D329" s="137"/>
      <c r="E329" s="136"/>
      <c r="F329" s="137"/>
      <c r="G329" s="138"/>
      <c r="H329" s="138"/>
      <c r="J329" s="137"/>
      <c r="K329" s="137"/>
      <c r="L329" s="137"/>
      <c r="M329" s="137"/>
    </row>
    <row r="330" spans="1:13" x14ac:dyDescent="0.25">
      <c r="A330" s="136"/>
      <c r="B330" s="135"/>
      <c r="C330" s="135"/>
      <c r="D330" s="137"/>
      <c r="E330" s="136"/>
      <c r="F330" s="137"/>
      <c r="G330" s="138"/>
      <c r="H330" s="138"/>
      <c r="J330" s="137"/>
      <c r="K330" s="137"/>
      <c r="L330" s="137"/>
      <c r="M330" s="137"/>
    </row>
    <row r="331" spans="1:13" x14ac:dyDescent="0.25">
      <c r="A331" s="136"/>
      <c r="B331" s="135"/>
      <c r="C331" s="135"/>
      <c r="D331" s="137"/>
      <c r="E331" s="136"/>
      <c r="F331" s="137"/>
      <c r="G331" s="138"/>
      <c r="H331" s="138"/>
      <c r="J331" s="137"/>
      <c r="K331" s="137"/>
      <c r="L331" s="137"/>
      <c r="M331" s="137"/>
    </row>
    <row r="332" spans="1:13" x14ac:dyDescent="0.25">
      <c r="A332" s="136"/>
      <c r="B332" s="135"/>
      <c r="C332" s="135"/>
      <c r="D332" s="137"/>
      <c r="E332" s="136"/>
      <c r="F332" s="137"/>
      <c r="G332" s="138"/>
      <c r="H332" s="138"/>
      <c r="J332" s="137"/>
      <c r="K332" s="137"/>
      <c r="L332" s="137"/>
      <c r="M332" s="137"/>
    </row>
    <row r="333" spans="1:13" x14ac:dyDescent="0.25">
      <c r="A333" s="136"/>
      <c r="B333" s="135"/>
      <c r="C333" s="135"/>
      <c r="D333" s="137"/>
      <c r="E333" s="136"/>
      <c r="F333" s="137"/>
      <c r="G333" s="138"/>
      <c r="H333" s="138"/>
      <c r="J333" s="137"/>
      <c r="K333" s="137"/>
      <c r="L333" s="137"/>
      <c r="M333" s="137"/>
    </row>
    <row r="334" spans="1:13" x14ac:dyDescent="0.25">
      <c r="A334" s="136"/>
      <c r="B334" s="135"/>
      <c r="C334" s="135"/>
      <c r="D334" s="137"/>
      <c r="E334" s="136"/>
      <c r="F334" s="137"/>
      <c r="G334" s="138"/>
      <c r="H334" s="138"/>
      <c r="J334" s="137"/>
      <c r="K334" s="137"/>
      <c r="L334" s="137"/>
      <c r="M334" s="137"/>
    </row>
    <row r="335" spans="1:13" x14ac:dyDescent="0.25">
      <c r="A335" s="136"/>
      <c r="B335" s="135"/>
      <c r="C335" s="135"/>
      <c r="D335" s="137"/>
      <c r="E335" s="136"/>
      <c r="F335" s="137"/>
      <c r="G335" s="138"/>
      <c r="H335" s="138"/>
      <c r="J335" s="137"/>
      <c r="K335" s="137"/>
      <c r="L335" s="137"/>
      <c r="M335" s="137"/>
    </row>
    <row r="336" spans="1:13" x14ac:dyDescent="0.25">
      <c r="A336" s="136"/>
      <c r="B336" s="135"/>
      <c r="C336" s="135"/>
      <c r="D336" s="137"/>
      <c r="E336" s="136"/>
      <c r="F336" s="137"/>
      <c r="G336" s="138"/>
      <c r="H336" s="138"/>
      <c r="J336" s="137"/>
      <c r="K336" s="137"/>
      <c r="L336" s="137"/>
      <c r="M336" s="137"/>
    </row>
    <row r="337" spans="1:13" x14ac:dyDescent="0.25">
      <c r="A337" s="136"/>
      <c r="B337" s="135"/>
      <c r="C337" s="135"/>
      <c r="D337" s="137"/>
      <c r="E337" s="136"/>
      <c r="F337" s="137"/>
      <c r="G337" s="138"/>
      <c r="H337" s="138"/>
      <c r="J337" s="137"/>
      <c r="K337" s="137"/>
      <c r="L337" s="137"/>
      <c r="M337" s="137"/>
    </row>
    <row r="338" spans="1:13" x14ac:dyDescent="0.25">
      <c r="A338" s="136"/>
      <c r="B338" s="135"/>
      <c r="C338" s="135"/>
      <c r="D338" s="137"/>
      <c r="E338" s="136"/>
      <c r="F338" s="137"/>
      <c r="G338" s="138"/>
      <c r="H338" s="138"/>
      <c r="J338" s="137"/>
      <c r="K338" s="137"/>
      <c r="L338" s="137"/>
      <c r="M338" s="137"/>
    </row>
    <row r="339" spans="1:13" x14ac:dyDescent="0.25">
      <c r="A339" s="136"/>
      <c r="B339" s="135"/>
      <c r="C339" s="135"/>
      <c r="D339" s="137"/>
      <c r="E339" s="136"/>
      <c r="F339" s="137"/>
      <c r="G339" s="138"/>
      <c r="H339" s="138"/>
      <c r="J339" s="137"/>
      <c r="K339" s="137"/>
      <c r="L339" s="137"/>
      <c r="M339" s="137"/>
    </row>
    <row r="340" spans="1:13" x14ac:dyDescent="0.25">
      <c r="A340" s="136"/>
      <c r="B340" s="135"/>
      <c r="C340" s="135"/>
      <c r="D340" s="137"/>
      <c r="E340" s="136"/>
      <c r="F340" s="137"/>
      <c r="G340" s="138"/>
      <c r="H340" s="138"/>
      <c r="J340" s="137"/>
      <c r="K340" s="137"/>
      <c r="L340" s="137"/>
      <c r="M340" s="137"/>
    </row>
    <row r="341" spans="1:13" x14ac:dyDescent="0.25">
      <c r="A341" s="136"/>
      <c r="B341" s="135"/>
      <c r="C341" s="135"/>
      <c r="D341" s="137"/>
      <c r="E341" s="136"/>
      <c r="F341" s="137"/>
      <c r="G341" s="138"/>
      <c r="H341" s="138"/>
      <c r="J341" s="137"/>
      <c r="K341" s="137"/>
      <c r="L341" s="137"/>
      <c r="M341" s="137"/>
    </row>
    <row r="342" spans="1:13" x14ac:dyDescent="0.25">
      <c r="A342" s="136"/>
      <c r="B342" s="135"/>
      <c r="C342" s="135"/>
      <c r="D342" s="137"/>
      <c r="E342" s="136"/>
      <c r="F342" s="137"/>
      <c r="G342" s="138"/>
      <c r="H342" s="138"/>
      <c r="J342" s="137"/>
      <c r="K342" s="137"/>
      <c r="L342" s="137"/>
      <c r="M342" s="137"/>
    </row>
    <row r="343" spans="1:13" x14ac:dyDescent="0.25">
      <c r="A343" s="136"/>
      <c r="B343" s="135"/>
      <c r="C343" s="135"/>
      <c r="D343" s="137"/>
      <c r="E343" s="136"/>
      <c r="F343" s="137"/>
      <c r="G343" s="138"/>
      <c r="H343" s="138"/>
      <c r="J343" s="137"/>
      <c r="K343" s="137"/>
      <c r="L343" s="137"/>
      <c r="M343" s="137"/>
    </row>
    <row r="344" spans="1:13" x14ac:dyDescent="0.25">
      <c r="A344" s="136"/>
      <c r="B344" s="135"/>
      <c r="C344" s="135"/>
      <c r="D344" s="137"/>
      <c r="E344" s="136"/>
      <c r="F344" s="137"/>
      <c r="G344" s="138"/>
      <c r="H344" s="138"/>
      <c r="J344" s="137"/>
      <c r="K344" s="137"/>
      <c r="L344" s="137"/>
      <c r="M344" s="137"/>
    </row>
    <row r="345" spans="1:13" x14ac:dyDescent="0.25">
      <c r="A345" s="136"/>
      <c r="B345" s="135"/>
      <c r="C345" s="135"/>
      <c r="D345" s="137"/>
      <c r="E345" s="136"/>
      <c r="F345" s="137"/>
      <c r="G345" s="138"/>
      <c r="H345" s="138"/>
      <c r="J345" s="137"/>
      <c r="K345" s="137"/>
      <c r="L345" s="137"/>
      <c r="M345" s="137"/>
    </row>
    <row r="346" spans="1:13" x14ac:dyDescent="0.25">
      <c r="A346" s="136"/>
      <c r="B346" s="135"/>
      <c r="C346" s="135"/>
      <c r="D346" s="137"/>
      <c r="E346" s="136"/>
      <c r="F346" s="137"/>
      <c r="G346" s="138"/>
      <c r="H346" s="138"/>
      <c r="J346" s="137"/>
      <c r="K346" s="137"/>
      <c r="L346" s="137"/>
      <c r="M346" s="137"/>
    </row>
    <row r="347" spans="1:13" x14ac:dyDescent="0.25">
      <c r="A347" s="136"/>
      <c r="B347" s="135"/>
      <c r="C347" s="135"/>
      <c r="D347" s="137"/>
      <c r="E347" s="136"/>
      <c r="F347" s="137"/>
      <c r="G347" s="138"/>
      <c r="H347" s="138"/>
      <c r="J347" s="137"/>
      <c r="K347" s="137"/>
      <c r="L347" s="137"/>
      <c r="M347" s="137"/>
    </row>
    <row r="348" spans="1:13" x14ac:dyDescent="0.25">
      <c r="A348" s="136"/>
      <c r="B348" s="135"/>
      <c r="C348" s="135"/>
      <c r="D348" s="137"/>
      <c r="E348" s="136"/>
      <c r="F348" s="137"/>
      <c r="G348" s="138"/>
      <c r="H348" s="138"/>
      <c r="J348" s="137"/>
      <c r="K348" s="137"/>
      <c r="L348" s="137"/>
      <c r="M348" s="137"/>
    </row>
    <row r="349" spans="1:13" x14ac:dyDescent="0.25">
      <c r="A349" s="136"/>
      <c r="B349" s="135"/>
      <c r="C349" s="135"/>
      <c r="D349" s="137"/>
      <c r="E349" s="136"/>
      <c r="F349" s="137"/>
      <c r="G349" s="138"/>
      <c r="H349" s="138"/>
      <c r="J349" s="137"/>
      <c r="K349" s="137"/>
      <c r="L349" s="137"/>
      <c r="M349" s="137"/>
    </row>
    <row r="350" spans="1:13" x14ac:dyDescent="0.25">
      <c r="A350" s="136"/>
      <c r="B350" s="135"/>
      <c r="C350" s="135"/>
      <c r="D350" s="137"/>
      <c r="E350" s="136"/>
      <c r="F350" s="137"/>
      <c r="G350" s="138"/>
      <c r="H350" s="138"/>
      <c r="J350" s="137"/>
      <c r="K350" s="137"/>
      <c r="L350" s="137"/>
      <c r="M350" s="137"/>
    </row>
    <row r="351" spans="1:13" x14ac:dyDescent="0.25">
      <c r="A351" s="136"/>
      <c r="B351" s="135"/>
      <c r="C351" s="135"/>
      <c r="D351" s="137"/>
      <c r="E351" s="136"/>
      <c r="F351" s="137"/>
      <c r="G351" s="138"/>
      <c r="H351" s="138"/>
      <c r="J351" s="137"/>
      <c r="K351" s="137"/>
      <c r="L351" s="137"/>
      <c r="M351" s="137"/>
    </row>
    <row r="352" spans="1:13" x14ac:dyDescent="0.25">
      <c r="A352" s="136"/>
      <c r="B352" s="135"/>
      <c r="C352" s="135"/>
      <c r="D352" s="137"/>
      <c r="E352" s="136"/>
      <c r="F352" s="137"/>
      <c r="G352" s="138"/>
      <c r="H352" s="138"/>
      <c r="J352" s="137"/>
      <c r="K352" s="137"/>
      <c r="L352" s="137"/>
      <c r="M352" s="137"/>
    </row>
    <row r="353" spans="1:13" x14ac:dyDescent="0.25">
      <c r="A353" s="136"/>
      <c r="B353" s="135"/>
      <c r="C353" s="135"/>
      <c r="D353" s="137"/>
      <c r="E353" s="136"/>
      <c r="F353" s="137"/>
      <c r="G353" s="138"/>
      <c r="H353" s="138"/>
      <c r="J353" s="137"/>
      <c r="K353" s="137"/>
      <c r="L353" s="137"/>
      <c r="M353" s="137"/>
    </row>
    <row r="354" spans="1:13" x14ac:dyDescent="0.25">
      <c r="A354" s="136"/>
      <c r="B354" s="135"/>
      <c r="C354" s="135"/>
      <c r="D354" s="137"/>
      <c r="E354" s="136"/>
      <c r="F354" s="137"/>
      <c r="G354" s="138"/>
      <c r="H354" s="138"/>
      <c r="J354" s="137"/>
      <c r="K354" s="137"/>
      <c r="L354" s="137"/>
      <c r="M354" s="137"/>
    </row>
    <row r="355" spans="1:13" x14ac:dyDescent="0.25">
      <c r="A355" s="136"/>
      <c r="B355" s="135"/>
      <c r="C355" s="135"/>
      <c r="D355" s="137"/>
      <c r="E355" s="136"/>
      <c r="F355" s="137"/>
      <c r="G355" s="138"/>
      <c r="H355" s="138"/>
      <c r="J355" s="137"/>
      <c r="K355" s="137"/>
      <c r="L355" s="137"/>
      <c r="M355" s="137"/>
    </row>
    <row r="356" spans="1:13" x14ac:dyDescent="0.25">
      <c r="A356" s="136"/>
      <c r="B356" s="135"/>
      <c r="C356" s="135"/>
      <c r="D356" s="137"/>
      <c r="E356" s="136"/>
      <c r="F356" s="137"/>
      <c r="G356" s="138"/>
      <c r="H356" s="138"/>
      <c r="J356" s="137"/>
      <c r="K356" s="137"/>
      <c r="L356" s="137"/>
      <c r="M356" s="137"/>
    </row>
    <row r="357" spans="1:13" x14ac:dyDescent="0.25">
      <c r="A357" s="136"/>
      <c r="B357" s="135"/>
      <c r="C357" s="135"/>
      <c r="D357" s="137"/>
      <c r="E357" s="136"/>
      <c r="F357" s="137"/>
      <c r="G357" s="138"/>
      <c r="H357" s="138"/>
      <c r="J357" s="137"/>
      <c r="K357" s="137"/>
      <c r="L357" s="137"/>
      <c r="M357" s="137"/>
    </row>
    <row r="358" spans="1:13" x14ac:dyDescent="0.25">
      <c r="A358" s="136"/>
      <c r="B358" s="135"/>
      <c r="C358" s="135"/>
      <c r="D358" s="137"/>
      <c r="E358" s="136"/>
      <c r="F358" s="137"/>
      <c r="G358" s="138"/>
      <c r="H358" s="138"/>
      <c r="J358" s="137"/>
      <c r="K358" s="137"/>
      <c r="L358" s="137"/>
      <c r="M358" s="137"/>
    </row>
    <row r="359" spans="1:13" x14ac:dyDescent="0.25">
      <c r="A359" s="136"/>
      <c r="B359" s="135"/>
      <c r="C359" s="135"/>
      <c r="D359" s="137"/>
      <c r="E359" s="136"/>
      <c r="F359" s="137"/>
      <c r="G359" s="138"/>
      <c r="H359" s="138"/>
      <c r="J359" s="137"/>
      <c r="K359" s="137"/>
      <c r="L359" s="137"/>
      <c r="M359" s="137"/>
    </row>
    <row r="360" spans="1:13" x14ac:dyDescent="0.25">
      <c r="A360" s="136"/>
      <c r="B360" s="135"/>
      <c r="C360" s="135"/>
      <c r="D360" s="137"/>
      <c r="E360" s="136"/>
      <c r="F360" s="137"/>
      <c r="G360" s="138"/>
      <c r="H360" s="138"/>
      <c r="J360" s="137"/>
      <c r="K360" s="137"/>
      <c r="L360" s="137"/>
      <c r="M360" s="137"/>
    </row>
    <row r="361" spans="1:13" x14ac:dyDescent="0.25">
      <c r="A361" s="136"/>
      <c r="B361" s="135"/>
      <c r="C361" s="135"/>
      <c r="D361" s="137"/>
      <c r="E361" s="136"/>
      <c r="F361" s="137"/>
      <c r="G361" s="138"/>
      <c r="H361" s="138"/>
      <c r="J361" s="137"/>
      <c r="K361" s="137"/>
      <c r="L361" s="137"/>
      <c r="M361" s="137"/>
    </row>
    <row r="362" spans="1:13" x14ac:dyDescent="0.25">
      <c r="A362" s="136"/>
      <c r="B362" s="135"/>
      <c r="C362" s="135"/>
      <c r="D362" s="137"/>
      <c r="E362" s="136"/>
      <c r="F362" s="137"/>
      <c r="G362" s="138"/>
      <c r="H362" s="138"/>
      <c r="J362" s="137"/>
      <c r="K362" s="137"/>
      <c r="L362" s="137"/>
      <c r="M362" s="137"/>
    </row>
    <row r="363" spans="1:13" x14ac:dyDescent="0.25">
      <c r="A363" s="136"/>
      <c r="B363" s="135"/>
      <c r="C363" s="135"/>
      <c r="D363" s="137"/>
      <c r="E363" s="136"/>
      <c r="F363" s="137"/>
      <c r="G363" s="138"/>
      <c r="H363" s="138"/>
      <c r="J363" s="137"/>
      <c r="K363" s="137"/>
      <c r="L363" s="137"/>
      <c r="M363" s="137"/>
    </row>
    <row r="364" spans="1:13" x14ac:dyDescent="0.25">
      <c r="A364" s="136"/>
      <c r="B364" s="135"/>
      <c r="C364" s="135"/>
      <c r="D364" s="137"/>
      <c r="E364" s="136"/>
      <c r="F364" s="137"/>
      <c r="G364" s="138"/>
      <c r="H364" s="138"/>
      <c r="J364" s="137"/>
      <c r="K364" s="137"/>
      <c r="L364" s="137"/>
      <c r="M364" s="137"/>
    </row>
    <row r="365" spans="1:13" x14ac:dyDescent="0.25">
      <c r="A365" s="136"/>
      <c r="B365" s="135"/>
      <c r="C365" s="135"/>
      <c r="D365" s="137"/>
      <c r="E365" s="136"/>
      <c r="F365" s="137"/>
      <c r="G365" s="138"/>
      <c r="H365" s="138"/>
      <c r="J365" s="137"/>
      <c r="K365" s="137"/>
      <c r="L365" s="137"/>
      <c r="M365" s="137"/>
    </row>
    <row r="366" spans="1:13" x14ac:dyDescent="0.25">
      <c r="A366" s="136"/>
      <c r="B366" s="135"/>
      <c r="C366" s="135"/>
      <c r="D366" s="137"/>
      <c r="E366" s="136"/>
      <c r="F366" s="137"/>
      <c r="G366" s="138"/>
      <c r="H366" s="138"/>
      <c r="J366" s="137"/>
      <c r="K366" s="137"/>
      <c r="L366" s="137"/>
      <c r="M366" s="137"/>
    </row>
    <row r="367" spans="1:13" x14ac:dyDescent="0.25">
      <c r="A367" s="136"/>
      <c r="B367" s="135"/>
      <c r="C367" s="135"/>
      <c r="D367" s="137"/>
      <c r="E367" s="136"/>
      <c r="F367" s="137"/>
      <c r="G367" s="138"/>
      <c r="H367" s="138"/>
      <c r="J367" s="137"/>
      <c r="K367" s="137"/>
      <c r="L367" s="137"/>
      <c r="M367" s="137"/>
    </row>
    <row r="368" spans="1:13" x14ac:dyDescent="0.25">
      <c r="A368" s="136"/>
      <c r="B368" s="135"/>
      <c r="C368" s="135"/>
      <c r="D368" s="137"/>
      <c r="E368" s="136"/>
      <c r="F368" s="137"/>
      <c r="G368" s="138"/>
      <c r="H368" s="138"/>
      <c r="J368" s="137"/>
      <c r="K368" s="137"/>
      <c r="L368" s="137"/>
      <c r="M368" s="137"/>
    </row>
    <row r="369" spans="1:13" x14ac:dyDescent="0.25">
      <c r="A369" s="136"/>
      <c r="B369" s="135"/>
      <c r="C369" s="135"/>
      <c r="D369" s="137"/>
      <c r="E369" s="136"/>
      <c r="F369" s="137"/>
      <c r="G369" s="138"/>
      <c r="H369" s="138"/>
      <c r="J369" s="137"/>
      <c r="K369" s="137"/>
      <c r="L369" s="137"/>
      <c r="M369" s="137"/>
    </row>
    <row r="370" spans="1:13" x14ac:dyDescent="0.25">
      <c r="A370" s="136"/>
      <c r="B370" s="135"/>
      <c r="C370" s="135"/>
      <c r="D370" s="137"/>
      <c r="E370" s="136"/>
      <c r="F370" s="137"/>
      <c r="G370" s="138"/>
      <c r="H370" s="138"/>
      <c r="J370" s="137"/>
      <c r="K370" s="137"/>
      <c r="L370" s="137"/>
      <c r="M370" s="137"/>
    </row>
    <row r="371" spans="1:13" x14ac:dyDescent="0.25">
      <c r="A371" s="136"/>
      <c r="B371" s="135"/>
      <c r="C371" s="135"/>
      <c r="D371" s="137"/>
      <c r="E371" s="136"/>
      <c r="F371" s="137"/>
      <c r="G371" s="138"/>
      <c r="H371" s="138"/>
      <c r="J371" s="137"/>
      <c r="K371" s="137"/>
      <c r="L371" s="137"/>
      <c r="M371" s="137"/>
    </row>
    <row r="372" spans="1:13" x14ac:dyDescent="0.25">
      <c r="A372" s="136"/>
      <c r="B372" s="135"/>
      <c r="C372" s="135"/>
      <c r="D372" s="137"/>
      <c r="E372" s="136"/>
      <c r="F372" s="137"/>
      <c r="G372" s="138"/>
      <c r="H372" s="138"/>
      <c r="J372" s="137"/>
      <c r="K372" s="137"/>
      <c r="L372" s="137"/>
      <c r="M372" s="137"/>
    </row>
    <row r="373" spans="1:13" x14ac:dyDescent="0.25">
      <c r="A373" s="136"/>
      <c r="B373" s="135"/>
      <c r="C373" s="135"/>
      <c r="D373" s="137"/>
      <c r="E373" s="136"/>
      <c r="F373" s="137"/>
      <c r="G373" s="138"/>
      <c r="H373" s="138"/>
      <c r="J373" s="137"/>
      <c r="K373" s="137"/>
      <c r="L373" s="137"/>
      <c r="M373" s="137"/>
    </row>
  </sheetData>
  <conditionalFormatting sqref="R3:V302">
    <cfRule type="cellIs" dxfId="15" priority="8" operator="greaterThan">
      <formula>0</formula>
    </cfRule>
  </conditionalFormatting>
  <conditionalFormatting sqref="Y3:AC302">
    <cfRule type="cellIs" dxfId="14" priority="7" operator="greaterThan">
      <formula>0</formula>
    </cfRule>
  </conditionalFormatting>
  <conditionalFormatting sqref="M303 I3:M302">
    <cfRule type="cellIs" dxfId="13" priority="5" operator="equal">
      <formula>0</formula>
    </cfRule>
    <cfRule type="cellIs" dxfId="12" priority="6" operator="greaterThan">
      <formula>0</formula>
    </cfRule>
  </conditionalFormatting>
  <conditionalFormatting sqref="P3:P302">
    <cfRule type="cellIs" dxfId="11" priority="3" operator="equal">
      <formula>0</formula>
    </cfRule>
    <cfRule type="cellIs" dxfId="10" priority="4" operator="greaterThan">
      <formula>0</formula>
    </cfRule>
  </conditionalFormatting>
  <conditionalFormatting sqref="Q3:Q302">
    <cfRule type="cellIs" dxfId="9" priority="1" operator="equal">
      <formula>0</formula>
    </cfRule>
    <cfRule type="cellIs" dxfId="8" priority="2" operator="greaterThan">
      <formula>0</formula>
    </cfRule>
  </conditionalFormatting>
  <pageMargins left="0.70866141732283472" right="0.70866141732283472" top="0.74803149606299213" bottom="0.74803149606299213" header="0.31496062992125984" footer="0.31496062992125984"/>
  <pageSetup paperSize="9" scale="80" orientation="portrait" r:id="rId1"/>
  <headerFooter alignWithMargins="0">
    <oddHeader>&amp;L&amp;G&amp;R&amp;G</oddHeader>
    <oddFooter>&amp;L&amp;8Dateiname:
&amp;F
&amp;A&amp;C&amp;8ESF_Monats_VN_TN_UHG _V3_2_200501&amp;R
        Seite &amp;P von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03"/>
  <sheetViews>
    <sheetView topLeftCell="A36" zoomScale="90" zoomScaleNormal="90" zoomScalePageLayoutView="80" workbookViewId="0">
      <selection activeCell="F25" sqref="F25"/>
    </sheetView>
  </sheetViews>
  <sheetFormatPr baseColWidth="10" defaultColWidth="11.44140625" defaultRowHeight="13.8" x14ac:dyDescent="0.25"/>
  <cols>
    <col min="1" max="1" width="18.5546875" style="335" customWidth="1"/>
    <col min="2" max="2" width="11" style="331" bestFit="1" customWidth="1"/>
    <col min="3" max="3" width="28.5546875" style="332" bestFit="1" customWidth="1"/>
    <col min="4" max="4" width="13.44140625" style="333" bestFit="1" customWidth="1"/>
    <col min="5" max="5" width="22.33203125" style="333" customWidth="1"/>
    <col min="6" max="6" width="39.88671875" style="333" customWidth="1"/>
    <col min="7" max="7" width="45" style="332" bestFit="1" customWidth="1"/>
    <col min="8" max="8" width="23" style="444" customWidth="1"/>
    <col min="9" max="9" width="21" style="445" customWidth="1"/>
    <col min="10" max="10" width="17.88671875" style="336" bestFit="1" customWidth="1"/>
    <col min="11" max="11" width="19.44140625" style="327" bestFit="1" customWidth="1"/>
    <col min="12" max="13" width="15.6640625" style="327" customWidth="1"/>
    <col min="14" max="16384" width="11.44140625" style="327"/>
  </cols>
  <sheetData>
    <row r="1" spans="1:11" ht="34.5" customHeight="1" thickBot="1" x14ac:dyDescent="0.3">
      <c r="A1" s="323" t="s">
        <v>378</v>
      </c>
      <c r="B1" s="324" t="s">
        <v>406</v>
      </c>
      <c r="C1" s="366" t="s">
        <v>407</v>
      </c>
      <c r="D1" s="325" t="s">
        <v>408</v>
      </c>
      <c r="E1" s="325" t="s">
        <v>409</v>
      </c>
      <c r="F1" s="324" t="s">
        <v>410</v>
      </c>
      <c r="G1" s="366" t="s">
        <v>411</v>
      </c>
      <c r="H1" s="442" t="s">
        <v>412</v>
      </c>
      <c r="I1" s="442" t="s">
        <v>413</v>
      </c>
      <c r="J1" s="324" t="s">
        <v>414</v>
      </c>
      <c r="K1" s="326" t="s">
        <v>415</v>
      </c>
    </row>
    <row r="2" spans="1:11" s="331" customFormat="1" ht="19.5" customHeight="1" x14ac:dyDescent="0.25">
      <c r="A2" s="328" t="str">
        <f>IF(Ermittlung_Pauschale!N2=0,"",IFERROR(VLOOKUP(Monatsverwendungsnachweis!B13,Positionen,2,FALSE),""))</f>
        <v/>
      </c>
      <c r="B2" s="329" t="str">
        <f>IF(A2="","","ZE")</f>
        <v/>
      </c>
      <c r="C2" s="328" t="str">
        <f>IF(A2="","",CONCATENATE("MKP"," / ",Monatsverwendungsnachweis!$D$7," / ",RIGHT(Monatsverwendungsnachweis!$F$7,2)," / ",ROW()-1))</f>
        <v/>
      </c>
      <c r="D2" s="330" t="str">
        <f t="shared" ref="D2" si="0">IF(A2="","",Monatsende)</f>
        <v/>
      </c>
      <c r="E2" s="330" t="str">
        <f t="shared" ref="E2" si="1">IF(A2="","",Monatsende)</f>
        <v/>
      </c>
      <c r="F2" s="329" t="str">
        <f>IF(A2="","",VLOOKUP(Monatsverwendungsnachweis!B13,Positionen,3,FALSE))</f>
        <v/>
      </c>
      <c r="G2" s="328" t="str">
        <f>IF(A2="","",CONCATENATE(Monatsverwendungsnachweis!D13," / ", LEFT(Monatsverwendungsnachweis!E13,3)," / ",Ermittlung_Pauschale!N2,"  x  ",MKP_Matrix, " a ",VLOOKUP(Monatsverwendungsnachweis!$K$5,Matrix,4,FALSE),"€"))</f>
        <v/>
      </c>
      <c r="H2" s="443" t="str">
        <f>IF(A2="","",Ermittlung_Pauschale!O2)</f>
        <v/>
      </c>
      <c r="I2" s="443" t="str">
        <f>IF(A2="","",Ermittlung_Pauschale!O2)</f>
        <v/>
      </c>
      <c r="J2" s="329" t="str">
        <f>IF(A2="","",IF(Monatsverwendungsnachweis!S13="","",Monatsverwendungsnachweis!S13))</f>
        <v/>
      </c>
      <c r="K2" s="329" t="str">
        <f>IF(A2="","","0")</f>
        <v/>
      </c>
    </row>
    <row r="3" spans="1:11" x14ac:dyDescent="0.25">
      <c r="A3" s="328" t="str">
        <f>IF(Ermittlung_Pauschale!N3=0,"",IFERROR(VLOOKUP(Monatsverwendungsnachweis!B14,Positionen,2,FALSE),""))</f>
        <v/>
      </c>
      <c r="B3" s="329" t="str">
        <f t="shared" ref="B3:B66" si="2">IF(A3="","","ZE")</f>
        <v/>
      </c>
      <c r="C3" s="328" t="str">
        <f>IF(A3="","",CONCATENATE("MKP"," / ",Monatsverwendungsnachweis!$D$7," / ",RIGHT(Monatsverwendungsnachweis!$F$7,2)," / ",ROW()-1))</f>
        <v/>
      </c>
      <c r="D3" s="330" t="str">
        <f t="shared" ref="D3:D66" si="3">IF(A3="","",Monatsende)</f>
        <v/>
      </c>
      <c r="E3" s="330" t="str">
        <f t="shared" ref="E3:E66" si="4">IF(A3="","",Monatsende)</f>
        <v/>
      </c>
      <c r="F3" s="329" t="str">
        <f>IF(A3="","",VLOOKUP(Monatsverwendungsnachweis!B14,Positionen,3,FALSE))</f>
        <v/>
      </c>
      <c r="G3" s="328" t="str">
        <f>IF(A3="","",CONCATENATE(Monatsverwendungsnachweis!D14," / ", LEFT(Monatsverwendungsnachweis!E14,3)," / ",Ermittlung_Pauschale!N3,"  x  ",MKP_Matrix, " a ",VLOOKUP(Monatsverwendungsnachweis!$K$5,Matrix,4,FALSE),"€"))</f>
        <v/>
      </c>
      <c r="H3" s="443" t="str">
        <f>IF(A3="","",Ermittlung_Pauschale!O3)</f>
        <v/>
      </c>
      <c r="I3" s="443" t="str">
        <f>IF(A3="","",Ermittlung_Pauschale!O3)</f>
        <v/>
      </c>
      <c r="J3" s="329" t="str">
        <f>IF(A3="","",IF(Monatsverwendungsnachweis!S14="","",Monatsverwendungsnachweis!S14))</f>
        <v/>
      </c>
      <c r="K3" s="329" t="str">
        <f t="shared" ref="K3:K66" si="5">IF(A3="","","0")</f>
        <v/>
      </c>
    </row>
    <row r="4" spans="1:11" x14ac:dyDescent="0.25">
      <c r="A4" s="328" t="str">
        <f>IF(Ermittlung_Pauschale!N4=0,"",IFERROR(VLOOKUP(Monatsverwendungsnachweis!B15,Positionen,2,FALSE),""))</f>
        <v/>
      </c>
      <c r="B4" s="329" t="str">
        <f t="shared" si="2"/>
        <v/>
      </c>
      <c r="C4" s="328" t="str">
        <f>IF(A4="","",CONCATENATE("MKP"," / ",Monatsverwendungsnachweis!$D$7," / ",RIGHT(Monatsverwendungsnachweis!$F$7,2)," / ",ROW()-1))</f>
        <v/>
      </c>
      <c r="D4" s="330" t="str">
        <f t="shared" si="3"/>
        <v/>
      </c>
      <c r="E4" s="330" t="str">
        <f t="shared" si="4"/>
        <v/>
      </c>
      <c r="F4" s="329" t="str">
        <f>IF(A4="","",VLOOKUP(Monatsverwendungsnachweis!B15,Positionen,3,FALSE))</f>
        <v/>
      </c>
      <c r="G4" s="328" t="str">
        <f>IF(A4="","",CONCATENATE(Monatsverwendungsnachweis!D15," / ", LEFT(Monatsverwendungsnachweis!E15,3)," / ",Ermittlung_Pauschale!N4,"  x  ",MKP_Matrix, " a ",VLOOKUP(Monatsverwendungsnachweis!$K$5,Matrix,4,FALSE),"€"))</f>
        <v/>
      </c>
      <c r="H4" s="443" t="str">
        <f>IF(A4="","",Ermittlung_Pauschale!O4)</f>
        <v/>
      </c>
      <c r="I4" s="443" t="str">
        <f>IF(A4="","",Ermittlung_Pauschale!O4)</f>
        <v/>
      </c>
      <c r="J4" s="329" t="str">
        <f>IF(A4="","",IF(Monatsverwendungsnachweis!S15="","",Monatsverwendungsnachweis!S15))</f>
        <v/>
      </c>
      <c r="K4" s="329" t="str">
        <f t="shared" si="5"/>
        <v/>
      </c>
    </row>
    <row r="5" spans="1:11" x14ac:dyDescent="0.25">
      <c r="A5" s="328" t="str">
        <f>IF(Ermittlung_Pauschale!N5=0,"",IFERROR(VLOOKUP(Monatsverwendungsnachweis!B16,Positionen,2,FALSE),""))</f>
        <v/>
      </c>
      <c r="B5" s="329" t="str">
        <f t="shared" si="2"/>
        <v/>
      </c>
      <c r="C5" s="328" t="str">
        <f>IF(A5="","",CONCATENATE("MKP"," / ",Monatsverwendungsnachweis!$D$7," / ",RIGHT(Monatsverwendungsnachweis!$F$7,2)," / ",ROW()-1))</f>
        <v/>
      </c>
      <c r="D5" s="330" t="str">
        <f t="shared" si="3"/>
        <v/>
      </c>
      <c r="E5" s="330" t="str">
        <f t="shared" si="4"/>
        <v/>
      </c>
      <c r="F5" s="329" t="str">
        <f>IF(A5="","",VLOOKUP(Monatsverwendungsnachweis!B16,Positionen,3,FALSE))</f>
        <v/>
      </c>
      <c r="G5" s="328" t="str">
        <f>IF(A5="","",CONCATENATE(Monatsverwendungsnachweis!D16," / ", LEFT(Monatsverwendungsnachweis!E16,3)," / ",Ermittlung_Pauschale!N5,"  x  ",MKP_Matrix, " a ",VLOOKUP(Monatsverwendungsnachweis!$K$5,Matrix,4,FALSE),"€"))</f>
        <v/>
      </c>
      <c r="H5" s="443" t="str">
        <f>IF(A5="","",Ermittlung_Pauschale!O5)</f>
        <v/>
      </c>
      <c r="I5" s="443" t="str">
        <f>IF(A5="","",Ermittlung_Pauschale!O5)</f>
        <v/>
      </c>
      <c r="J5" s="329" t="str">
        <f>IF(A5="","",IF(Monatsverwendungsnachweis!S16="","",Monatsverwendungsnachweis!S16))</f>
        <v/>
      </c>
      <c r="K5" s="329" t="str">
        <f t="shared" si="5"/>
        <v/>
      </c>
    </row>
    <row r="6" spans="1:11" x14ac:dyDescent="0.25">
      <c r="A6" s="328" t="str">
        <f>IF(Ermittlung_Pauschale!N6=0,"",IFERROR(VLOOKUP(Monatsverwendungsnachweis!B17,Positionen,2,FALSE),""))</f>
        <v/>
      </c>
      <c r="B6" s="329" t="str">
        <f t="shared" si="2"/>
        <v/>
      </c>
      <c r="C6" s="328" t="str">
        <f>IF(A6="","",CONCATENATE("MKP"," / ",Monatsverwendungsnachweis!$D$7," / ",RIGHT(Monatsverwendungsnachweis!$F$7,2)," / ",ROW()-1))</f>
        <v/>
      </c>
      <c r="D6" s="330" t="str">
        <f t="shared" si="3"/>
        <v/>
      </c>
      <c r="E6" s="330" t="str">
        <f t="shared" si="4"/>
        <v/>
      </c>
      <c r="F6" s="329" t="str">
        <f>IF(A6="","",VLOOKUP(Monatsverwendungsnachweis!B17,Positionen,3,FALSE))</f>
        <v/>
      </c>
      <c r="G6" s="328" t="str">
        <f>IF(A6="","",CONCATENATE(Monatsverwendungsnachweis!D17," / ", LEFT(Monatsverwendungsnachweis!E17,3)," / ",Ermittlung_Pauschale!N6,"  x  ",MKP_Matrix, " a ",VLOOKUP(Monatsverwendungsnachweis!$K$5,Matrix,4,FALSE),"€"))</f>
        <v/>
      </c>
      <c r="H6" s="443" t="str">
        <f>IF(A6="","",Ermittlung_Pauschale!O6)</f>
        <v/>
      </c>
      <c r="I6" s="443" t="str">
        <f>IF(A6="","",Ermittlung_Pauschale!O6)</f>
        <v/>
      </c>
      <c r="J6" s="329" t="str">
        <f>IF(A6="","",IF(Monatsverwendungsnachweis!S17="","",Monatsverwendungsnachweis!S17))</f>
        <v/>
      </c>
      <c r="K6" s="329" t="str">
        <f t="shared" si="5"/>
        <v/>
      </c>
    </row>
    <row r="7" spans="1:11" x14ac:dyDescent="0.25">
      <c r="A7" s="328" t="str">
        <f>IF(Ermittlung_Pauschale!N7=0,"",IFERROR(VLOOKUP(Monatsverwendungsnachweis!B18,Positionen,2,FALSE),""))</f>
        <v/>
      </c>
      <c r="B7" s="329" t="str">
        <f t="shared" si="2"/>
        <v/>
      </c>
      <c r="C7" s="328" t="str">
        <f>IF(A7="","",CONCATENATE("MKP"," / ",Monatsverwendungsnachweis!$D$7," / ",RIGHT(Monatsverwendungsnachweis!$F$7,2)," / ",ROW()-1))</f>
        <v/>
      </c>
      <c r="D7" s="330" t="str">
        <f t="shared" si="3"/>
        <v/>
      </c>
      <c r="E7" s="330" t="str">
        <f t="shared" si="4"/>
        <v/>
      </c>
      <c r="F7" s="329" t="str">
        <f>IF(A7="","",VLOOKUP(Monatsverwendungsnachweis!B18,Positionen,3,FALSE))</f>
        <v/>
      </c>
      <c r="G7" s="328" t="str">
        <f>IF(A7="","",CONCATENATE(Monatsverwendungsnachweis!D18," / ", LEFT(Monatsverwendungsnachweis!E18,3)," / ",Ermittlung_Pauschale!N7,"  x  ",MKP_Matrix, " a ",VLOOKUP(Monatsverwendungsnachweis!$K$5,Matrix,4,FALSE),"€"))</f>
        <v/>
      </c>
      <c r="H7" s="443" t="str">
        <f>IF(A7="","",Ermittlung_Pauschale!O7)</f>
        <v/>
      </c>
      <c r="I7" s="443" t="str">
        <f>IF(A7="","",Ermittlung_Pauschale!O7)</f>
        <v/>
      </c>
      <c r="J7" s="329" t="str">
        <f>IF(A7="","",IF(Monatsverwendungsnachweis!S18="","",Monatsverwendungsnachweis!S18))</f>
        <v/>
      </c>
      <c r="K7" s="329" t="str">
        <f t="shared" si="5"/>
        <v/>
      </c>
    </row>
    <row r="8" spans="1:11" x14ac:dyDescent="0.25">
      <c r="A8" s="328" t="str">
        <f>IF(Ermittlung_Pauschale!N8=0,"",IFERROR(VLOOKUP(Monatsverwendungsnachweis!B19,Positionen,2,FALSE),""))</f>
        <v/>
      </c>
      <c r="B8" s="329" t="str">
        <f t="shared" si="2"/>
        <v/>
      </c>
      <c r="C8" s="328" t="str">
        <f>IF(A8="","",CONCATENATE("MKP"," / ",Monatsverwendungsnachweis!$D$7," / ",RIGHT(Monatsverwendungsnachweis!$F$7,2)," / ",ROW()-1))</f>
        <v/>
      </c>
      <c r="D8" s="330" t="str">
        <f t="shared" si="3"/>
        <v/>
      </c>
      <c r="E8" s="330" t="str">
        <f t="shared" si="4"/>
        <v/>
      </c>
      <c r="F8" s="329" t="str">
        <f>IF(A8="","",VLOOKUP(Monatsverwendungsnachweis!B19,Positionen,3,FALSE))</f>
        <v/>
      </c>
      <c r="G8" s="328" t="str">
        <f>IF(A8="","",CONCATENATE(Monatsverwendungsnachweis!D19," / ", LEFT(Monatsverwendungsnachweis!E19,3)," / ",Ermittlung_Pauschale!N8,"  x  ",MKP_Matrix, " a ",VLOOKUP(Monatsverwendungsnachweis!$K$5,Matrix,4,FALSE),"€"))</f>
        <v/>
      </c>
      <c r="H8" s="443" t="str">
        <f>IF(A8="","",Ermittlung_Pauschale!O8)</f>
        <v/>
      </c>
      <c r="I8" s="443" t="str">
        <f>IF(A8="","",Ermittlung_Pauschale!O8)</f>
        <v/>
      </c>
      <c r="J8" s="329" t="str">
        <f>IF(A8="","",IF(Monatsverwendungsnachweis!S19="","",Monatsverwendungsnachweis!S19))</f>
        <v/>
      </c>
      <c r="K8" s="329" t="str">
        <f t="shared" si="5"/>
        <v/>
      </c>
    </row>
    <row r="9" spans="1:11" x14ac:dyDescent="0.25">
      <c r="A9" s="328" t="str">
        <f>IF(Ermittlung_Pauschale!N9=0,"",IFERROR(VLOOKUP(Monatsverwendungsnachweis!B20,Positionen,2,FALSE),""))</f>
        <v/>
      </c>
      <c r="B9" s="329" t="str">
        <f t="shared" si="2"/>
        <v/>
      </c>
      <c r="C9" s="328" t="str">
        <f>IF(A9="","",CONCATENATE("MKP"," / ",Monatsverwendungsnachweis!$D$7," / ",RIGHT(Monatsverwendungsnachweis!$F$7,2)," / ",ROW()-1))</f>
        <v/>
      </c>
      <c r="D9" s="330" t="str">
        <f t="shared" si="3"/>
        <v/>
      </c>
      <c r="E9" s="330" t="str">
        <f t="shared" si="4"/>
        <v/>
      </c>
      <c r="F9" s="329" t="str">
        <f>IF(A9="","",VLOOKUP(Monatsverwendungsnachweis!B20,Positionen,3,FALSE))</f>
        <v/>
      </c>
      <c r="G9" s="328" t="str">
        <f>IF(A9="","",CONCATENATE(Monatsverwendungsnachweis!D20," / ", LEFT(Monatsverwendungsnachweis!E20,3)," / ",Ermittlung_Pauschale!N9,"  x  ",MKP_Matrix, " a ",VLOOKUP(Monatsverwendungsnachweis!$K$5,Matrix,4,FALSE),"€"))</f>
        <v/>
      </c>
      <c r="H9" s="443" t="str">
        <f>IF(A9="","",Ermittlung_Pauschale!O9)</f>
        <v/>
      </c>
      <c r="I9" s="443" t="str">
        <f>IF(A9="","",Ermittlung_Pauschale!O9)</f>
        <v/>
      </c>
      <c r="J9" s="329" t="str">
        <f>IF(A9="","",IF(Monatsverwendungsnachweis!S20="","",Monatsverwendungsnachweis!S20))</f>
        <v/>
      </c>
      <c r="K9" s="329" t="str">
        <f t="shared" si="5"/>
        <v/>
      </c>
    </row>
    <row r="10" spans="1:11" x14ac:dyDescent="0.25">
      <c r="A10" s="328" t="str">
        <f>IF(Ermittlung_Pauschale!N10=0,"",IFERROR(VLOOKUP(Monatsverwendungsnachweis!B21,Positionen,2,FALSE),""))</f>
        <v/>
      </c>
      <c r="B10" s="329" t="str">
        <f t="shared" si="2"/>
        <v/>
      </c>
      <c r="C10" s="328" t="str">
        <f>IF(A10="","",CONCATENATE("MKP"," / ",Monatsverwendungsnachweis!$D$7," / ",RIGHT(Monatsverwendungsnachweis!$F$7,2)," / ",ROW()-1))</f>
        <v/>
      </c>
      <c r="D10" s="330" t="str">
        <f t="shared" si="3"/>
        <v/>
      </c>
      <c r="E10" s="330" t="str">
        <f t="shared" si="4"/>
        <v/>
      </c>
      <c r="F10" s="329" t="str">
        <f>IF(A10="","",VLOOKUP(Monatsverwendungsnachweis!B21,Positionen,3,FALSE))</f>
        <v/>
      </c>
      <c r="G10" s="328" t="str">
        <f>IF(A10="","",CONCATENATE(Monatsverwendungsnachweis!D21," / ", LEFT(Monatsverwendungsnachweis!E21,3)," / ",Ermittlung_Pauschale!N10,"  x  ",MKP_Matrix, " a ",VLOOKUP(Monatsverwendungsnachweis!$K$5,Matrix,4,FALSE),"€"))</f>
        <v/>
      </c>
      <c r="H10" s="443" t="str">
        <f>IF(A10="","",Ermittlung_Pauschale!O10)</f>
        <v/>
      </c>
      <c r="I10" s="443" t="str">
        <f>IF(A10="","",Ermittlung_Pauschale!O10)</f>
        <v/>
      </c>
      <c r="J10" s="329" t="str">
        <f>IF(A10="","",IF(Monatsverwendungsnachweis!S21="","",Monatsverwendungsnachweis!S21))</f>
        <v/>
      </c>
      <c r="K10" s="329" t="str">
        <f t="shared" si="5"/>
        <v/>
      </c>
    </row>
    <row r="11" spans="1:11" x14ac:dyDescent="0.25">
      <c r="A11" s="328" t="str">
        <f>IF(Ermittlung_Pauschale!N11=0,"",IFERROR(VLOOKUP(Monatsverwendungsnachweis!B22,Positionen,2,FALSE),""))</f>
        <v/>
      </c>
      <c r="B11" s="329" t="str">
        <f t="shared" si="2"/>
        <v/>
      </c>
      <c r="C11" s="328" t="str">
        <f>IF(A11="","",CONCATENATE("MKP"," / ",Monatsverwendungsnachweis!$D$7," / ",RIGHT(Monatsverwendungsnachweis!$F$7,2)," / ",ROW()-1))</f>
        <v/>
      </c>
      <c r="D11" s="330" t="str">
        <f t="shared" si="3"/>
        <v/>
      </c>
      <c r="E11" s="330" t="str">
        <f t="shared" si="4"/>
        <v/>
      </c>
      <c r="F11" s="329" t="str">
        <f>IF(A11="","",VLOOKUP(Monatsverwendungsnachweis!B22,Positionen,3,FALSE))</f>
        <v/>
      </c>
      <c r="G11" s="328" t="str">
        <f>IF(A11="","",CONCATENATE(Monatsverwendungsnachweis!D22," / ", LEFT(Monatsverwendungsnachweis!E22,3)," / ",Ermittlung_Pauschale!N11,"  x  ",MKP_Matrix, " a ",VLOOKUP(Monatsverwendungsnachweis!$K$5,Matrix,4,FALSE),"€"))</f>
        <v/>
      </c>
      <c r="H11" s="443" t="str">
        <f>IF(A11="","",Ermittlung_Pauschale!O11)</f>
        <v/>
      </c>
      <c r="I11" s="443" t="str">
        <f>IF(A11="","",Ermittlung_Pauschale!O11)</f>
        <v/>
      </c>
      <c r="J11" s="329" t="str">
        <f>IF(A11="","",IF(Monatsverwendungsnachweis!S22="","",Monatsverwendungsnachweis!S22))</f>
        <v/>
      </c>
      <c r="K11" s="329" t="str">
        <f t="shared" si="5"/>
        <v/>
      </c>
    </row>
    <row r="12" spans="1:11" x14ac:dyDescent="0.25">
      <c r="A12" s="328" t="str">
        <f>IF(Ermittlung_Pauschale!N12=0,"",IFERROR(VLOOKUP(Monatsverwendungsnachweis!B23,Positionen,2,FALSE),""))</f>
        <v/>
      </c>
      <c r="B12" s="329" t="str">
        <f t="shared" si="2"/>
        <v/>
      </c>
      <c r="C12" s="328" t="str">
        <f>IF(A12="","",CONCATENATE("MKP"," / ",Monatsverwendungsnachweis!$D$7," / ",RIGHT(Monatsverwendungsnachweis!$F$7,2)," / ",ROW()-1))</f>
        <v/>
      </c>
      <c r="D12" s="330" t="str">
        <f t="shared" si="3"/>
        <v/>
      </c>
      <c r="E12" s="330" t="str">
        <f t="shared" si="4"/>
        <v/>
      </c>
      <c r="F12" s="329" t="str">
        <f>IF(A12="","",VLOOKUP(Monatsverwendungsnachweis!B23,Positionen,3,FALSE))</f>
        <v/>
      </c>
      <c r="G12" s="328" t="str">
        <f>IF(A12="","",CONCATENATE(Monatsverwendungsnachweis!D23," / ", LEFT(Monatsverwendungsnachweis!E23,3)," / ",Ermittlung_Pauschale!N12,"  x  ",MKP_Matrix, " a ",VLOOKUP(Monatsverwendungsnachweis!$K$5,Matrix,4,FALSE),"€"))</f>
        <v/>
      </c>
      <c r="H12" s="443" t="str">
        <f>IF(A12="","",Ermittlung_Pauschale!O12)</f>
        <v/>
      </c>
      <c r="I12" s="443" t="str">
        <f>IF(A12="","",Ermittlung_Pauschale!O12)</f>
        <v/>
      </c>
      <c r="J12" s="329" t="str">
        <f>IF(A12="","",IF(Monatsverwendungsnachweis!S23="","",Monatsverwendungsnachweis!S23))</f>
        <v/>
      </c>
      <c r="K12" s="329" t="str">
        <f t="shared" si="5"/>
        <v/>
      </c>
    </row>
    <row r="13" spans="1:11" x14ac:dyDescent="0.25">
      <c r="A13" s="328" t="str">
        <f>IF(Ermittlung_Pauschale!N13=0,"",IFERROR(VLOOKUP(Monatsverwendungsnachweis!B24,Positionen,2,FALSE),""))</f>
        <v/>
      </c>
      <c r="B13" s="329" t="str">
        <f t="shared" si="2"/>
        <v/>
      </c>
      <c r="C13" s="328" t="str">
        <f>IF(A13="","",CONCATENATE("MKP"," / ",Monatsverwendungsnachweis!$D$7," / ",RIGHT(Monatsverwendungsnachweis!$F$7,2)," / ",ROW()-1))</f>
        <v/>
      </c>
      <c r="D13" s="330" t="str">
        <f t="shared" si="3"/>
        <v/>
      </c>
      <c r="E13" s="330" t="str">
        <f t="shared" si="4"/>
        <v/>
      </c>
      <c r="F13" s="329" t="str">
        <f>IF(A13="","",VLOOKUP(Monatsverwendungsnachweis!B24,Positionen,3,FALSE))</f>
        <v/>
      </c>
      <c r="G13" s="328" t="str">
        <f>IF(A13="","",CONCATENATE(Monatsverwendungsnachweis!D24," / ", LEFT(Monatsverwendungsnachweis!E24,3)," / ",Ermittlung_Pauschale!N13,"  x  ",MKP_Matrix, " a ",VLOOKUP(Monatsverwendungsnachweis!$K$5,Matrix,4,FALSE),"€"))</f>
        <v/>
      </c>
      <c r="H13" s="443" t="str">
        <f>IF(A13="","",Ermittlung_Pauschale!O13)</f>
        <v/>
      </c>
      <c r="I13" s="443" t="str">
        <f>IF(A13="","",Ermittlung_Pauschale!O13)</f>
        <v/>
      </c>
      <c r="J13" s="329" t="str">
        <f>IF(A13="","",IF(Monatsverwendungsnachweis!S24="","",Monatsverwendungsnachweis!S24))</f>
        <v/>
      </c>
      <c r="K13" s="329" t="str">
        <f t="shared" si="5"/>
        <v/>
      </c>
    </row>
    <row r="14" spans="1:11" x14ac:dyDescent="0.25">
      <c r="A14" s="328" t="str">
        <f>IF(Ermittlung_Pauschale!N14=0,"",IFERROR(VLOOKUP(Monatsverwendungsnachweis!B25,Positionen,2,FALSE),""))</f>
        <v/>
      </c>
      <c r="B14" s="329" t="str">
        <f t="shared" si="2"/>
        <v/>
      </c>
      <c r="C14" s="328" t="str">
        <f>IF(A14="","",CONCATENATE("MKP"," / ",Monatsverwendungsnachweis!$D$7," / ",RIGHT(Monatsverwendungsnachweis!$F$7,2)," / ",ROW()-1))</f>
        <v/>
      </c>
      <c r="D14" s="330" t="str">
        <f t="shared" si="3"/>
        <v/>
      </c>
      <c r="E14" s="330" t="str">
        <f t="shared" si="4"/>
        <v/>
      </c>
      <c r="F14" s="329" t="str">
        <f>IF(A14="","",VLOOKUP(Monatsverwendungsnachweis!B25,Positionen,3,FALSE))</f>
        <v/>
      </c>
      <c r="G14" s="328" t="str">
        <f>IF(A14="","",CONCATENATE(Monatsverwendungsnachweis!D25," / ", LEFT(Monatsverwendungsnachweis!E25,3)," / ",Ermittlung_Pauschale!N14,"  x  ",MKP_Matrix, " a ",VLOOKUP(Monatsverwendungsnachweis!$K$5,Matrix,4,FALSE),"€"))</f>
        <v/>
      </c>
      <c r="H14" s="443" t="str">
        <f>IF(A14="","",Ermittlung_Pauschale!O14)</f>
        <v/>
      </c>
      <c r="I14" s="443" t="str">
        <f>IF(A14="","",Ermittlung_Pauschale!O14)</f>
        <v/>
      </c>
      <c r="J14" s="329" t="str">
        <f>IF(A14="","",IF(Monatsverwendungsnachweis!S25="","",Monatsverwendungsnachweis!S25))</f>
        <v/>
      </c>
      <c r="K14" s="329" t="str">
        <f t="shared" si="5"/>
        <v/>
      </c>
    </row>
    <row r="15" spans="1:11" x14ac:dyDescent="0.25">
      <c r="A15" s="328" t="str">
        <f>IF(Ermittlung_Pauschale!N15=0,"",IFERROR(VLOOKUP(Monatsverwendungsnachweis!B26,Positionen,2,FALSE),""))</f>
        <v/>
      </c>
      <c r="B15" s="329" t="str">
        <f t="shared" si="2"/>
        <v/>
      </c>
      <c r="C15" s="328" t="str">
        <f>IF(A15="","",CONCATENATE("MKP"," / ",Monatsverwendungsnachweis!$D$7," / ",RIGHT(Monatsverwendungsnachweis!$F$7,2)," / ",ROW()-1))</f>
        <v/>
      </c>
      <c r="D15" s="330" t="str">
        <f t="shared" si="3"/>
        <v/>
      </c>
      <c r="E15" s="330" t="str">
        <f t="shared" si="4"/>
        <v/>
      </c>
      <c r="F15" s="329" t="str">
        <f>IF(A15="","",VLOOKUP(Monatsverwendungsnachweis!B26,Positionen,3,FALSE))</f>
        <v/>
      </c>
      <c r="G15" s="328" t="str">
        <f>IF(A15="","",CONCATENATE(Monatsverwendungsnachweis!D26," / ", LEFT(Monatsverwendungsnachweis!E26,3)," / ",Ermittlung_Pauschale!N15,"  x  ",MKP_Matrix, " a ",VLOOKUP(Monatsverwendungsnachweis!$K$5,Matrix,4,FALSE),"€"))</f>
        <v/>
      </c>
      <c r="H15" s="443" t="str">
        <f>IF(A15="","",Ermittlung_Pauschale!O15)</f>
        <v/>
      </c>
      <c r="I15" s="443" t="str">
        <f>IF(A15="","",Ermittlung_Pauschale!O15)</f>
        <v/>
      </c>
      <c r="J15" s="329" t="str">
        <f>IF(A15="","",IF(Monatsverwendungsnachweis!S26="","",Monatsverwendungsnachweis!S26))</f>
        <v/>
      </c>
      <c r="K15" s="329" t="str">
        <f t="shared" si="5"/>
        <v/>
      </c>
    </row>
    <row r="16" spans="1:11" x14ac:dyDescent="0.25">
      <c r="A16" s="328" t="str">
        <f>IF(Ermittlung_Pauschale!N16=0,"",IFERROR(VLOOKUP(Monatsverwendungsnachweis!B27,Positionen,2,FALSE),""))</f>
        <v/>
      </c>
      <c r="B16" s="329" t="str">
        <f t="shared" si="2"/>
        <v/>
      </c>
      <c r="C16" s="328" t="str">
        <f>IF(A16="","",CONCATENATE("MKP"," / ",Monatsverwendungsnachweis!$D$7," / ",RIGHT(Monatsverwendungsnachweis!$F$7,2)," / ",ROW()-1))</f>
        <v/>
      </c>
      <c r="D16" s="330" t="str">
        <f t="shared" si="3"/>
        <v/>
      </c>
      <c r="E16" s="330" t="str">
        <f t="shared" si="4"/>
        <v/>
      </c>
      <c r="F16" s="329" t="str">
        <f>IF(A16="","",VLOOKUP(Monatsverwendungsnachweis!B27,Positionen,3,FALSE))</f>
        <v/>
      </c>
      <c r="G16" s="328" t="str">
        <f>IF(A16="","",CONCATENATE(Monatsverwendungsnachweis!D27," / ", LEFT(Monatsverwendungsnachweis!E27,3)," / ",Ermittlung_Pauschale!N16,"  x  ",MKP_Matrix, " a ",VLOOKUP(Monatsverwendungsnachweis!$K$5,Matrix,4,FALSE),"€"))</f>
        <v/>
      </c>
      <c r="H16" s="443" t="str">
        <f>IF(A16="","",Ermittlung_Pauschale!O16)</f>
        <v/>
      </c>
      <c r="I16" s="443" t="str">
        <f>IF(A16="","",Ermittlung_Pauschale!O16)</f>
        <v/>
      </c>
      <c r="J16" s="329" t="str">
        <f>IF(A16="","",IF(Monatsverwendungsnachweis!S27="","",Monatsverwendungsnachweis!S27))</f>
        <v/>
      </c>
      <c r="K16" s="329" t="str">
        <f t="shared" si="5"/>
        <v/>
      </c>
    </row>
    <row r="17" spans="1:11" x14ac:dyDescent="0.25">
      <c r="A17" s="328" t="str">
        <f>IF(Ermittlung_Pauschale!N17=0,"",IFERROR(VLOOKUP(Monatsverwendungsnachweis!B28,Positionen,2,FALSE),""))</f>
        <v/>
      </c>
      <c r="B17" s="329" t="str">
        <f t="shared" si="2"/>
        <v/>
      </c>
      <c r="C17" s="328" t="str">
        <f>IF(A17="","",CONCATENATE("MKP"," / ",Monatsverwendungsnachweis!$D$7," / ",RIGHT(Monatsverwendungsnachweis!$F$7,2)," / ",ROW()-1))</f>
        <v/>
      </c>
      <c r="D17" s="330" t="str">
        <f t="shared" si="3"/>
        <v/>
      </c>
      <c r="E17" s="330" t="str">
        <f t="shared" si="4"/>
        <v/>
      </c>
      <c r="F17" s="329" t="str">
        <f>IF(A17="","",VLOOKUP(Monatsverwendungsnachweis!B28,Positionen,3,FALSE))</f>
        <v/>
      </c>
      <c r="G17" s="328" t="str">
        <f>IF(A17="","",CONCATENATE(Monatsverwendungsnachweis!D28," / ", LEFT(Monatsverwendungsnachweis!E28,3)," / ",Ermittlung_Pauschale!N17,"  x  ",MKP_Matrix, " a ",VLOOKUP(Monatsverwendungsnachweis!$K$5,Matrix,4,FALSE),"€"))</f>
        <v/>
      </c>
      <c r="H17" s="443" t="str">
        <f>IF(A17="","",Ermittlung_Pauschale!O17)</f>
        <v/>
      </c>
      <c r="I17" s="443" t="str">
        <f>IF(A17="","",Ermittlung_Pauschale!O17)</f>
        <v/>
      </c>
      <c r="J17" s="329" t="str">
        <f>IF(A17="","",IF(Monatsverwendungsnachweis!S28="","",Monatsverwendungsnachweis!S28))</f>
        <v/>
      </c>
      <c r="K17" s="329" t="str">
        <f t="shared" si="5"/>
        <v/>
      </c>
    </row>
    <row r="18" spans="1:11" x14ac:dyDescent="0.25">
      <c r="A18" s="328" t="str">
        <f>IF(Ermittlung_Pauschale!N18=0,"",IFERROR(VLOOKUP(Monatsverwendungsnachweis!B29,Positionen,2,FALSE),""))</f>
        <v/>
      </c>
      <c r="B18" s="329" t="str">
        <f t="shared" si="2"/>
        <v/>
      </c>
      <c r="C18" s="328" t="str">
        <f>IF(A18="","",CONCATENATE("MKP"," / ",Monatsverwendungsnachweis!$D$7," / ",RIGHT(Monatsverwendungsnachweis!$F$7,2)," / ",ROW()-1))</f>
        <v/>
      </c>
      <c r="D18" s="330" t="str">
        <f t="shared" si="3"/>
        <v/>
      </c>
      <c r="E18" s="330" t="str">
        <f t="shared" si="4"/>
        <v/>
      </c>
      <c r="F18" s="329" t="str">
        <f>IF(A18="","",VLOOKUP(Monatsverwendungsnachweis!B29,Positionen,3,FALSE))</f>
        <v/>
      </c>
      <c r="G18" s="328" t="str">
        <f>IF(A18="","",CONCATENATE(Monatsverwendungsnachweis!D29," / ", LEFT(Monatsverwendungsnachweis!E29,3)," / ",Ermittlung_Pauschale!N18,"  x  ",MKP_Matrix, " a ",VLOOKUP(Monatsverwendungsnachweis!$K$5,Matrix,4,FALSE),"€"))</f>
        <v/>
      </c>
      <c r="H18" s="443" t="str">
        <f>IF(A18="","",Ermittlung_Pauschale!O18)</f>
        <v/>
      </c>
      <c r="I18" s="443" t="str">
        <f>IF(A18="","",Ermittlung_Pauschale!O18)</f>
        <v/>
      </c>
      <c r="J18" s="329" t="str">
        <f>IF(A18="","",IF(Monatsverwendungsnachweis!S29="","",Monatsverwendungsnachweis!S29))</f>
        <v/>
      </c>
      <c r="K18" s="329" t="str">
        <f t="shared" si="5"/>
        <v/>
      </c>
    </row>
    <row r="19" spans="1:11" x14ac:dyDescent="0.25">
      <c r="A19" s="328" t="str">
        <f>IF(Ermittlung_Pauschale!N19=0,"",IFERROR(VLOOKUP(Monatsverwendungsnachweis!B30,Positionen,2,FALSE),""))</f>
        <v/>
      </c>
      <c r="B19" s="329" t="str">
        <f t="shared" si="2"/>
        <v/>
      </c>
      <c r="C19" s="328" t="str">
        <f>IF(A19="","",CONCATENATE("MKP"," / ",Monatsverwendungsnachweis!$D$7," / ",RIGHT(Monatsverwendungsnachweis!$F$7,2)," / ",ROW()-1))</f>
        <v/>
      </c>
      <c r="D19" s="330" t="str">
        <f t="shared" si="3"/>
        <v/>
      </c>
      <c r="E19" s="330" t="str">
        <f t="shared" si="4"/>
        <v/>
      </c>
      <c r="F19" s="329" t="str">
        <f>IF(A19="","",VLOOKUP(Monatsverwendungsnachweis!B30,Positionen,3,FALSE))</f>
        <v/>
      </c>
      <c r="G19" s="328" t="str">
        <f>IF(A19="","",CONCATENATE(Monatsverwendungsnachweis!D30," / ", LEFT(Monatsverwendungsnachweis!E30,3)," / ",Ermittlung_Pauschale!N19,"  x  ",MKP_Matrix, " a ",VLOOKUP(Monatsverwendungsnachweis!$K$5,Matrix,4,FALSE),"€"))</f>
        <v/>
      </c>
      <c r="H19" s="443" t="str">
        <f>IF(A19="","",Ermittlung_Pauschale!O19)</f>
        <v/>
      </c>
      <c r="I19" s="443" t="str">
        <f>IF(A19="","",Ermittlung_Pauschale!O19)</f>
        <v/>
      </c>
      <c r="J19" s="329" t="str">
        <f>IF(A19="","",IF(Monatsverwendungsnachweis!S30="","",Monatsverwendungsnachweis!S30))</f>
        <v/>
      </c>
      <c r="K19" s="329" t="str">
        <f t="shared" si="5"/>
        <v/>
      </c>
    </row>
    <row r="20" spans="1:11" x14ac:dyDescent="0.25">
      <c r="A20" s="328" t="str">
        <f>IF(Ermittlung_Pauschale!N20=0,"",IFERROR(VLOOKUP(Monatsverwendungsnachweis!B31,Positionen,2,FALSE),""))</f>
        <v/>
      </c>
      <c r="B20" s="329" t="str">
        <f t="shared" si="2"/>
        <v/>
      </c>
      <c r="C20" s="328" t="str">
        <f>IF(A20="","",CONCATENATE("MKP"," / ",Monatsverwendungsnachweis!$D$7," / ",RIGHT(Monatsverwendungsnachweis!$F$7,2)," / ",ROW()-1))</f>
        <v/>
      </c>
      <c r="D20" s="330" t="str">
        <f t="shared" si="3"/>
        <v/>
      </c>
      <c r="E20" s="330" t="str">
        <f t="shared" si="4"/>
        <v/>
      </c>
      <c r="F20" s="329" t="str">
        <f>IF(A20="","",VLOOKUP(Monatsverwendungsnachweis!B31,Positionen,3,FALSE))</f>
        <v/>
      </c>
      <c r="G20" s="328" t="str">
        <f>IF(A20="","",CONCATENATE(Monatsverwendungsnachweis!D31," / ", LEFT(Monatsverwendungsnachweis!E31,3)," / ",Ermittlung_Pauschale!N20,"  x  ",MKP_Matrix, " a ",VLOOKUP(Monatsverwendungsnachweis!$K$5,Matrix,4,FALSE),"€"))</f>
        <v/>
      </c>
      <c r="H20" s="443" t="str">
        <f>IF(A20="","",Ermittlung_Pauschale!O20)</f>
        <v/>
      </c>
      <c r="I20" s="443" t="str">
        <f>IF(A20="","",Ermittlung_Pauschale!O20)</f>
        <v/>
      </c>
      <c r="J20" s="329" t="str">
        <f>IF(A20="","",IF(Monatsverwendungsnachweis!S31="","",Monatsverwendungsnachweis!S31))</f>
        <v/>
      </c>
      <c r="K20" s="329" t="str">
        <f t="shared" si="5"/>
        <v/>
      </c>
    </row>
    <row r="21" spans="1:11" x14ac:dyDescent="0.25">
      <c r="A21" s="328" t="str">
        <f>IF(Ermittlung_Pauschale!N21=0,"",IFERROR(VLOOKUP(Monatsverwendungsnachweis!B32,Positionen,2,FALSE),""))</f>
        <v/>
      </c>
      <c r="B21" s="329" t="str">
        <f t="shared" si="2"/>
        <v/>
      </c>
      <c r="C21" s="328" t="str">
        <f>IF(A21="","",CONCATENATE("MKP"," / ",Monatsverwendungsnachweis!$D$7," / ",RIGHT(Monatsverwendungsnachweis!$F$7,2)," / ",ROW()-1))</f>
        <v/>
      </c>
      <c r="D21" s="330" t="str">
        <f t="shared" si="3"/>
        <v/>
      </c>
      <c r="E21" s="330" t="str">
        <f t="shared" si="4"/>
        <v/>
      </c>
      <c r="F21" s="329" t="str">
        <f>IF(A21="","",VLOOKUP(Monatsverwendungsnachweis!B32,Positionen,3,FALSE))</f>
        <v/>
      </c>
      <c r="G21" s="328" t="str">
        <f>IF(A21="","",CONCATENATE(Monatsverwendungsnachweis!D32," / ", LEFT(Monatsverwendungsnachweis!E32,3)," / ",Ermittlung_Pauschale!N21,"  x  ",MKP_Matrix, " a ",VLOOKUP(Monatsverwendungsnachweis!$K$5,Matrix,4,FALSE),"€"))</f>
        <v/>
      </c>
      <c r="H21" s="443" t="str">
        <f>IF(A21="","",Ermittlung_Pauschale!O21)</f>
        <v/>
      </c>
      <c r="I21" s="443" t="str">
        <f>IF(A21="","",Ermittlung_Pauschale!O21)</f>
        <v/>
      </c>
      <c r="J21" s="329" t="str">
        <f>IF(A21="","",IF(Monatsverwendungsnachweis!S32="","",Monatsverwendungsnachweis!S32))</f>
        <v/>
      </c>
      <c r="K21" s="329" t="str">
        <f t="shared" si="5"/>
        <v/>
      </c>
    </row>
    <row r="22" spans="1:11" x14ac:dyDescent="0.25">
      <c r="A22" s="328" t="str">
        <f>IF(Ermittlung_Pauschale!N22=0,"",IFERROR(VLOOKUP(Monatsverwendungsnachweis!B33,Positionen,2,FALSE),""))</f>
        <v/>
      </c>
      <c r="B22" s="329" t="str">
        <f t="shared" si="2"/>
        <v/>
      </c>
      <c r="C22" s="328" t="str">
        <f>IF(A22="","",CONCATENATE("MKP"," / ",Monatsverwendungsnachweis!$D$7," / ",RIGHT(Monatsverwendungsnachweis!$F$7,2)," / ",ROW()-1))</f>
        <v/>
      </c>
      <c r="D22" s="330" t="str">
        <f t="shared" si="3"/>
        <v/>
      </c>
      <c r="E22" s="330" t="str">
        <f t="shared" si="4"/>
        <v/>
      </c>
      <c r="F22" s="329" t="str">
        <f>IF(A22="","",VLOOKUP(Monatsverwendungsnachweis!B33,Positionen,3,FALSE))</f>
        <v/>
      </c>
      <c r="G22" s="328" t="str">
        <f>IF(A22="","",CONCATENATE(Monatsverwendungsnachweis!D33," / ", LEFT(Monatsverwendungsnachweis!E33,3)," / ",Ermittlung_Pauschale!N22,"  x  ",MKP_Matrix, " a ",VLOOKUP(Monatsverwendungsnachweis!$K$5,Matrix,4,FALSE),"€"))</f>
        <v/>
      </c>
      <c r="H22" s="443" t="str">
        <f>IF(A22="","",Ermittlung_Pauschale!O22)</f>
        <v/>
      </c>
      <c r="I22" s="443" t="str">
        <f>IF(A22="","",Ermittlung_Pauschale!O22)</f>
        <v/>
      </c>
      <c r="J22" s="329" t="str">
        <f>IF(A22="","",IF(Monatsverwendungsnachweis!S33="","",Monatsverwendungsnachweis!S33))</f>
        <v/>
      </c>
      <c r="K22" s="329" t="str">
        <f t="shared" si="5"/>
        <v/>
      </c>
    </row>
    <row r="23" spans="1:11" x14ac:dyDescent="0.25">
      <c r="A23" s="328" t="str">
        <f>IF(Ermittlung_Pauschale!N23=0,"",IFERROR(VLOOKUP(Monatsverwendungsnachweis!B34,Positionen,2,FALSE),""))</f>
        <v/>
      </c>
      <c r="B23" s="329" t="str">
        <f t="shared" si="2"/>
        <v/>
      </c>
      <c r="C23" s="328" t="str">
        <f>IF(A23="","",CONCATENATE("MKP"," / ",Monatsverwendungsnachweis!$D$7," / ",RIGHT(Monatsverwendungsnachweis!$F$7,2)," / ",ROW()-1))</f>
        <v/>
      </c>
      <c r="D23" s="330" t="str">
        <f t="shared" si="3"/>
        <v/>
      </c>
      <c r="E23" s="330" t="str">
        <f t="shared" si="4"/>
        <v/>
      </c>
      <c r="F23" s="329" t="str">
        <f>IF(A23="","",VLOOKUP(Monatsverwendungsnachweis!B34,Positionen,3,FALSE))</f>
        <v/>
      </c>
      <c r="G23" s="328" t="str">
        <f>IF(A23="","",CONCATENATE(Monatsverwendungsnachweis!D34," / ", LEFT(Monatsverwendungsnachweis!E34,3)," / ",Ermittlung_Pauschale!N23,"  x  ",MKP_Matrix, " a ",VLOOKUP(Monatsverwendungsnachweis!$K$5,Matrix,4,FALSE),"€"))</f>
        <v/>
      </c>
      <c r="H23" s="443" t="str">
        <f>IF(A23="","",Ermittlung_Pauschale!O23)</f>
        <v/>
      </c>
      <c r="I23" s="443" t="str">
        <f>IF(A23="","",Ermittlung_Pauschale!O23)</f>
        <v/>
      </c>
      <c r="J23" s="329" t="str">
        <f>IF(A23="","",IF(Monatsverwendungsnachweis!S34="","",Monatsverwendungsnachweis!S34))</f>
        <v/>
      </c>
      <c r="K23" s="329" t="str">
        <f t="shared" si="5"/>
        <v/>
      </c>
    </row>
    <row r="24" spans="1:11" x14ac:dyDescent="0.25">
      <c r="A24" s="328" t="str">
        <f>IF(Ermittlung_Pauschale!N24=0,"",IFERROR(VLOOKUP(Monatsverwendungsnachweis!B35,Positionen,2,FALSE),""))</f>
        <v/>
      </c>
      <c r="B24" s="329" t="str">
        <f t="shared" si="2"/>
        <v/>
      </c>
      <c r="C24" s="328" t="str">
        <f>IF(A24="","",CONCATENATE("MKP"," / ",Monatsverwendungsnachweis!$D$7," / ",RIGHT(Monatsverwendungsnachweis!$F$7,2)," / ",ROW()-1))</f>
        <v/>
      </c>
      <c r="D24" s="330" t="str">
        <f t="shared" si="3"/>
        <v/>
      </c>
      <c r="E24" s="330" t="str">
        <f t="shared" si="4"/>
        <v/>
      </c>
      <c r="F24" s="329" t="str">
        <f>IF(A24="","",VLOOKUP(Monatsverwendungsnachweis!B35,Positionen,3,FALSE))</f>
        <v/>
      </c>
      <c r="G24" s="328" t="str">
        <f>IF(A24="","",CONCATENATE(Monatsverwendungsnachweis!D35," / ", LEFT(Monatsverwendungsnachweis!E35,3)," / ",Ermittlung_Pauschale!N24,"  x  ",MKP_Matrix, " a ",VLOOKUP(Monatsverwendungsnachweis!$K$5,Matrix,4,FALSE),"€"))</f>
        <v/>
      </c>
      <c r="H24" s="443" t="str">
        <f>IF(A24="","",Ermittlung_Pauschale!O24)</f>
        <v/>
      </c>
      <c r="I24" s="443" t="str">
        <f>IF(A24="","",Ermittlung_Pauschale!O24)</f>
        <v/>
      </c>
      <c r="J24" s="329" t="str">
        <f>IF(A24="","",IF(Monatsverwendungsnachweis!S35="","",Monatsverwendungsnachweis!S35))</f>
        <v/>
      </c>
      <c r="K24" s="329" t="str">
        <f t="shared" si="5"/>
        <v/>
      </c>
    </row>
    <row r="25" spans="1:11" x14ac:dyDescent="0.25">
      <c r="A25" s="328" t="str">
        <f>IF(Ermittlung_Pauschale!N25=0,"",IFERROR(VLOOKUP(Monatsverwendungsnachweis!B36,Positionen,2,FALSE),""))</f>
        <v/>
      </c>
      <c r="B25" s="329" t="str">
        <f t="shared" si="2"/>
        <v/>
      </c>
      <c r="C25" s="328" t="str">
        <f>IF(A25="","",CONCATENATE("MKP"," / ",Monatsverwendungsnachweis!$D$7," / ",RIGHT(Monatsverwendungsnachweis!$F$7,2)," / ",ROW()-1))</f>
        <v/>
      </c>
      <c r="D25" s="330" t="str">
        <f t="shared" si="3"/>
        <v/>
      </c>
      <c r="E25" s="330" t="str">
        <f t="shared" si="4"/>
        <v/>
      </c>
      <c r="F25" s="329" t="str">
        <f>IF(A25="","",VLOOKUP(Monatsverwendungsnachweis!B36,Positionen,3,FALSE))</f>
        <v/>
      </c>
      <c r="G25" s="328" t="str">
        <f>IF(A25="","",CONCATENATE(Monatsverwendungsnachweis!D36," / ", LEFT(Monatsverwendungsnachweis!E36,3)," / ",Ermittlung_Pauschale!N25,"  x  ",MKP_Matrix, " a ",VLOOKUP(Monatsverwendungsnachweis!$K$5,Matrix,4,FALSE),"€"))</f>
        <v/>
      </c>
      <c r="H25" s="443" t="str">
        <f>IF(A25="","",Ermittlung_Pauschale!O25)</f>
        <v/>
      </c>
      <c r="I25" s="443" t="str">
        <f>IF(A25="","",Ermittlung_Pauschale!O25)</f>
        <v/>
      </c>
      <c r="J25" s="329" t="str">
        <f>IF(A25="","",IF(Monatsverwendungsnachweis!S36="","",Monatsverwendungsnachweis!S36))</f>
        <v/>
      </c>
      <c r="K25" s="329" t="str">
        <f t="shared" si="5"/>
        <v/>
      </c>
    </row>
    <row r="26" spans="1:11" x14ac:dyDescent="0.25">
      <c r="A26" s="328" t="str">
        <f>IF(Ermittlung_Pauschale!N26=0,"",IFERROR(VLOOKUP(Monatsverwendungsnachweis!B37,Positionen,2,FALSE),""))</f>
        <v/>
      </c>
      <c r="B26" s="329" t="str">
        <f t="shared" si="2"/>
        <v/>
      </c>
      <c r="C26" s="328" t="str">
        <f>IF(A26="","",CONCATENATE("MKP"," / ",Monatsverwendungsnachweis!$D$7," / ",RIGHT(Monatsverwendungsnachweis!$F$7,2)," / ",ROW()-1))</f>
        <v/>
      </c>
      <c r="D26" s="330" t="str">
        <f t="shared" si="3"/>
        <v/>
      </c>
      <c r="E26" s="330" t="str">
        <f t="shared" si="4"/>
        <v/>
      </c>
      <c r="F26" s="329" t="str">
        <f>IF(A26="","",VLOOKUP(Monatsverwendungsnachweis!B37,Positionen,3,FALSE))</f>
        <v/>
      </c>
      <c r="G26" s="328" t="str">
        <f>IF(A26="","",CONCATENATE(Monatsverwendungsnachweis!D37," / ", LEFT(Monatsverwendungsnachweis!E37,3)," / ",Ermittlung_Pauschale!N26,"  x  ",MKP_Matrix, " a ",VLOOKUP(Monatsverwendungsnachweis!$K$5,Matrix,4,FALSE),"€"))</f>
        <v/>
      </c>
      <c r="H26" s="443" t="str">
        <f>IF(A26="","",Ermittlung_Pauschale!O26)</f>
        <v/>
      </c>
      <c r="I26" s="443" t="str">
        <f>IF(A26="","",Ermittlung_Pauschale!O26)</f>
        <v/>
      </c>
      <c r="J26" s="329" t="str">
        <f>IF(A26="","",IF(Monatsverwendungsnachweis!S37="","",Monatsverwendungsnachweis!S37))</f>
        <v/>
      </c>
      <c r="K26" s="329" t="str">
        <f t="shared" si="5"/>
        <v/>
      </c>
    </row>
    <row r="27" spans="1:11" x14ac:dyDescent="0.25">
      <c r="A27" s="328" t="str">
        <f>IF(Ermittlung_Pauschale!N27=0,"",IFERROR(VLOOKUP(Monatsverwendungsnachweis!B38,Positionen,2,FALSE),""))</f>
        <v/>
      </c>
      <c r="B27" s="329" t="str">
        <f t="shared" si="2"/>
        <v/>
      </c>
      <c r="C27" s="328" t="str">
        <f>IF(A27="","",CONCATENATE("MKP"," / ",Monatsverwendungsnachweis!$D$7," / ",RIGHT(Monatsverwendungsnachweis!$F$7,2)," / ",ROW()-1))</f>
        <v/>
      </c>
      <c r="D27" s="330" t="str">
        <f t="shared" si="3"/>
        <v/>
      </c>
      <c r="E27" s="330" t="str">
        <f t="shared" si="4"/>
        <v/>
      </c>
      <c r="F27" s="329" t="str">
        <f>IF(A27="","",VLOOKUP(Monatsverwendungsnachweis!B38,Positionen,3,FALSE))</f>
        <v/>
      </c>
      <c r="G27" s="328" t="str">
        <f>IF(A27="","",CONCATENATE(Monatsverwendungsnachweis!D38," / ", LEFT(Monatsverwendungsnachweis!E38,3)," / ",Ermittlung_Pauschale!N27,"  x  ",MKP_Matrix, " a ",VLOOKUP(Monatsverwendungsnachweis!$K$5,Matrix,4,FALSE),"€"))</f>
        <v/>
      </c>
      <c r="H27" s="443" t="str">
        <f>IF(A27="","",Ermittlung_Pauschale!O27)</f>
        <v/>
      </c>
      <c r="I27" s="443" t="str">
        <f>IF(A27="","",Ermittlung_Pauschale!O27)</f>
        <v/>
      </c>
      <c r="J27" s="329" t="str">
        <f>IF(A27="","",IF(Monatsverwendungsnachweis!S38="","",Monatsverwendungsnachweis!S38))</f>
        <v/>
      </c>
      <c r="K27" s="329" t="str">
        <f t="shared" si="5"/>
        <v/>
      </c>
    </row>
    <row r="28" spans="1:11" x14ac:dyDescent="0.25">
      <c r="A28" s="328" t="str">
        <f>IF(Ermittlung_Pauschale!N28=0,"",IFERROR(VLOOKUP(Monatsverwendungsnachweis!B39,Positionen,2,FALSE),""))</f>
        <v/>
      </c>
      <c r="B28" s="329" t="str">
        <f t="shared" si="2"/>
        <v/>
      </c>
      <c r="C28" s="328" t="str">
        <f>IF(A28="","",CONCATENATE("MKP"," / ",Monatsverwendungsnachweis!$D$7," / ",RIGHT(Monatsverwendungsnachweis!$F$7,2)," / ",ROW()-1))</f>
        <v/>
      </c>
      <c r="D28" s="330" t="str">
        <f t="shared" si="3"/>
        <v/>
      </c>
      <c r="E28" s="330" t="str">
        <f t="shared" si="4"/>
        <v/>
      </c>
      <c r="F28" s="329" t="str">
        <f>IF(A28="","",VLOOKUP(Monatsverwendungsnachweis!B39,Positionen,3,FALSE))</f>
        <v/>
      </c>
      <c r="G28" s="328" t="str">
        <f>IF(A28="","",CONCATENATE(Monatsverwendungsnachweis!D39," / ", LEFT(Monatsverwendungsnachweis!E39,3)," / ",Ermittlung_Pauschale!N28,"  x  ",MKP_Matrix, " a ",VLOOKUP(Monatsverwendungsnachweis!$K$5,Matrix,4,FALSE),"€"))</f>
        <v/>
      </c>
      <c r="H28" s="443" t="str">
        <f>IF(A28="","",Ermittlung_Pauschale!O28)</f>
        <v/>
      </c>
      <c r="I28" s="443" t="str">
        <f>IF(A28="","",Ermittlung_Pauschale!O28)</f>
        <v/>
      </c>
      <c r="J28" s="329" t="str">
        <f>IF(A28="","",IF(Monatsverwendungsnachweis!S39="","",Monatsverwendungsnachweis!S39))</f>
        <v/>
      </c>
      <c r="K28" s="329" t="str">
        <f t="shared" si="5"/>
        <v/>
      </c>
    </row>
    <row r="29" spans="1:11" x14ac:dyDescent="0.25">
      <c r="A29" s="328" t="str">
        <f>IF(Ermittlung_Pauschale!N29=0,"",IFERROR(VLOOKUP(Monatsverwendungsnachweis!B40,Positionen,2,FALSE),""))</f>
        <v/>
      </c>
      <c r="B29" s="329" t="str">
        <f t="shared" si="2"/>
        <v/>
      </c>
      <c r="C29" s="328" t="str">
        <f>IF(A29="","",CONCATENATE("MKP"," / ",Monatsverwendungsnachweis!$D$7," / ",RIGHT(Monatsverwendungsnachweis!$F$7,2)," / ",ROW()-1))</f>
        <v/>
      </c>
      <c r="D29" s="330" t="str">
        <f t="shared" si="3"/>
        <v/>
      </c>
      <c r="E29" s="330" t="str">
        <f t="shared" si="4"/>
        <v/>
      </c>
      <c r="F29" s="329" t="str">
        <f>IF(A29="","",VLOOKUP(Monatsverwendungsnachweis!B40,Positionen,3,FALSE))</f>
        <v/>
      </c>
      <c r="G29" s="328" t="str">
        <f>IF(A29="","",CONCATENATE(Monatsverwendungsnachweis!D40," / ", LEFT(Monatsverwendungsnachweis!E40,3)," / ",Ermittlung_Pauschale!N29,"  x  ",MKP_Matrix, " a ",VLOOKUP(Monatsverwendungsnachweis!$K$5,Matrix,4,FALSE),"€"))</f>
        <v/>
      </c>
      <c r="H29" s="443" t="str">
        <f>IF(A29="","",Ermittlung_Pauschale!O29)</f>
        <v/>
      </c>
      <c r="I29" s="443" t="str">
        <f>IF(A29="","",Ermittlung_Pauschale!O29)</f>
        <v/>
      </c>
      <c r="J29" s="329" t="str">
        <f>IF(A29="","",IF(Monatsverwendungsnachweis!S40="","",Monatsverwendungsnachweis!S40))</f>
        <v/>
      </c>
      <c r="K29" s="329" t="str">
        <f t="shared" si="5"/>
        <v/>
      </c>
    </row>
    <row r="30" spans="1:11" x14ac:dyDescent="0.25">
      <c r="A30" s="328" t="str">
        <f>IF(Ermittlung_Pauschale!N30=0,"",IFERROR(VLOOKUP(Monatsverwendungsnachweis!B41,Positionen,2,FALSE),""))</f>
        <v/>
      </c>
      <c r="B30" s="329" t="str">
        <f t="shared" si="2"/>
        <v/>
      </c>
      <c r="C30" s="328" t="str">
        <f>IF(A30="","",CONCATENATE("MKP"," / ",Monatsverwendungsnachweis!$D$7," / ",RIGHT(Monatsverwendungsnachweis!$F$7,2)," / ",ROW()-1))</f>
        <v/>
      </c>
      <c r="D30" s="330" t="str">
        <f t="shared" si="3"/>
        <v/>
      </c>
      <c r="E30" s="330" t="str">
        <f t="shared" si="4"/>
        <v/>
      </c>
      <c r="F30" s="329" t="str">
        <f>IF(A30="","",VLOOKUP(Monatsverwendungsnachweis!B41,Positionen,3,FALSE))</f>
        <v/>
      </c>
      <c r="G30" s="328" t="str">
        <f>IF(A30="","",CONCATENATE(Monatsverwendungsnachweis!D41," / ", LEFT(Monatsverwendungsnachweis!E41,3)," / ",Ermittlung_Pauschale!N30,"  x  ",MKP_Matrix, " a ",VLOOKUP(Monatsverwendungsnachweis!$K$5,Matrix,4,FALSE),"€"))</f>
        <v/>
      </c>
      <c r="H30" s="443" t="str">
        <f>IF(A30="","",Ermittlung_Pauschale!O30)</f>
        <v/>
      </c>
      <c r="I30" s="443" t="str">
        <f>IF(A30="","",Ermittlung_Pauschale!O30)</f>
        <v/>
      </c>
      <c r="J30" s="329" t="str">
        <f>IF(A30="","",IF(Monatsverwendungsnachweis!S41="","",Monatsverwendungsnachweis!S41))</f>
        <v/>
      </c>
      <c r="K30" s="329" t="str">
        <f t="shared" si="5"/>
        <v/>
      </c>
    </row>
    <row r="31" spans="1:11" x14ac:dyDescent="0.25">
      <c r="A31" s="328" t="str">
        <f>IF(Ermittlung_Pauschale!N31=0,"",IFERROR(VLOOKUP(Monatsverwendungsnachweis!B42,Positionen,2,FALSE),""))</f>
        <v/>
      </c>
      <c r="B31" s="329" t="str">
        <f t="shared" si="2"/>
        <v/>
      </c>
      <c r="C31" s="328" t="str">
        <f>IF(A31="","",CONCATENATE("MKP"," / ",Monatsverwendungsnachweis!$D$7," / ",RIGHT(Monatsverwendungsnachweis!$F$7,2)," / ",ROW()-1))</f>
        <v/>
      </c>
      <c r="D31" s="330" t="str">
        <f t="shared" si="3"/>
        <v/>
      </c>
      <c r="E31" s="330" t="str">
        <f t="shared" si="4"/>
        <v/>
      </c>
      <c r="F31" s="329" t="str">
        <f>IF(A31="","",VLOOKUP(Monatsverwendungsnachweis!B42,Positionen,3,FALSE))</f>
        <v/>
      </c>
      <c r="G31" s="328" t="str">
        <f>IF(A31="","",CONCATENATE(Monatsverwendungsnachweis!D42," / ", LEFT(Monatsverwendungsnachweis!E42,3)," / ",Ermittlung_Pauschale!N31,"  x  ",MKP_Matrix, " a ",VLOOKUP(Monatsverwendungsnachweis!$K$5,Matrix,4,FALSE),"€"))</f>
        <v/>
      </c>
      <c r="H31" s="443" t="str">
        <f>IF(A31="","",Ermittlung_Pauschale!O31)</f>
        <v/>
      </c>
      <c r="I31" s="443" t="str">
        <f>IF(A31="","",Ermittlung_Pauschale!O31)</f>
        <v/>
      </c>
      <c r="J31" s="329" t="str">
        <f>IF(A31="","",IF(Monatsverwendungsnachweis!S42="","",Monatsverwendungsnachweis!S42))</f>
        <v/>
      </c>
      <c r="K31" s="329" t="str">
        <f t="shared" si="5"/>
        <v/>
      </c>
    </row>
    <row r="32" spans="1:11" x14ac:dyDescent="0.25">
      <c r="A32" s="328" t="str">
        <f>IF(Ermittlung_Pauschale!N32=0,"",IFERROR(VLOOKUP(Monatsverwendungsnachweis!B43,Positionen,2,FALSE),""))</f>
        <v/>
      </c>
      <c r="B32" s="329" t="str">
        <f t="shared" si="2"/>
        <v/>
      </c>
      <c r="C32" s="328" t="str">
        <f>IF(A32="","",CONCATENATE("MKP"," / ",Monatsverwendungsnachweis!$D$7," / ",RIGHT(Monatsverwendungsnachweis!$F$7,2)," / ",ROW()-1))</f>
        <v/>
      </c>
      <c r="D32" s="330" t="str">
        <f t="shared" si="3"/>
        <v/>
      </c>
      <c r="E32" s="330" t="str">
        <f t="shared" si="4"/>
        <v/>
      </c>
      <c r="F32" s="329" t="str">
        <f>IF(A32="","",VLOOKUP(Monatsverwendungsnachweis!B43,Positionen,3,FALSE))</f>
        <v/>
      </c>
      <c r="G32" s="328" t="str">
        <f>IF(A32="","",CONCATENATE(Monatsverwendungsnachweis!D43," / ", LEFT(Monatsverwendungsnachweis!E43,3)," / ",Ermittlung_Pauschale!N32,"  x  ",MKP_Matrix, " a ",VLOOKUP(Monatsverwendungsnachweis!$K$5,Matrix,4,FALSE),"€"))</f>
        <v/>
      </c>
      <c r="H32" s="443" t="str">
        <f>IF(A32="","",Ermittlung_Pauschale!O32)</f>
        <v/>
      </c>
      <c r="I32" s="443" t="str">
        <f>IF(A32="","",Ermittlung_Pauschale!O32)</f>
        <v/>
      </c>
      <c r="J32" s="329" t="str">
        <f>IF(A32="","",IF(Monatsverwendungsnachweis!S43="","",Monatsverwendungsnachweis!S43))</f>
        <v/>
      </c>
      <c r="K32" s="329" t="str">
        <f t="shared" si="5"/>
        <v/>
      </c>
    </row>
    <row r="33" spans="1:11" x14ac:dyDescent="0.25">
      <c r="A33" s="328" t="str">
        <f>IF(Ermittlung_Pauschale!N33=0,"",IFERROR(VLOOKUP(Monatsverwendungsnachweis!B44,Positionen,2,FALSE),""))</f>
        <v/>
      </c>
      <c r="B33" s="329" t="str">
        <f t="shared" si="2"/>
        <v/>
      </c>
      <c r="C33" s="328" t="str">
        <f>IF(A33="","",CONCATENATE("MKP"," / ",Monatsverwendungsnachweis!$D$7," / ",RIGHT(Monatsverwendungsnachweis!$F$7,2)," / ",ROW()-1))</f>
        <v/>
      </c>
      <c r="D33" s="330" t="str">
        <f t="shared" si="3"/>
        <v/>
      </c>
      <c r="E33" s="330" t="str">
        <f t="shared" si="4"/>
        <v/>
      </c>
      <c r="F33" s="329" t="str">
        <f>IF(A33="","",VLOOKUP(Monatsverwendungsnachweis!B44,Positionen,3,FALSE))</f>
        <v/>
      </c>
      <c r="G33" s="328" t="str">
        <f>IF(A33="","",CONCATENATE(Monatsverwendungsnachweis!D44," / ", LEFT(Monatsverwendungsnachweis!E44,3)," / ",Ermittlung_Pauschale!N33,"  x  ",MKP_Matrix, " a ",VLOOKUP(Monatsverwendungsnachweis!$K$5,Matrix,4,FALSE),"€"))</f>
        <v/>
      </c>
      <c r="H33" s="443" t="str">
        <f>IF(A33="","",Ermittlung_Pauschale!O33)</f>
        <v/>
      </c>
      <c r="I33" s="443" t="str">
        <f>IF(A33="","",Ermittlung_Pauschale!O33)</f>
        <v/>
      </c>
      <c r="J33" s="329" t="str">
        <f>IF(A33="","",IF(Monatsverwendungsnachweis!S44="","",Monatsverwendungsnachweis!S44))</f>
        <v/>
      </c>
      <c r="K33" s="329" t="str">
        <f t="shared" si="5"/>
        <v/>
      </c>
    </row>
    <row r="34" spans="1:11" x14ac:dyDescent="0.25">
      <c r="A34" s="328" t="str">
        <f>IF(Ermittlung_Pauschale!N34=0,"",IFERROR(VLOOKUP(Monatsverwendungsnachweis!B45,Positionen,2,FALSE),""))</f>
        <v/>
      </c>
      <c r="B34" s="329" t="str">
        <f t="shared" si="2"/>
        <v/>
      </c>
      <c r="C34" s="328" t="str">
        <f>IF(A34="","",CONCATENATE("MKP"," / ",Monatsverwendungsnachweis!$D$7," / ",RIGHT(Monatsverwendungsnachweis!$F$7,2)," / ",ROW()-1))</f>
        <v/>
      </c>
      <c r="D34" s="330" t="str">
        <f t="shared" si="3"/>
        <v/>
      </c>
      <c r="E34" s="330" t="str">
        <f t="shared" si="4"/>
        <v/>
      </c>
      <c r="F34" s="329" t="str">
        <f>IF(A34="","",VLOOKUP(Monatsverwendungsnachweis!B45,Positionen,3,FALSE))</f>
        <v/>
      </c>
      <c r="G34" s="328" t="str">
        <f>IF(A34="","",CONCATENATE(Monatsverwendungsnachweis!D45," / ", LEFT(Monatsverwendungsnachweis!E45,3)," / ",Ermittlung_Pauschale!N34,"  x  ",MKP_Matrix, " a ",VLOOKUP(Monatsverwendungsnachweis!$K$5,Matrix,4,FALSE),"€"))</f>
        <v/>
      </c>
      <c r="H34" s="443" t="str">
        <f>IF(A34="","",Ermittlung_Pauschale!O34)</f>
        <v/>
      </c>
      <c r="I34" s="443" t="str">
        <f>IF(A34="","",Ermittlung_Pauschale!O34)</f>
        <v/>
      </c>
      <c r="J34" s="329" t="str">
        <f>IF(A34="","",IF(Monatsverwendungsnachweis!S45="","",Monatsverwendungsnachweis!S45))</f>
        <v/>
      </c>
      <c r="K34" s="329" t="str">
        <f t="shared" si="5"/>
        <v/>
      </c>
    </row>
    <row r="35" spans="1:11" x14ac:dyDescent="0.25">
      <c r="A35" s="328" t="str">
        <f>IF(Ermittlung_Pauschale!N35=0,"",IFERROR(VLOOKUP(Monatsverwendungsnachweis!B46,Positionen,2,FALSE),""))</f>
        <v/>
      </c>
      <c r="B35" s="329" t="str">
        <f t="shared" si="2"/>
        <v/>
      </c>
      <c r="C35" s="328" t="str">
        <f>IF(A35="","",CONCATENATE("MKP"," / ",Monatsverwendungsnachweis!$D$7," / ",RIGHT(Monatsverwendungsnachweis!$F$7,2)," / ",ROW()-1))</f>
        <v/>
      </c>
      <c r="D35" s="330" t="str">
        <f t="shared" si="3"/>
        <v/>
      </c>
      <c r="E35" s="330" t="str">
        <f t="shared" si="4"/>
        <v/>
      </c>
      <c r="F35" s="329" t="str">
        <f>IF(A35="","",VLOOKUP(Monatsverwendungsnachweis!B46,Positionen,3,FALSE))</f>
        <v/>
      </c>
      <c r="G35" s="328" t="str">
        <f>IF(A35="","",CONCATENATE(Monatsverwendungsnachweis!D46," / ", LEFT(Monatsverwendungsnachweis!E46,3)," / ",Ermittlung_Pauschale!N35,"  x  ",MKP_Matrix, " a ",VLOOKUP(Monatsverwendungsnachweis!$K$5,Matrix,4,FALSE),"€"))</f>
        <v/>
      </c>
      <c r="H35" s="443" t="str">
        <f>IF(A35="","",Ermittlung_Pauschale!O35)</f>
        <v/>
      </c>
      <c r="I35" s="443" t="str">
        <f>IF(A35="","",Ermittlung_Pauschale!O35)</f>
        <v/>
      </c>
      <c r="J35" s="329" t="str">
        <f>IF(A35="","",IF(Monatsverwendungsnachweis!S46="","",Monatsverwendungsnachweis!S46))</f>
        <v/>
      </c>
      <c r="K35" s="329" t="str">
        <f t="shared" si="5"/>
        <v/>
      </c>
    </row>
    <row r="36" spans="1:11" x14ac:dyDescent="0.25">
      <c r="A36" s="328" t="str">
        <f>IF(Ermittlung_Pauschale!N36=0,"",IFERROR(VLOOKUP(Monatsverwendungsnachweis!B47,Positionen,2,FALSE),""))</f>
        <v/>
      </c>
      <c r="B36" s="329" t="str">
        <f t="shared" si="2"/>
        <v/>
      </c>
      <c r="C36" s="328" t="str">
        <f>IF(A36="","",CONCATENATE("MKP"," / ",Monatsverwendungsnachweis!$D$7," / ",RIGHT(Monatsverwendungsnachweis!$F$7,2)," / ",ROW()-1))</f>
        <v/>
      </c>
      <c r="D36" s="330" t="str">
        <f t="shared" si="3"/>
        <v/>
      </c>
      <c r="E36" s="330" t="str">
        <f t="shared" si="4"/>
        <v/>
      </c>
      <c r="F36" s="329" t="str">
        <f>IF(A36="","",VLOOKUP(Monatsverwendungsnachweis!B47,Positionen,3,FALSE))</f>
        <v/>
      </c>
      <c r="G36" s="328" t="str">
        <f>IF(A36="","",CONCATENATE(Monatsverwendungsnachweis!D47," / ", LEFT(Monatsverwendungsnachweis!E47,3)," / ",Ermittlung_Pauschale!N36,"  x  ",MKP_Matrix, " a ",VLOOKUP(Monatsverwendungsnachweis!$K$5,Matrix,4,FALSE),"€"))</f>
        <v/>
      </c>
      <c r="H36" s="443" t="str">
        <f>IF(A36="","",Ermittlung_Pauschale!O36)</f>
        <v/>
      </c>
      <c r="I36" s="443" t="str">
        <f>IF(A36="","",Ermittlung_Pauschale!O36)</f>
        <v/>
      </c>
      <c r="J36" s="329" t="str">
        <f>IF(A36="","",IF(Monatsverwendungsnachweis!S47="","",Monatsverwendungsnachweis!S47))</f>
        <v/>
      </c>
      <c r="K36" s="329" t="str">
        <f t="shared" si="5"/>
        <v/>
      </c>
    </row>
    <row r="37" spans="1:11" x14ac:dyDescent="0.25">
      <c r="A37" s="328" t="str">
        <f>IF(Ermittlung_Pauschale!N37=0,"",IFERROR(VLOOKUP(Monatsverwendungsnachweis!B48,Positionen,2,FALSE),""))</f>
        <v/>
      </c>
      <c r="B37" s="329" t="str">
        <f t="shared" si="2"/>
        <v/>
      </c>
      <c r="C37" s="328" t="str">
        <f>IF(A37="","",CONCATENATE("MKP"," / ",Monatsverwendungsnachweis!$D$7," / ",RIGHT(Monatsverwendungsnachweis!$F$7,2)," / ",ROW()-1))</f>
        <v/>
      </c>
      <c r="D37" s="330" t="str">
        <f t="shared" si="3"/>
        <v/>
      </c>
      <c r="E37" s="330" t="str">
        <f t="shared" si="4"/>
        <v/>
      </c>
      <c r="F37" s="329" t="str">
        <f>IF(A37="","",VLOOKUP(Monatsverwendungsnachweis!B48,Positionen,3,FALSE))</f>
        <v/>
      </c>
      <c r="G37" s="328" t="str">
        <f>IF(A37="","",CONCATENATE(Monatsverwendungsnachweis!D48," / ", LEFT(Monatsverwendungsnachweis!E48,3)," / ",Ermittlung_Pauschale!N37,"  x  ",MKP_Matrix, " a ",VLOOKUP(Monatsverwendungsnachweis!$K$5,Matrix,4,FALSE),"€"))</f>
        <v/>
      </c>
      <c r="H37" s="443" t="str">
        <f>IF(A37="","",Ermittlung_Pauschale!O37)</f>
        <v/>
      </c>
      <c r="I37" s="443" t="str">
        <f>IF(A37="","",Ermittlung_Pauschale!O37)</f>
        <v/>
      </c>
      <c r="J37" s="329" t="str">
        <f>IF(A37="","",IF(Monatsverwendungsnachweis!S48="","",Monatsverwendungsnachweis!S48))</f>
        <v/>
      </c>
      <c r="K37" s="329" t="str">
        <f t="shared" si="5"/>
        <v/>
      </c>
    </row>
    <row r="38" spans="1:11" x14ac:dyDescent="0.25">
      <c r="A38" s="328" t="str">
        <f>IF(Ermittlung_Pauschale!N38=0,"",IFERROR(VLOOKUP(Monatsverwendungsnachweis!B49,Positionen,2,FALSE),""))</f>
        <v/>
      </c>
      <c r="B38" s="329" t="str">
        <f t="shared" si="2"/>
        <v/>
      </c>
      <c r="C38" s="328" t="str">
        <f>IF(A38="","",CONCATENATE("MKP"," / ",Monatsverwendungsnachweis!$D$7," / ",RIGHT(Monatsverwendungsnachweis!$F$7,2)," / ",ROW()-1))</f>
        <v/>
      </c>
      <c r="D38" s="330" t="str">
        <f t="shared" si="3"/>
        <v/>
      </c>
      <c r="E38" s="330" t="str">
        <f t="shared" si="4"/>
        <v/>
      </c>
      <c r="F38" s="329" t="str">
        <f>IF(A38="","",VLOOKUP(Monatsverwendungsnachweis!B49,Positionen,3,FALSE))</f>
        <v/>
      </c>
      <c r="G38" s="328" t="str">
        <f>IF(A38="","",CONCATENATE(Monatsverwendungsnachweis!D49," / ", LEFT(Monatsverwendungsnachweis!E49,3)," / ",Ermittlung_Pauschale!N38,"  x  ",MKP_Matrix, " a ",VLOOKUP(Monatsverwendungsnachweis!$K$5,Matrix,4,FALSE),"€"))</f>
        <v/>
      </c>
      <c r="H38" s="443" t="str">
        <f>IF(A38="","",Ermittlung_Pauschale!O38)</f>
        <v/>
      </c>
      <c r="I38" s="443" t="str">
        <f>IF(A38="","",Ermittlung_Pauschale!O38)</f>
        <v/>
      </c>
      <c r="J38" s="329" t="str">
        <f>IF(A38="","",IF(Monatsverwendungsnachweis!S49="","",Monatsverwendungsnachweis!S49))</f>
        <v/>
      </c>
      <c r="K38" s="329" t="str">
        <f t="shared" si="5"/>
        <v/>
      </c>
    </row>
    <row r="39" spans="1:11" x14ac:dyDescent="0.25">
      <c r="A39" s="328" t="str">
        <f>IF(Ermittlung_Pauschale!N39=0,"",IFERROR(VLOOKUP(Monatsverwendungsnachweis!B50,Positionen,2,FALSE),""))</f>
        <v/>
      </c>
      <c r="B39" s="329" t="str">
        <f t="shared" si="2"/>
        <v/>
      </c>
      <c r="C39" s="328" t="str">
        <f>IF(A39="","",CONCATENATE("MKP"," / ",Monatsverwendungsnachweis!$D$7," / ",RIGHT(Monatsverwendungsnachweis!$F$7,2)," / ",ROW()-1))</f>
        <v/>
      </c>
      <c r="D39" s="330" t="str">
        <f t="shared" si="3"/>
        <v/>
      </c>
      <c r="E39" s="330" t="str">
        <f t="shared" si="4"/>
        <v/>
      </c>
      <c r="F39" s="329" t="str">
        <f>IF(A39="","",VLOOKUP(Monatsverwendungsnachweis!B50,Positionen,3,FALSE))</f>
        <v/>
      </c>
      <c r="G39" s="328" t="str">
        <f>IF(A39="","",CONCATENATE(Monatsverwendungsnachweis!D50," / ", LEFT(Monatsverwendungsnachweis!E50,3)," / ",Ermittlung_Pauschale!N39,"  x  ",MKP_Matrix, " a ",VLOOKUP(Monatsverwendungsnachweis!$K$5,Matrix,4,FALSE),"€"))</f>
        <v/>
      </c>
      <c r="H39" s="443" t="str">
        <f>IF(A39="","",Ermittlung_Pauschale!O39)</f>
        <v/>
      </c>
      <c r="I39" s="443" t="str">
        <f>IF(A39="","",Ermittlung_Pauschale!O39)</f>
        <v/>
      </c>
      <c r="J39" s="329" t="str">
        <f>IF(A39="","",IF(Monatsverwendungsnachweis!S50="","",Monatsverwendungsnachweis!S50))</f>
        <v/>
      </c>
      <c r="K39" s="329" t="str">
        <f t="shared" si="5"/>
        <v/>
      </c>
    </row>
    <row r="40" spans="1:11" x14ac:dyDescent="0.25">
      <c r="A40" s="328" t="str">
        <f>IF(Ermittlung_Pauschale!N40=0,"",IFERROR(VLOOKUP(Monatsverwendungsnachweis!B51,Positionen,2,FALSE),""))</f>
        <v/>
      </c>
      <c r="B40" s="329" t="str">
        <f t="shared" si="2"/>
        <v/>
      </c>
      <c r="C40" s="328" t="str">
        <f>IF(A40="","",CONCATENATE("MKP"," / ",Monatsverwendungsnachweis!$D$7," / ",RIGHT(Monatsverwendungsnachweis!$F$7,2)," / ",ROW()-1))</f>
        <v/>
      </c>
      <c r="D40" s="330" t="str">
        <f t="shared" si="3"/>
        <v/>
      </c>
      <c r="E40" s="330" t="str">
        <f t="shared" si="4"/>
        <v/>
      </c>
      <c r="F40" s="329" t="str">
        <f>IF(A40="","",VLOOKUP(Monatsverwendungsnachweis!B51,Positionen,3,FALSE))</f>
        <v/>
      </c>
      <c r="G40" s="328" t="str">
        <f>IF(A40="","",CONCATENATE(Monatsverwendungsnachweis!D51," / ", LEFT(Monatsverwendungsnachweis!E51,3)," / ",Ermittlung_Pauschale!N40,"  x  ",MKP_Matrix, " a ",VLOOKUP(Monatsverwendungsnachweis!$K$5,Matrix,4,FALSE),"€"))</f>
        <v/>
      </c>
      <c r="H40" s="443" t="str">
        <f>IF(A40="","",Ermittlung_Pauschale!O40)</f>
        <v/>
      </c>
      <c r="I40" s="443" t="str">
        <f>IF(A40="","",Ermittlung_Pauschale!O40)</f>
        <v/>
      </c>
      <c r="J40" s="329" t="str">
        <f>IF(A40="","",IF(Monatsverwendungsnachweis!S51="","",Monatsverwendungsnachweis!S51))</f>
        <v/>
      </c>
      <c r="K40" s="329" t="str">
        <f t="shared" si="5"/>
        <v/>
      </c>
    </row>
    <row r="41" spans="1:11" x14ac:dyDescent="0.25">
      <c r="A41" s="328" t="str">
        <f>IF(Ermittlung_Pauschale!N41=0,"",IFERROR(VLOOKUP(Monatsverwendungsnachweis!B52,Positionen,2,FALSE),""))</f>
        <v/>
      </c>
      <c r="B41" s="329" t="str">
        <f t="shared" si="2"/>
        <v/>
      </c>
      <c r="C41" s="328" t="str">
        <f>IF(A41="","",CONCATENATE("MKP"," / ",Monatsverwendungsnachweis!$D$7," / ",RIGHT(Monatsverwendungsnachweis!$F$7,2)," / ",ROW()-1))</f>
        <v/>
      </c>
      <c r="D41" s="330" t="str">
        <f t="shared" si="3"/>
        <v/>
      </c>
      <c r="E41" s="330" t="str">
        <f t="shared" si="4"/>
        <v/>
      </c>
      <c r="F41" s="329" t="str">
        <f>IF(A41="","",VLOOKUP(Monatsverwendungsnachweis!B52,Positionen,3,FALSE))</f>
        <v/>
      </c>
      <c r="G41" s="328" t="str">
        <f>IF(A41="","",CONCATENATE(Monatsverwendungsnachweis!D52," / ", LEFT(Monatsverwendungsnachweis!E52,3)," / ",Ermittlung_Pauschale!N41,"  x  ",MKP_Matrix, " a ",VLOOKUP(Monatsverwendungsnachweis!$K$5,Matrix,4,FALSE),"€"))</f>
        <v/>
      </c>
      <c r="H41" s="443" t="str">
        <f>IF(A41="","",Ermittlung_Pauschale!O41)</f>
        <v/>
      </c>
      <c r="I41" s="443" t="str">
        <f>IF(A41="","",Ermittlung_Pauschale!O41)</f>
        <v/>
      </c>
      <c r="J41" s="329" t="str">
        <f>IF(A41="","",IF(Monatsverwendungsnachweis!S52="","",Monatsverwendungsnachweis!S52))</f>
        <v/>
      </c>
      <c r="K41" s="329" t="str">
        <f t="shared" si="5"/>
        <v/>
      </c>
    </row>
    <row r="42" spans="1:11" x14ac:dyDescent="0.25">
      <c r="A42" s="328" t="str">
        <f>IF(Ermittlung_Pauschale!N42=0,"",IFERROR(VLOOKUP(Monatsverwendungsnachweis!B53,Positionen,2,FALSE),""))</f>
        <v/>
      </c>
      <c r="B42" s="329" t="str">
        <f t="shared" si="2"/>
        <v/>
      </c>
      <c r="C42" s="328" t="str">
        <f>IF(A42="","",CONCATENATE("MKP"," / ",Monatsverwendungsnachweis!$D$7," / ",RIGHT(Monatsverwendungsnachweis!$F$7,2)," / ",ROW()-1))</f>
        <v/>
      </c>
      <c r="D42" s="330" t="str">
        <f t="shared" si="3"/>
        <v/>
      </c>
      <c r="E42" s="330" t="str">
        <f t="shared" si="4"/>
        <v/>
      </c>
      <c r="F42" s="329" t="str">
        <f>IF(A42="","",VLOOKUP(Monatsverwendungsnachweis!B53,Positionen,3,FALSE))</f>
        <v/>
      </c>
      <c r="G42" s="328" t="str">
        <f>IF(A42="","",CONCATENATE(Monatsverwendungsnachweis!D53," / ", LEFT(Monatsverwendungsnachweis!E53,3)," / ",Ermittlung_Pauschale!N42,"  x  ",MKP_Matrix, " a ",VLOOKUP(Monatsverwendungsnachweis!$K$5,Matrix,4,FALSE),"€"))</f>
        <v/>
      </c>
      <c r="H42" s="443" t="str">
        <f>IF(A42="","",Ermittlung_Pauschale!O42)</f>
        <v/>
      </c>
      <c r="I42" s="443" t="str">
        <f>IF(A42="","",Ermittlung_Pauschale!O42)</f>
        <v/>
      </c>
      <c r="J42" s="329" t="str">
        <f>IF(A42="","",IF(Monatsverwendungsnachweis!S53="","",Monatsverwendungsnachweis!S53))</f>
        <v/>
      </c>
      <c r="K42" s="329" t="str">
        <f t="shared" si="5"/>
        <v/>
      </c>
    </row>
    <row r="43" spans="1:11" x14ac:dyDescent="0.25">
      <c r="A43" s="328" t="str">
        <f>IF(Ermittlung_Pauschale!N43=0,"",IFERROR(VLOOKUP(Monatsverwendungsnachweis!B54,Positionen,2,FALSE),""))</f>
        <v/>
      </c>
      <c r="B43" s="329" t="str">
        <f t="shared" si="2"/>
        <v/>
      </c>
      <c r="C43" s="328" t="str">
        <f>IF(A43="","",CONCATENATE("MKP"," / ",Monatsverwendungsnachweis!$D$7," / ",RIGHT(Monatsverwendungsnachweis!$F$7,2)," / ",ROW()-1))</f>
        <v/>
      </c>
      <c r="D43" s="330" t="str">
        <f t="shared" si="3"/>
        <v/>
      </c>
      <c r="E43" s="330" t="str">
        <f t="shared" si="4"/>
        <v/>
      </c>
      <c r="F43" s="329" t="str">
        <f>IF(A43="","",VLOOKUP(Monatsverwendungsnachweis!B54,Positionen,3,FALSE))</f>
        <v/>
      </c>
      <c r="G43" s="328" t="str">
        <f>IF(A43="","",CONCATENATE(Monatsverwendungsnachweis!D54," / ", LEFT(Monatsverwendungsnachweis!E54,3)," / ",Ermittlung_Pauschale!N43,"  x  ",MKP_Matrix, " a ",VLOOKUP(Monatsverwendungsnachweis!$K$5,Matrix,4,FALSE),"€"))</f>
        <v/>
      </c>
      <c r="H43" s="443" t="str">
        <f>IF(A43="","",Ermittlung_Pauschale!O43)</f>
        <v/>
      </c>
      <c r="I43" s="443" t="str">
        <f>IF(A43="","",Ermittlung_Pauschale!O43)</f>
        <v/>
      </c>
      <c r="J43" s="329" t="str">
        <f>IF(A43="","",IF(Monatsverwendungsnachweis!S54="","",Monatsverwendungsnachweis!S54))</f>
        <v/>
      </c>
      <c r="K43" s="329" t="str">
        <f t="shared" si="5"/>
        <v/>
      </c>
    </row>
    <row r="44" spans="1:11" x14ac:dyDescent="0.25">
      <c r="A44" s="328" t="str">
        <f>IF(Ermittlung_Pauschale!N44=0,"",IFERROR(VLOOKUP(Monatsverwendungsnachweis!B55,Positionen,2,FALSE),""))</f>
        <v/>
      </c>
      <c r="B44" s="329" t="str">
        <f t="shared" si="2"/>
        <v/>
      </c>
      <c r="C44" s="328" t="str">
        <f>IF(A44="","",CONCATENATE("MKP"," / ",Monatsverwendungsnachweis!$D$7," / ",RIGHT(Monatsverwendungsnachweis!$F$7,2)," / ",ROW()-1))</f>
        <v/>
      </c>
      <c r="D44" s="330" t="str">
        <f t="shared" si="3"/>
        <v/>
      </c>
      <c r="E44" s="330" t="str">
        <f t="shared" si="4"/>
        <v/>
      </c>
      <c r="F44" s="329" t="str">
        <f>IF(A44="","",VLOOKUP(Monatsverwendungsnachweis!B55,Positionen,3,FALSE))</f>
        <v/>
      </c>
      <c r="G44" s="328" t="str">
        <f>IF(A44="","",CONCATENATE(Monatsverwendungsnachweis!D55," / ", LEFT(Monatsverwendungsnachweis!E55,3)," / ",Ermittlung_Pauschale!N44,"  x  ",MKP_Matrix, " a ",VLOOKUP(Monatsverwendungsnachweis!$K$5,Matrix,4,FALSE),"€"))</f>
        <v/>
      </c>
      <c r="H44" s="443" t="str">
        <f>IF(A44="","",Ermittlung_Pauschale!O44)</f>
        <v/>
      </c>
      <c r="I44" s="443" t="str">
        <f>IF(A44="","",Ermittlung_Pauschale!O44)</f>
        <v/>
      </c>
      <c r="J44" s="329" t="str">
        <f>IF(A44="","",IF(Monatsverwendungsnachweis!S55="","",Monatsverwendungsnachweis!S55))</f>
        <v/>
      </c>
      <c r="K44" s="329" t="str">
        <f t="shared" si="5"/>
        <v/>
      </c>
    </row>
    <row r="45" spans="1:11" x14ac:dyDescent="0.25">
      <c r="A45" s="328" t="str">
        <f>IF(Ermittlung_Pauschale!N45=0,"",IFERROR(VLOOKUP(Monatsverwendungsnachweis!B56,Positionen,2,FALSE),""))</f>
        <v/>
      </c>
      <c r="B45" s="329" t="str">
        <f t="shared" si="2"/>
        <v/>
      </c>
      <c r="C45" s="328" t="str">
        <f>IF(A45="","",CONCATENATE("MKP"," / ",Monatsverwendungsnachweis!$D$7," / ",RIGHT(Monatsverwendungsnachweis!$F$7,2)," / ",ROW()-1))</f>
        <v/>
      </c>
      <c r="D45" s="330" t="str">
        <f t="shared" si="3"/>
        <v/>
      </c>
      <c r="E45" s="330" t="str">
        <f t="shared" si="4"/>
        <v/>
      </c>
      <c r="F45" s="329" t="str">
        <f>IF(A45="","",VLOOKUP(Monatsverwendungsnachweis!B56,Positionen,3,FALSE))</f>
        <v/>
      </c>
      <c r="G45" s="328" t="str">
        <f>IF(A45="","",CONCATENATE(Monatsverwendungsnachweis!D56," / ", LEFT(Monatsverwendungsnachweis!E56,3)," / ",Ermittlung_Pauschale!N45,"  x  ",MKP_Matrix, " a ",VLOOKUP(Monatsverwendungsnachweis!$K$5,Matrix,4,FALSE),"€"))</f>
        <v/>
      </c>
      <c r="H45" s="443" t="str">
        <f>IF(A45="","",Ermittlung_Pauschale!O45)</f>
        <v/>
      </c>
      <c r="I45" s="443" t="str">
        <f>IF(A45="","",Ermittlung_Pauschale!O45)</f>
        <v/>
      </c>
      <c r="J45" s="329" t="str">
        <f>IF(A45="","",IF(Monatsverwendungsnachweis!S56="","",Monatsverwendungsnachweis!S56))</f>
        <v/>
      </c>
      <c r="K45" s="329" t="str">
        <f t="shared" si="5"/>
        <v/>
      </c>
    </row>
    <row r="46" spans="1:11" x14ac:dyDescent="0.25">
      <c r="A46" s="328" t="str">
        <f>IF(Ermittlung_Pauschale!N46=0,"",IFERROR(VLOOKUP(Monatsverwendungsnachweis!B57,Positionen,2,FALSE),""))</f>
        <v/>
      </c>
      <c r="B46" s="329" t="str">
        <f t="shared" si="2"/>
        <v/>
      </c>
      <c r="C46" s="328" t="str">
        <f>IF(A46="","",CONCATENATE("MKP"," / ",Monatsverwendungsnachweis!$D$7," / ",RIGHT(Monatsverwendungsnachweis!$F$7,2)," / ",ROW()-1))</f>
        <v/>
      </c>
      <c r="D46" s="330" t="str">
        <f t="shared" si="3"/>
        <v/>
      </c>
      <c r="E46" s="330" t="str">
        <f t="shared" si="4"/>
        <v/>
      </c>
      <c r="F46" s="329" t="str">
        <f>IF(A46="","",VLOOKUP(Monatsverwendungsnachweis!B57,Positionen,3,FALSE))</f>
        <v/>
      </c>
      <c r="G46" s="328" t="str">
        <f>IF(A46="","",CONCATENATE(Monatsverwendungsnachweis!D57," / ", LEFT(Monatsverwendungsnachweis!E57,3)," / ",Ermittlung_Pauschale!N46,"  x  ",MKP_Matrix, " a ",VLOOKUP(Monatsverwendungsnachweis!$K$5,Matrix,4,FALSE),"€"))</f>
        <v/>
      </c>
      <c r="H46" s="443" t="str">
        <f>IF(A46="","",Ermittlung_Pauschale!O46)</f>
        <v/>
      </c>
      <c r="I46" s="443" t="str">
        <f>IF(A46="","",Ermittlung_Pauschale!O46)</f>
        <v/>
      </c>
      <c r="J46" s="329" t="str">
        <f>IF(A46="","",IF(Monatsverwendungsnachweis!S57="","",Monatsverwendungsnachweis!S57))</f>
        <v/>
      </c>
      <c r="K46" s="329" t="str">
        <f t="shared" si="5"/>
        <v/>
      </c>
    </row>
    <row r="47" spans="1:11" x14ac:dyDescent="0.25">
      <c r="A47" s="328" t="str">
        <f>IF(Ermittlung_Pauschale!N47=0,"",IFERROR(VLOOKUP(Monatsverwendungsnachweis!B58,Positionen,2,FALSE),""))</f>
        <v/>
      </c>
      <c r="B47" s="329" t="str">
        <f t="shared" si="2"/>
        <v/>
      </c>
      <c r="C47" s="328" t="str">
        <f>IF(A47="","",CONCATENATE("MKP"," / ",Monatsverwendungsnachweis!$D$7," / ",RIGHT(Monatsverwendungsnachweis!$F$7,2)," / ",ROW()-1))</f>
        <v/>
      </c>
      <c r="D47" s="330" t="str">
        <f t="shared" si="3"/>
        <v/>
      </c>
      <c r="E47" s="330" t="str">
        <f t="shared" si="4"/>
        <v/>
      </c>
      <c r="F47" s="329" t="str">
        <f>IF(A47="","",VLOOKUP(Monatsverwendungsnachweis!B58,Positionen,3,FALSE))</f>
        <v/>
      </c>
      <c r="G47" s="328" t="str">
        <f>IF(A47="","",CONCATENATE(Monatsverwendungsnachweis!D58," / ", LEFT(Monatsverwendungsnachweis!E58,3)," / ",Ermittlung_Pauschale!N47,"  x  ",MKP_Matrix, " a ",VLOOKUP(Monatsverwendungsnachweis!$K$5,Matrix,4,FALSE),"€"))</f>
        <v/>
      </c>
      <c r="H47" s="443" t="str">
        <f>IF(A47="","",Ermittlung_Pauschale!O47)</f>
        <v/>
      </c>
      <c r="I47" s="443" t="str">
        <f>IF(A47="","",Ermittlung_Pauschale!O47)</f>
        <v/>
      </c>
      <c r="J47" s="329" t="str">
        <f>IF(A47="","",IF(Monatsverwendungsnachweis!S58="","",Monatsverwendungsnachweis!S58))</f>
        <v/>
      </c>
      <c r="K47" s="329" t="str">
        <f t="shared" si="5"/>
        <v/>
      </c>
    </row>
    <row r="48" spans="1:11" x14ac:dyDescent="0.25">
      <c r="A48" s="328" t="str">
        <f>IF(Ermittlung_Pauschale!N48=0,"",IFERROR(VLOOKUP(Monatsverwendungsnachweis!B59,Positionen,2,FALSE),""))</f>
        <v/>
      </c>
      <c r="B48" s="329" t="str">
        <f t="shared" si="2"/>
        <v/>
      </c>
      <c r="C48" s="328" t="str">
        <f>IF(A48="","",CONCATENATE("MKP"," / ",Monatsverwendungsnachweis!$D$7," / ",RIGHT(Monatsverwendungsnachweis!$F$7,2)," / ",ROW()-1))</f>
        <v/>
      </c>
      <c r="D48" s="330" t="str">
        <f t="shared" si="3"/>
        <v/>
      </c>
      <c r="E48" s="330" t="str">
        <f t="shared" si="4"/>
        <v/>
      </c>
      <c r="F48" s="329" t="str">
        <f>IF(A48="","",VLOOKUP(Monatsverwendungsnachweis!B59,Positionen,3,FALSE))</f>
        <v/>
      </c>
      <c r="G48" s="328" t="str">
        <f>IF(A48="","",CONCATENATE(Monatsverwendungsnachweis!D59," / ", LEFT(Monatsverwendungsnachweis!E59,3)," / ",Ermittlung_Pauschale!N48,"  x  ",MKP_Matrix, " a ",VLOOKUP(Monatsverwendungsnachweis!$K$5,Matrix,4,FALSE),"€"))</f>
        <v/>
      </c>
      <c r="H48" s="443" t="str">
        <f>IF(A48="","",Ermittlung_Pauschale!O48)</f>
        <v/>
      </c>
      <c r="I48" s="443" t="str">
        <f>IF(A48="","",Ermittlung_Pauschale!O48)</f>
        <v/>
      </c>
      <c r="J48" s="329" t="str">
        <f>IF(A48="","",IF(Monatsverwendungsnachweis!S59="","",Monatsverwendungsnachweis!S59))</f>
        <v/>
      </c>
      <c r="K48" s="329" t="str">
        <f t="shared" si="5"/>
        <v/>
      </c>
    </row>
    <row r="49" spans="1:11" x14ac:dyDescent="0.25">
      <c r="A49" s="328" t="str">
        <f>IF(Ermittlung_Pauschale!N49=0,"",IFERROR(VLOOKUP(Monatsverwendungsnachweis!B60,Positionen,2,FALSE),""))</f>
        <v/>
      </c>
      <c r="B49" s="329" t="str">
        <f t="shared" si="2"/>
        <v/>
      </c>
      <c r="C49" s="328" t="str">
        <f>IF(A49="","",CONCATENATE("MKP"," / ",Monatsverwendungsnachweis!$D$7," / ",RIGHT(Monatsverwendungsnachweis!$F$7,2)," / ",ROW()-1))</f>
        <v/>
      </c>
      <c r="D49" s="330" t="str">
        <f t="shared" si="3"/>
        <v/>
      </c>
      <c r="E49" s="330" t="str">
        <f t="shared" si="4"/>
        <v/>
      </c>
      <c r="F49" s="329" t="str">
        <f>IF(A49="","",VLOOKUP(Monatsverwendungsnachweis!B60,Positionen,3,FALSE))</f>
        <v/>
      </c>
      <c r="G49" s="328" t="str">
        <f>IF(A49="","",CONCATENATE(Monatsverwendungsnachweis!D60," / ", LEFT(Monatsverwendungsnachweis!E60,3)," / ",Ermittlung_Pauschale!N49,"  x  ",MKP_Matrix, " a ",VLOOKUP(Monatsverwendungsnachweis!$K$5,Matrix,4,FALSE),"€"))</f>
        <v/>
      </c>
      <c r="H49" s="443" t="str">
        <f>IF(A49="","",Ermittlung_Pauschale!O49)</f>
        <v/>
      </c>
      <c r="I49" s="443" t="str">
        <f>IF(A49="","",Ermittlung_Pauschale!O49)</f>
        <v/>
      </c>
      <c r="J49" s="329" t="str">
        <f>IF(A49="","",IF(Monatsverwendungsnachweis!S60="","",Monatsverwendungsnachweis!S60))</f>
        <v/>
      </c>
      <c r="K49" s="329" t="str">
        <f t="shared" si="5"/>
        <v/>
      </c>
    </row>
    <row r="50" spans="1:11" x14ac:dyDescent="0.25">
      <c r="A50" s="328" t="str">
        <f>IF(Ermittlung_Pauschale!N50=0,"",IFERROR(VLOOKUP(Monatsverwendungsnachweis!B61,Positionen,2,FALSE),""))</f>
        <v/>
      </c>
      <c r="B50" s="329" t="str">
        <f t="shared" si="2"/>
        <v/>
      </c>
      <c r="C50" s="328" t="str">
        <f>IF(A50="","",CONCATENATE("MKP"," / ",Monatsverwendungsnachweis!$D$7," / ",RIGHT(Monatsverwendungsnachweis!$F$7,2)," / ",ROW()-1))</f>
        <v/>
      </c>
      <c r="D50" s="330" t="str">
        <f t="shared" si="3"/>
        <v/>
      </c>
      <c r="E50" s="330" t="str">
        <f t="shared" si="4"/>
        <v/>
      </c>
      <c r="F50" s="329" t="str">
        <f>IF(A50="","",VLOOKUP(Monatsverwendungsnachweis!B61,Positionen,3,FALSE))</f>
        <v/>
      </c>
      <c r="G50" s="328" t="str">
        <f>IF(A50="","",CONCATENATE(Monatsverwendungsnachweis!D61," / ", LEFT(Monatsverwendungsnachweis!E61,3)," / ",Ermittlung_Pauschale!N50,"  x  ",MKP_Matrix, " a ",VLOOKUP(Monatsverwendungsnachweis!$K$5,Matrix,4,FALSE),"€"))</f>
        <v/>
      </c>
      <c r="H50" s="443" t="str">
        <f>IF(A50="","",Ermittlung_Pauschale!O50)</f>
        <v/>
      </c>
      <c r="I50" s="443" t="str">
        <f>IF(A50="","",Ermittlung_Pauschale!O50)</f>
        <v/>
      </c>
      <c r="J50" s="329" t="str">
        <f>IF(A50="","",IF(Monatsverwendungsnachweis!S61="","",Monatsverwendungsnachweis!S61))</f>
        <v/>
      </c>
      <c r="K50" s="329" t="str">
        <f t="shared" si="5"/>
        <v/>
      </c>
    </row>
    <row r="51" spans="1:11" x14ac:dyDescent="0.25">
      <c r="A51" s="328" t="str">
        <f>IF(Ermittlung_Pauschale!N51=0,"",IFERROR(VLOOKUP(Monatsverwendungsnachweis!B62,Positionen,2,FALSE),""))</f>
        <v/>
      </c>
      <c r="B51" s="329" t="str">
        <f t="shared" si="2"/>
        <v/>
      </c>
      <c r="C51" s="328" t="str">
        <f>IF(A51="","",CONCATENATE("MKP"," / ",Monatsverwendungsnachweis!$D$7," / ",RIGHT(Monatsverwendungsnachweis!$F$7,2)," / ",ROW()-1))</f>
        <v/>
      </c>
      <c r="D51" s="330" t="str">
        <f t="shared" si="3"/>
        <v/>
      </c>
      <c r="E51" s="330" t="str">
        <f t="shared" si="4"/>
        <v/>
      </c>
      <c r="F51" s="329" t="str">
        <f>IF(A51="","",VLOOKUP(Monatsverwendungsnachweis!B62,Positionen,3,FALSE))</f>
        <v/>
      </c>
      <c r="G51" s="328" t="str">
        <f>IF(A51="","",CONCATENATE(Monatsverwendungsnachweis!D62," / ", LEFT(Monatsverwendungsnachweis!E62,3)," / ",Ermittlung_Pauschale!N51,"  x  ",MKP_Matrix, " a ",VLOOKUP(Monatsverwendungsnachweis!$K$5,Matrix,4,FALSE),"€"))</f>
        <v/>
      </c>
      <c r="H51" s="443" t="str">
        <f>IF(A51="","",Ermittlung_Pauschale!O51)</f>
        <v/>
      </c>
      <c r="I51" s="443" t="str">
        <f>IF(A51="","",Ermittlung_Pauschale!O51)</f>
        <v/>
      </c>
      <c r="J51" s="329" t="str">
        <f>IF(A51="","",IF(Monatsverwendungsnachweis!S62="","",Monatsverwendungsnachweis!S62))</f>
        <v/>
      </c>
      <c r="K51" s="329" t="str">
        <f t="shared" si="5"/>
        <v/>
      </c>
    </row>
    <row r="52" spans="1:11" x14ac:dyDescent="0.25">
      <c r="A52" s="328" t="str">
        <f>IF(Ermittlung_Pauschale!N52=0,"",IFERROR(VLOOKUP(Monatsverwendungsnachweis!B63,Positionen,2,FALSE),""))</f>
        <v/>
      </c>
      <c r="B52" s="329" t="str">
        <f t="shared" si="2"/>
        <v/>
      </c>
      <c r="C52" s="328" t="str">
        <f>IF(A52="","",CONCATENATE("MKP"," / ",Monatsverwendungsnachweis!$D$7," / ",RIGHT(Monatsverwendungsnachweis!$F$7,2)," / ",ROW()-1))</f>
        <v/>
      </c>
      <c r="D52" s="330" t="str">
        <f t="shared" si="3"/>
        <v/>
      </c>
      <c r="E52" s="330" t="str">
        <f t="shared" si="4"/>
        <v/>
      </c>
      <c r="F52" s="329" t="str">
        <f>IF(A52="","",VLOOKUP(Monatsverwendungsnachweis!B63,Positionen,3,FALSE))</f>
        <v/>
      </c>
      <c r="G52" s="328" t="str">
        <f>IF(A52="","",CONCATENATE(Monatsverwendungsnachweis!D63," / ", LEFT(Monatsverwendungsnachweis!E63,3)," / ",Ermittlung_Pauschale!N52,"  x  ",MKP_Matrix, " a ",VLOOKUP(Monatsverwendungsnachweis!$K$5,Matrix,4,FALSE),"€"))</f>
        <v/>
      </c>
      <c r="H52" s="443" t="str">
        <f>IF(A52="","",Ermittlung_Pauschale!O52)</f>
        <v/>
      </c>
      <c r="I52" s="443" t="str">
        <f>IF(A52="","",Ermittlung_Pauschale!O52)</f>
        <v/>
      </c>
      <c r="J52" s="329" t="str">
        <f>IF(A52="","",IF(Monatsverwendungsnachweis!S63="","",Monatsverwendungsnachweis!S63))</f>
        <v/>
      </c>
      <c r="K52" s="329" t="str">
        <f t="shared" si="5"/>
        <v/>
      </c>
    </row>
    <row r="53" spans="1:11" x14ac:dyDescent="0.25">
      <c r="A53" s="328" t="str">
        <f>IF(Ermittlung_Pauschale!N53=0,"",IFERROR(VLOOKUP(Monatsverwendungsnachweis!B64,Positionen,2,FALSE),""))</f>
        <v/>
      </c>
      <c r="B53" s="329" t="str">
        <f t="shared" si="2"/>
        <v/>
      </c>
      <c r="C53" s="328" t="str">
        <f>IF(A53="","",CONCATENATE("MKP"," / ",Monatsverwendungsnachweis!$D$7," / ",RIGHT(Monatsverwendungsnachweis!$F$7,2)," / ",ROW()-1))</f>
        <v/>
      </c>
      <c r="D53" s="330" t="str">
        <f t="shared" si="3"/>
        <v/>
      </c>
      <c r="E53" s="330" t="str">
        <f t="shared" si="4"/>
        <v/>
      </c>
      <c r="F53" s="329" t="str">
        <f>IF(A53="","",VLOOKUP(Monatsverwendungsnachweis!B64,Positionen,3,FALSE))</f>
        <v/>
      </c>
      <c r="G53" s="328" t="str">
        <f>IF(A53="","",CONCATENATE(Monatsverwendungsnachweis!D64," / ", LEFT(Monatsverwendungsnachweis!E64,3)," / ",Ermittlung_Pauschale!N53,"  x  ",MKP_Matrix, " a ",VLOOKUP(Monatsverwendungsnachweis!$K$5,Matrix,4,FALSE),"€"))</f>
        <v/>
      </c>
      <c r="H53" s="443" t="str">
        <f>IF(A53="","",Ermittlung_Pauschale!O53)</f>
        <v/>
      </c>
      <c r="I53" s="443" t="str">
        <f>IF(A53="","",Ermittlung_Pauschale!O53)</f>
        <v/>
      </c>
      <c r="J53" s="329" t="str">
        <f>IF(A53="","",IF(Monatsverwendungsnachweis!S64="","",Monatsverwendungsnachweis!S64))</f>
        <v/>
      </c>
      <c r="K53" s="329" t="str">
        <f t="shared" si="5"/>
        <v/>
      </c>
    </row>
    <row r="54" spans="1:11" x14ac:dyDescent="0.25">
      <c r="A54" s="328" t="str">
        <f>IF(Ermittlung_Pauschale!N54=0,"",IFERROR(VLOOKUP(Monatsverwendungsnachweis!B65,Positionen,2,FALSE),""))</f>
        <v/>
      </c>
      <c r="B54" s="329" t="str">
        <f t="shared" si="2"/>
        <v/>
      </c>
      <c r="C54" s="328" t="str">
        <f>IF(A54="","",CONCATENATE("MKP"," / ",Monatsverwendungsnachweis!$D$7," / ",RIGHT(Monatsverwendungsnachweis!$F$7,2)," / ",ROW()-1))</f>
        <v/>
      </c>
      <c r="D54" s="330" t="str">
        <f t="shared" si="3"/>
        <v/>
      </c>
      <c r="E54" s="330" t="str">
        <f t="shared" si="4"/>
        <v/>
      </c>
      <c r="F54" s="329" t="str">
        <f>IF(A54="","",VLOOKUP(Monatsverwendungsnachweis!B65,Positionen,3,FALSE))</f>
        <v/>
      </c>
      <c r="G54" s="328" t="str">
        <f>IF(A54="","",CONCATENATE(Monatsverwendungsnachweis!D65," / ", LEFT(Monatsverwendungsnachweis!E65,3)," / ",Ermittlung_Pauschale!N54,"  x  ",MKP_Matrix, " a ",VLOOKUP(Monatsverwendungsnachweis!$K$5,Matrix,4,FALSE),"€"))</f>
        <v/>
      </c>
      <c r="H54" s="443" t="str">
        <f>IF(A54="","",Ermittlung_Pauschale!O54)</f>
        <v/>
      </c>
      <c r="I54" s="443" t="str">
        <f>IF(A54="","",Ermittlung_Pauschale!O54)</f>
        <v/>
      </c>
      <c r="J54" s="329" t="str">
        <f>IF(A54="","",IF(Monatsverwendungsnachweis!S65="","",Monatsverwendungsnachweis!S65))</f>
        <v/>
      </c>
      <c r="K54" s="329" t="str">
        <f t="shared" si="5"/>
        <v/>
      </c>
    </row>
    <row r="55" spans="1:11" x14ac:dyDescent="0.25">
      <c r="A55" s="328" t="str">
        <f>IF(Ermittlung_Pauschale!N55=0,"",IFERROR(VLOOKUP(Monatsverwendungsnachweis!B66,Positionen,2,FALSE),""))</f>
        <v/>
      </c>
      <c r="B55" s="329" t="str">
        <f t="shared" si="2"/>
        <v/>
      </c>
      <c r="C55" s="328" t="str">
        <f>IF(A55="","",CONCATENATE("MKP"," / ",Monatsverwendungsnachweis!$D$7," / ",RIGHT(Monatsverwendungsnachweis!$F$7,2)," / ",ROW()-1))</f>
        <v/>
      </c>
      <c r="D55" s="330" t="str">
        <f t="shared" si="3"/>
        <v/>
      </c>
      <c r="E55" s="330" t="str">
        <f t="shared" si="4"/>
        <v/>
      </c>
      <c r="F55" s="329" t="str">
        <f>IF(A55="","",VLOOKUP(Monatsverwendungsnachweis!B66,Positionen,3,FALSE))</f>
        <v/>
      </c>
      <c r="G55" s="328" t="str">
        <f>IF(A55="","",CONCATENATE(Monatsverwendungsnachweis!D66," / ", LEFT(Monatsverwendungsnachweis!E66,3)," / ",Ermittlung_Pauschale!N55,"  x  ",MKP_Matrix, " a ",VLOOKUP(Monatsverwendungsnachweis!$K$5,Matrix,4,FALSE),"€"))</f>
        <v/>
      </c>
      <c r="H55" s="443" t="str">
        <f>IF(A55="","",Ermittlung_Pauschale!O55)</f>
        <v/>
      </c>
      <c r="I55" s="443" t="str">
        <f>IF(A55="","",Ermittlung_Pauschale!O55)</f>
        <v/>
      </c>
      <c r="J55" s="329" t="str">
        <f>IF(A55="","",IF(Monatsverwendungsnachweis!S66="","",Monatsverwendungsnachweis!S66))</f>
        <v/>
      </c>
      <c r="K55" s="329" t="str">
        <f t="shared" si="5"/>
        <v/>
      </c>
    </row>
    <row r="56" spans="1:11" x14ac:dyDescent="0.25">
      <c r="A56" s="328" t="str">
        <f>IF(Ermittlung_Pauschale!N56=0,"",IFERROR(VLOOKUP(Monatsverwendungsnachweis!B67,Positionen,2,FALSE),""))</f>
        <v/>
      </c>
      <c r="B56" s="329" t="str">
        <f t="shared" si="2"/>
        <v/>
      </c>
      <c r="C56" s="328" t="str">
        <f>IF(A56="","",CONCATENATE("MKP"," / ",Monatsverwendungsnachweis!$D$7," / ",RIGHT(Monatsverwendungsnachweis!$F$7,2)," / ",ROW()-1))</f>
        <v/>
      </c>
      <c r="D56" s="330" t="str">
        <f t="shared" si="3"/>
        <v/>
      </c>
      <c r="E56" s="330" t="str">
        <f t="shared" si="4"/>
        <v/>
      </c>
      <c r="F56" s="329" t="str">
        <f>IF(A56="","",VLOOKUP(Monatsverwendungsnachweis!B67,Positionen,3,FALSE))</f>
        <v/>
      </c>
      <c r="G56" s="328" t="str">
        <f>IF(A56="","",CONCATENATE(Monatsverwendungsnachweis!D67," / ", LEFT(Monatsverwendungsnachweis!E67,3)," / ",Ermittlung_Pauschale!N56,"  x  ",MKP_Matrix, " a ",VLOOKUP(Monatsverwendungsnachweis!$K$5,Matrix,4,FALSE),"€"))</f>
        <v/>
      </c>
      <c r="H56" s="443" t="str">
        <f>IF(A56="","",Ermittlung_Pauschale!O56)</f>
        <v/>
      </c>
      <c r="I56" s="443" t="str">
        <f>IF(A56="","",Ermittlung_Pauschale!O56)</f>
        <v/>
      </c>
      <c r="J56" s="329" t="str">
        <f>IF(A56="","",IF(Monatsverwendungsnachweis!S67="","",Monatsverwendungsnachweis!S67))</f>
        <v/>
      </c>
      <c r="K56" s="329" t="str">
        <f t="shared" si="5"/>
        <v/>
      </c>
    </row>
    <row r="57" spans="1:11" x14ac:dyDescent="0.25">
      <c r="A57" s="328" t="str">
        <f>IF(Ermittlung_Pauschale!N57=0,"",IFERROR(VLOOKUP(Monatsverwendungsnachweis!B68,Positionen,2,FALSE),""))</f>
        <v/>
      </c>
      <c r="B57" s="329" t="str">
        <f t="shared" si="2"/>
        <v/>
      </c>
      <c r="C57" s="328" t="str">
        <f>IF(A57="","",CONCATENATE("MKP"," / ",Monatsverwendungsnachweis!$D$7," / ",RIGHT(Monatsverwendungsnachweis!$F$7,2)," / ",ROW()-1))</f>
        <v/>
      </c>
      <c r="D57" s="330" t="str">
        <f t="shared" si="3"/>
        <v/>
      </c>
      <c r="E57" s="330" t="str">
        <f t="shared" si="4"/>
        <v/>
      </c>
      <c r="F57" s="329" t="str">
        <f>IF(A57="","",VLOOKUP(Monatsverwendungsnachweis!B68,Positionen,3,FALSE))</f>
        <v/>
      </c>
      <c r="G57" s="328" t="str">
        <f>IF(A57="","",CONCATENATE(Monatsverwendungsnachweis!D68," / ", LEFT(Monatsverwendungsnachweis!E68,3)," / ",Ermittlung_Pauschale!N57,"  x  ",MKP_Matrix, " a ",VLOOKUP(Monatsverwendungsnachweis!$K$5,Matrix,4,FALSE),"€"))</f>
        <v/>
      </c>
      <c r="H57" s="443" t="str">
        <f>IF(A57="","",Ermittlung_Pauschale!O57)</f>
        <v/>
      </c>
      <c r="I57" s="443" t="str">
        <f>IF(A57="","",Ermittlung_Pauschale!O57)</f>
        <v/>
      </c>
      <c r="J57" s="329" t="str">
        <f>IF(A57="","",IF(Monatsverwendungsnachweis!S68="","",Monatsverwendungsnachweis!S68))</f>
        <v/>
      </c>
      <c r="K57" s="329" t="str">
        <f t="shared" si="5"/>
        <v/>
      </c>
    </row>
    <row r="58" spans="1:11" x14ac:dyDescent="0.25">
      <c r="A58" s="328" t="str">
        <f>IF(Ermittlung_Pauschale!N58=0,"",IFERROR(VLOOKUP(Monatsverwendungsnachweis!B69,Positionen,2,FALSE),""))</f>
        <v/>
      </c>
      <c r="B58" s="329" t="str">
        <f t="shared" si="2"/>
        <v/>
      </c>
      <c r="C58" s="328" t="str">
        <f>IF(A58="","",CONCATENATE("MKP"," / ",Monatsverwendungsnachweis!$D$7," / ",RIGHT(Monatsverwendungsnachweis!$F$7,2)," / ",ROW()-1))</f>
        <v/>
      </c>
      <c r="D58" s="330" t="str">
        <f t="shared" si="3"/>
        <v/>
      </c>
      <c r="E58" s="330" t="str">
        <f t="shared" si="4"/>
        <v/>
      </c>
      <c r="F58" s="329" t="str">
        <f>IF(A58="","",VLOOKUP(Monatsverwendungsnachweis!B69,Positionen,3,FALSE))</f>
        <v/>
      </c>
      <c r="G58" s="328" t="str">
        <f>IF(A58="","",CONCATENATE(Monatsverwendungsnachweis!D69," / ", LEFT(Monatsverwendungsnachweis!E69,3)," / ",Ermittlung_Pauschale!N58,"  x  ",MKP_Matrix, " a ",VLOOKUP(Monatsverwendungsnachweis!$K$5,Matrix,4,FALSE),"€"))</f>
        <v/>
      </c>
      <c r="H58" s="443" t="str">
        <f>IF(A58="","",Ermittlung_Pauschale!O58)</f>
        <v/>
      </c>
      <c r="I58" s="443" t="str">
        <f>IF(A58="","",Ermittlung_Pauschale!O58)</f>
        <v/>
      </c>
      <c r="J58" s="329" t="str">
        <f>IF(A58="","",IF(Monatsverwendungsnachweis!S69="","",Monatsverwendungsnachweis!S69))</f>
        <v/>
      </c>
      <c r="K58" s="329" t="str">
        <f t="shared" si="5"/>
        <v/>
      </c>
    </row>
    <row r="59" spans="1:11" x14ac:dyDescent="0.25">
      <c r="A59" s="328" t="str">
        <f>IF(Ermittlung_Pauschale!N59=0,"",IFERROR(VLOOKUP(Monatsverwendungsnachweis!B70,Positionen,2,FALSE),""))</f>
        <v/>
      </c>
      <c r="B59" s="329" t="str">
        <f t="shared" si="2"/>
        <v/>
      </c>
      <c r="C59" s="328" t="str">
        <f>IF(A59="","",CONCATENATE("MKP"," / ",Monatsverwendungsnachweis!$D$7," / ",RIGHT(Monatsverwendungsnachweis!$F$7,2)," / ",ROW()-1))</f>
        <v/>
      </c>
      <c r="D59" s="330" t="str">
        <f t="shared" si="3"/>
        <v/>
      </c>
      <c r="E59" s="330" t="str">
        <f t="shared" si="4"/>
        <v/>
      </c>
      <c r="F59" s="329" t="str">
        <f>IF(A59="","",VLOOKUP(Monatsverwendungsnachweis!B70,Positionen,3,FALSE))</f>
        <v/>
      </c>
      <c r="G59" s="328" t="str">
        <f>IF(A59="","",CONCATENATE(Monatsverwendungsnachweis!D70," / ", LEFT(Monatsverwendungsnachweis!E70,3)," / ",Ermittlung_Pauschale!N59,"  x  ",MKP_Matrix, " a ",VLOOKUP(Monatsverwendungsnachweis!$K$5,Matrix,4,FALSE),"€"))</f>
        <v/>
      </c>
      <c r="H59" s="443" t="str">
        <f>IF(A59="","",Ermittlung_Pauschale!O59)</f>
        <v/>
      </c>
      <c r="I59" s="443" t="str">
        <f>IF(A59="","",Ermittlung_Pauschale!O59)</f>
        <v/>
      </c>
      <c r="J59" s="329" t="str">
        <f>IF(A59="","",IF(Monatsverwendungsnachweis!S70="","",Monatsverwendungsnachweis!S70))</f>
        <v/>
      </c>
      <c r="K59" s="329" t="str">
        <f t="shared" si="5"/>
        <v/>
      </c>
    </row>
    <row r="60" spans="1:11" x14ac:dyDescent="0.25">
      <c r="A60" s="328" t="str">
        <f>IF(Ermittlung_Pauschale!N60=0,"",IFERROR(VLOOKUP(Monatsverwendungsnachweis!B71,Positionen,2,FALSE),""))</f>
        <v/>
      </c>
      <c r="B60" s="329" t="str">
        <f t="shared" si="2"/>
        <v/>
      </c>
      <c r="C60" s="328" t="str">
        <f>IF(A60="","",CONCATENATE("MKP"," / ",Monatsverwendungsnachweis!$D$7," / ",RIGHT(Monatsverwendungsnachweis!$F$7,2)," / ",ROW()-1))</f>
        <v/>
      </c>
      <c r="D60" s="330" t="str">
        <f t="shared" si="3"/>
        <v/>
      </c>
      <c r="E60" s="330" t="str">
        <f t="shared" si="4"/>
        <v/>
      </c>
      <c r="F60" s="329" t="str">
        <f>IF(A60="","",VLOOKUP(Monatsverwendungsnachweis!B71,Positionen,3,FALSE))</f>
        <v/>
      </c>
      <c r="G60" s="328" t="str">
        <f>IF(A60="","",CONCATENATE(Monatsverwendungsnachweis!D71," / ", LEFT(Monatsverwendungsnachweis!E71,3)," / ",Ermittlung_Pauschale!N60,"  x  ",MKP_Matrix, " a ",VLOOKUP(Monatsverwendungsnachweis!$K$5,Matrix,4,FALSE),"€"))</f>
        <v/>
      </c>
      <c r="H60" s="443" t="str">
        <f>IF(A60="","",Ermittlung_Pauschale!O60)</f>
        <v/>
      </c>
      <c r="I60" s="443" t="str">
        <f>IF(A60="","",Ermittlung_Pauschale!O60)</f>
        <v/>
      </c>
      <c r="J60" s="329" t="str">
        <f>IF(A60="","",IF(Monatsverwendungsnachweis!S71="","",Monatsverwendungsnachweis!S71))</f>
        <v/>
      </c>
      <c r="K60" s="329" t="str">
        <f t="shared" si="5"/>
        <v/>
      </c>
    </row>
    <row r="61" spans="1:11" x14ac:dyDescent="0.25">
      <c r="A61" s="328" t="str">
        <f>IF(Ermittlung_Pauschale!N61=0,"",IFERROR(VLOOKUP(Monatsverwendungsnachweis!B72,Positionen,2,FALSE),""))</f>
        <v/>
      </c>
      <c r="B61" s="329" t="str">
        <f t="shared" si="2"/>
        <v/>
      </c>
      <c r="C61" s="328" t="str">
        <f>IF(A61="","",CONCATENATE("MKP"," / ",Monatsverwendungsnachweis!$D$7," / ",RIGHT(Monatsverwendungsnachweis!$F$7,2)," / ",ROW()-1))</f>
        <v/>
      </c>
      <c r="D61" s="330" t="str">
        <f t="shared" si="3"/>
        <v/>
      </c>
      <c r="E61" s="330" t="str">
        <f t="shared" si="4"/>
        <v/>
      </c>
      <c r="F61" s="329" t="str">
        <f>IF(A61="","",VLOOKUP(Monatsverwendungsnachweis!B72,Positionen,3,FALSE))</f>
        <v/>
      </c>
      <c r="G61" s="328" t="str">
        <f>IF(A61="","",CONCATENATE(Monatsverwendungsnachweis!D72," / ", LEFT(Monatsverwendungsnachweis!E72,3)," / ",Ermittlung_Pauschale!N61,"  x  ",MKP_Matrix, " a ",VLOOKUP(Monatsverwendungsnachweis!$K$5,Matrix,4,FALSE),"€"))</f>
        <v/>
      </c>
      <c r="H61" s="443" t="str">
        <f>IF(A61="","",Ermittlung_Pauschale!O61)</f>
        <v/>
      </c>
      <c r="I61" s="443" t="str">
        <f>IF(A61="","",Ermittlung_Pauschale!O61)</f>
        <v/>
      </c>
      <c r="J61" s="329" t="str">
        <f>IF(A61="","",IF(Monatsverwendungsnachweis!S72="","",Monatsverwendungsnachweis!S72))</f>
        <v/>
      </c>
      <c r="K61" s="329" t="str">
        <f t="shared" si="5"/>
        <v/>
      </c>
    </row>
    <row r="62" spans="1:11" x14ac:dyDescent="0.25">
      <c r="A62" s="328" t="str">
        <f>IF(Ermittlung_Pauschale!N62=0,"",IFERROR(VLOOKUP(Monatsverwendungsnachweis!B73,Positionen,2,FALSE),""))</f>
        <v/>
      </c>
      <c r="B62" s="329" t="str">
        <f t="shared" si="2"/>
        <v/>
      </c>
      <c r="C62" s="328" t="str">
        <f>IF(A62="","",CONCATENATE("MKP"," / ",Monatsverwendungsnachweis!$D$7," / ",RIGHT(Monatsverwendungsnachweis!$F$7,2)," / ",ROW()-1))</f>
        <v/>
      </c>
      <c r="D62" s="330" t="str">
        <f t="shared" si="3"/>
        <v/>
      </c>
      <c r="E62" s="330" t="str">
        <f t="shared" si="4"/>
        <v/>
      </c>
      <c r="F62" s="329" t="str">
        <f>IF(A62="","",VLOOKUP(Monatsverwendungsnachweis!B73,Positionen,3,FALSE))</f>
        <v/>
      </c>
      <c r="G62" s="328" t="str">
        <f>IF(A62="","",CONCATENATE(Monatsverwendungsnachweis!D73," / ", LEFT(Monatsverwendungsnachweis!E73,3)," / ",Ermittlung_Pauschale!N62,"  x  ",MKP_Matrix, " a ",VLOOKUP(Monatsverwendungsnachweis!$K$5,Matrix,4,FALSE),"€"))</f>
        <v/>
      </c>
      <c r="H62" s="443" t="str">
        <f>IF(A62="","",Ermittlung_Pauschale!O62)</f>
        <v/>
      </c>
      <c r="I62" s="443" t="str">
        <f>IF(A62="","",Ermittlung_Pauschale!O62)</f>
        <v/>
      </c>
      <c r="J62" s="329" t="str">
        <f>IF(A62="","",IF(Monatsverwendungsnachweis!S73="","",Monatsverwendungsnachweis!S73))</f>
        <v/>
      </c>
      <c r="K62" s="329" t="str">
        <f t="shared" si="5"/>
        <v/>
      </c>
    </row>
    <row r="63" spans="1:11" x14ac:dyDescent="0.25">
      <c r="A63" s="328" t="str">
        <f>IF(Ermittlung_Pauschale!N63=0,"",IFERROR(VLOOKUP(Monatsverwendungsnachweis!B74,Positionen,2,FALSE),""))</f>
        <v/>
      </c>
      <c r="B63" s="329" t="str">
        <f t="shared" si="2"/>
        <v/>
      </c>
      <c r="C63" s="328" t="str">
        <f>IF(A63="","",CONCATENATE("MKP"," / ",Monatsverwendungsnachweis!$D$7," / ",RIGHT(Monatsverwendungsnachweis!$F$7,2)," / ",ROW()-1))</f>
        <v/>
      </c>
      <c r="D63" s="330" t="str">
        <f t="shared" si="3"/>
        <v/>
      </c>
      <c r="E63" s="330" t="str">
        <f t="shared" si="4"/>
        <v/>
      </c>
      <c r="F63" s="329" t="str">
        <f>IF(A63="","",VLOOKUP(Monatsverwendungsnachweis!B74,Positionen,3,FALSE))</f>
        <v/>
      </c>
      <c r="G63" s="328" t="str">
        <f>IF(A63="","",CONCATENATE(Monatsverwendungsnachweis!D74," / ", LEFT(Monatsverwendungsnachweis!E74,3)," / ",Ermittlung_Pauschale!N63,"  x  ",MKP_Matrix, " a ",VLOOKUP(Monatsverwendungsnachweis!$K$5,Matrix,4,FALSE),"€"))</f>
        <v/>
      </c>
      <c r="H63" s="443" t="str">
        <f>IF(A63="","",Ermittlung_Pauschale!O63)</f>
        <v/>
      </c>
      <c r="I63" s="443" t="str">
        <f>IF(A63="","",Ermittlung_Pauschale!O63)</f>
        <v/>
      </c>
      <c r="J63" s="329" t="str">
        <f>IF(A63="","",IF(Monatsverwendungsnachweis!S74="","",Monatsverwendungsnachweis!S74))</f>
        <v/>
      </c>
      <c r="K63" s="329" t="str">
        <f t="shared" si="5"/>
        <v/>
      </c>
    </row>
    <row r="64" spans="1:11" x14ac:dyDescent="0.25">
      <c r="A64" s="328" t="str">
        <f>IF(Ermittlung_Pauschale!N64=0,"",IFERROR(VLOOKUP(Monatsverwendungsnachweis!B75,Positionen,2,FALSE),""))</f>
        <v/>
      </c>
      <c r="B64" s="329" t="str">
        <f t="shared" si="2"/>
        <v/>
      </c>
      <c r="C64" s="328" t="str">
        <f>IF(A64="","",CONCATENATE("MKP"," / ",Monatsverwendungsnachweis!$D$7," / ",RIGHT(Monatsverwendungsnachweis!$F$7,2)," / ",ROW()-1))</f>
        <v/>
      </c>
      <c r="D64" s="330" t="str">
        <f t="shared" si="3"/>
        <v/>
      </c>
      <c r="E64" s="330" t="str">
        <f t="shared" si="4"/>
        <v/>
      </c>
      <c r="F64" s="329" t="str">
        <f>IF(A64="","",VLOOKUP(Monatsverwendungsnachweis!B75,Positionen,3,FALSE))</f>
        <v/>
      </c>
      <c r="G64" s="328" t="str">
        <f>IF(A64="","",CONCATENATE(Monatsverwendungsnachweis!D75," / ", LEFT(Monatsverwendungsnachweis!E75,3)," / ",Ermittlung_Pauschale!N64,"  x  ",MKP_Matrix, " a ",VLOOKUP(Monatsverwendungsnachweis!$K$5,Matrix,4,FALSE),"€"))</f>
        <v/>
      </c>
      <c r="H64" s="443" t="str">
        <f>IF(A64="","",Ermittlung_Pauschale!O64)</f>
        <v/>
      </c>
      <c r="I64" s="443" t="str">
        <f>IF(A64="","",Ermittlung_Pauschale!O64)</f>
        <v/>
      </c>
      <c r="J64" s="329" t="str">
        <f>IF(A64="","",IF(Monatsverwendungsnachweis!S75="","",Monatsverwendungsnachweis!S75))</f>
        <v/>
      </c>
      <c r="K64" s="329" t="str">
        <f t="shared" si="5"/>
        <v/>
      </c>
    </row>
    <row r="65" spans="1:11" x14ac:dyDescent="0.25">
      <c r="A65" s="328" t="str">
        <f>IF(Ermittlung_Pauschale!N65=0,"",IFERROR(VLOOKUP(Monatsverwendungsnachweis!B76,Positionen,2,FALSE),""))</f>
        <v/>
      </c>
      <c r="B65" s="329" t="str">
        <f t="shared" si="2"/>
        <v/>
      </c>
      <c r="C65" s="328" t="str">
        <f>IF(A65="","",CONCATENATE("MKP"," / ",Monatsverwendungsnachweis!$D$7," / ",RIGHT(Monatsverwendungsnachweis!$F$7,2)," / ",ROW()-1))</f>
        <v/>
      </c>
      <c r="D65" s="330" t="str">
        <f t="shared" si="3"/>
        <v/>
      </c>
      <c r="E65" s="330" t="str">
        <f t="shared" si="4"/>
        <v/>
      </c>
      <c r="F65" s="329" t="str">
        <f>IF(A65="","",VLOOKUP(Monatsverwendungsnachweis!B76,Positionen,3,FALSE))</f>
        <v/>
      </c>
      <c r="G65" s="328" t="str">
        <f>IF(A65="","",CONCATENATE(Monatsverwendungsnachweis!D76," / ", LEFT(Monatsverwendungsnachweis!E76,3)," / ",Ermittlung_Pauschale!N65,"  x  ",MKP_Matrix, " a ",VLOOKUP(Monatsverwendungsnachweis!$K$5,Matrix,4,FALSE),"€"))</f>
        <v/>
      </c>
      <c r="H65" s="443" t="str">
        <f>IF(A65="","",Ermittlung_Pauschale!O65)</f>
        <v/>
      </c>
      <c r="I65" s="443" t="str">
        <f>IF(A65="","",Ermittlung_Pauschale!O65)</f>
        <v/>
      </c>
      <c r="J65" s="329" t="str">
        <f>IF(A65="","",IF(Monatsverwendungsnachweis!S76="","",Monatsverwendungsnachweis!S76))</f>
        <v/>
      </c>
      <c r="K65" s="329" t="str">
        <f t="shared" si="5"/>
        <v/>
      </c>
    </row>
    <row r="66" spans="1:11" x14ac:dyDescent="0.25">
      <c r="A66" s="328" t="str">
        <f>IF(Ermittlung_Pauschale!N66=0,"",IFERROR(VLOOKUP(Monatsverwendungsnachweis!B77,Positionen,2,FALSE),""))</f>
        <v/>
      </c>
      <c r="B66" s="329" t="str">
        <f t="shared" si="2"/>
        <v/>
      </c>
      <c r="C66" s="328" t="str">
        <f>IF(A66="","",CONCATENATE("MKP"," / ",Monatsverwendungsnachweis!$D$7," / ",RIGHT(Monatsverwendungsnachweis!$F$7,2)," / ",ROW()-1))</f>
        <v/>
      </c>
      <c r="D66" s="330" t="str">
        <f t="shared" si="3"/>
        <v/>
      </c>
      <c r="E66" s="330" t="str">
        <f t="shared" si="4"/>
        <v/>
      </c>
      <c r="F66" s="329" t="str">
        <f>IF(A66="","",VLOOKUP(Monatsverwendungsnachweis!B77,Positionen,3,FALSE))</f>
        <v/>
      </c>
      <c r="G66" s="328" t="str">
        <f>IF(A66="","",CONCATENATE(Monatsverwendungsnachweis!D77," / ", LEFT(Monatsverwendungsnachweis!E77,3)," / ",Ermittlung_Pauschale!N66,"  x  ",MKP_Matrix, " a ",VLOOKUP(Monatsverwendungsnachweis!$K$5,Matrix,4,FALSE),"€"))</f>
        <v/>
      </c>
      <c r="H66" s="443" t="str">
        <f>IF(A66="","",Ermittlung_Pauschale!O66)</f>
        <v/>
      </c>
      <c r="I66" s="443" t="str">
        <f>IF(A66="","",Ermittlung_Pauschale!O66)</f>
        <v/>
      </c>
      <c r="J66" s="329" t="str">
        <f>IF(A66="","",IF(Monatsverwendungsnachweis!S77="","",Monatsverwendungsnachweis!S77))</f>
        <v/>
      </c>
      <c r="K66" s="329" t="str">
        <f t="shared" si="5"/>
        <v/>
      </c>
    </row>
    <row r="67" spans="1:11" x14ac:dyDescent="0.25">
      <c r="A67" s="328" t="str">
        <f>IF(Ermittlung_Pauschale!N67=0,"",IFERROR(VLOOKUP(Monatsverwendungsnachweis!B78,Positionen,2,FALSE),""))</f>
        <v/>
      </c>
      <c r="B67" s="329" t="str">
        <f t="shared" ref="B67:B130" si="6">IF(A67="","","ZE")</f>
        <v/>
      </c>
      <c r="C67" s="328" t="str">
        <f>IF(A67="","",CONCATENATE("MKP"," / ",Monatsverwendungsnachweis!$D$7," / ",RIGHT(Monatsverwendungsnachweis!$F$7,2)," / ",ROW()-1))</f>
        <v/>
      </c>
      <c r="D67" s="330" t="str">
        <f t="shared" ref="D67:D130" si="7">IF(A67="","",Monatsende)</f>
        <v/>
      </c>
      <c r="E67" s="330" t="str">
        <f t="shared" ref="E67:E130" si="8">IF(A67="","",Monatsende)</f>
        <v/>
      </c>
      <c r="F67" s="329" t="str">
        <f>IF(A67="","",VLOOKUP(Monatsverwendungsnachweis!B78,Positionen,3,FALSE))</f>
        <v/>
      </c>
      <c r="G67" s="328" t="str">
        <f>IF(A67="","",CONCATENATE(Monatsverwendungsnachweis!D78," / ", LEFT(Monatsverwendungsnachweis!E78,3)," / ",Ermittlung_Pauschale!N67,"  x  ",MKP_Matrix, " a ",VLOOKUP(Monatsverwendungsnachweis!$K$5,Matrix,4,FALSE),"€"))</f>
        <v/>
      </c>
      <c r="H67" s="443" t="str">
        <f>IF(A67="","",Ermittlung_Pauschale!O67)</f>
        <v/>
      </c>
      <c r="I67" s="443" t="str">
        <f>IF(A67="","",Ermittlung_Pauschale!O67)</f>
        <v/>
      </c>
      <c r="J67" s="329" t="str">
        <f>IF(A67="","",IF(Monatsverwendungsnachweis!S78="","",Monatsverwendungsnachweis!S78))</f>
        <v/>
      </c>
      <c r="K67" s="329" t="str">
        <f t="shared" ref="K67:K130" si="9">IF(A67="","","0")</f>
        <v/>
      </c>
    </row>
    <row r="68" spans="1:11" x14ac:dyDescent="0.25">
      <c r="A68" s="328" t="str">
        <f>IF(Ermittlung_Pauschale!N68=0,"",IFERROR(VLOOKUP(Monatsverwendungsnachweis!B79,Positionen,2,FALSE),""))</f>
        <v/>
      </c>
      <c r="B68" s="329" t="str">
        <f t="shared" si="6"/>
        <v/>
      </c>
      <c r="C68" s="328" t="str">
        <f>IF(A68="","",CONCATENATE("MKP"," / ",Monatsverwendungsnachweis!$D$7," / ",RIGHT(Monatsverwendungsnachweis!$F$7,2)," / ",ROW()-1))</f>
        <v/>
      </c>
      <c r="D68" s="330" t="str">
        <f t="shared" si="7"/>
        <v/>
      </c>
      <c r="E68" s="330" t="str">
        <f t="shared" si="8"/>
        <v/>
      </c>
      <c r="F68" s="329" t="str">
        <f>IF(A68="","",VLOOKUP(Monatsverwendungsnachweis!B79,Positionen,3,FALSE))</f>
        <v/>
      </c>
      <c r="G68" s="328" t="str">
        <f>IF(A68="","",CONCATENATE(Monatsverwendungsnachweis!D79," / ", LEFT(Monatsverwendungsnachweis!E79,3)," / ",Ermittlung_Pauschale!N68,"  x  ",MKP_Matrix, " a ",VLOOKUP(Monatsverwendungsnachweis!$K$5,Matrix,4,FALSE),"€"))</f>
        <v/>
      </c>
      <c r="H68" s="443" t="str">
        <f>IF(A68="","",Ermittlung_Pauschale!O68)</f>
        <v/>
      </c>
      <c r="I68" s="443" t="str">
        <f>IF(A68="","",Ermittlung_Pauschale!O68)</f>
        <v/>
      </c>
      <c r="J68" s="329" t="str">
        <f>IF(A68="","",IF(Monatsverwendungsnachweis!S79="","",Monatsverwendungsnachweis!S79))</f>
        <v/>
      </c>
      <c r="K68" s="329" t="str">
        <f t="shared" si="9"/>
        <v/>
      </c>
    </row>
    <row r="69" spans="1:11" x14ac:dyDescent="0.25">
      <c r="A69" s="328" t="str">
        <f>IF(Ermittlung_Pauschale!N69=0,"",IFERROR(VLOOKUP(Monatsverwendungsnachweis!B80,Positionen,2,FALSE),""))</f>
        <v/>
      </c>
      <c r="B69" s="329" t="str">
        <f t="shared" si="6"/>
        <v/>
      </c>
      <c r="C69" s="328" t="str">
        <f>IF(A69="","",CONCATENATE("MKP"," / ",Monatsverwendungsnachweis!$D$7," / ",RIGHT(Monatsverwendungsnachweis!$F$7,2)," / ",ROW()-1))</f>
        <v/>
      </c>
      <c r="D69" s="330" t="str">
        <f t="shared" si="7"/>
        <v/>
      </c>
      <c r="E69" s="330" t="str">
        <f t="shared" si="8"/>
        <v/>
      </c>
      <c r="F69" s="329" t="str">
        <f>IF(A69="","",VLOOKUP(Monatsverwendungsnachweis!B80,Positionen,3,FALSE))</f>
        <v/>
      </c>
      <c r="G69" s="328" t="str">
        <f>IF(A69="","",CONCATENATE(Monatsverwendungsnachweis!D80," / ", LEFT(Monatsverwendungsnachweis!E80,3)," / ",Ermittlung_Pauschale!N69,"  x  ",MKP_Matrix, " a ",VLOOKUP(Monatsverwendungsnachweis!$K$5,Matrix,4,FALSE),"€"))</f>
        <v/>
      </c>
      <c r="H69" s="443" t="str">
        <f>IF(A69="","",Ermittlung_Pauschale!O69)</f>
        <v/>
      </c>
      <c r="I69" s="443" t="str">
        <f>IF(A69="","",Ermittlung_Pauschale!O69)</f>
        <v/>
      </c>
      <c r="J69" s="329" t="str">
        <f>IF(A69="","",IF(Monatsverwendungsnachweis!S80="","",Monatsverwendungsnachweis!S80))</f>
        <v/>
      </c>
      <c r="K69" s="329" t="str">
        <f t="shared" si="9"/>
        <v/>
      </c>
    </row>
    <row r="70" spans="1:11" x14ac:dyDescent="0.25">
      <c r="A70" s="328" t="str">
        <f>IF(Ermittlung_Pauschale!N70=0,"",IFERROR(VLOOKUP(Monatsverwendungsnachweis!B81,Positionen,2,FALSE),""))</f>
        <v/>
      </c>
      <c r="B70" s="329" t="str">
        <f t="shared" si="6"/>
        <v/>
      </c>
      <c r="C70" s="328" t="str">
        <f>IF(A70="","",CONCATENATE("MKP"," / ",Monatsverwendungsnachweis!$D$7," / ",RIGHT(Monatsverwendungsnachweis!$F$7,2)," / ",ROW()-1))</f>
        <v/>
      </c>
      <c r="D70" s="330" t="str">
        <f t="shared" si="7"/>
        <v/>
      </c>
      <c r="E70" s="330" t="str">
        <f t="shared" si="8"/>
        <v/>
      </c>
      <c r="F70" s="329" t="str">
        <f>IF(A70="","",VLOOKUP(Monatsverwendungsnachweis!B81,Positionen,3,FALSE))</f>
        <v/>
      </c>
      <c r="G70" s="328" t="str">
        <f>IF(A70="","",CONCATENATE(Monatsverwendungsnachweis!D81," / ", LEFT(Monatsverwendungsnachweis!E81,3)," / ",Ermittlung_Pauschale!N70,"  x  ",MKP_Matrix, " a ",VLOOKUP(Monatsverwendungsnachweis!$K$5,Matrix,4,FALSE),"€"))</f>
        <v/>
      </c>
      <c r="H70" s="443" t="str">
        <f>IF(A70="","",Ermittlung_Pauschale!O70)</f>
        <v/>
      </c>
      <c r="I70" s="443" t="str">
        <f>IF(A70="","",Ermittlung_Pauschale!O70)</f>
        <v/>
      </c>
      <c r="J70" s="329" t="str">
        <f>IF(A70="","",IF(Monatsverwendungsnachweis!S81="","",Monatsverwendungsnachweis!S81))</f>
        <v/>
      </c>
      <c r="K70" s="329" t="str">
        <f t="shared" si="9"/>
        <v/>
      </c>
    </row>
    <row r="71" spans="1:11" x14ac:dyDescent="0.25">
      <c r="A71" s="328" t="str">
        <f>IF(Ermittlung_Pauschale!N71=0,"",IFERROR(VLOOKUP(Monatsverwendungsnachweis!B82,Positionen,2,FALSE),""))</f>
        <v/>
      </c>
      <c r="B71" s="329" t="str">
        <f t="shared" si="6"/>
        <v/>
      </c>
      <c r="C71" s="328" t="str">
        <f>IF(A71="","",CONCATENATE("MKP"," / ",Monatsverwendungsnachweis!$D$7," / ",RIGHT(Monatsverwendungsnachweis!$F$7,2)," / ",ROW()-1))</f>
        <v/>
      </c>
      <c r="D71" s="330" t="str">
        <f t="shared" si="7"/>
        <v/>
      </c>
      <c r="E71" s="330" t="str">
        <f t="shared" si="8"/>
        <v/>
      </c>
      <c r="F71" s="329" t="str">
        <f>IF(A71="","",VLOOKUP(Monatsverwendungsnachweis!B82,Positionen,3,FALSE))</f>
        <v/>
      </c>
      <c r="G71" s="328" t="str">
        <f>IF(A71="","",CONCATENATE(Monatsverwendungsnachweis!D82," / ", LEFT(Monatsverwendungsnachweis!E82,3)," / ",Ermittlung_Pauschale!N71,"  x  ",MKP_Matrix, " a ",VLOOKUP(Monatsverwendungsnachweis!$K$5,Matrix,4,FALSE),"€"))</f>
        <v/>
      </c>
      <c r="H71" s="443" t="str">
        <f>IF(A71="","",Ermittlung_Pauschale!O71)</f>
        <v/>
      </c>
      <c r="I71" s="443" t="str">
        <f>IF(A71="","",Ermittlung_Pauschale!O71)</f>
        <v/>
      </c>
      <c r="J71" s="329" t="str">
        <f>IF(A71="","",IF(Monatsverwendungsnachweis!S82="","",Monatsverwendungsnachweis!S82))</f>
        <v/>
      </c>
      <c r="K71" s="329" t="str">
        <f t="shared" si="9"/>
        <v/>
      </c>
    </row>
    <row r="72" spans="1:11" x14ac:dyDescent="0.25">
      <c r="A72" s="328" t="str">
        <f>IF(Ermittlung_Pauschale!N72=0,"",IFERROR(VLOOKUP(Monatsverwendungsnachweis!B83,Positionen,2,FALSE),""))</f>
        <v/>
      </c>
      <c r="B72" s="329" t="str">
        <f t="shared" si="6"/>
        <v/>
      </c>
      <c r="C72" s="328" t="str">
        <f>IF(A72="","",CONCATENATE("MKP"," / ",Monatsverwendungsnachweis!$D$7," / ",RIGHT(Monatsverwendungsnachweis!$F$7,2)," / ",ROW()-1))</f>
        <v/>
      </c>
      <c r="D72" s="330" t="str">
        <f t="shared" si="7"/>
        <v/>
      </c>
      <c r="E72" s="330" t="str">
        <f t="shared" si="8"/>
        <v/>
      </c>
      <c r="F72" s="329" t="str">
        <f>IF(A72="","",VLOOKUP(Monatsverwendungsnachweis!B83,Positionen,3,FALSE))</f>
        <v/>
      </c>
      <c r="G72" s="328" t="str">
        <f>IF(A72="","",CONCATENATE(Monatsverwendungsnachweis!D83," / ", LEFT(Monatsverwendungsnachweis!E83,3)," / ",Ermittlung_Pauschale!N72,"  x  ",MKP_Matrix, " a ",VLOOKUP(Monatsverwendungsnachweis!$K$5,Matrix,4,FALSE),"€"))</f>
        <v/>
      </c>
      <c r="H72" s="443" t="str">
        <f>IF(A72="","",Ermittlung_Pauschale!O72)</f>
        <v/>
      </c>
      <c r="I72" s="443" t="str">
        <f>IF(A72="","",Ermittlung_Pauschale!O72)</f>
        <v/>
      </c>
      <c r="J72" s="329" t="str">
        <f>IF(A72="","",IF(Monatsverwendungsnachweis!S83="","",Monatsverwendungsnachweis!S83))</f>
        <v/>
      </c>
      <c r="K72" s="329" t="str">
        <f t="shared" si="9"/>
        <v/>
      </c>
    </row>
    <row r="73" spans="1:11" x14ac:dyDescent="0.25">
      <c r="A73" s="328" t="str">
        <f>IF(Ermittlung_Pauschale!N73=0,"",IFERROR(VLOOKUP(Monatsverwendungsnachweis!B84,Positionen,2,FALSE),""))</f>
        <v/>
      </c>
      <c r="B73" s="329" t="str">
        <f t="shared" si="6"/>
        <v/>
      </c>
      <c r="C73" s="328" t="str">
        <f>IF(A73="","",CONCATENATE("MKP"," / ",Monatsverwendungsnachweis!$D$7," / ",RIGHT(Monatsverwendungsnachweis!$F$7,2)," / ",ROW()-1))</f>
        <v/>
      </c>
      <c r="D73" s="330" t="str">
        <f t="shared" si="7"/>
        <v/>
      </c>
      <c r="E73" s="330" t="str">
        <f t="shared" si="8"/>
        <v/>
      </c>
      <c r="F73" s="329" t="str">
        <f>IF(A73="","",VLOOKUP(Monatsverwendungsnachweis!B84,Positionen,3,FALSE))</f>
        <v/>
      </c>
      <c r="G73" s="328" t="str">
        <f>IF(A73="","",CONCATENATE(Monatsverwendungsnachweis!D84," / ", LEFT(Monatsverwendungsnachweis!E84,3)," / ",Ermittlung_Pauschale!N73,"  x  ",MKP_Matrix, " a ",VLOOKUP(Monatsverwendungsnachweis!$K$5,Matrix,4,FALSE),"€"))</f>
        <v/>
      </c>
      <c r="H73" s="443" t="str">
        <f>IF(A73="","",Ermittlung_Pauschale!O73)</f>
        <v/>
      </c>
      <c r="I73" s="443" t="str">
        <f>IF(A73="","",Ermittlung_Pauschale!O73)</f>
        <v/>
      </c>
      <c r="J73" s="329" t="str">
        <f>IF(A73="","",IF(Monatsverwendungsnachweis!S84="","",Monatsverwendungsnachweis!S84))</f>
        <v/>
      </c>
      <c r="K73" s="329" t="str">
        <f t="shared" si="9"/>
        <v/>
      </c>
    </row>
    <row r="74" spans="1:11" x14ac:dyDescent="0.25">
      <c r="A74" s="328" t="str">
        <f>IF(Ermittlung_Pauschale!N74=0,"",IFERROR(VLOOKUP(Monatsverwendungsnachweis!B85,Positionen,2,FALSE),""))</f>
        <v/>
      </c>
      <c r="B74" s="329" t="str">
        <f t="shared" si="6"/>
        <v/>
      </c>
      <c r="C74" s="328" t="str">
        <f>IF(A74="","",CONCATENATE("MKP"," / ",Monatsverwendungsnachweis!$D$7," / ",RIGHT(Monatsverwendungsnachweis!$F$7,2)," / ",ROW()-1))</f>
        <v/>
      </c>
      <c r="D74" s="330" t="str">
        <f t="shared" si="7"/>
        <v/>
      </c>
      <c r="E74" s="330" t="str">
        <f t="shared" si="8"/>
        <v/>
      </c>
      <c r="F74" s="329" t="str">
        <f>IF(A74="","",VLOOKUP(Monatsverwendungsnachweis!B85,Positionen,3,FALSE))</f>
        <v/>
      </c>
      <c r="G74" s="328" t="str">
        <f>IF(A74="","",CONCATENATE(Monatsverwendungsnachweis!D85," / ", LEFT(Monatsverwendungsnachweis!E85,3)," / ",Ermittlung_Pauschale!N74,"  x  ",MKP_Matrix, " a ",VLOOKUP(Monatsverwendungsnachweis!$K$5,Matrix,4,FALSE),"€"))</f>
        <v/>
      </c>
      <c r="H74" s="443" t="str">
        <f>IF(A74="","",Ermittlung_Pauschale!O74)</f>
        <v/>
      </c>
      <c r="I74" s="443" t="str">
        <f>IF(A74="","",Ermittlung_Pauschale!O74)</f>
        <v/>
      </c>
      <c r="J74" s="329" t="str">
        <f>IF(A74="","",IF(Monatsverwendungsnachweis!S85="","",Monatsverwendungsnachweis!S85))</f>
        <v/>
      </c>
      <c r="K74" s="329" t="str">
        <f t="shared" si="9"/>
        <v/>
      </c>
    </row>
    <row r="75" spans="1:11" x14ac:dyDescent="0.25">
      <c r="A75" s="328" t="str">
        <f>IF(Ermittlung_Pauschale!N75=0,"",IFERROR(VLOOKUP(Monatsverwendungsnachweis!B86,Positionen,2,FALSE),""))</f>
        <v/>
      </c>
      <c r="B75" s="329" t="str">
        <f t="shared" si="6"/>
        <v/>
      </c>
      <c r="C75" s="328" t="str">
        <f>IF(A75="","",CONCATENATE("MKP"," / ",Monatsverwendungsnachweis!$D$7," / ",RIGHT(Monatsverwendungsnachweis!$F$7,2)," / ",ROW()-1))</f>
        <v/>
      </c>
      <c r="D75" s="330" t="str">
        <f t="shared" si="7"/>
        <v/>
      </c>
      <c r="E75" s="330" t="str">
        <f t="shared" si="8"/>
        <v/>
      </c>
      <c r="F75" s="329" t="str">
        <f>IF(A75="","",VLOOKUP(Monatsverwendungsnachweis!B86,Positionen,3,FALSE))</f>
        <v/>
      </c>
      <c r="G75" s="328" t="str">
        <f>IF(A75="","",CONCATENATE(Monatsverwendungsnachweis!D86," / ", LEFT(Monatsverwendungsnachweis!E86,3)," / ",Ermittlung_Pauschale!N75,"  x  ",MKP_Matrix, " a ",VLOOKUP(Monatsverwendungsnachweis!$K$5,Matrix,4,FALSE),"€"))</f>
        <v/>
      </c>
      <c r="H75" s="443" t="str">
        <f>IF(A75="","",Ermittlung_Pauschale!O75)</f>
        <v/>
      </c>
      <c r="I75" s="443" t="str">
        <f>IF(A75="","",Ermittlung_Pauschale!O75)</f>
        <v/>
      </c>
      <c r="J75" s="329" t="str">
        <f>IF(A75="","",IF(Monatsverwendungsnachweis!S86="","",Monatsverwendungsnachweis!S86))</f>
        <v/>
      </c>
      <c r="K75" s="329" t="str">
        <f t="shared" si="9"/>
        <v/>
      </c>
    </row>
    <row r="76" spans="1:11" x14ac:dyDescent="0.25">
      <c r="A76" s="328" t="str">
        <f>IF(Ermittlung_Pauschale!N76=0,"",IFERROR(VLOOKUP(Monatsverwendungsnachweis!B87,Positionen,2,FALSE),""))</f>
        <v/>
      </c>
      <c r="B76" s="329" t="str">
        <f t="shared" si="6"/>
        <v/>
      </c>
      <c r="C76" s="328" t="str">
        <f>IF(A76="","",CONCATENATE("MKP"," / ",Monatsverwendungsnachweis!$D$7," / ",RIGHT(Monatsverwendungsnachweis!$F$7,2)," / ",ROW()-1))</f>
        <v/>
      </c>
      <c r="D76" s="330" t="str">
        <f t="shared" si="7"/>
        <v/>
      </c>
      <c r="E76" s="330" t="str">
        <f t="shared" si="8"/>
        <v/>
      </c>
      <c r="F76" s="329" t="str">
        <f>IF(A76="","",VLOOKUP(Monatsverwendungsnachweis!B87,Positionen,3,FALSE))</f>
        <v/>
      </c>
      <c r="G76" s="328" t="str">
        <f>IF(A76="","",CONCATENATE(Monatsverwendungsnachweis!D87," / ", LEFT(Monatsverwendungsnachweis!E87,3)," / ",Ermittlung_Pauschale!N76,"  x  ",MKP_Matrix, " a ",VLOOKUP(Monatsverwendungsnachweis!$K$5,Matrix,4,FALSE),"€"))</f>
        <v/>
      </c>
      <c r="H76" s="443" t="str">
        <f>IF(A76="","",Ermittlung_Pauschale!O76)</f>
        <v/>
      </c>
      <c r="I76" s="443" t="str">
        <f>IF(A76="","",Ermittlung_Pauschale!O76)</f>
        <v/>
      </c>
      <c r="J76" s="329" t="str">
        <f>IF(A76="","",IF(Monatsverwendungsnachweis!S87="","",Monatsverwendungsnachweis!S87))</f>
        <v/>
      </c>
      <c r="K76" s="329" t="str">
        <f t="shared" si="9"/>
        <v/>
      </c>
    </row>
    <row r="77" spans="1:11" x14ac:dyDescent="0.25">
      <c r="A77" s="328" t="str">
        <f>IF(Ermittlung_Pauschale!N77=0,"",IFERROR(VLOOKUP(Monatsverwendungsnachweis!B88,Positionen,2,FALSE),""))</f>
        <v/>
      </c>
      <c r="B77" s="329" t="str">
        <f t="shared" si="6"/>
        <v/>
      </c>
      <c r="C77" s="328" t="str">
        <f>IF(A77="","",CONCATENATE("MKP"," / ",Monatsverwendungsnachweis!$D$7," / ",RIGHT(Monatsverwendungsnachweis!$F$7,2)," / ",ROW()-1))</f>
        <v/>
      </c>
      <c r="D77" s="330" t="str">
        <f t="shared" si="7"/>
        <v/>
      </c>
      <c r="E77" s="330" t="str">
        <f t="shared" si="8"/>
        <v/>
      </c>
      <c r="F77" s="329" t="str">
        <f>IF(A77="","",VLOOKUP(Monatsverwendungsnachweis!B88,Positionen,3,FALSE))</f>
        <v/>
      </c>
      <c r="G77" s="328" t="str">
        <f>IF(A77="","",CONCATENATE(Monatsverwendungsnachweis!D88," / ", LEFT(Monatsverwendungsnachweis!E88,3)," / ",Ermittlung_Pauschale!N77,"  x  ",MKP_Matrix, " a ",VLOOKUP(Monatsverwendungsnachweis!$K$5,Matrix,4,FALSE),"€"))</f>
        <v/>
      </c>
      <c r="H77" s="443" t="str">
        <f>IF(A77="","",Ermittlung_Pauschale!O77)</f>
        <v/>
      </c>
      <c r="I77" s="443" t="str">
        <f>IF(A77="","",Ermittlung_Pauschale!O77)</f>
        <v/>
      </c>
      <c r="J77" s="329" t="str">
        <f>IF(A77="","",IF(Monatsverwendungsnachweis!S88="","",Monatsverwendungsnachweis!S88))</f>
        <v/>
      </c>
      <c r="K77" s="329" t="str">
        <f t="shared" si="9"/>
        <v/>
      </c>
    </row>
    <row r="78" spans="1:11" x14ac:dyDescent="0.25">
      <c r="A78" s="328" t="str">
        <f>IF(Ermittlung_Pauschale!N78=0,"",IFERROR(VLOOKUP(Monatsverwendungsnachweis!B89,Positionen,2,FALSE),""))</f>
        <v/>
      </c>
      <c r="B78" s="329" t="str">
        <f t="shared" si="6"/>
        <v/>
      </c>
      <c r="C78" s="328" t="str">
        <f>IF(A78="","",CONCATENATE("MKP"," / ",Monatsverwendungsnachweis!$D$7," / ",RIGHT(Monatsverwendungsnachweis!$F$7,2)," / ",ROW()-1))</f>
        <v/>
      </c>
      <c r="D78" s="330" t="str">
        <f t="shared" si="7"/>
        <v/>
      </c>
      <c r="E78" s="330" t="str">
        <f t="shared" si="8"/>
        <v/>
      </c>
      <c r="F78" s="329" t="str">
        <f>IF(A78="","",VLOOKUP(Monatsverwendungsnachweis!B89,Positionen,3,FALSE))</f>
        <v/>
      </c>
      <c r="G78" s="328" t="str">
        <f>IF(A78="","",CONCATENATE(Monatsverwendungsnachweis!D89," / ", LEFT(Monatsverwendungsnachweis!E89,3)," / ",Ermittlung_Pauschale!N78,"  x  ",MKP_Matrix, " a ",VLOOKUP(Monatsverwendungsnachweis!$K$5,Matrix,4,FALSE),"€"))</f>
        <v/>
      </c>
      <c r="H78" s="443" t="str">
        <f>IF(A78="","",Ermittlung_Pauschale!O78)</f>
        <v/>
      </c>
      <c r="I78" s="443" t="str">
        <f>IF(A78="","",Ermittlung_Pauschale!O78)</f>
        <v/>
      </c>
      <c r="J78" s="329" t="str">
        <f>IF(A78="","",IF(Monatsverwendungsnachweis!S89="","",Monatsverwendungsnachweis!S89))</f>
        <v/>
      </c>
      <c r="K78" s="329" t="str">
        <f t="shared" si="9"/>
        <v/>
      </c>
    </row>
    <row r="79" spans="1:11" x14ac:dyDescent="0.25">
      <c r="A79" s="328" t="str">
        <f>IF(Ermittlung_Pauschale!N79=0,"",IFERROR(VLOOKUP(Monatsverwendungsnachweis!B90,Positionen,2,FALSE),""))</f>
        <v/>
      </c>
      <c r="B79" s="329" t="str">
        <f t="shared" si="6"/>
        <v/>
      </c>
      <c r="C79" s="328" t="str">
        <f>IF(A79="","",CONCATENATE("MKP"," / ",Monatsverwendungsnachweis!$D$7," / ",RIGHT(Monatsverwendungsnachweis!$F$7,2)," / ",ROW()-1))</f>
        <v/>
      </c>
      <c r="D79" s="330" t="str">
        <f t="shared" si="7"/>
        <v/>
      </c>
      <c r="E79" s="330" t="str">
        <f t="shared" si="8"/>
        <v/>
      </c>
      <c r="F79" s="329" t="str">
        <f>IF(A79="","",VLOOKUP(Monatsverwendungsnachweis!B90,Positionen,3,FALSE))</f>
        <v/>
      </c>
      <c r="G79" s="328" t="str">
        <f>IF(A79="","",CONCATENATE(Monatsverwendungsnachweis!D90," / ", LEFT(Monatsverwendungsnachweis!E90,3)," / ",Ermittlung_Pauschale!N79,"  x  ",MKP_Matrix, " a ",VLOOKUP(Monatsverwendungsnachweis!$K$5,Matrix,4,FALSE),"€"))</f>
        <v/>
      </c>
      <c r="H79" s="443" t="str">
        <f>IF(A79="","",Ermittlung_Pauschale!O79)</f>
        <v/>
      </c>
      <c r="I79" s="443" t="str">
        <f>IF(A79="","",Ermittlung_Pauschale!O79)</f>
        <v/>
      </c>
      <c r="J79" s="329" t="str">
        <f>IF(A79="","",IF(Monatsverwendungsnachweis!S90="","",Monatsverwendungsnachweis!S90))</f>
        <v/>
      </c>
      <c r="K79" s="329" t="str">
        <f t="shared" si="9"/>
        <v/>
      </c>
    </row>
    <row r="80" spans="1:11" x14ac:dyDescent="0.25">
      <c r="A80" s="328" t="str">
        <f>IF(Ermittlung_Pauschale!N80=0,"",IFERROR(VLOOKUP(Monatsverwendungsnachweis!B91,Positionen,2,FALSE),""))</f>
        <v/>
      </c>
      <c r="B80" s="329" t="str">
        <f t="shared" si="6"/>
        <v/>
      </c>
      <c r="C80" s="328" t="str">
        <f>IF(A80="","",CONCATENATE("MKP"," / ",Monatsverwendungsnachweis!$D$7," / ",RIGHT(Monatsverwendungsnachweis!$F$7,2)," / ",ROW()-1))</f>
        <v/>
      </c>
      <c r="D80" s="330" t="str">
        <f t="shared" si="7"/>
        <v/>
      </c>
      <c r="E80" s="330" t="str">
        <f t="shared" si="8"/>
        <v/>
      </c>
      <c r="F80" s="329" t="str">
        <f>IF(A80="","",VLOOKUP(Monatsverwendungsnachweis!B91,Positionen,3,FALSE))</f>
        <v/>
      </c>
      <c r="G80" s="328" t="str">
        <f>IF(A80="","",CONCATENATE(Monatsverwendungsnachweis!D91," / ", LEFT(Monatsverwendungsnachweis!E91,3)," / ",Ermittlung_Pauschale!N80,"  x  ",MKP_Matrix, " a ",VLOOKUP(Monatsverwendungsnachweis!$K$5,Matrix,4,FALSE),"€"))</f>
        <v/>
      </c>
      <c r="H80" s="443" t="str">
        <f>IF(A80="","",Ermittlung_Pauschale!O80)</f>
        <v/>
      </c>
      <c r="I80" s="443" t="str">
        <f>IF(A80="","",Ermittlung_Pauschale!O80)</f>
        <v/>
      </c>
      <c r="J80" s="329" t="str">
        <f>IF(A80="","",IF(Monatsverwendungsnachweis!S91="","",Monatsverwendungsnachweis!S91))</f>
        <v/>
      </c>
      <c r="K80" s="329" t="str">
        <f t="shared" si="9"/>
        <v/>
      </c>
    </row>
    <row r="81" spans="1:11" x14ac:dyDescent="0.25">
      <c r="A81" s="328" t="str">
        <f>IF(Ermittlung_Pauschale!N81=0,"",IFERROR(VLOOKUP(Monatsverwendungsnachweis!B92,Positionen,2,FALSE),""))</f>
        <v/>
      </c>
      <c r="B81" s="329" t="str">
        <f t="shared" si="6"/>
        <v/>
      </c>
      <c r="C81" s="328" t="str">
        <f>IF(A81="","",CONCATENATE("MKP"," / ",Monatsverwendungsnachweis!$D$7," / ",RIGHT(Monatsverwendungsnachweis!$F$7,2)," / ",ROW()-1))</f>
        <v/>
      </c>
      <c r="D81" s="330" t="str">
        <f t="shared" si="7"/>
        <v/>
      </c>
      <c r="E81" s="330" t="str">
        <f t="shared" si="8"/>
        <v/>
      </c>
      <c r="F81" s="329" t="str">
        <f>IF(A81="","",VLOOKUP(Monatsverwendungsnachweis!B92,Positionen,3,FALSE))</f>
        <v/>
      </c>
      <c r="G81" s="328" t="str">
        <f>IF(A81="","",CONCATENATE(Monatsverwendungsnachweis!D92," / ", LEFT(Monatsverwendungsnachweis!E92,3)," / ",Ermittlung_Pauschale!N81,"  x  ",MKP_Matrix, " a ",VLOOKUP(Monatsverwendungsnachweis!$K$5,Matrix,4,FALSE),"€"))</f>
        <v/>
      </c>
      <c r="H81" s="443" t="str">
        <f>IF(A81="","",Ermittlung_Pauschale!O81)</f>
        <v/>
      </c>
      <c r="I81" s="443" t="str">
        <f>IF(A81="","",Ermittlung_Pauschale!O81)</f>
        <v/>
      </c>
      <c r="J81" s="329" t="str">
        <f>IF(A81="","",IF(Monatsverwendungsnachweis!S92="","",Monatsverwendungsnachweis!S92))</f>
        <v/>
      </c>
      <c r="K81" s="329" t="str">
        <f t="shared" si="9"/>
        <v/>
      </c>
    </row>
    <row r="82" spans="1:11" x14ac:dyDescent="0.25">
      <c r="A82" s="328" t="str">
        <f>IF(Ermittlung_Pauschale!N82=0,"",IFERROR(VLOOKUP(Monatsverwendungsnachweis!B93,Positionen,2,FALSE),""))</f>
        <v/>
      </c>
      <c r="B82" s="329" t="str">
        <f t="shared" si="6"/>
        <v/>
      </c>
      <c r="C82" s="328" t="str">
        <f>IF(A82="","",CONCATENATE("MKP"," / ",Monatsverwendungsnachweis!$D$7," / ",RIGHT(Monatsverwendungsnachweis!$F$7,2)," / ",ROW()-1))</f>
        <v/>
      </c>
      <c r="D82" s="330" t="str">
        <f t="shared" si="7"/>
        <v/>
      </c>
      <c r="E82" s="330" t="str">
        <f t="shared" si="8"/>
        <v/>
      </c>
      <c r="F82" s="329" t="str">
        <f>IF(A82="","",VLOOKUP(Monatsverwendungsnachweis!B93,Positionen,3,FALSE))</f>
        <v/>
      </c>
      <c r="G82" s="328" t="str">
        <f>IF(A82="","",CONCATENATE(Monatsverwendungsnachweis!D93," / ", LEFT(Monatsverwendungsnachweis!E93,3)," / ",Ermittlung_Pauschale!N82,"  x  ",MKP_Matrix, " a ",VLOOKUP(Monatsverwendungsnachweis!$K$5,Matrix,4,FALSE),"€"))</f>
        <v/>
      </c>
      <c r="H82" s="443" t="str">
        <f>IF(A82="","",Ermittlung_Pauschale!O82)</f>
        <v/>
      </c>
      <c r="I82" s="443" t="str">
        <f>IF(A82="","",Ermittlung_Pauschale!O82)</f>
        <v/>
      </c>
      <c r="J82" s="329" t="str">
        <f>IF(A82="","",IF(Monatsverwendungsnachweis!S93="","",Monatsverwendungsnachweis!S93))</f>
        <v/>
      </c>
      <c r="K82" s="329" t="str">
        <f t="shared" si="9"/>
        <v/>
      </c>
    </row>
    <row r="83" spans="1:11" x14ac:dyDescent="0.25">
      <c r="A83" s="328" t="str">
        <f>IF(Ermittlung_Pauschale!N83=0,"",IFERROR(VLOOKUP(Monatsverwendungsnachweis!B94,Positionen,2,FALSE),""))</f>
        <v/>
      </c>
      <c r="B83" s="329" t="str">
        <f t="shared" si="6"/>
        <v/>
      </c>
      <c r="C83" s="328" t="str">
        <f>IF(A83="","",CONCATENATE("MKP"," / ",Monatsverwendungsnachweis!$D$7," / ",RIGHT(Monatsverwendungsnachweis!$F$7,2)," / ",ROW()-1))</f>
        <v/>
      </c>
      <c r="D83" s="330" t="str">
        <f t="shared" si="7"/>
        <v/>
      </c>
      <c r="E83" s="330" t="str">
        <f t="shared" si="8"/>
        <v/>
      </c>
      <c r="F83" s="329" t="str">
        <f>IF(A83="","",VLOOKUP(Monatsverwendungsnachweis!B94,Positionen,3,FALSE))</f>
        <v/>
      </c>
      <c r="G83" s="328" t="str">
        <f>IF(A83="","",CONCATENATE(Monatsverwendungsnachweis!D94," / ", LEFT(Monatsverwendungsnachweis!E94,3)," / ",Ermittlung_Pauschale!N83,"  x  ",MKP_Matrix, " a ",VLOOKUP(Monatsverwendungsnachweis!$K$5,Matrix,4,FALSE),"€"))</f>
        <v/>
      </c>
      <c r="H83" s="443" t="str">
        <f>IF(A83="","",Ermittlung_Pauschale!O83)</f>
        <v/>
      </c>
      <c r="I83" s="443" t="str">
        <f>IF(A83="","",Ermittlung_Pauschale!O83)</f>
        <v/>
      </c>
      <c r="J83" s="329" t="str">
        <f>IF(A83="","",IF(Monatsverwendungsnachweis!S94="","",Monatsverwendungsnachweis!S94))</f>
        <v/>
      </c>
      <c r="K83" s="329" t="str">
        <f t="shared" si="9"/>
        <v/>
      </c>
    </row>
    <row r="84" spans="1:11" x14ac:dyDescent="0.25">
      <c r="A84" s="328" t="str">
        <f>IF(Ermittlung_Pauschale!N84=0,"",IFERROR(VLOOKUP(Monatsverwendungsnachweis!B95,Positionen,2,FALSE),""))</f>
        <v/>
      </c>
      <c r="B84" s="329" t="str">
        <f t="shared" si="6"/>
        <v/>
      </c>
      <c r="C84" s="328" t="str">
        <f>IF(A84="","",CONCATENATE("MKP"," / ",Monatsverwendungsnachweis!$D$7," / ",RIGHT(Monatsverwendungsnachweis!$F$7,2)," / ",ROW()-1))</f>
        <v/>
      </c>
      <c r="D84" s="330" t="str">
        <f t="shared" si="7"/>
        <v/>
      </c>
      <c r="E84" s="330" t="str">
        <f t="shared" si="8"/>
        <v/>
      </c>
      <c r="F84" s="329" t="str">
        <f>IF(A84="","",VLOOKUP(Monatsverwendungsnachweis!B95,Positionen,3,FALSE))</f>
        <v/>
      </c>
      <c r="G84" s="328" t="str">
        <f>IF(A84="","",CONCATENATE(Monatsverwendungsnachweis!D95," / ", LEFT(Monatsverwendungsnachweis!E95,3)," / ",Ermittlung_Pauschale!N84,"  x  ",MKP_Matrix, " a ",VLOOKUP(Monatsverwendungsnachweis!$K$5,Matrix,4,FALSE),"€"))</f>
        <v/>
      </c>
      <c r="H84" s="443" t="str">
        <f>IF(A84="","",Ermittlung_Pauschale!O84)</f>
        <v/>
      </c>
      <c r="I84" s="443" t="str">
        <f>IF(A84="","",Ermittlung_Pauschale!O84)</f>
        <v/>
      </c>
      <c r="J84" s="329" t="str">
        <f>IF(A84="","",IF(Monatsverwendungsnachweis!S95="","",Monatsverwendungsnachweis!S95))</f>
        <v/>
      </c>
      <c r="K84" s="329" t="str">
        <f t="shared" si="9"/>
        <v/>
      </c>
    </row>
    <row r="85" spans="1:11" x14ac:dyDescent="0.25">
      <c r="A85" s="328" t="str">
        <f>IF(Ermittlung_Pauschale!N85=0,"",IFERROR(VLOOKUP(Monatsverwendungsnachweis!B96,Positionen,2,FALSE),""))</f>
        <v/>
      </c>
      <c r="B85" s="329" t="str">
        <f t="shared" si="6"/>
        <v/>
      </c>
      <c r="C85" s="328" t="str">
        <f>IF(A85="","",CONCATENATE("MKP"," / ",Monatsverwendungsnachweis!$D$7," / ",RIGHT(Monatsverwendungsnachweis!$F$7,2)," / ",ROW()-1))</f>
        <v/>
      </c>
      <c r="D85" s="330" t="str">
        <f t="shared" si="7"/>
        <v/>
      </c>
      <c r="E85" s="330" t="str">
        <f t="shared" si="8"/>
        <v/>
      </c>
      <c r="F85" s="329" t="str">
        <f>IF(A85="","",VLOOKUP(Monatsverwendungsnachweis!B96,Positionen,3,FALSE))</f>
        <v/>
      </c>
      <c r="G85" s="328" t="str">
        <f>IF(A85="","",CONCATENATE(Monatsverwendungsnachweis!D96," / ", LEFT(Monatsverwendungsnachweis!E96,3)," / ",Ermittlung_Pauschale!N85,"  x  ",MKP_Matrix, " a ",VLOOKUP(Monatsverwendungsnachweis!$K$5,Matrix,4,FALSE),"€"))</f>
        <v/>
      </c>
      <c r="H85" s="443" t="str">
        <f>IF(A85="","",Ermittlung_Pauschale!O85)</f>
        <v/>
      </c>
      <c r="I85" s="443" t="str">
        <f>IF(A85="","",Ermittlung_Pauschale!O85)</f>
        <v/>
      </c>
      <c r="J85" s="329" t="str">
        <f>IF(A85="","",IF(Monatsverwendungsnachweis!S96="","",Monatsverwendungsnachweis!S96))</f>
        <v/>
      </c>
      <c r="K85" s="329" t="str">
        <f t="shared" si="9"/>
        <v/>
      </c>
    </row>
    <row r="86" spans="1:11" x14ac:dyDescent="0.25">
      <c r="A86" s="328" t="str">
        <f>IF(Ermittlung_Pauschale!N86=0,"",IFERROR(VLOOKUP(Monatsverwendungsnachweis!B97,Positionen,2,FALSE),""))</f>
        <v/>
      </c>
      <c r="B86" s="329" t="str">
        <f t="shared" si="6"/>
        <v/>
      </c>
      <c r="C86" s="328" t="str">
        <f>IF(A86="","",CONCATENATE("MKP"," / ",Monatsverwendungsnachweis!$D$7," / ",RIGHT(Monatsverwendungsnachweis!$F$7,2)," / ",ROW()-1))</f>
        <v/>
      </c>
      <c r="D86" s="330" t="str">
        <f t="shared" si="7"/>
        <v/>
      </c>
      <c r="E86" s="330" t="str">
        <f t="shared" si="8"/>
        <v/>
      </c>
      <c r="F86" s="329" t="str">
        <f>IF(A86="","",VLOOKUP(Monatsverwendungsnachweis!B97,Positionen,3,FALSE))</f>
        <v/>
      </c>
      <c r="G86" s="328" t="str">
        <f>IF(A86="","",CONCATENATE(Monatsverwendungsnachweis!D97," / ", LEFT(Monatsverwendungsnachweis!E97,3)," / ",Ermittlung_Pauschale!N86,"  x  ",MKP_Matrix, " a ",VLOOKUP(Monatsverwendungsnachweis!$K$5,Matrix,4,FALSE),"€"))</f>
        <v/>
      </c>
      <c r="H86" s="443" t="str">
        <f>IF(A86="","",Ermittlung_Pauschale!O86)</f>
        <v/>
      </c>
      <c r="I86" s="443" t="str">
        <f>IF(A86="","",Ermittlung_Pauschale!O86)</f>
        <v/>
      </c>
      <c r="J86" s="329" t="str">
        <f>IF(A86="","",IF(Monatsverwendungsnachweis!S97="","",Monatsverwendungsnachweis!S97))</f>
        <v/>
      </c>
      <c r="K86" s="329" t="str">
        <f t="shared" si="9"/>
        <v/>
      </c>
    </row>
    <row r="87" spans="1:11" x14ac:dyDescent="0.25">
      <c r="A87" s="328" t="str">
        <f>IF(Ermittlung_Pauschale!N87=0,"",IFERROR(VLOOKUP(Monatsverwendungsnachweis!B98,Positionen,2,FALSE),""))</f>
        <v/>
      </c>
      <c r="B87" s="329" t="str">
        <f t="shared" si="6"/>
        <v/>
      </c>
      <c r="C87" s="328" t="str">
        <f>IF(A87="","",CONCATENATE("MKP"," / ",Monatsverwendungsnachweis!$D$7," / ",RIGHT(Monatsverwendungsnachweis!$F$7,2)," / ",ROW()-1))</f>
        <v/>
      </c>
      <c r="D87" s="330" t="str">
        <f t="shared" si="7"/>
        <v/>
      </c>
      <c r="E87" s="330" t="str">
        <f t="shared" si="8"/>
        <v/>
      </c>
      <c r="F87" s="329" t="str">
        <f>IF(A87="","",VLOOKUP(Monatsverwendungsnachweis!B98,Positionen,3,FALSE))</f>
        <v/>
      </c>
      <c r="G87" s="328" t="str">
        <f>IF(A87="","",CONCATENATE(Monatsverwendungsnachweis!D98," / ", LEFT(Monatsverwendungsnachweis!E98,3)," / ",Ermittlung_Pauschale!N87,"  x  ",MKP_Matrix, " a ",VLOOKUP(Monatsverwendungsnachweis!$K$5,Matrix,4,FALSE),"€"))</f>
        <v/>
      </c>
      <c r="H87" s="443" t="str">
        <f>IF(A87="","",Ermittlung_Pauschale!O87)</f>
        <v/>
      </c>
      <c r="I87" s="443" t="str">
        <f>IF(A87="","",Ermittlung_Pauschale!O87)</f>
        <v/>
      </c>
      <c r="J87" s="329" t="str">
        <f>IF(A87="","",IF(Monatsverwendungsnachweis!S98="","",Monatsverwendungsnachweis!S98))</f>
        <v/>
      </c>
      <c r="K87" s="329" t="str">
        <f t="shared" si="9"/>
        <v/>
      </c>
    </row>
    <row r="88" spans="1:11" x14ac:dyDescent="0.25">
      <c r="A88" s="328" t="str">
        <f>IF(Ermittlung_Pauschale!N88=0,"",IFERROR(VLOOKUP(Monatsverwendungsnachweis!B99,Positionen,2,FALSE),""))</f>
        <v/>
      </c>
      <c r="B88" s="329" t="str">
        <f t="shared" si="6"/>
        <v/>
      </c>
      <c r="C88" s="328" t="str">
        <f>IF(A88="","",CONCATENATE("MKP"," / ",Monatsverwendungsnachweis!$D$7," / ",RIGHT(Monatsverwendungsnachweis!$F$7,2)," / ",ROW()-1))</f>
        <v/>
      </c>
      <c r="D88" s="330" t="str">
        <f t="shared" si="7"/>
        <v/>
      </c>
      <c r="E88" s="330" t="str">
        <f t="shared" si="8"/>
        <v/>
      </c>
      <c r="F88" s="329" t="str">
        <f>IF(A88="","",VLOOKUP(Monatsverwendungsnachweis!B99,Positionen,3,FALSE))</f>
        <v/>
      </c>
      <c r="G88" s="328" t="str">
        <f>IF(A88="","",CONCATENATE(Monatsverwendungsnachweis!D99," / ", LEFT(Monatsverwendungsnachweis!E99,3)," / ",Ermittlung_Pauschale!N88,"  x  ",MKP_Matrix, " a ",VLOOKUP(Monatsverwendungsnachweis!$K$5,Matrix,4,FALSE),"€"))</f>
        <v/>
      </c>
      <c r="H88" s="443" t="str">
        <f>IF(A88="","",Ermittlung_Pauschale!O88)</f>
        <v/>
      </c>
      <c r="I88" s="443" t="str">
        <f>IF(A88="","",Ermittlung_Pauschale!O88)</f>
        <v/>
      </c>
      <c r="J88" s="329" t="str">
        <f>IF(A88="","",IF(Monatsverwendungsnachweis!S99="","",Monatsverwendungsnachweis!S99))</f>
        <v/>
      </c>
      <c r="K88" s="329" t="str">
        <f t="shared" si="9"/>
        <v/>
      </c>
    </row>
    <row r="89" spans="1:11" x14ac:dyDescent="0.25">
      <c r="A89" s="328" t="str">
        <f>IF(Ermittlung_Pauschale!N89=0,"",IFERROR(VLOOKUP(Monatsverwendungsnachweis!B100,Positionen,2,FALSE),""))</f>
        <v/>
      </c>
      <c r="B89" s="329" t="str">
        <f t="shared" si="6"/>
        <v/>
      </c>
      <c r="C89" s="328" t="str">
        <f>IF(A89="","",CONCATENATE("MKP"," / ",Monatsverwendungsnachweis!$D$7," / ",RIGHT(Monatsverwendungsnachweis!$F$7,2)," / ",ROW()-1))</f>
        <v/>
      </c>
      <c r="D89" s="330" t="str">
        <f t="shared" si="7"/>
        <v/>
      </c>
      <c r="E89" s="330" t="str">
        <f t="shared" si="8"/>
        <v/>
      </c>
      <c r="F89" s="329" t="str">
        <f>IF(A89="","",VLOOKUP(Monatsverwendungsnachweis!B100,Positionen,3,FALSE))</f>
        <v/>
      </c>
      <c r="G89" s="328" t="str">
        <f>IF(A89="","",CONCATENATE(Monatsverwendungsnachweis!D100," / ", LEFT(Monatsverwendungsnachweis!E100,3)," / ",Ermittlung_Pauschale!N89,"  x  ",MKP_Matrix, " a ",VLOOKUP(Monatsverwendungsnachweis!$K$5,Matrix,4,FALSE),"€"))</f>
        <v/>
      </c>
      <c r="H89" s="443" t="str">
        <f>IF(A89="","",Ermittlung_Pauschale!O89)</f>
        <v/>
      </c>
      <c r="I89" s="443" t="str">
        <f>IF(A89="","",Ermittlung_Pauschale!O89)</f>
        <v/>
      </c>
      <c r="J89" s="329" t="str">
        <f>IF(A89="","",IF(Monatsverwendungsnachweis!S100="","",Monatsverwendungsnachweis!S100))</f>
        <v/>
      </c>
      <c r="K89" s="329" t="str">
        <f t="shared" si="9"/>
        <v/>
      </c>
    </row>
    <row r="90" spans="1:11" x14ac:dyDescent="0.25">
      <c r="A90" s="328" t="str">
        <f>IF(Ermittlung_Pauschale!N90=0,"",IFERROR(VLOOKUP(Monatsverwendungsnachweis!B101,Positionen,2,FALSE),""))</f>
        <v/>
      </c>
      <c r="B90" s="329" t="str">
        <f t="shared" si="6"/>
        <v/>
      </c>
      <c r="C90" s="328" t="str">
        <f>IF(A90="","",CONCATENATE("MKP"," / ",Monatsverwendungsnachweis!$D$7," / ",RIGHT(Monatsverwendungsnachweis!$F$7,2)," / ",ROW()-1))</f>
        <v/>
      </c>
      <c r="D90" s="330" t="str">
        <f t="shared" si="7"/>
        <v/>
      </c>
      <c r="E90" s="330" t="str">
        <f t="shared" si="8"/>
        <v/>
      </c>
      <c r="F90" s="329" t="str">
        <f>IF(A90="","",VLOOKUP(Monatsverwendungsnachweis!B101,Positionen,3,FALSE))</f>
        <v/>
      </c>
      <c r="G90" s="328" t="str">
        <f>IF(A90="","",CONCATENATE(Monatsverwendungsnachweis!D101," / ", LEFT(Monatsverwendungsnachweis!E101,3)," / ",Ermittlung_Pauschale!N90,"  x  ",MKP_Matrix, " a ",VLOOKUP(Monatsverwendungsnachweis!$K$5,Matrix,4,FALSE),"€"))</f>
        <v/>
      </c>
      <c r="H90" s="443" t="str">
        <f>IF(A90="","",Ermittlung_Pauschale!O90)</f>
        <v/>
      </c>
      <c r="I90" s="443" t="str">
        <f>IF(A90="","",Ermittlung_Pauschale!O90)</f>
        <v/>
      </c>
      <c r="J90" s="329" t="str">
        <f>IF(A90="","",IF(Monatsverwendungsnachweis!S101="","",Monatsverwendungsnachweis!S101))</f>
        <v/>
      </c>
      <c r="K90" s="329" t="str">
        <f t="shared" si="9"/>
        <v/>
      </c>
    </row>
    <row r="91" spans="1:11" x14ac:dyDescent="0.25">
      <c r="A91" s="328" t="str">
        <f>IF(Ermittlung_Pauschale!N91=0,"",IFERROR(VLOOKUP(Monatsverwendungsnachweis!B102,Positionen,2,FALSE),""))</f>
        <v/>
      </c>
      <c r="B91" s="329" t="str">
        <f t="shared" si="6"/>
        <v/>
      </c>
      <c r="C91" s="328" t="str">
        <f>IF(A91="","",CONCATENATE("MKP"," / ",Monatsverwendungsnachweis!$D$7," / ",RIGHT(Monatsverwendungsnachweis!$F$7,2)," / ",ROW()-1))</f>
        <v/>
      </c>
      <c r="D91" s="330" t="str">
        <f t="shared" si="7"/>
        <v/>
      </c>
      <c r="E91" s="330" t="str">
        <f t="shared" si="8"/>
        <v/>
      </c>
      <c r="F91" s="329" t="str">
        <f>IF(A91="","",VLOOKUP(Monatsverwendungsnachweis!B102,Positionen,3,FALSE))</f>
        <v/>
      </c>
      <c r="G91" s="328" t="str">
        <f>IF(A91="","",CONCATENATE(Monatsverwendungsnachweis!D102," / ", LEFT(Monatsverwendungsnachweis!E102,3)," / ",Ermittlung_Pauschale!N91,"  x  ",MKP_Matrix, " a ",VLOOKUP(Monatsverwendungsnachweis!$K$5,Matrix,4,FALSE),"€"))</f>
        <v/>
      </c>
      <c r="H91" s="443" t="str">
        <f>IF(A91="","",Ermittlung_Pauschale!O91)</f>
        <v/>
      </c>
      <c r="I91" s="443" t="str">
        <f>IF(A91="","",Ermittlung_Pauschale!O91)</f>
        <v/>
      </c>
      <c r="J91" s="329" t="str">
        <f>IF(A91="","",IF(Monatsverwendungsnachweis!S102="","",Monatsverwendungsnachweis!S102))</f>
        <v/>
      </c>
      <c r="K91" s="329" t="str">
        <f t="shared" si="9"/>
        <v/>
      </c>
    </row>
    <row r="92" spans="1:11" x14ac:dyDescent="0.25">
      <c r="A92" s="328" t="str">
        <f>IF(Ermittlung_Pauschale!N92=0,"",IFERROR(VLOOKUP(Monatsverwendungsnachweis!B103,Positionen,2,FALSE),""))</f>
        <v/>
      </c>
      <c r="B92" s="329" t="str">
        <f t="shared" si="6"/>
        <v/>
      </c>
      <c r="C92" s="328" t="str">
        <f>IF(A92="","",CONCATENATE("MKP"," / ",Monatsverwendungsnachweis!$D$7," / ",RIGHT(Monatsverwendungsnachweis!$F$7,2)," / ",ROW()-1))</f>
        <v/>
      </c>
      <c r="D92" s="330" t="str">
        <f t="shared" si="7"/>
        <v/>
      </c>
      <c r="E92" s="330" t="str">
        <f t="shared" si="8"/>
        <v/>
      </c>
      <c r="F92" s="329" t="str">
        <f>IF(A92="","",VLOOKUP(Monatsverwendungsnachweis!B103,Positionen,3,FALSE))</f>
        <v/>
      </c>
      <c r="G92" s="328" t="str">
        <f>IF(A92="","",CONCATENATE(Monatsverwendungsnachweis!D103," / ", LEFT(Monatsverwendungsnachweis!E103,3)," / ",Ermittlung_Pauschale!N92,"  x  ",MKP_Matrix, " a ",VLOOKUP(Monatsverwendungsnachweis!$K$5,Matrix,4,FALSE),"€"))</f>
        <v/>
      </c>
      <c r="H92" s="443" t="str">
        <f>IF(A92="","",Ermittlung_Pauschale!O92)</f>
        <v/>
      </c>
      <c r="I92" s="443" t="str">
        <f>IF(A92="","",Ermittlung_Pauschale!O92)</f>
        <v/>
      </c>
      <c r="J92" s="329" t="str">
        <f>IF(A92="","",IF(Monatsverwendungsnachweis!S103="","",Monatsverwendungsnachweis!S103))</f>
        <v/>
      </c>
      <c r="K92" s="329" t="str">
        <f t="shared" si="9"/>
        <v/>
      </c>
    </row>
    <row r="93" spans="1:11" x14ac:dyDescent="0.25">
      <c r="A93" s="328" t="str">
        <f>IF(Ermittlung_Pauschale!N93=0,"",IFERROR(VLOOKUP(Monatsverwendungsnachweis!B104,Positionen,2,FALSE),""))</f>
        <v/>
      </c>
      <c r="B93" s="329" t="str">
        <f t="shared" si="6"/>
        <v/>
      </c>
      <c r="C93" s="328" t="str">
        <f>IF(A93="","",CONCATENATE("MKP"," / ",Monatsverwendungsnachweis!$D$7," / ",RIGHT(Monatsverwendungsnachweis!$F$7,2)," / ",ROW()-1))</f>
        <v/>
      </c>
      <c r="D93" s="330" t="str">
        <f t="shared" si="7"/>
        <v/>
      </c>
      <c r="E93" s="330" t="str">
        <f t="shared" si="8"/>
        <v/>
      </c>
      <c r="F93" s="329" t="str">
        <f>IF(A93="","",VLOOKUP(Monatsverwendungsnachweis!B104,Positionen,3,FALSE))</f>
        <v/>
      </c>
      <c r="G93" s="328" t="str">
        <f>IF(A93="","",CONCATENATE(Monatsverwendungsnachweis!D104," / ", LEFT(Monatsverwendungsnachweis!E104,3)," / ",Ermittlung_Pauschale!N93,"  x  ",MKP_Matrix, " a ",VLOOKUP(Monatsverwendungsnachweis!$K$5,Matrix,4,FALSE),"€"))</f>
        <v/>
      </c>
      <c r="H93" s="443" t="str">
        <f>IF(A93="","",Ermittlung_Pauschale!O93)</f>
        <v/>
      </c>
      <c r="I93" s="443" t="str">
        <f>IF(A93="","",Ermittlung_Pauschale!O93)</f>
        <v/>
      </c>
      <c r="J93" s="329" t="str">
        <f>IF(A93="","",IF(Monatsverwendungsnachweis!S104="","",Monatsverwendungsnachweis!S104))</f>
        <v/>
      </c>
      <c r="K93" s="329" t="str">
        <f t="shared" si="9"/>
        <v/>
      </c>
    </row>
    <row r="94" spans="1:11" x14ac:dyDescent="0.25">
      <c r="A94" s="328" t="str">
        <f>IF(Ermittlung_Pauschale!N94=0,"",IFERROR(VLOOKUP(Monatsverwendungsnachweis!B105,Positionen,2,FALSE),""))</f>
        <v/>
      </c>
      <c r="B94" s="329" t="str">
        <f t="shared" si="6"/>
        <v/>
      </c>
      <c r="C94" s="328" t="str">
        <f>IF(A94="","",CONCATENATE("MKP"," / ",Monatsverwendungsnachweis!$D$7," / ",RIGHT(Monatsverwendungsnachweis!$F$7,2)," / ",ROW()-1))</f>
        <v/>
      </c>
      <c r="D94" s="330" t="str">
        <f t="shared" si="7"/>
        <v/>
      </c>
      <c r="E94" s="330" t="str">
        <f t="shared" si="8"/>
        <v/>
      </c>
      <c r="F94" s="329" t="str">
        <f>IF(A94="","",VLOOKUP(Monatsverwendungsnachweis!B105,Positionen,3,FALSE))</f>
        <v/>
      </c>
      <c r="G94" s="328" t="str">
        <f>IF(A94="","",CONCATENATE(Monatsverwendungsnachweis!D105," / ", LEFT(Monatsverwendungsnachweis!E105,3)," / ",Ermittlung_Pauschale!N94,"  x  ",MKP_Matrix, " a ",VLOOKUP(Monatsverwendungsnachweis!$K$5,Matrix,4,FALSE),"€"))</f>
        <v/>
      </c>
      <c r="H94" s="443" t="str">
        <f>IF(A94="","",Ermittlung_Pauschale!O94)</f>
        <v/>
      </c>
      <c r="I94" s="443" t="str">
        <f>IF(A94="","",Ermittlung_Pauschale!O94)</f>
        <v/>
      </c>
      <c r="J94" s="329" t="str">
        <f>IF(A94="","",IF(Monatsverwendungsnachweis!S105="","",Monatsverwendungsnachweis!S105))</f>
        <v/>
      </c>
      <c r="K94" s="329" t="str">
        <f t="shared" si="9"/>
        <v/>
      </c>
    </row>
    <row r="95" spans="1:11" x14ac:dyDescent="0.25">
      <c r="A95" s="328" t="str">
        <f>IF(Ermittlung_Pauschale!N95=0,"",IFERROR(VLOOKUP(Monatsverwendungsnachweis!B106,Positionen,2,FALSE),""))</f>
        <v/>
      </c>
      <c r="B95" s="329" t="str">
        <f t="shared" si="6"/>
        <v/>
      </c>
      <c r="C95" s="328" t="str">
        <f>IF(A95="","",CONCATENATE("MKP"," / ",Monatsverwendungsnachweis!$D$7," / ",RIGHT(Monatsverwendungsnachweis!$F$7,2)," / ",ROW()-1))</f>
        <v/>
      </c>
      <c r="D95" s="330" t="str">
        <f t="shared" si="7"/>
        <v/>
      </c>
      <c r="E95" s="330" t="str">
        <f t="shared" si="8"/>
        <v/>
      </c>
      <c r="F95" s="329" t="str">
        <f>IF(A95="","",VLOOKUP(Monatsverwendungsnachweis!B106,Positionen,3,FALSE))</f>
        <v/>
      </c>
      <c r="G95" s="328" t="str">
        <f>IF(A95="","",CONCATENATE(Monatsverwendungsnachweis!D106," / ", LEFT(Monatsverwendungsnachweis!E106,3)," / ",Ermittlung_Pauschale!N95,"  x  ",MKP_Matrix, " a ",VLOOKUP(Monatsverwendungsnachweis!$K$5,Matrix,4,FALSE),"€"))</f>
        <v/>
      </c>
      <c r="H95" s="443" t="str">
        <f>IF(A95="","",Ermittlung_Pauschale!O95)</f>
        <v/>
      </c>
      <c r="I95" s="443" t="str">
        <f>IF(A95="","",Ermittlung_Pauschale!O95)</f>
        <v/>
      </c>
      <c r="J95" s="329" t="str">
        <f>IF(A95="","",IF(Monatsverwendungsnachweis!S106="","",Monatsverwendungsnachweis!S106))</f>
        <v/>
      </c>
      <c r="K95" s="329" t="str">
        <f t="shared" si="9"/>
        <v/>
      </c>
    </row>
    <row r="96" spans="1:11" x14ac:dyDescent="0.25">
      <c r="A96" s="328" t="str">
        <f>IF(Ermittlung_Pauschale!N96=0,"",IFERROR(VLOOKUP(Monatsverwendungsnachweis!B107,Positionen,2,FALSE),""))</f>
        <v/>
      </c>
      <c r="B96" s="329" t="str">
        <f t="shared" si="6"/>
        <v/>
      </c>
      <c r="C96" s="328" t="str">
        <f>IF(A96="","",CONCATENATE("MKP"," / ",Monatsverwendungsnachweis!$D$7," / ",RIGHT(Monatsverwendungsnachweis!$F$7,2)," / ",ROW()-1))</f>
        <v/>
      </c>
      <c r="D96" s="330" t="str">
        <f t="shared" si="7"/>
        <v/>
      </c>
      <c r="E96" s="330" t="str">
        <f t="shared" si="8"/>
        <v/>
      </c>
      <c r="F96" s="329" t="str">
        <f>IF(A96="","",VLOOKUP(Monatsverwendungsnachweis!B107,Positionen,3,FALSE))</f>
        <v/>
      </c>
      <c r="G96" s="328" t="str">
        <f>IF(A96="","",CONCATENATE(Monatsverwendungsnachweis!D107," / ", LEFT(Monatsverwendungsnachweis!E107,3)," / ",Ermittlung_Pauschale!N96,"  x  ",MKP_Matrix, " a ",VLOOKUP(Monatsverwendungsnachweis!$K$5,Matrix,4,FALSE),"€"))</f>
        <v/>
      </c>
      <c r="H96" s="443" t="str">
        <f>IF(A96="","",Ermittlung_Pauschale!O96)</f>
        <v/>
      </c>
      <c r="I96" s="443" t="str">
        <f>IF(A96="","",Ermittlung_Pauschale!O96)</f>
        <v/>
      </c>
      <c r="J96" s="329" t="str">
        <f>IF(A96="","",IF(Monatsverwendungsnachweis!S107="","",Monatsverwendungsnachweis!S107))</f>
        <v/>
      </c>
      <c r="K96" s="329" t="str">
        <f t="shared" si="9"/>
        <v/>
      </c>
    </row>
    <row r="97" spans="1:11" x14ac:dyDescent="0.25">
      <c r="A97" s="328" t="str">
        <f>IF(Ermittlung_Pauschale!N97=0,"",IFERROR(VLOOKUP(Monatsverwendungsnachweis!B108,Positionen,2,FALSE),""))</f>
        <v/>
      </c>
      <c r="B97" s="329" t="str">
        <f t="shared" si="6"/>
        <v/>
      </c>
      <c r="C97" s="328" t="str">
        <f>IF(A97="","",CONCATENATE("MKP"," / ",Monatsverwendungsnachweis!$D$7," / ",RIGHT(Monatsverwendungsnachweis!$F$7,2)," / ",ROW()-1))</f>
        <v/>
      </c>
      <c r="D97" s="330" t="str">
        <f t="shared" si="7"/>
        <v/>
      </c>
      <c r="E97" s="330" t="str">
        <f t="shared" si="8"/>
        <v/>
      </c>
      <c r="F97" s="329" t="str">
        <f>IF(A97="","",VLOOKUP(Monatsverwendungsnachweis!B108,Positionen,3,FALSE))</f>
        <v/>
      </c>
      <c r="G97" s="328" t="str">
        <f>IF(A97="","",CONCATENATE(Monatsverwendungsnachweis!D108," / ", LEFT(Monatsverwendungsnachweis!E108,3)," / ",Ermittlung_Pauschale!N97,"  x  ",MKP_Matrix, " a ",VLOOKUP(Monatsverwendungsnachweis!$K$5,Matrix,4,FALSE),"€"))</f>
        <v/>
      </c>
      <c r="H97" s="443" t="str">
        <f>IF(A97="","",Ermittlung_Pauschale!O97)</f>
        <v/>
      </c>
      <c r="I97" s="443" t="str">
        <f>IF(A97="","",Ermittlung_Pauschale!O97)</f>
        <v/>
      </c>
      <c r="J97" s="329" t="str">
        <f>IF(A97="","",IF(Monatsverwendungsnachweis!S108="","",Monatsverwendungsnachweis!S108))</f>
        <v/>
      </c>
      <c r="K97" s="329" t="str">
        <f t="shared" si="9"/>
        <v/>
      </c>
    </row>
    <row r="98" spans="1:11" x14ac:dyDescent="0.25">
      <c r="A98" s="328" t="str">
        <f>IF(Ermittlung_Pauschale!N98=0,"",IFERROR(VLOOKUP(Monatsverwendungsnachweis!B109,Positionen,2,FALSE),""))</f>
        <v/>
      </c>
      <c r="B98" s="329" t="str">
        <f t="shared" si="6"/>
        <v/>
      </c>
      <c r="C98" s="328" t="str">
        <f>IF(A98="","",CONCATENATE("MKP"," / ",Monatsverwendungsnachweis!$D$7," / ",RIGHT(Monatsverwendungsnachweis!$F$7,2)," / ",ROW()-1))</f>
        <v/>
      </c>
      <c r="D98" s="330" t="str">
        <f t="shared" si="7"/>
        <v/>
      </c>
      <c r="E98" s="330" t="str">
        <f t="shared" si="8"/>
        <v/>
      </c>
      <c r="F98" s="329" t="str">
        <f>IF(A98="","",VLOOKUP(Monatsverwendungsnachweis!B109,Positionen,3,FALSE))</f>
        <v/>
      </c>
      <c r="G98" s="328" t="str">
        <f>IF(A98="","",CONCATENATE(Monatsverwendungsnachweis!D109," / ", LEFT(Monatsverwendungsnachweis!E109,3)," / ",Ermittlung_Pauschale!N98,"  x  ",MKP_Matrix, " a ",VLOOKUP(Monatsverwendungsnachweis!$K$5,Matrix,4,FALSE),"€"))</f>
        <v/>
      </c>
      <c r="H98" s="443" t="str">
        <f>IF(A98="","",Ermittlung_Pauschale!O98)</f>
        <v/>
      </c>
      <c r="I98" s="443" t="str">
        <f>IF(A98="","",Ermittlung_Pauschale!O98)</f>
        <v/>
      </c>
      <c r="J98" s="329" t="str">
        <f>IF(A98="","",IF(Monatsverwendungsnachweis!S109="","",Monatsverwendungsnachweis!S109))</f>
        <v/>
      </c>
      <c r="K98" s="329" t="str">
        <f t="shared" si="9"/>
        <v/>
      </c>
    </row>
    <row r="99" spans="1:11" x14ac:dyDescent="0.25">
      <c r="A99" s="328" t="str">
        <f>IF(Ermittlung_Pauschale!N99=0,"",IFERROR(VLOOKUP(Monatsverwendungsnachweis!B110,Positionen,2,FALSE),""))</f>
        <v/>
      </c>
      <c r="B99" s="329" t="str">
        <f t="shared" si="6"/>
        <v/>
      </c>
      <c r="C99" s="328" t="str">
        <f>IF(A99="","",CONCATENATE("MKP"," / ",Monatsverwendungsnachweis!$D$7," / ",RIGHT(Monatsverwendungsnachweis!$F$7,2)," / ",ROW()-1))</f>
        <v/>
      </c>
      <c r="D99" s="330" t="str">
        <f t="shared" si="7"/>
        <v/>
      </c>
      <c r="E99" s="330" t="str">
        <f t="shared" si="8"/>
        <v/>
      </c>
      <c r="F99" s="329" t="str">
        <f>IF(A99="","",VLOOKUP(Monatsverwendungsnachweis!B110,Positionen,3,FALSE))</f>
        <v/>
      </c>
      <c r="G99" s="328" t="str">
        <f>IF(A99="","",CONCATENATE(Monatsverwendungsnachweis!D110," / ", LEFT(Monatsverwendungsnachweis!E110,3)," / ",Ermittlung_Pauschale!N99,"  x  ",MKP_Matrix, " a ",VLOOKUP(Monatsverwendungsnachweis!$K$5,Matrix,4,FALSE),"€"))</f>
        <v/>
      </c>
      <c r="H99" s="443" t="str">
        <f>IF(A99="","",Ermittlung_Pauschale!O99)</f>
        <v/>
      </c>
      <c r="I99" s="443" t="str">
        <f>IF(A99="","",Ermittlung_Pauschale!O99)</f>
        <v/>
      </c>
      <c r="J99" s="329" t="str">
        <f>IF(A99="","",IF(Monatsverwendungsnachweis!S110="","",Monatsverwendungsnachweis!S110))</f>
        <v/>
      </c>
      <c r="K99" s="329" t="str">
        <f t="shared" si="9"/>
        <v/>
      </c>
    </row>
    <row r="100" spans="1:11" x14ac:dyDescent="0.25">
      <c r="A100" s="328" t="str">
        <f>IF(Ermittlung_Pauschale!N100=0,"",IFERROR(VLOOKUP(Monatsverwendungsnachweis!B111,Positionen,2,FALSE),""))</f>
        <v/>
      </c>
      <c r="B100" s="329" t="str">
        <f t="shared" si="6"/>
        <v/>
      </c>
      <c r="C100" s="328" t="str">
        <f>IF(A100="","",CONCATENATE("MKP"," / ",Monatsverwendungsnachweis!$D$7," / ",RIGHT(Monatsverwendungsnachweis!$F$7,2)," / ",ROW()-1))</f>
        <v/>
      </c>
      <c r="D100" s="330" t="str">
        <f t="shared" si="7"/>
        <v/>
      </c>
      <c r="E100" s="330" t="str">
        <f t="shared" si="8"/>
        <v/>
      </c>
      <c r="F100" s="329" t="str">
        <f>IF(A100="","",VLOOKUP(Monatsverwendungsnachweis!B111,Positionen,3,FALSE))</f>
        <v/>
      </c>
      <c r="G100" s="328" t="str">
        <f>IF(A100="","",CONCATENATE(Monatsverwendungsnachweis!D111," / ", LEFT(Monatsverwendungsnachweis!E111,3)," / ",Ermittlung_Pauschale!N100,"  x  ",MKP_Matrix, " a ",VLOOKUP(Monatsverwendungsnachweis!$K$5,Matrix,4,FALSE),"€"))</f>
        <v/>
      </c>
      <c r="H100" s="443" t="str">
        <f>IF(A100="","",Ermittlung_Pauschale!O100)</f>
        <v/>
      </c>
      <c r="I100" s="443" t="str">
        <f>IF(A100="","",Ermittlung_Pauschale!O100)</f>
        <v/>
      </c>
      <c r="J100" s="329" t="str">
        <f>IF(A100="","",IF(Monatsverwendungsnachweis!S111="","",Monatsverwendungsnachweis!S111))</f>
        <v/>
      </c>
      <c r="K100" s="329" t="str">
        <f t="shared" si="9"/>
        <v/>
      </c>
    </row>
    <row r="101" spans="1:11" x14ac:dyDescent="0.25">
      <c r="A101" s="328" t="str">
        <f>IF(Ermittlung_Pauschale!N101=0,"",IFERROR(VLOOKUP(Monatsverwendungsnachweis!B112,Positionen,2,FALSE),""))</f>
        <v/>
      </c>
      <c r="B101" s="329" t="str">
        <f t="shared" si="6"/>
        <v/>
      </c>
      <c r="C101" s="328" t="str">
        <f>IF(A101="","",CONCATENATE("MKP"," / ",Monatsverwendungsnachweis!$D$7," / ",RIGHT(Monatsverwendungsnachweis!$F$7,2)," / ",ROW()-1))</f>
        <v/>
      </c>
      <c r="D101" s="330" t="str">
        <f t="shared" si="7"/>
        <v/>
      </c>
      <c r="E101" s="330" t="str">
        <f t="shared" si="8"/>
        <v/>
      </c>
      <c r="F101" s="329" t="str">
        <f>IF(A101="","",VLOOKUP(Monatsverwendungsnachweis!B112,Positionen,3,FALSE))</f>
        <v/>
      </c>
      <c r="G101" s="328" t="str">
        <f>IF(A101="","",CONCATENATE(Monatsverwendungsnachweis!D112," / ", LEFT(Monatsverwendungsnachweis!E112,3)," / ",Ermittlung_Pauschale!N101,"  x  ",MKP_Matrix, " a ",VLOOKUP(Monatsverwendungsnachweis!$K$5,Matrix,4,FALSE),"€"))</f>
        <v/>
      </c>
      <c r="H101" s="443" t="str">
        <f>IF(A101="","",Ermittlung_Pauschale!O101)</f>
        <v/>
      </c>
      <c r="I101" s="443" t="str">
        <f>IF(A101="","",Ermittlung_Pauschale!O101)</f>
        <v/>
      </c>
      <c r="J101" s="329" t="str">
        <f>IF(A101="","",IF(Monatsverwendungsnachweis!S112="","",Monatsverwendungsnachweis!S112))</f>
        <v/>
      </c>
      <c r="K101" s="329" t="str">
        <f t="shared" si="9"/>
        <v/>
      </c>
    </row>
    <row r="102" spans="1:11" x14ac:dyDescent="0.25">
      <c r="A102" s="328" t="str">
        <f>IF(Ermittlung_Pauschale!N102=0,"",IFERROR(VLOOKUP(Monatsverwendungsnachweis!B113,Positionen,2,FALSE),""))</f>
        <v/>
      </c>
      <c r="B102" s="329" t="str">
        <f t="shared" si="6"/>
        <v/>
      </c>
      <c r="C102" s="328" t="str">
        <f>IF(A102="","",CONCATENATE("MKP"," / ",Monatsverwendungsnachweis!$D$7," / ",RIGHT(Monatsverwendungsnachweis!$F$7,2)," / ",ROW()-1))</f>
        <v/>
      </c>
      <c r="D102" s="330" t="str">
        <f t="shared" si="7"/>
        <v/>
      </c>
      <c r="E102" s="330" t="str">
        <f t="shared" si="8"/>
        <v/>
      </c>
      <c r="F102" s="329" t="str">
        <f>IF(A102="","",VLOOKUP(Monatsverwendungsnachweis!B113,Positionen,3,FALSE))</f>
        <v/>
      </c>
      <c r="G102" s="328" t="str">
        <f>IF(A102="","",CONCATENATE(Monatsverwendungsnachweis!D113," / ", LEFT(Monatsverwendungsnachweis!E113,3)," / ",Ermittlung_Pauschale!N102,"  x  ",MKP_Matrix, " a ",VLOOKUP(Monatsverwendungsnachweis!$K$5,Matrix,4,FALSE),"€"))</f>
        <v/>
      </c>
      <c r="H102" s="443" t="str">
        <f>IF(A102="","",Ermittlung_Pauschale!O102)</f>
        <v/>
      </c>
      <c r="I102" s="443" t="str">
        <f>IF(A102="","",Ermittlung_Pauschale!O102)</f>
        <v/>
      </c>
      <c r="J102" s="329" t="str">
        <f>IF(A102="","",IF(Monatsverwendungsnachweis!S113="","",Monatsverwendungsnachweis!S113))</f>
        <v/>
      </c>
      <c r="K102" s="329" t="str">
        <f t="shared" si="9"/>
        <v/>
      </c>
    </row>
    <row r="103" spans="1:11" x14ac:dyDescent="0.25">
      <c r="A103" s="328" t="str">
        <f>IF(Ermittlung_Pauschale!N103=0,"",IFERROR(VLOOKUP(Monatsverwendungsnachweis!B114,Positionen,2,FALSE),""))</f>
        <v/>
      </c>
      <c r="B103" s="329" t="str">
        <f t="shared" si="6"/>
        <v/>
      </c>
      <c r="C103" s="328" t="str">
        <f>IF(A103="","",CONCATENATE("MKP"," / ",Monatsverwendungsnachweis!$D$7," / ",RIGHT(Monatsverwendungsnachweis!$F$7,2)," / ",ROW()-1))</f>
        <v/>
      </c>
      <c r="D103" s="330" t="str">
        <f t="shared" si="7"/>
        <v/>
      </c>
      <c r="E103" s="330" t="str">
        <f t="shared" si="8"/>
        <v/>
      </c>
      <c r="F103" s="329" t="str">
        <f>IF(A103="","",VLOOKUP(Monatsverwendungsnachweis!B114,Positionen,3,FALSE))</f>
        <v/>
      </c>
      <c r="G103" s="328" t="str">
        <f>IF(A103="","",CONCATENATE(Monatsverwendungsnachweis!D114," / ", LEFT(Monatsverwendungsnachweis!E114,3)," / ",Ermittlung_Pauschale!N103,"  x  ",MKP_Matrix, " a ",VLOOKUP(Monatsverwendungsnachweis!$K$5,Matrix,4,FALSE),"€"))</f>
        <v/>
      </c>
      <c r="H103" s="443" t="str">
        <f>IF(A103="","",Ermittlung_Pauschale!O103)</f>
        <v/>
      </c>
      <c r="I103" s="443" t="str">
        <f>IF(A103="","",Ermittlung_Pauschale!O103)</f>
        <v/>
      </c>
      <c r="J103" s="329" t="str">
        <f>IF(A103="","",IF(Monatsverwendungsnachweis!S114="","",Monatsverwendungsnachweis!S114))</f>
        <v/>
      </c>
      <c r="K103" s="329" t="str">
        <f t="shared" si="9"/>
        <v/>
      </c>
    </row>
    <row r="104" spans="1:11" x14ac:dyDescent="0.25">
      <c r="A104" s="328" t="str">
        <f>IF(Ermittlung_Pauschale!N104=0,"",IFERROR(VLOOKUP(Monatsverwendungsnachweis!B115,Positionen,2,FALSE),""))</f>
        <v/>
      </c>
      <c r="B104" s="329" t="str">
        <f t="shared" si="6"/>
        <v/>
      </c>
      <c r="C104" s="328" t="str">
        <f>IF(A104="","",CONCATENATE("MKP"," / ",Monatsverwendungsnachweis!$D$7," / ",RIGHT(Monatsverwendungsnachweis!$F$7,2)," / ",ROW()-1))</f>
        <v/>
      </c>
      <c r="D104" s="330" t="str">
        <f t="shared" si="7"/>
        <v/>
      </c>
      <c r="E104" s="330" t="str">
        <f t="shared" si="8"/>
        <v/>
      </c>
      <c r="F104" s="329" t="str">
        <f>IF(A104="","",VLOOKUP(Monatsverwendungsnachweis!B115,Positionen,3,FALSE))</f>
        <v/>
      </c>
      <c r="G104" s="328" t="str">
        <f>IF(A104="","",CONCATENATE(Monatsverwendungsnachweis!D115," / ", LEFT(Monatsverwendungsnachweis!E115,3)," / ",Ermittlung_Pauschale!N104,"  x  ",MKP_Matrix, " a ",VLOOKUP(Monatsverwendungsnachweis!$K$5,Matrix,4,FALSE),"€"))</f>
        <v/>
      </c>
      <c r="H104" s="443" t="str">
        <f>IF(A104="","",Ermittlung_Pauschale!O104)</f>
        <v/>
      </c>
      <c r="I104" s="443" t="str">
        <f>IF(A104="","",Ermittlung_Pauschale!O104)</f>
        <v/>
      </c>
      <c r="J104" s="329" t="str">
        <f>IF(A104="","",IF(Monatsverwendungsnachweis!S115="","",Monatsverwendungsnachweis!S115))</f>
        <v/>
      </c>
      <c r="K104" s="329" t="str">
        <f t="shared" si="9"/>
        <v/>
      </c>
    </row>
    <row r="105" spans="1:11" x14ac:dyDescent="0.25">
      <c r="A105" s="328" t="str">
        <f>IF(Ermittlung_Pauschale!N105=0,"",IFERROR(VLOOKUP(Monatsverwendungsnachweis!B116,Positionen,2,FALSE),""))</f>
        <v/>
      </c>
      <c r="B105" s="329" t="str">
        <f t="shared" si="6"/>
        <v/>
      </c>
      <c r="C105" s="328" t="str">
        <f>IF(A105="","",CONCATENATE("MKP"," / ",Monatsverwendungsnachweis!$D$7," / ",RIGHT(Monatsverwendungsnachweis!$F$7,2)," / ",ROW()-1))</f>
        <v/>
      </c>
      <c r="D105" s="330" t="str">
        <f t="shared" si="7"/>
        <v/>
      </c>
      <c r="E105" s="330" t="str">
        <f t="shared" si="8"/>
        <v/>
      </c>
      <c r="F105" s="329" t="str">
        <f>IF(A105="","",VLOOKUP(Monatsverwendungsnachweis!B116,Positionen,3,FALSE))</f>
        <v/>
      </c>
      <c r="G105" s="328" t="str">
        <f>IF(A105="","",CONCATENATE(Monatsverwendungsnachweis!D116," / ", LEFT(Monatsverwendungsnachweis!E116,3)," / ",Ermittlung_Pauschale!N105,"  x  ",MKP_Matrix, " a ",VLOOKUP(Monatsverwendungsnachweis!$K$5,Matrix,4,FALSE),"€"))</f>
        <v/>
      </c>
      <c r="H105" s="443" t="str">
        <f>IF(A105="","",Ermittlung_Pauschale!O105)</f>
        <v/>
      </c>
      <c r="I105" s="443" t="str">
        <f>IF(A105="","",Ermittlung_Pauschale!O105)</f>
        <v/>
      </c>
      <c r="J105" s="329" t="str">
        <f>IF(A105="","",IF(Monatsverwendungsnachweis!S116="","",Monatsverwendungsnachweis!S116))</f>
        <v/>
      </c>
      <c r="K105" s="329" t="str">
        <f t="shared" si="9"/>
        <v/>
      </c>
    </row>
    <row r="106" spans="1:11" x14ac:dyDescent="0.25">
      <c r="A106" s="328" t="str">
        <f>IF(Ermittlung_Pauschale!N106=0,"",IFERROR(VLOOKUP(Monatsverwendungsnachweis!B117,Positionen,2,FALSE),""))</f>
        <v/>
      </c>
      <c r="B106" s="329" t="str">
        <f t="shared" si="6"/>
        <v/>
      </c>
      <c r="C106" s="328" t="str">
        <f>IF(A106="","",CONCATENATE("MKP"," / ",Monatsverwendungsnachweis!$D$7," / ",RIGHT(Monatsverwendungsnachweis!$F$7,2)," / ",ROW()-1))</f>
        <v/>
      </c>
      <c r="D106" s="330" t="str">
        <f t="shared" si="7"/>
        <v/>
      </c>
      <c r="E106" s="330" t="str">
        <f t="shared" si="8"/>
        <v/>
      </c>
      <c r="F106" s="329" t="str">
        <f>IF(A106="","",VLOOKUP(Monatsverwendungsnachweis!B117,Positionen,3,FALSE))</f>
        <v/>
      </c>
      <c r="G106" s="328" t="str">
        <f>IF(A106="","",CONCATENATE(Monatsverwendungsnachweis!D117," / ", LEFT(Monatsverwendungsnachweis!E117,3)," / ",Ermittlung_Pauschale!N106,"  x  ",MKP_Matrix, " a ",VLOOKUP(Monatsverwendungsnachweis!$K$5,Matrix,4,FALSE),"€"))</f>
        <v/>
      </c>
      <c r="H106" s="443" t="str">
        <f>IF(A106="","",Ermittlung_Pauschale!O106)</f>
        <v/>
      </c>
      <c r="I106" s="443" t="str">
        <f>IF(A106="","",Ermittlung_Pauschale!O106)</f>
        <v/>
      </c>
      <c r="J106" s="329" t="str">
        <f>IF(A106="","",IF(Monatsverwendungsnachweis!S117="","",Monatsverwendungsnachweis!S117))</f>
        <v/>
      </c>
      <c r="K106" s="329" t="str">
        <f t="shared" si="9"/>
        <v/>
      </c>
    </row>
    <row r="107" spans="1:11" x14ac:dyDescent="0.25">
      <c r="A107" s="328" t="str">
        <f>IF(Ermittlung_Pauschale!N107=0,"",IFERROR(VLOOKUP(Monatsverwendungsnachweis!B118,Positionen,2,FALSE),""))</f>
        <v/>
      </c>
      <c r="B107" s="329" t="str">
        <f t="shared" si="6"/>
        <v/>
      </c>
      <c r="C107" s="328" t="str">
        <f>IF(A107="","",CONCATENATE("MKP"," / ",Monatsverwendungsnachweis!$D$7," / ",RIGHT(Monatsverwendungsnachweis!$F$7,2)," / ",ROW()-1))</f>
        <v/>
      </c>
      <c r="D107" s="330" t="str">
        <f t="shared" si="7"/>
        <v/>
      </c>
      <c r="E107" s="330" t="str">
        <f t="shared" si="8"/>
        <v/>
      </c>
      <c r="F107" s="329" t="str">
        <f>IF(A107="","",VLOOKUP(Monatsverwendungsnachweis!B118,Positionen,3,FALSE))</f>
        <v/>
      </c>
      <c r="G107" s="328" t="str">
        <f>IF(A107="","",CONCATENATE(Monatsverwendungsnachweis!D118," / ", LEFT(Monatsverwendungsnachweis!E118,3)," / ",Ermittlung_Pauschale!N107,"  x  ",MKP_Matrix, " a ",VLOOKUP(Monatsverwendungsnachweis!$K$5,Matrix,4,FALSE),"€"))</f>
        <v/>
      </c>
      <c r="H107" s="443" t="str">
        <f>IF(A107="","",Ermittlung_Pauschale!O107)</f>
        <v/>
      </c>
      <c r="I107" s="443" t="str">
        <f>IF(A107="","",Ermittlung_Pauschale!O107)</f>
        <v/>
      </c>
      <c r="J107" s="329" t="str">
        <f>IF(A107="","",IF(Monatsverwendungsnachweis!S118="","",Monatsverwendungsnachweis!S118))</f>
        <v/>
      </c>
      <c r="K107" s="329" t="str">
        <f t="shared" si="9"/>
        <v/>
      </c>
    </row>
    <row r="108" spans="1:11" x14ac:dyDescent="0.25">
      <c r="A108" s="328" t="str">
        <f>IF(Ermittlung_Pauschale!N108=0,"",IFERROR(VLOOKUP(Monatsverwendungsnachweis!B119,Positionen,2,FALSE),""))</f>
        <v/>
      </c>
      <c r="B108" s="329" t="str">
        <f t="shared" si="6"/>
        <v/>
      </c>
      <c r="C108" s="328" t="str">
        <f>IF(A108="","",CONCATENATE("MKP"," / ",Monatsverwendungsnachweis!$D$7," / ",RIGHT(Monatsverwendungsnachweis!$F$7,2)," / ",ROW()-1))</f>
        <v/>
      </c>
      <c r="D108" s="330" t="str">
        <f t="shared" si="7"/>
        <v/>
      </c>
      <c r="E108" s="330" t="str">
        <f t="shared" si="8"/>
        <v/>
      </c>
      <c r="F108" s="329" t="str">
        <f>IF(A108="","",VLOOKUP(Monatsverwendungsnachweis!B119,Positionen,3,FALSE))</f>
        <v/>
      </c>
      <c r="G108" s="328" t="str">
        <f>IF(A108="","",CONCATENATE(Monatsverwendungsnachweis!D119," / ", LEFT(Monatsverwendungsnachweis!E119,3)," / ",Ermittlung_Pauschale!N108,"  x  ",MKP_Matrix, " a ",VLOOKUP(Monatsverwendungsnachweis!$K$5,Matrix,4,FALSE),"€"))</f>
        <v/>
      </c>
      <c r="H108" s="443" t="str">
        <f>IF(A108="","",Ermittlung_Pauschale!O108)</f>
        <v/>
      </c>
      <c r="I108" s="443" t="str">
        <f>IF(A108="","",Ermittlung_Pauschale!O108)</f>
        <v/>
      </c>
      <c r="J108" s="329" t="str">
        <f>IF(A108="","",IF(Monatsverwendungsnachweis!S119="","",Monatsverwendungsnachweis!S119))</f>
        <v/>
      </c>
      <c r="K108" s="329" t="str">
        <f t="shared" si="9"/>
        <v/>
      </c>
    </row>
    <row r="109" spans="1:11" x14ac:dyDescent="0.25">
      <c r="A109" s="328" t="str">
        <f>IF(Ermittlung_Pauschale!N109=0,"",IFERROR(VLOOKUP(Monatsverwendungsnachweis!B120,Positionen,2,FALSE),""))</f>
        <v/>
      </c>
      <c r="B109" s="329" t="str">
        <f t="shared" si="6"/>
        <v/>
      </c>
      <c r="C109" s="328" t="str">
        <f>IF(A109="","",CONCATENATE("MKP"," / ",Monatsverwendungsnachweis!$D$7," / ",RIGHT(Monatsverwendungsnachweis!$F$7,2)," / ",ROW()-1))</f>
        <v/>
      </c>
      <c r="D109" s="330" t="str">
        <f t="shared" si="7"/>
        <v/>
      </c>
      <c r="E109" s="330" t="str">
        <f t="shared" si="8"/>
        <v/>
      </c>
      <c r="F109" s="329" t="str">
        <f>IF(A109="","",VLOOKUP(Monatsverwendungsnachweis!B120,Positionen,3,FALSE))</f>
        <v/>
      </c>
      <c r="G109" s="328" t="str">
        <f>IF(A109="","",CONCATENATE(Monatsverwendungsnachweis!D120," / ", LEFT(Monatsverwendungsnachweis!E120,3)," / ",Ermittlung_Pauschale!N109,"  x  ",MKP_Matrix, " a ",VLOOKUP(Monatsverwendungsnachweis!$K$5,Matrix,4,FALSE),"€"))</f>
        <v/>
      </c>
      <c r="H109" s="443" t="str">
        <f>IF(A109="","",Ermittlung_Pauschale!O109)</f>
        <v/>
      </c>
      <c r="I109" s="443" t="str">
        <f>IF(A109="","",Ermittlung_Pauschale!O109)</f>
        <v/>
      </c>
      <c r="J109" s="329" t="str">
        <f>IF(A109="","",IF(Monatsverwendungsnachweis!S120="","",Monatsverwendungsnachweis!S120))</f>
        <v/>
      </c>
      <c r="K109" s="329" t="str">
        <f t="shared" si="9"/>
        <v/>
      </c>
    </row>
    <row r="110" spans="1:11" x14ac:dyDescent="0.25">
      <c r="A110" s="328" t="str">
        <f>IF(Ermittlung_Pauschale!N110=0,"",IFERROR(VLOOKUP(Monatsverwendungsnachweis!B121,Positionen,2,FALSE),""))</f>
        <v/>
      </c>
      <c r="B110" s="329" t="str">
        <f t="shared" si="6"/>
        <v/>
      </c>
      <c r="C110" s="328" t="str">
        <f>IF(A110="","",CONCATENATE("MKP"," / ",Monatsverwendungsnachweis!$D$7," / ",RIGHT(Monatsverwendungsnachweis!$F$7,2)," / ",ROW()-1))</f>
        <v/>
      </c>
      <c r="D110" s="330" t="str">
        <f t="shared" si="7"/>
        <v/>
      </c>
      <c r="E110" s="330" t="str">
        <f t="shared" si="8"/>
        <v/>
      </c>
      <c r="F110" s="329" t="str">
        <f>IF(A110="","",VLOOKUP(Monatsverwendungsnachweis!B121,Positionen,3,FALSE))</f>
        <v/>
      </c>
      <c r="G110" s="328" t="str">
        <f>IF(A110="","",CONCATENATE(Monatsverwendungsnachweis!D121," / ", LEFT(Monatsverwendungsnachweis!E121,3)," / ",Ermittlung_Pauschale!N110,"  x  ",MKP_Matrix, " a ",VLOOKUP(Monatsverwendungsnachweis!$K$5,Matrix,4,FALSE),"€"))</f>
        <v/>
      </c>
      <c r="H110" s="443" t="str">
        <f>IF(A110="","",Ermittlung_Pauschale!O110)</f>
        <v/>
      </c>
      <c r="I110" s="443" t="str">
        <f>IF(A110="","",Ermittlung_Pauschale!O110)</f>
        <v/>
      </c>
      <c r="J110" s="329" t="str">
        <f>IF(A110="","",IF(Monatsverwendungsnachweis!S121="","",Monatsverwendungsnachweis!S121))</f>
        <v/>
      </c>
      <c r="K110" s="329" t="str">
        <f t="shared" si="9"/>
        <v/>
      </c>
    </row>
    <row r="111" spans="1:11" x14ac:dyDescent="0.25">
      <c r="A111" s="328" t="str">
        <f>IF(Ermittlung_Pauschale!N111=0,"",IFERROR(VLOOKUP(Monatsverwendungsnachweis!B122,Positionen,2,FALSE),""))</f>
        <v/>
      </c>
      <c r="B111" s="329" t="str">
        <f t="shared" si="6"/>
        <v/>
      </c>
      <c r="C111" s="328" t="str">
        <f>IF(A111="","",CONCATENATE("MKP"," / ",Monatsverwendungsnachweis!$D$7," / ",RIGHT(Monatsverwendungsnachweis!$F$7,2)," / ",ROW()-1))</f>
        <v/>
      </c>
      <c r="D111" s="330" t="str">
        <f t="shared" si="7"/>
        <v/>
      </c>
      <c r="E111" s="330" t="str">
        <f t="shared" si="8"/>
        <v/>
      </c>
      <c r="F111" s="329" t="str">
        <f>IF(A111="","",VLOOKUP(Monatsverwendungsnachweis!B122,Positionen,3,FALSE))</f>
        <v/>
      </c>
      <c r="G111" s="328" t="str">
        <f>IF(A111="","",CONCATENATE(Monatsverwendungsnachweis!D122," / ", LEFT(Monatsverwendungsnachweis!E122,3)," / ",Ermittlung_Pauschale!N111,"  x  ",MKP_Matrix, " a ",VLOOKUP(Monatsverwendungsnachweis!$K$5,Matrix,4,FALSE),"€"))</f>
        <v/>
      </c>
      <c r="H111" s="443" t="str">
        <f>IF(A111="","",Ermittlung_Pauschale!O111)</f>
        <v/>
      </c>
      <c r="I111" s="443" t="str">
        <f>IF(A111="","",Ermittlung_Pauschale!O111)</f>
        <v/>
      </c>
      <c r="J111" s="329" t="str">
        <f>IF(A111="","",IF(Monatsverwendungsnachweis!S122="","",Monatsverwendungsnachweis!S122))</f>
        <v/>
      </c>
      <c r="K111" s="329" t="str">
        <f t="shared" si="9"/>
        <v/>
      </c>
    </row>
    <row r="112" spans="1:11" x14ac:dyDescent="0.25">
      <c r="A112" s="328" t="str">
        <f>IF(Ermittlung_Pauschale!N112=0,"",IFERROR(VLOOKUP(Monatsverwendungsnachweis!B123,Positionen,2,FALSE),""))</f>
        <v/>
      </c>
      <c r="B112" s="329" t="str">
        <f t="shared" si="6"/>
        <v/>
      </c>
      <c r="C112" s="328" t="str">
        <f>IF(A112="","",CONCATENATE("MKP"," / ",Monatsverwendungsnachweis!$D$7," / ",RIGHT(Monatsverwendungsnachweis!$F$7,2)," / ",ROW()-1))</f>
        <v/>
      </c>
      <c r="D112" s="330" t="str">
        <f t="shared" si="7"/>
        <v/>
      </c>
      <c r="E112" s="330" t="str">
        <f t="shared" si="8"/>
        <v/>
      </c>
      <c r="F112" s="329" t="str">
        <f>IF(A112="","",VLOOKUP(Monatsverwendungsnachweis!B123,Positionen,3,FALSE))</f>
        <v/>
      </c>
      <c r="G112" s="328" t="str">
        <f>IF(A112="","",CONCATENATE(Monatsverwendungsnachweis!D123," / ", LEFT(Monatsverwendungsnachweis!E123,3)," / ",Ermittlung_Pauschale!N112,"  x  ",MKP_Matrix, " a ",VLOOKUP(Monatsverwendungsnachweis!$K$5,Matrix,4,FALSE),"€"))</f>
        <v/>
      </c>
      <c r="H112" s="443" t="str">
        <f>IF(A112="","",Ermittlung_Pauschale!O112)</f>
        <v/>
      </c>
      <c r="I112" s="443" t="str">
        <f>IF(A112="","",Ermittlung_Pauschale!O112)</f>
        <v/>
      </c>
      <c r="J112" s="329" t="str">
        <f>IF(A112="","",IF(Monatsverwendungsnachweis!S123="","",Monatsverwendungsnachweis!S123))</f>
        <v/>
      </c>
      <c r="K112" s="329" t="str">
        <f t="shared" si="9"/>
        <v/>
      </c>
    </row>
    <row r="113" spans="1:11" x14ac:dyDescent="0.25">
      <c r="A113" s="328" t="str">
        <f>IF(Ermittlung_Pauschale!N113=0,"",IFERROR(VLOOKUP(Monatsverwendungsnachweis!B124,Positionen,2,FALSE),""))</f>
        <v/>
      </c>
      <c r="B113" s="329" t="str">
        <f t="shared" si="6"/>
        <v/>
      </c>
      <c r="C113" s="328" t="str">
        <f>IF(A113="","",CONCATENATE("MKP"," / ",Monatsverwendungsnachweis!$D$7," / ",RIGHT(Monatsverwendungsnachweis!$F$7,2)," / ",ROW()-1))</f>
        <v/>
      </c>
      <c r="D113" s="330" t="str">
        <f t="shared" si="7"/>
        <v/>
      </c>
      <c r="E113" s="330" t="str">
        <f t="shared" si="8"/>
        <v/>
      </c>
      <c r="F113" s="329" t="str">
        <f>IF(A113="","",VLOOKUP(Monatsverwendungsnachweis!B124,Positionen,3,FALSE))</f>
        <v/>
      </c>
      <c r="G113" s="328" t="str">
        <f>IF(A113="","",CONCATENATE(Monatsverwendungsnachweis!D124," / ", LEFT(Monatsverwendungsnachweis!E124,3)," / ",Ermittlung_Pauschale!N113,"  x  ",MKP_Matrix, " a ",VLOOKUP(Monatsverwendungsnachweis!$K$5,Matrix,4,FALSE),"€"))</f>
        <v/>
      </c>
      <c r="H113" s="443" t="str">
        <f>IF(A113="","",Ermittlung_Pauschale!O113)</f>
        <v/>
      </c>
      <c r="I113" s="443" t="str">
        <f>IF(A113="","",Ermittlung_Pauschale!O113)</f>
        <v/>
      </c>
      <c r="J113" s="329" t="str">
        <f>IF(A113="","",IF(Monatsverwendungsnachweis!S124="","",Monatsverwendungsnachweis!S124))</f>
        <v/>
      </c>
      <c r="K113" s="329" t="str">
        <f t="shared" si="9"/>
        <v/>
      </c>
    </row>
    <row r="114" spans="1:11" x14ac:dyDescent="0.25">
      <c r="A114" s="328" t="str">
        <f>IF(Ermittlung_Pauschale!N114=0,"",IFERROR(VLOOKUP(Monatsverwendungsnachweis!B125,Positionen,2,FALSE),""))</f>
        <v/>
      </c>
      <c r="B114" s="329" t="str">
        <f t="shared" si="6"/>
        <v/>
      </c>
      <c r="C114" s="328" t="str">
        <f>IF(A114="","",CONCATENATE("MKP"," / ",Monatsverwendungsnachweis!$D$7," / ",RIGHT(Monatsverwendungsnachweis!$F$7,2)," / ",ROW()-1))</f>
        <v/>
      </c>
      <c r="D114" s="330" t="str">
        <f t="shared" si="7"/>
        <v/>
      </c>
      <c r="E114" s="330" t="str">
        <f t="shared" si="8"/>
        <v/>
      </c>
      <c r="F114" s="329" t="str">
        <f>IF(A114="","",VLOOKUP(Monatsverwendungsnachweis!B125,Positionen,3,FALSE))</f>
        <v/>
      </c>
      <c r="G114" s="328" t="str">
        <f>IF(A114="","",CONCATENATE(Monatsverwendungsnachweis!D125," / ", LEFT(Monatsverwendungsnachweis!E125,3)," / ",Ermittlung_Pauschale!N114,"  x  ",MKP_Matrix, " a ",VLOOKUP(Monatsverwendungsnachweis!$K$5,Matrix,4,FALSE),"€"))</f>
        <v/>
      </c>
      <c r="H114" s="443" t="str">
        <f>IF(A114="","",Ermittlung_Pauschale!O114)</f>
        <v/>
      </c>
      <c r="I114" s="443" t="str">
        <f>IF(A114="","",Ermittlung_Pauschale!O114)</f>
        <v/>
      </c>
      <c r="J114" s="329" t="str">
        <f>IF(A114="","",IF(Monatsverwendungsnachweis!S125="","",Monatsverwendungsnachweis!S125))</f>
        <v/>
      </c>
      <c r="K114" s="329" t="str">
        <f t="shared" si="9"/>
        <v/>
      </c>
    </row>
    <row r="115" spans="1:11" x14ac:dyDescent="0.25">
      <c r="A115" s="328" t="str">
        <f>IF(Ermittlung_Pauschale!N115=0,"",IFERROR(VLOOKUP(Monatsverwendungsnachweis!B126,Positionen,2,FALSE),""))</f>
        <v/>
      </c>
      <c r="B115" s="329" t="str">
        <f t="shared" si="6"/>
        <v/>
      </c>
      <c r="C115" s="328" t="str">
        <f>IF(A115="","",CONCATENATE("MKP"," / ",Monatsverwendungsnachweis!$D$7," / ",RIGHT(Monatsverwendungsnachweis!$F$7,2)," / ",ROW()-1))</f>
        <v/>
      </c>
      <c r="D115" s="330" t="str">
        <f t="shared" si="7"/>
        <v/>
      </c>
      <c r="E115" s="330" t="str">
        <f t="shared" si="8"/>
        <v/>
      </c>
      <c r="F115" s="329" t="str">
        <f>IF(A115="","",VLOOKUP(Monatsverwendungsnachweis!B126,Positionen,3,FALSE))</f>
        <v/>
      </c>
      <c r="G115" s="328" t="str">
        <f>IF(A115="","",CONCATENATE(Monatsverwendungsnachweis!D126," / ", LEFT(Monatsverwendungsnachweis!E126,3)," / ",Ermittlung_Pauschale!N115,"  x  ",MKP_Matrix, " a ",VLOOKUP(Monatsverwendungsnachweis!$K$5,Matrix,4,FALSE),"€"))</f>
        <v/>
      </c>
      <c r="H115" s="443" t="str">
        <f>IF(A115="","",Ermittlung_Pauschale!O115)</f>
        <v/>
      </c>
      <c r="I115" s="443" t="str">
        <f>IF(A115="","",Ermittlung_Pauschale!O115)</f>
        <v/>
      </c>
      <c r="J115" s="329" t="str">
        <f>IF(A115="","",IF(Monatsverwendungsnachweis!S126="","",Monatsverwendungsnachweis!S126))</f>
        <v/>
      </c>
      <c r="K115" s="329" t="str">
        <f t="shared" si="9"/>
        <v/>
      </c>
    </row>
    <row r="116" spans="1:11" x14ac:dyDescent="0.25">
      <c r="A116" s="328" t="str">
        <f>IF(Ermittlung_Pauschale!N116=0,"",IFERROR(VLOOKUP(Monatsverwendungsnachweis!B127,Positionen,2,FALSE),""))</f>
        <v/>
      </c>
      <c r="B116" s="329" t="str">
        <f t="shared" si="6"/>
        <v/>
      </c>
      <c r="C116" s="328" t="str">
        <f>IF(A116="","",CONCATENATE("MKP"," / ",Monatsverwendungsnachweis!$D$7," / ",RIGHT(Monatsverwendungsnachweis!$F$7,2)," / ",ROW()-1))</f>
        <v/>
      </c>
      <c r="D116" s="330" t="str">
        <f t="shared" si="7"/>
        <v/>
      </c>
      <c r="E116" s="330" t="str">
        <f t="shared" si="8"/>
        <v/>
      </c>
      <c r="F116" s="329" t="str">
        <f>IF(A116="","",VLOOKUP(Monatsverwendungsnachweis!B127,Positionen,3,FALSE))</f>
        <v/>
      </c>
      <c r="G116" s="328" t="str">
        <f>IF(A116="","",CONCATENATE(Monatsverwendungsnachweis!D127," / ", LEFT(Monatsverwendungsnachweis!E127,3)," / ",Ermittlung_Pauschale!N116,"  x  ",MKP_Matrix, " a ",VLOOKUP(Monatsverwendungsnachweis!$K$5,Matrix,4,FALSE),"€"))</f>
        <v/>
      </c>
      <c r="H116" s="443" t="str">
        <f>IF(A116="","",Ermittlung_Pauschale!O116)</f>
        <v/>
      </c>
      <c r="I116" s="443" t="str">
        <f>IF(A116="","",Ermittlung_Pauschale!O116)</f>
        <v/>
      </c>
      <c r="J116" s="329" t="str">
        <f>IF(A116="","",IF(Monatsverwendungsnachweis!S127="","",Monatsverwendungsnachweis!S127))</f>
        <v/>
      </c>
      <c r="K116" s="329" t="str">
        <f t="shared" si="9"/>
        <v/>
      </c>
    </row>
    <row r="117" spans="1:11" x14ac:dyDescent="0.25">
      <c r="A117" s="328" t="str">
        <f>IF(Ermittlung_Pauschale!N117=0,"",IFERROR(VLOOKUP(Monatsverwendungsnachweis!B128,Positionen,2,FALSE),""))</f>
        <v/>
      </c>
      <c r="B117" s="329" t="str">
        <f t="shared" si="6"/>
        <v/>
      </c>
      <c r="C117" s="328" t="str">
        <f>IF(A117="","",CONCATENATE("MKP"," / ",Monatsverwendungsnachweis!$D$7," / ",RIGHT(Monatsverwendungsnachweis!$F$7,2)," / ",ROW()-1))</f>
        <v/>
      </c>
      <c r="D117" s="330" t="str">
        <f t="shared" si="7"/>
        <v/>
      </c>
      <c r="E117" s="330" t="str">
        <f t="shared" si="8"/>
        <v/>
      </c>
      <c r="F117" s="329" t="str">
        <f>IF(A117="","",VLOOKUP(Monatsverwendungsnachweis!B128,Positionen,3,FALSE))</f>
        <v/>
      </c>
      <c r="G117" s="328" t="str">
        <f>IF(A117="","",CONCATENATE(Monatsverwendungsnachweis!D128," / ", LEFT(Monatsverwendungsnachweis!E128,3)," / ",Ermittlung_Pauschale!N117,"  x  ",MKP_Matrix, " a ",VLOOKUP(Monatsverwendungsnachweis!$K$5,Matrix,4,FALSE),"€"))</f>
        <v/>
      </c>
      <c r="H117" s="443" t="str">
        <f>IF(A117="","",Ermittlung_Pauschale!O117)</f>
        <v/>
      </c>
      <c r="I117" s="443" t="str">
        <f>IF(A117="","",Ermittlung_Pauschale!O117)</f>
        <v/>
      </c>
      <c r="J117" s="329" t="str">
        <f>IF(A117="","",IF(Monatsverwendungsnachweis!S128="","",Monatsverwendungsnachweis!S128))</f>
        <v/>
      </c>
      <c r="K117" s="329" t="str">
        <f t="shared" si="9"/>
        <v/>
      </c>
    </row>
    <row r="118" spans="1:11" x14ac:dyDescent="0.25">
      <c r="A118" s="328" t="str">
        <f>IF(Ermittlung_Pauschale!N118=0,"",IFERROR(VLOOKUP(Monatsverwendungsnachweis!B129,Positionen,2,FALSE),""))</f>
        <v/>
      </c>
      <c r="B118" s="329" t="str">
        <f t="shared" si="6"/>
        <v/>
      </c>
      <c r="C118" s="328" t="str">
        <f>IF(A118="","",CONCATENATE("MKP"," / ",Monatsverwendungsnachweis!$D$7," / ",RIGHT(Monatsverwendungsnachweis!$F$7,2)," / ",ROW()-1))</f>
        <v/>
      </c>
      <c r="D118" s="330" t="str">
        <f t="shared" si="7"/>
        <v/>
      </c>
      <c r="E118" s="330" t="str">
        <f t="shared" si="8"/>
        <v/>
      </c>
      <c r="F118" s="329" t="str">
        <f>IF(A118="","",VLOOKUP(Monatsverwendungsnachweis!B129,Positionen,3,FALSE))</f>
        <v/>
      </c>
      <c r="G118" s="328" t="str">
        <f>IF(A118="","",CONCATENATE(Monatsverwendungsnachweis!D129," / ", LEFT(Monatsverwendungsnachweis!E129,3)," / ",Ermittlung_Pauschale!N118,"  x  ",MKP_Matrix, " a ",VLOOKUP(Monatsverwendungsnachweis!$K$5,Matrix,4,FALSE),"€"))</f>
        <v/>
      </c>
      <c r="H118" s="443" t="str">
        <f>IF(A118="","",Ermittlung_Pauschale!O118)</f>
        <v/>
      </c>
      <c r="I118" s="443" t="str">
        <f>IF(A118="","",Ermittlung_Pauschale!O118)</f>
        <v/>
      </c>
      <c r="J118" s="329" t="str">
        <f>IF(A118="","",IF(Monatsverwendungsnachweis!S129="","",Monatsverwendungsnachweis!S129))</f>
        <v/>
      </c>
      <c r="K118" s="329" t="str">
        <f t="shared" si="9"/>
        <v/>
      </c>
    </row>
    <row r="119" spans="1:11" x14ac:dyDescent="0.25">
      <c r="A119" s="328" t="str">
        <f>IF(Ermittlung_Pauschale!N119=0,"",IFERROR(VLOOKUP(Monatsverwendungsnachweis!B130,Positionen,2,FALSE),""))</f>
        <v/>
      </c>
      <c r="B119" s="329" t="str">
        <f t="shared" si="6"/>
        <v/>
      </c>
      <c r="C119" s="328" t="str">
        <f>IF(A119="","",CONCATENATE("MKP"," / ",Monatsverwendungsnachweis!$D$7," / ",RIGHT(Monatsverwendungsnachweis!$F$7,2)," / ",ROW()-1))</f>
        <v/>
      </c>
      <c r="D119" s="330" t="str">
        <f t="shared" si="7"/>
        <v/>
      </c>
      <c r="E119" s="330" t="str">
        <f t="shared" si="8"/>
        <v/>
      </c>
      <c r="F119" s="329" t="str">
        <f>IF(A119="","",VLOOKUP(Monatsverwendungsnachweis!B130,Positionen,3,FALSE))</f>
        <v/>
      </c>
      <c r="G119" s="328" t="str">
        <f>IF(A119="","",CONCATENATE(Monatsverwendungsnachweis!D130," / ", LEFT(Monatsverwendungsnachweis!E130,3)," / ",Ermittlung_Pauschale!N119,"  x  ",MKP_Matrix, " a ",VLOOKUP(Monatsverwendungsnachweis!$K$5,Matrix,4,FALSE),"€"))</f>
        <v/>
      </c>
      <c r="H119" s="443" t="str">
        <f>IF(A119="","",Ermittlung_Pauschale!O119)</f>
        <v/>
      </c>
      <c r="I119" s="443" t="str">
        <f>IF(A119="","",Ermittlung_Pauschale!O119)</f>
        <v/>
      </c>
      <c r="J119" s="329" t="str">
        <f>IF(A119="","",IF(Monatsverwendungsnachweis!S130="","",Monatsverwendungsnachweis!S130))</f>
        <v/>
      </c>
      <c r="K119" s="329" t="str">
        <f t="shared" si="9"/>
        <v/>
      </c>
    </row>
    <row r="120" spans="1:11" x14ac:dyDescent="0.25">
      <c r="A120" s="328" t="str">
        <f>IF(Ermittlung_Pauschale!N120=0,"",IFERROR(VLOOKUP(Monatsverwendungsnachweis!B131,Positionen,2,FALSE),""))</f>
        <v/>
      </c>
      <c r="B120" s="329" t="str">
        <f t="shared" si="6"/>
        <v/>
      </c>
      <c r="C120" s="328" t="str">
        <f>IF(A120="","",CONCATENATE("MKP"," / ",Monatsverwendungsnachweis!$D$7," / ",RIGHT(Monatsverwendungsnachweis!$F$7,2)," / ",ROW()-1))</f>
        <v/>
      </c>
      <c r="D120" s="330" t="str">
        <f t="shared" si="7"/>
        <v/>
      </c>
      <c r="E120" s="330" t="str">
        <f t="shared" si="8"/>
        <v/>
      </c>
      <c r="F120" s="329" t="str">
        <f>IF(A120="","",VLOOKUP(Monatsverwendungsnachweis!B131,Positionen,3,FALSE))</f>
        <v/>
      </c>
      <c r="G120" s="328" t="str">
        <f>IF(A120="","",CONCATENATE(Monatsverwendungsnachweis!D131," / ", LEFT(Monatsverwendungsnachweis!E131,3)," / ",Ermittlung_Pauschale!N120,"  x  ",MKP_Matrix, " a ",VLOOKUP(Monatsverwendungsnachweis!$K$5,Matrix,4,FALSE),"€"))</f>
        <v/>
      </c>
      <c r="H120" s="443" t="str">
        <f>IF(A120="","",Ermittlung_Pauschale!O120)</f>
        <v/>
      </c>
      <c r="I120" s="443" t="str">
        <f>IF(A120="","",Ermittlung_Pauschale!O120)</f>
        <v/>
      </c>
      <c r="J120" s="329" t="str">
        <f>IF(A120="","",IF(Monatsverwendungsnachweis!S131="","",Monatsverwendungsnachweis!S131))</f>
        <v/>
      </c>
      <c r="K120" s="329" t="str">
        <f t="shared" si="9"/>
        <v/>
      </c>
    </row>
    <row r="121" spans="1:11" x14ac:dyDescent="0.25">
      <c r="A121" s="328" t="str">
        <f>IF(Ermittlung_Pauschale!N121=0,"",IFERROR(VLOOKUP(Monatsverwendungsnachweis!B132,Positionen,2,FALSE),""))</f>
        <v/>
      </c>
      <c r="B121" s="329" t="str">
        <f t="shared" si="6"/>
        <v/>
      </c>
      <c r="C121" s="328" t="str">
        <f>IF(A121="","",CONCATENATE("MKP"," / ",Monatsverwendungsnachweis!$D$7," / ",RIGHT(Monatsverwendungsnachweis!$F$7,2)," / ",ROW()-1))</f>
        <v/>
      </c>
      <c r="D121" s="330" t="str">
        <f t="shared" si="7"/>
        <v/>
      </c>
      <c r="E121" s="330" t="str">
        <f t="shared" si="8"/>
        <v/>
      </c>
      <c r="F121" s="329" t="str">
        <f>IF(A121="","",VLOOKUP(Monatsverwendungsnachweis!B132,Positionen,3,FALSE))</f>
        <v/>
      </c>
      <c r="G121" s="328" t="str">
        <f>IF(A121="","",CONCATENATE(Monatsverwendungsnachweis!D132," / ", LEFT(Monatsverwendungsnachweis!E132,3)," / ",Ermittlung_Pauschale!N121,"  x  ",MKP_Matrix, " a ",VLOOKUP(Monatsverwendungsnachweis!$K$5,Matrix,4,FALSE),"€"))</f>
        <v/>
      </c>
      <c r="H121" s="443" t="str">
        <f>IF(A121="","",Ermittlung_Pauschale!O121)</f>
        <v/>
      </c>
      <c r="I121" s="443" t="str">
        <f>IF(A121="","",Ermittlung_Pauschale!O121)</f>
        <v/>
      </c>
      <c r="J121" s="329" t="str">
        <f>IF(A121="","",IF(Monatsverwendungsnachweis!S132="","",Monatsverwendungsnachweis!S132))</f>
        <v/>
      </c>
      <c r="K121" s="329" t="str">
        <f t="shared" si="9"/>
        <v/>
      </c>
    </row>
    <row r="122" spans="1:11" x14ac:dyDescent="0.25">
      <c r="A122" s="328" t="str">
        <f>IF(Ermittlung_Pauschale!N122=0,"",IFERROR(VLOOKUP(Monatsverwendungsnachweis!B133,Positionen,2,FALSE),""))</f>
        <v/>
      </c>
      <c r="B122" s="329" t="str">
        <f t="shared" si="6"/>
        <v/>
      </c>
      <c r="C122" s="328" t="str">
        <f>IF(A122="","",CONCATENATE("MKP"," / ",Monatsverwendungsnachweis!$D$7," / ",RIGHT(Monatsverwendungsnachweis!$F$7,2)," / ",ROW()-1))</f>
        <v/>
      </c>
      <c r="D122" s="330" t="str">
        <f t="shared" si="7"/>
        <v/>
      </c>
      <c r="E122" s="330" t="str">
        <f t="shared" si="8"/>
        <v/>
      </c>
      <c r="F122" s="329" t="str">
        <f>IF(A122="","",VLOOKUP(Monatsverwendungsnachweis!B133,Positionen,3,FALSE))</f>
        <v/>
      </c>
      <c r="G122" s="328" t="str">
        <f>IF(A122="","",CONCATENATE(Monatsverwendungsnachweis!D133," / ", LEFT(Monatsverwendungsnachweis!E133,3)," / ",Ermittlung_Pauschale!N122,"  x  ",MKP_Matrix, " a ",VLOOKUP(Monatsverwendungsnachweis!$K$5,Matrix,4,FALSE),"€"))</f>
        <v/>
      </c>
      <c r="H122" s="443" t="str">
        <f>IF(A122="","",Ermittlung_Pauschale!O122)</f>
        <v/>
      </c>
      <c r="I122" s="443" t="str">
        <f>IF(A122="","",Ermittlung_Pauschale!O122)</f>
        <v/>
      </c>
      <c r="J122" s="329" t="str">
        <f>IF(A122="","",IF(Monatsverwendungsnachweis!S133="","",Monatsverwendungsnachweis!S133))</f>
        <v/>
      </c>
      <c r="K122" s="329" t="str">
        <f t="shared" si="9"/>
        <v/>
      </c>
    </row>
    <row r="123" spans="1:11" x14ac:dyDescent="0.25">
      <c r="A123" s="328" t="str">
        <f>IF(Ermittlung_Pauschale!N123=0,"",IFERROR(VLOOKUP(Monatsverwendungsnachweis!B134,Positionen,2,FALSE),""))</f>
        <v/>
      </c>
      <c r="B123" s="329" t="str">
        <f t="shared" si="6"/>
        <v/>
      </c>
      <c r="C123" s="328" t="str">
        <f>IF(A123="","",CONCATENATE("MKP"," / ",Monatsverwendungsnachweis!$D$7," / ",RIGHT(Monatsverwendungsnachweis!$F$7,2)," / ",ROW()-1))</f>
        <v/>
      </c>
      <c r="D123" s="330" t="str">
        <f t="shared" si="7"/>
        <v/>
      </c>
      <c r="E123" s="330" t="str">
        <f t="shared" si="8"/>
        <v/>
      </c>
      <c r="F123" s="329" t="str">
        <f>IF(A123="","",VLOOKUP(Monatsverwendungsnachweis!B134,Positionen,3,FALSE))</f>
        <v/>
      </c>
      <c r="G123" s="328" t="str">
        <f>IF(A123="","",CONCATENATE(Monatsverwendungsnachweis!D134," / ", LEFT(Monatsverwendungsnachweis!E134,3)," / ",Ermittlung_Pauschale!N123,"  x  ",MKP_Matrix, " a ",VLOOKUP(Monatsverwendungsnachweis!$K$5,Matrix,4,FALSE),"€"))</f>
        <v/>
      </c>
      <c r="H123" s="443" t="str">
        <f>IF(A123="","",Ermittlung_Pauschale!O123)</f>
        <v/>
      </c>
      <c r="I123" s="443" t="str">
        <f>IF(A123="","",Ermittlung_Pauschale!O123)</f>
        <v/>
      </c>
      <c r="J123" s="329" t="str">
        <f>IF(A123="","",IF(Monatsverwendungsnachweis!S134="","",Monatsverwendungsnachweis!S134))</f>
        <v/>
      </c>
      <c r="K123" s="329" t="str">
        <f t="shared" si="9"/>
        <v/>
      </c>
    </row>
    <row r="124" spans="1:11" x14ac:dyDescent="0.25">
      <c r="A124" s="328" t="str">
        <f>IF(Ermittlung_Pauschale!N124=0,"",IFERROR(VLOOKUP(Monatsverwendungsnachweis!B135,Positionen,2,FALSE),""))</f>
        <v/>
      </c>
      <c r="B124" s="329" t="str">
        <f t="shared" si="6"/>
        <v/>
      </c>
      <c r="C124" s="328" t="str">
        <f>IF(A124="","",CONCATENATE("MKP"," / ",Monatsverwendungsnachweis!$D$7," / ",RIGHT(Monatsverwendungsnachweis!$F$7,2)," / ",ROW()-1))</f>
        <v/>
      </c>
      <c r="D124" s="330" t="str">
        <f t="shared" si="7"/>
        <v/>
      </c>
      <c r="E124" s="330" t="str">
        <f t="shared" si="8"/>
        <v/>
      </c>
      <c r="F124" s="329" t="str">
        <f>IF(A124="","",VLOOKUP(Monatsverwendungsnachweis!B135,Positionen,3,FALSE))</f>
        <v/>
      </c>
      <c r="G124" s="328" t="str">
        <f>IF(A124="","",CONCATENATE(Monatsverwendungsnachweis!D135," / ", LEFT(Monatsverwendungsnachweis!E135,3)," / ",Ermittlung_Pauschale!N124,"  x  ",MKP_Matrix, " a ",VLOOKUP(Monatsverwendungsnachweis!$K$5,Matrix,4,FALSE),"€"))</f>
        <v/>
      </c>
      <c r="H124" s="443" t="str">
        <f>IF(A124="","",Ermittlung_Pauschale!O124)</f>
        <v/>
      </c>
      <c r="I124" s="443" t="str">
        <f>IF(A124="","",Ermittlung_Pauschale!O124)</f>
        <v/>
      </c>
      <c r="J124" s="329" t="str">
        <f>IF(A124="","",IF(Monatsverwendungsnachweis!S135="","",Monatsverwendungsnachweis!S135))</f>
        <v/>
      </c>
      <c r="K124" s="329" t="str">
        <f t="shared" si="9"/>
        <v/>
      </c>
    </row>
    <row r="125" spans="1:11" x14ac:dyDescent="0.25">
      <c r="A125" s="328" t="str">
        <f>IF(Ermittlung_Pauschale!N125=0,"",IFERROR(VLOOKUP(Monatsverwendungsnachweis!B136,Positionen,2,FALSE),""))</f>
        <v/>
      </c>
      <c r="B125" s="329" t="str">
        <f t="shared" si="6"/>
        <v/>
      </c>
      <c r="C125" s="328" t="str">
        <f>IF(A125="","",CONCATENATE("MKP"," / ",Monatsverwendungsnachweis!$D$7," / ",RIGHT(Monatsverwendungsnachweis!$F$7,2)," / ",ROW()-1))</f>
        <v/>
      </c>
      <c r="D125" s="330" t="str">
        <f t="shared" si="7"/>
        <v/>
      </c>
      <c r="E125" s="330" t="str">
        <f t="shared" si="8"/>
        <v/>
      </c>
      <c r="F125" s="329" t="str">
        <f>IF(A125="","",VLOOKUP(Monatsverwendungsnachweis!B136,Positionen,3,FALSE))</f>
        <v/>
      </c>
      <c r="G125" s="328" t="str">
        <f>IF(A125="","",CONCATENATE(Monatsverwendungsnachweis!D136," / ", LEFT(Monatsverwendungsnachweis!E136,3)," / ",Ermittlung_Pauschale!N125,"  x  ",MKP_Matrix, " a ",VLOOKUP(Monatsverwendungsnachweis!$K$5,Matrix,4,FALSE),"€"))</f>
        <v/>
      </c>
      <c r="H125" s="443" t="str">
        <f>IF(A125="","",Ermittlung_Pauschale!O125)</f>
        <v/>
      </c>
      <c r="I125" s="443" t="str">
        <f>IF(A125="","",Ermittlung_Pauschale!O125)</f>
        <v/>
      </c>
      <c r="J125" s="329" t="str">
        <f>IF(A125="","",IF(Monatsverwendungsnachweis!S136="","",Monatsverwendungsnachweis!S136))</f>
        <v/>
      </c>
      <c r="K125" s="329" t="str">
        <f t="shared" si="9"/>
        <v/>
      </c>
    </row>
    <row r="126" spans="1:11" x14ac:dyDescent="0.25">
      <c r="A126" s="328" t="str">
        <f>IF(Ermittlung_Pauschale!N126=0,"",IFERROR(VLOOKUP(Monatsverwendungsnachweis!B137,Positionen,2,FALSE),""))</f>
        <v/>
      </c>
      <c r="B126" s="329" t="str">
        <f t="shared" si="6"/>
        <v/>
      </c>
      <c r="C126" s="328" t="str">
        <f>IF(A126="","",CONCATENATE("MKP"," / ",Monatsverwendungsnachweis!$D$7," / ",RIGHT(Monatsverwendungsnachweis!$F$7,2)," / ",ROW()-1))</f>
        <v/>
      </c>
      <c r="D126" s="330" t="str">
        <f t="shared" si="7"/>
        <v/>
      </c>
      <c r="E126" s="330" t="str">
        <f t="shared" si="8"/>
        <v/>
      </c>
      <c r="F126" s="329" t="str">
        <f>IF(A126="","",VLOOKUP(Monatsverwendungsnachweis!B137,Positionen,3,FALSE))</f>
        <v/>
      </c>
      <c r="G126" s="328" t="str">
        <f>IF(A126="","",CONCATENATE(Monatsverwendungsnachweis!D137," / ", LEFT(Monatsverwendungsnachweis!E137,3)," / ",Ermittlung_Pauschale!N126,"  x  ",MKP_Matrix, " a ",VLOOKUP(Monatsverwendungsnachweis!$K$5,Matrix,4,FALSE),"€"))</f>
        <v/>
      </c>
      <c r="H126" s="443" t="str">
        <f>IF(A126="","",Ermittlung_Pauschale!O126)</f>
        <v/>
      </c>
      <c r="I126" s="443" t="str">
        <f>IF(A126="","",Ermittlung_Pauschale!O126)</f>
        <v/>
      </c>
      <c r="J126" s="329" t="str">
        <f>IF(A126="","",IF(Monatsverwendungsnachweis!S137="","",Monatsverwendungsnachweis!S137))</f>
        <v/>
      </c>
      <c r="K126" s="329" t="str">
        <f t="shared" si="9"/>
        <v/>
      </c>
    </row>
    <row r="127" spans="1:11" x14ac:dyDescent="0.25">
      <c r="A127" s="328" t="str">
        <f>IF(Ermittlung_Pauschale!N127=0,"",IFERROR(VLOOKUP(Monatsverwendungsnachweis!B138,Positionen,2,FALSE),""))</f>
        <v/>
      </c>
      <c r="B127" s="329" t="str">
        <f t="shared" si="6"/>
        <v/>
      </c>
      <c r="C127" s="328" t="str">
        <f>IF(A127="","",CONCATENATE("MKP"," / ",Monatsverwendungsnachweis!$D$7," / ",RIGHT(Monatsverwendungsnachweis!$F$7,2)," / ",ROW()-1))</f>
        <v/>
      </c>
      <c r="D127" s="330" t="str">
        <f t="shared" si="7"/>
        <v/>
      </c>
      <c r="E127" s="330" t="str">
        <f t="shared" si="8"/>
        <v/>
      </c>
      <c r="F127" s="329" t="str">
        <f>IF(A127="","",VLOOKUP(Monatsverwendungsnachweis!B138,Positionen,3,FALSE))</f>
        <v/>
      </c>
      <c r="G127" s="328" t="str">
        <f>IF(A127="","",CONCATENATE(Monatsverwendungsnachweis!D138," / ", LEFT(Monatsverwendungsnachweis!E138,3)," / ",Ermittlung_Pauschale!N127,"  x  ",MKP_Matrix, " a ",VLOOKUP(Monatsverwendungsnachweis!$K$5,Matrix,4,FALSE),"€"))</f>
        <v/>
      </c>
      <c r="H127" s="443" t="str">
        <f>IF(A127="","",Ermittlung_Pauschale!O127)</f>
        <v/>
      </c>
      <c r="I127" s="443" t="str">
        <f>IF(A127="","",Ermittlung_Pauschale!O127)</f>
        <v/>
      </c>
      <c r="J127" s="329" t="str">
        <f>IF(A127="","",IF(Monatsverwendungsnachweis!S138="","",Monatsverwendungsnachweis!S138))</f>
        <v/>
      </c>
      <c r="K127" s="329" t="str">
        <f t="shared" si="9"/>
        <v/>
      </c>
    </row>
    <row r="128" spans="1:11" x14ac:dyDescent="0.25">
      <c r="A128" s="328" t="str">
        <f>IF(Ermittlung_Pauschale!N128=0,"",IFERROR(VLOOKUP(Monatsverwendungsnachweis!B139,Positionen,2,FALSE),""))</f>
        <v/>
      </c>
      <c r="B128" s="329" t="str">
        <f t="shared" si="6"/>
        <v/>
      </c>
      <c r="C128" s="328" t="str">
        <f>IF(A128="","",CONCATENATE("MKP"," / ",Monatsverwendungsnachweis!$D$7," / ",RIGHT(Monatsverwendungsnachweis!$F$7,2)," / ",ROW()-1))</f>
        <v/>
      </c>
      <c r="D128" s="330" t="str">
        <f t="shared" si="7"/>
        <v/>
      </c>
      <c r="E128" s="330" t="str">
        <f t="shared" si="8"/>
        <v/>
      </c>
      <c r="F128" s="329" t="str">
        <f>IF(A128="","",VLOOKUP(Monatsverwendungsnachweis!B139,Positionen,3,FALSE))</f>
        <v/>
      </c>
      <c r="G128" s="328" t="str">
        <f>IF(A128="","",CONCATENATE(Monatsverwendungsnachweis!D139," / ", LEFT(Monatsverwendungsnachweis!E139,3)," / ",Ermittlung_Pauschale!N128,"  x  ",MKP_Matrix, " a ",VLOOKUP(Monatsverwendungsnachweis!$K$5,Matrix,4,FALSE),"€"))</f>
        <v/>
      </c>
      <c r="H128" s="443" t="str">
        <f>IF(A128="","",Ermittlung_Pauschale!O128)</f>
        <v/>
      </c>
      <c r="I128" s="443" t="str">
        <f>IF(A128="","",Ermittlung_Pauschale!O128)</f>
        <v/>
      </c>
      <c r="J128" s="329" t="str">
        <f>IF(A128="","",IF(Monatsverwendungsnachweis!S139="","",Monatsverwendungsnachweis!S139))</f>
        <v/>
      </c>
      <c r="K128" s="329" t="str">
        <f t="shared" si="9"/>
        <v/>
      </c>
    </row>
    <row r="129" spans="1:11" x14ac:dyDescent="0.25">
      <c r="A129" s="328" t="str">
        <f>IF(Ermittlung_Pauschale!N129=0,"",IFERROR(VLOOKUP(Monatsverwendungsnachweis!B140,Positionen,2,FALSE),""))</f>
        <v/>
      </c>
      <c r="B129" s="329" t="str">
        <f t="shared" si="6"/>
        <v/>
      </c>
      <c r="C129" s="328" t="str">
        <f>IF(A129="","",CONCATENATE("MKP"," / ",Monatsverwendungsnachweis!$D$7," / ",RIGHT(Monatsverwendungsnachweis!$F$7,2)," / ",ROW()-1))</f>
        <v/>
      </c>
      <c r="D129" s="330" t="str">
        <f t="shared" si="7"/>
        <v/>
      </c>
      <c r="E129" s="330" t="str">
        <f t="shared" si="8"/>
        <v/>
      </c>
      <c r="F129" s="329" t="str">
        <f>IF(A129="","",VLOOKUP(Monatsverwendungsnachweis!B140,Positionen,3,FALSE))</f>
        <v/>
      </c>
      <c r="G129" s="328" t="str">
        <f>IF(A129="","",CONCATENATE(Monatsverwendungsnachweis!D140," / ", LEFT(Monatsverwendungsnachweis!E140,3)," / ",Ermittlung_Pauschale!N129,"  x  ",MKP_Matrix, " a ",VLOOKUP(Monatsverwendungsnachweis!$K$5,Matrix,4,FALSE),"€"))</f>
        <v/>
      </c>
      <c r="H129" s="443" t="str">
        <f>IF(A129="","",Ermittlung_Pauschale!O129)</f>
        <v/>
      </c>
      <c r="I129" s="443" t="str">
        <f>IF(A129="","",Ermittlung_Pauschale!O129)</f>
        <v/>
      </c>
      <c r="J129" s="329" t="str">
        <f>IF(A129="","",IF(Monatsverwendungsnachweis!S140="","",Monatsverwendungsnachweis!S140))</f>
        <v/>
      </c>
      <c r="K129" s="329" t="str">
        <f t="shared" si="9"/>
        <v/>
      </c>
    </row>
    <row r="130" spans="1:11" x14ac:dyDescent="0.25">
      <c r="A130" s="328" t="str">
        <f>IF(Ermittlung_Pauschale!N130=0,"",IFERROR(VLOOKUP(Monatsverwendungsnachweis!B141,Positionen,2,FALSE),""))</f>
        <v/>
      </c>
      <c r="B130" s="329" t="str">
        <f t="shared" si="6"/>
        <v/>
      </c>
      <c r="C130" s="328" t="str">
        <f>IF(A130="","",CONCATENATE("MKP"," / ",Monatsverwendungsnachweis!$D$7," / ",RIGHT(Monatsverwendungsnachweis!$F$7,2)," / ",ROW()-1))</f>
        <v/>
      </c>
      <c r="D130" s="330" t="str">
        <f t="shared" si="7"/>
        <v/>
      </c>
      <c r="E130" s="330" t="str">
        <f t="shared" si="8"/>
        <v/>
      </c>
      <c r="F130" s="329" t="str">
        <f>IF(A130="","",VLOOKUP(Monatsverwendungsnachweis!B141,Positionen,3,FALSE))</f>
        <v/>
      </c>
      <c r="G130" s="328" t="str">
        <f>IF(A130="","",CONCATENATE(Monatsverwendungsnachweis!D141," / ", LEFT(Monatsverwendungsnachweis!E141,3)," / ",Ermittlung_Pauschale!N130,"  x  ",MKP_Matrix, " a ",VLOOKUP(Monatsverwendungsnachweis!$K$5,Matrix,4,FALSE),"€"))</f>
        <v/>
      </c>
      <c r="H130" s="443" t="str">
        <f>IF(A130="","",Ermittlung_Pauschale!O130)</f>
        <v/>
      </c>
      <c r="I130" s="443" t="str">
        <f>IF(A130="","",Ermittlung_Pauschale!O130)</f>
        <v/>
      </c>
      <c r="J130" s="329" t="str">
        <f>IF(A130="","",IF(Monatsverwendungsnachweis!S141="","",Monatsverwendungsnachweis!S141))</f>
        <v/>
      </c>
      <c r="K130" s="329" t="str">
        <f t="shared" si="9"/>
        <v/>
      </c>
    </row>
    <row r="131" spans="1:11" x14ac:dyDescent="0.25">
      <c r="A131" s="328" t="str">
        <f>IF(Ermittlung_Pauschale!N131=0,"",IFERROR(VLOOKUP(Monatsverwendungsnachweis!B142,Positionen,2,FALSE),""))</f>
        <v/>
      </c>
      <c r="B131" s="329" t="str">
        <f t="shared" ref="B131:B194" si="10">IF(A131="","","ZE")</f>
        <v/>
      </c>
      <c r="C131" s="328" t="str">
        <f>IF(A131="","",CONCATENATE("MKP"," / ",Monatsverwendungsnachweis!$D$7," / ",RIGHT(Monatsverwendungsnachweis!$F$7,2)," / ",ROW()-1))</f>
        <v/>
      </c>
      <c r="D131" s="330" t="str">
        <f t="shared" ref="D131:D194" si="11">IF(A131="","",Monatsende)</f>
        <v/>
      </c>
      <c r="E131" s="330" t="str">
        <f t="shared" ref="E131:E194" si="12">IF(A131="","",Monatsende)</f>
        <v/>
      </c>
      <c r="F131" s="329" t="str">
        <f>IF(A131="","",VLOOKUP(Monatsverwendungsnachweis!B142,Positionen,3,FALSE))</f>
        <v/>
      </c>
      <c r="G131" s="328" t="str">
        <f>IF(A131="","",CONCATENATE(Monatsverwendungsnachweis!D142," / ", LEFT(Monatsverwendungsnachweis!E142,3)," / ",Ermittlung_Pauschale!N131,"  x  ",MKP_Matrix, " a ",VLOOKUP(Monatsverwendungsnachweis!$K$5,Matrix,4,FALSE),"€"))</f>
        <v/>
      </c>
      <c r="H131" s="443" t="str">
        <f>IF(A131="","",Ermittlung_Pauschale!O131)</f>
        <v/>
      </c>
      <c r="I131" s="443" t="str">
        <f>IF(A131="","",Ermittlung_Pauschale!O131)</f>
        <v/>
      </c>
      <c r="J131" s="329" t="str">
        <f>IF(A131="","",IF(Monatsverwendungsnachweis!S142="","",Monatsverwendungsnachweis!S142))</f>
        <v/>
      </c>
      <c r="K131" s="329" t="str">
        <f t="shared" ref="K131:K194" si="13">IF(A131="","","0")</f>
        <v/>
      </c>
    </row>
    <row r="132" spans="1:11" x14ac:dyDescent="0.25">
      <c r="A132" s="328" t="str">
        <f>IF(Ermittlung_Pauschale!N132=0,"",IFERROR(VLOOKUP(Monatsverwendungsnachweis!B143,Positionen,2,FALSE),""))</f>
        <v/>
      </c>
      <c r="B132" s="329" t="str">
        <f t="shared" si="10"/>
        <v/>
      </c>
      <c r="C132" s="328" t="str">
        <f>IF(A132="","",CONCATENATE("MKP"," / ",Monatsverwendungsnachweis!$D$7," / ",RIGHT(Monatsverwendungsnachweis!$F$7,2)," / ",ROW()-1))</f>
        <v/>
      </c>
      <c r="D132" s="330" t="str">
        <f t="shared" si="11"/>
        <v/>
      </c>
      <c r="E132" s="330" t="str">
        <f t="shared" si="12"/>
        <v/>
      </c>
      <c r="F132" s="329" t="str">
        <f>IF(A132="","",VLOOKUP(Monatsverwendungsnachweis!B143,Positionen,3,FALSE))</f>
        <v/>
      </c>
      <c r="G132" s="328" t="str">
        <f>IF(A132="","",CONCATENATE(Monatsverwendungsnachweis!D143," / ", LEFT(Monatsverwendungsnachweis!E143,3)," / ",Ermittlung_Pauschale!N132,"  x  ",MKP_Matrix, " a ",VLOOKUP(Monatsverwendungsnachweis!$K$5,Matrix,4,FALSE),"€"))</f>
        <v/>
      </c>
      <c r="H132" s="443" t="str">
        <f>IF(A132="","",Ermittlung_Pauschale!O132)</f>
        <v/>
      </c>
      <c r="I132" s="443" t="str">
        <f>IF(A132="","",Ermittlung_Pauschale!O132)</f>
        <v/>
      </c>
      <c r="J132" s="329" t="str">
        <f>IF(A132="","",IF(Monatsverwendungsnachweis!S143="","",Monatsverwendungsnachweis!S143))</f>
        <v/>
      </c>
      <c r="K132" s="329" t="str">
        <f t="shared" si="13"/>
        <v/>
      </c>
    </row>
    <row r="133" spans="1:11" x14ac:dyDescent="0.25">
      <c r="A133" s="328" t="str">
        <f>IF(Ermittlung_Pauschale!N133=0,"",IFERROR(VLOOKUP(Monatsverwendungsnachweis!B144,Positionen,2,FALSE),""))</f>
        <v/>
      </c>
      <c r="B133" s="329" t="str">
        <f t="shared" si="10"/>
        <v/>
      </c>
      <c r="C133" s="328" t="str">
        <f>IF(A133="","",CONCATENATE("MKP"," / ",Monatsverwendungsnachweis!$D$7," / ",RIGHT(Monatsverwendungsnachweis!$F$7,2)," / ",ROW()-1))</f>
        <v/>
      </c>
      <c r="D133" s="330" t="str">
        <f t="shared" si="11"/>
        <v/>
      </c>
      <c r="E133" s="330" t="str">
        <f t="shared" si="12"/>
        <v/>
      </c>
      <c r="F133" s="329" t="str">
        <f>IF(A133="","",VLOOKUP(Monatsverwendungsnachweis!B144,Positionen,3,FALSE))</f>
        <v/>
      </c>
      <c r="G133" s="328" t="str">
        <f>IF(A133="","",CONCATENATE(Monatsverwendungsnachweis!D144," / ", LEFT(Monatsverwendungsnachweis!E144,3)," / ",Ermittlung_Pauschale!N133,"  x  ",MKP_Matrix, " a ",VLOOKUP(Monatsverwendungsnachweis!$K$5,Matrix,4,FALSE),"€"))</f>
        <v/>
      </c>
      <c r="H133" s="443" t="str">
        <f>IF(A133="","",Ermittlung_Pauschale!O133)</f>
        <v/>
      </c>
      <c r="I133" s="443" t="str">
        <f>IF(A133="","",Ermittlung_Pauschale!O133)</f>
        <v/>
      </c>
      <c r="J133" s="329" t="str">
        <f>IF(A133="","",IF(Monatsverwendungsnachweis!S144="","",Monatsverwendungsnachweis!S144))</f>
        <v/>
      </c>
      <c r="K133" s="329" t="str">
        <f t="shared" si="13"/>
        <v/>
      </c>
    </row>
    <row r="134" spans="1:11" x14ac:dyDescent="0.25">
      <c r="A134" s="328" t="str">
        <f>IF(Ermittlung_Pauschale!N134=0,"",IFERROR(VLOOKUP(Monatsverwendungsnachweis!B145,Positionen,2,FALSE),""))</f>
        <v/>
      </c>
      <c r="B134" s="329" t="str">
        <f t="shared" si="10"/>
        <v/>
      </c>
      <c r="C134" s="328" t="str">
        <f>IF(A134="","",CONCATENATE("MKP"," / ",Monatsverwendungsnachweis!$D$7," / ",RIGHT(Monatsverwendungsnachweis!$F$7,2)," / ",ROW()-1))</f>
        <v/>
      </c>
      <c r="D134" s="330" t="str">
        <f t="shared" si="11"/>
        <v/>
      </c>
      <c r="E134" s="330" t="str">
        <f t="shared" si="12"/>
        <v/>
      </c>
      <c r="F134" s="329" t="str">
        <f>IF(A134="","",VLOOKUP(Monatsverwendungsnachweis!B145,Positionen,3,FALSE))</f>
        <v/>
      </c>
      <c r="G134" s="328" t="str">
        <f>IF(A134="","",CONCATENATE(Monatsverwendungsnachweis!D145," / ", LEFT(Monatsverwendungsnachweis!E145,3)," / ",Ermittlung_Pauschale!N134,"  x  ",MKP_Matrix, " a ",VLOOKUP(Monatsverwendungsnachweis!$K$5,Matrix,4,FALSE),"€"))</f>
        <v/>
      </c>
      <c r="H134" s="443" t="str">
        <f>IF(A134="","",Ermittlung_Pauschale!O134)</f>
        <v/>
      </c>
      <c r="I134" s="443" t="str">
        <f>IF(A134="","",Ermittlung_Pauschale!O134)</f>
        <v/>
      </c>
      <c r="J134" s="329" t="str">
        <f>IF(A134="","",IF(Monatsverwendungsnachweis!S145="","",Monatsverwendungsnachweis!S145))</f>
        <v/>
      </c>
      <c r="K134" s="329" t="str">
        <f t="shared" si="13"/>
        <v/>
      </c>
    </row>
    <row r="135" spans="1:11" x14ac:dyDescent="0.25">
      <c r="A135" s="328" t="str">
        <f>IF(Ermittlung_Pauschale!N135=0,"",IFERROR(VLOOKUP(Monatsverwendungsnachweis!B146,Positionen,2,FALSE),""))</f>
        <v/>
      </c>
      <c r="B135" s="329" t="str">
        <f t="shared" si="10"/>
        <v/>
      </c>
      <c r="C135" s="328" t="str">
        <f>IF(A135="","",CONCATENATE("MKP"," / ",Monatsverwendungsnachweis!$D$7," / ",RIGHT(Monatsverwendungsnachweis!$F$7,2)," / ",ROW()-1))</f>
        <v/>
      </c>
      <c r="D135" s="330" t="str">
        <f t="shared" si="11"/>
        <v/>
      </c>
      <c r="E135" s="330" t="str">
        <f t="shared" si="12"/>
        <v/>
      </c>
      <c r="F135" s="329" t="str">
        <f>IF(A135="","",VLOOKUP(Monatsverwendungsnachweis!B146,Positionen,3,FALSE))</f>
        <v/>
      </c>
      <c r="G135" s="328" t="str">
        <f>IF(A135="","",CONCATENATE(Monatsverwendungsnachweis!D146," / ", LEFT(Monatsverwendungsnachweis!E146,3)," / ",Ermittlung_Pauschale!N135,"  x  ",MKP_Matrix, " a ",VLOOKUP(Monatsverwendungsnachweis!$K$5,Matrix,4,FALSE),"€"))</f>
        <v/>
      </c>
      <c r="H135" s="443" t="str">
        <f>IF(A135="","",Ermittlung_Pauschale!O135)</f>
        <v/>
      </c>
      <c r="I135" s="443" t="str">
        <f>IF(A135="","",Ermittlung_Pauschale!O135)</f>
        <v/>
      </c>
      <c r="J135" s="329" t="str">
        <f>IF(A135="","",IF(Monatsverwendungsnachweis!S146="","",Monatsverwendungsnachweis!S146))</f>
        <v/>
      </c>
      <c r="K135" s="329" t="str">
        <f t="shared" si="13"/>
        <v/>
      </c>
    </row>
    <row r="136" spans="1:11" x14ac:dyDescent="0.25">
      <c r="A136" s="328" t="str">
        <f>IF(Ermittlung_Pauschale!N136=0,"",IFERROR(VLOOKUP(Monatsverwendungsnachweis!B147,Positionen,2,FALSE),""))</f>
        <v/>
      </c>
      <c r="B136" s="329" t="str">
        <f t="shared" si="10"/>
        <v/>
      </c>
      <c r="C136" s="328" t="str">
        <f>IF(A136="","",CONCATENATE("MKP"," / ",Monatsverwendungsnachweis!$D$7," / ",RIGHT(Monatsverwendungsnachweis!$F$7,2)," / ",ROW()-1))</f>
        <v/>
      </c>
      <c r="D136" s="330" t="str">
        <f t="shared" si="11"/>
        <v/>
      </c>
      <c r="E136" s="330" t="str">
        <f t="shared" si="12"/>
        <v/>
      </c>
      <c r="F136" s="329" t="str">
        <f>IF(A136="","",VLOOKUP(Monatsverwendungsnachweis!B147,Positionen,3,FALSE))</f>
        <v/>
      </c>
      <c r="G136" s="328" t="str">
        <f>IF(A136="","",CONCATENATE(Monatsverwendungsnachweis!D147," / ", LEFT(Monatsverwendungsnachweis!E147,3)," / ",Ermittlung_Pauschale!N136,"  x  ",MKP_Matrix, " a ",VLOOKUP(Monatsverwendungsnachweis!$K$5,Matrix,4,FALSE),"€"))</f>
        <v/>
      </c>
      <c r="H136" s="443" t="str">
        <f>IF(A136="","",Ermittlung_Pauschale!O136)</f>
        <v/>
      </c>
      <c r="I136" s="443" t="str">
        <f>IF(A136="","",Ermittlung_Pauschale!O136)</f>
        <v/>
      </c>
      <c r="J136" s="329" t="str">
        <f>IF(A136="","",IF(Monatsverwendungsnachweis!S147="","",Monatsverwendungsnachweis!S147))</f>
        <v/>
      </c>
      <c r="K136" s="329" t="str">
        <f t="shared" si="13"/>
        <v/>
      </c>
    </row>
    <row r="137" spans="1:11" x14ac:dyDescent="0.25">
      <c r="A137" s="328" t="str">
        <f>IF(Ermittlung_Pauschale!N137=0,"",IFERROR(VLOOKUP(Monatsverwendungsnachweis!B148,Positionen,2,FALSE),""))</f>
        <v/>
      </c>
      <c r="B137" s="329" t="str">
        <f t="shared" si="10"/>
        <v/>
      </c>
      <c r="C137" s="328" t="str">
        <f>IF(A137="","",CONCATENATE("MKP"," / ",Monatsverwendungsnachweis!$D$7," / ",RIGHT(Monatsverwendungsnachweis!$F$7,2)," / ",ROW()-1))</f>
        <v/>
      </c>
      <c r="D137" s="330" t="str">
        <f t="shared" si="11"/>
        <v/>
      </c>
      <c r="E137" s="330" t="str">
        <f t="shared" si="12"/>
        <v/>
      </c>
      <c r="F137" s="329" t="str">
        <f>IF(A137="","",VLOOKUP(Monatsverwendungsnachweis!B148,Positionen,3,FALSE))</f>
        <v/>
      </c>
      <c r="G137" s="328" t="str">
        <f>IF(A137="","",CONCATENATE(Monatsverwendungsnachweis!D148," / ", LEFT(Monatsverwendungsnachweis!E148,3)," / ",Ermittlung_Pauschale!N137,"  x  ",MKP_Matrix, " a ",VLOOKUP(Monatsverwendungsnachweis!$K$5,Matrix,4,FALSE),"€"))</f>
        <v/>
      </c>
      <c r="H137" s="443" t="str">
        <f>IF(A137="","",Ermittlung_Pauschale!O137)</f>
        <v/>
      </c>
      <c r="I137" s="443" t="str">
        <f>IF(A137="","",Ermittlung_Pauschale!O137)</f>
        <v/>
      </c>
      <c r="J137" s="329" t="str">
        <f>IF(A137="","",IF(Monatsverwendungsnachweis!S148="","",Monatsverwendungsnachweis!S148))</f>
        <v/>
      </c>
      <c r="K137" s="329" t="str">
        <f t="shared" si="13"/>
        <v/>
      </c>
    </row>
    <row r="138" spans="1:11" x14ac:dyDescent="0.25">
      <c r="A138" s="328" t="str">
        <f>IF(Ermittlung_Pauschale!N138=0,"",IFERROR(VLOOKUP(Monatsverwendungsnachweis!B149,Positionen,2,FALSE),""))</f>
        <v/>
      </c>
      <c r="B138" s="329" t="str">
        <f t="shared" si="10"/>
        <v/>
      </c>
      <c r="C138" s="328" t="str">
        <f>IF(A138="","",CONCATENATE("MKP"," / ",Monatsverwendungsnachweis!$D$7," / ",RIGHT(Monatsverwendungsnachweis!$F$7,2)," / ",ROW()-1))</f>
        <v/>
      </c>
      <c r="D138" s="330" t="str">
        <f t="shared" si="11"/>
        <v/>
      </c>
      <c r="E138" s="330" t="str">
        <f t="shared" si="12"/>
        <v/>
      </c>
      <c r="F138" s="329" t="str">
        <f>IF(A138="","",VLOOKUP(Monatsverwendungsnachweis!B149,Positionen,3,FALSE))</f>
        <v/>
      </c>
      <c r="G138" s="328" t="str">
        <f>IF(A138="","",CONCATENATE(Monatsverwendungsnachweis!D149," / ", LEFT(Monatsverwendungsnachweis!E149,3)," / ",Ermittlung_Pauschale!N138,"  x  ",MKP_Matrix, " a ",VLOOKUP(Monatsverwendungsnachweis!$K$5,Matrix,4,FALSE),"€"))</f>
        <v/>
      </c>
      <c r="H138" s="443" t="str">
        <f>IF(A138="","",Ermittlung_Pauschale!O138)</f>
        <v/>
      </c>
      <c r="I138" s="443" t="str">
        <f>IF(A138="","",Ermittlung_Pauschale!O138)</f>
        <v/>
      </c>
      <c r="J138" s="329" t="str">
        <f>IF(A138="","",IF(Monatsverwendungsnachweis!S149="","",Monatsverwendungsnachweis!S149))</f>
        <v/>
      </c>
      <c r="K138" s="329" t="str">
        <f t="shared" si="13"/>
        <v/>
      </c>
    </row>
    <row r="139" spans="1:11" x14ac:dyDescent="0.25">
      <c r="A139" s="328" t="str">
        <f>IF(Ermittlung_Pauschale!N139=0,"",IFERROR(VLOOKUP(Monatsverwendungsnachweis!B150,Positionen,2,FALSE),""))</f>
        <v/>
      </c>
      <c r="B139" s="329" t="str">
        <f t="shared" si="10"/>
        <v/>
      </c>
      <c r="C139" s="328" t="str">
        <f>IF(A139="","",CONCATENATE("MKP"," / ",Monatsverwendungsnachweis!$D$7," / ",RIGHT(Monatsverwendungsnachweis!$F$7,2)," / ",ROW()-1))</f>
        <v/>
      </c>
      <c r="D139" s="330" t="str">
        <f t="shared" si="11"/>
        <v/>
      </c>
      <c r="E139" s="330" t="str">
        <f t="shared" si="12"/>
        <v/>
      </c>
      <c r="F139" s="329" t="str">
        <f>IF(A139="","",VLOOKUP(Monatsverwendungsnachweis!B150,Positionen,3,FALSE))</f>
        <v/>
      </c>
      <c r="G139" s="328" t="str">
        <f>IF(A139="","",CONCATENATE(Monatsverwendungsnachweis!D150," / ", LEFT(Monatsverwendungsnachweis!E150,3)," / ",Ermittlung_Pauschale!N139,"  x  ",MKP_Matrix, " a ",VLOOKUP(Monatsverwendungsnachweis!$K$5,Matrix,4,FALSE),"€"))</f>
        <v/>
      </c>
      <c r="H139" s="443" t="str">
        <f>IF(A139="","",Ermittlung_Pauschale!O139)</f>
        <v/>
      </c>
      <c r="I139" s="443" t="str">
        <f>IF(A139="","",Ermittlung_Pauschale!O139)</f>
        <v/>
      </c>
      <c r="J139" s="329" t="str">
        <f>IF(A139="","",IF(Monatsverwendungsnachweis!S150="","",Monatsverwendungsnachweis!S150))</f>
        <v/>
      </c>
      <c r="K139" s="329" t="str">
        <f t="shared" si="13"/>
        <v/>
      </c>
    </row>
    <row r="140" spans="1:11" x14ac:dyDescent="0.25">
      <c r="A140" s="328" t="str">
        <f>IF(Ermittlung_Pauschale!N140=0,"",IFERROR(VLOOKUP(Monatsverwendungsnachweis!B151,Positionen,2,FALSE),""))</f>
        <v/>
      </c>
      <c r="B140" s="329" t="str">
        <f t="shared" si="10"/>
        <v/>
      </c>
      <c r="C140" s="328" t="str">
        <f>IF(A140="","",CONCATENATE("MKP"," / ",Monatsverwendungsnachweis!$D$7," / ",RIGHT(Monatsverwendungsnachweis!$F$7,2)," / ",ROW()-1))</f>
        <v/>
      </c>
      <c r="D140" s="330" t="str">
        <f t="shared" si="11"/>
        <v/>
      </c>
      <c r="E140" s="330" t="str">
        <f t="shared" si="12"/>
        <v/>
      </c>
      <c r="F140" s="329" t="str">
        <f>IF(A140="","",VLOOKUP(Monatsverwendungsnachweis!B151,Positionen,3,FALSE))</f>
        <v/>
      </c>
      <c r="G140" s="328" t="str">
        <f>IF(A140="","",CONCATENATE(Monatsverwendungsnachweis!D151," / ", LEFT(Monatsverwendungsnachweis!E151,3)," / ",Ermittlung_Pauschale!N140,"  x  ",MKP_Matrix, " a ",VLOOKUP(Monatsverwendungsnachweis!$K$5,Matrix,4,FALSE),"€"))</f>
        <v/>
      </c>
      <c r="H140" s="443" t="str">
        <f>IF(A140="","",Ermittlung_Pauschale!O140)</f>
        <v/>
      </c>
      <c r="I140" s="443" t="str">
        <f>IF(A140="","",Ermittlung_Pauschale!O140)</f>
        <v/>
      </c>
      <c r="J140" s="329" t="str">
        <f>IF(A140="","",IF(Monatsverwendungsnachweis!S151="","",Monatsverwendungsnachweis!S151))</f>
        <v/>
      </c>
      <c r="K140" s="329" t="str">
        <f t="shared" si="13"/>
        <v/>
      </c>
    </row>
    <row r="141" spans="1:11" x14ac:dyDescent="0.25">
      <c r="A141" s="328" t="str">
        <f>IF(Ermittlung_Pauschale!N141=0,"",IFERROR(VLOOKUP(Monatsverwendungsnachweis!B152,Positionen,2,FALSE),""))</f>
        <v/>
      </c>
      <c r="B141" s="329" t="str">
        <f t="shared" si="10"/>
        <v/>
      </c>
      <c r="C141" s="328" t="str">
        <f>IF(A141="","",CONCATENATE("MKP"," / ",Monatsverwendungsnachweis!$D$7," / ",RIGHT(Monatsverwendungsnachweis!$F$7,2)," / ",ROW()-1))</f>
        <v/>
      </c>
      <c r="D141" s="330" t="str">
        <f t="shared" si="11"/>
        <v/>
      </c>
      <c r="E141" s="330" t="str">
        <f t="shared" si="12"/>
        <v/>
      </c>
      <c r="F141" s="329" t="str">
        <f>IF(A141="","",VLOOKUP(Monatsverwendungsnachweis!B152,Positionen,3,FALSE))</f>
        <v/>
      </c>
      <c r="G141" s="328" t="str">
        <f>IF(A141="","",CONCATENATE(Monatsverwendungsnachweis!D152," / ", LEFT(Monatsverwendungsnachweis!E152,3)," / ",Ermittlung_Pauschale!N141,"  x  ",MKP_Matrix, " a ",VLOOKUP(Monatsverwendungsnachweis!$K$5,Matrix,4,FALSE),"€"))</f>
        <v/>
      </c>
      <c r="H141" s="443" t="str">
        <f>IF(A141="","",Ermittlung_Pauschale!O141)</f>
        <v/>
      </c>
      <c r="I141" s="443" t="str">
        <f>IF(A141="","",Ermittlung_Pauschale!O141)</f>
        <v/>
      </c>
      <c r="J141" s="329" t="str">
        <f>IF(A141="","",IF(Monatsverwendungsnachweis!S152="","",Monatsverwendungsnachweis!S152))</f>
        <v/>
      </c>
      <c r="K141" s="329" t="str">
        <f t="shared" si="13"/>
        <v/>
      </c>
    </row>
    <row r="142" spans="1:11" x14ac:dyDescent="0.25">
      <c r="A142" s="328" t="str">
        <f>IF(Ermittlung_Pauschale!N142=0,"",IFERROR(VLOOKUP(Monatsverwendungsnachweis!B153,Positionen,2,FALSE),""))</f>
        <v/>
      </c>
      <c r="B142" s="329" t="str">
        <f t="shared" si="10"/>
        <v/>
      </c>
      <c r="C142" s="328" t="str">
        <f>IF(A142="","",CONCATENATE("MKP"," / ",Monatsverwendungsnachweis!$D$7," / ",RIGHT(Monatsverwendungsnachweis!$F$7,2)," / ",ROW()-1))</f>
        <v/>
      </c>
      <c r="D142" s="330" t="str">
        <f t="shared" si="11"/>
        <v/>
      </c>
      <c r="E142" s="330" t="str">
        <f t="shared" si="12"/>
        <v/>
      </c>
      <c r="F142" s="329" t="str">
        <f>IF(A142="","",VLOOKUP(Monatsverwendungsnachweis!B153,Positionen,3,FALSE))</f>
        <v/>
      </c>
      <c r="G142" s="328" t="str">
        <f>IF(A142="","",CONCATENATE(Monatsverwendungsnachweis!D153," / ", LEFT(Monatsverwendungsnachweis!E153,3)," / ",Ermittlung_Pauschale!N142,"  x  ",MKP_Matrix, " a ",VLOOKUP(Monatsverwendungsnachweis!$K$5,Matrix,4,FALSE),"€"))</f>
        <v/>
      </c>
      <c r="H142" s="443" t="str">
        <f>IF(A142="","",Ermittlung_Pauschale!O142)</f>
        <v/>
      </c>
      <c r="I142" s="443" t="str">
        <f>IF(A142="","",Ermittlung_Pauschale!O142)</f>
        <v/>
      </c>
      <c r="J142" s="329" t="str">
        <f>IF(A142="","",IF(Monatsverwendungsnachweis!S153="","",Monatsverwendungsnachweis!S153))</f>
        <v/>
      </c>
      <c r="K142" s="329" t="str">
        <f t="shared" si="13"/>
        <v/>
      </c>
    </row>
    <row r="143" spans="1:11" x14ac:dyDescent="0.25">
      <c r="A143" s="328" t="str">
        <f>IF(Ermittlung_Pauschale!N143=0,"",IFERROR(VLOOKUP(Monatsverwendungsnachweis!B154,Positionen,2,FALSE),""))</f>
        <v/>
      </c>
      <c r="B143" s="329" t="str">
        <f t="shared" si="10"/>
        <v/>
      </c>
      <c r="C143" s="328" t="str">
        <f>IF(A143="","",CONCATENATE("MKP"," / ",Monatsverwendungsnachweis!$D$7," / ",RIGHT(Monatsverwendungsnachweis!$F$7,2)," / ",ROW()-1))</f>
        <v/>
      </c>
      <c r="D143" s="330" t="str">
        <f t="shared" si="11"/>
        <v/>
      </c>
      <c r="E143" s="330" t="str">
        <f t="shared" si="12"/>
        <v/>
      </c>
      <c r="F143" s="329" t="str">
        <f>IF(A143="","",VLOOKUP(Monatsverwendungsnachweis!B154,Positionen,3,FALSE))</f>
        <v/>
      </c>
      <c r="G143" s="328" t="str">
        <f>IF(A143="","",CONCATENATE(Monatsverwendungsnachweis!D154," / ", LEFT(Monatsverwendungsnachweis!E154,3)," / ",Ermittlung_Pauschale!N143,"  x  ",MKP_Matrix, " a ",VLOOKUP(Monatsverwendungsnachweis!$K$5,Matrix,4,FALSE),"€"))</f>
        <v/>
      </c>
      <c r="H143" s="443" t="str">
        <f>IF(A143="","",Ermittlung_Pauschale!O143)</f>
        <v/>
      </c>
      <c r="I143" s="443" t="str">
        <f>IF(A143="","",Ermittlung_Pauschale!O143)</f>
        <v/>
      </c>
      <c r="J143" s="329" t="str">
        <f>IF(A143="","",IF(Monatsverwendungsnachweis!S154="","",Monatsverwendungsnachweis!S154))</f>
        <v/>
      </c>
      <c r="K143" s="329" t="str">
        <f t="shared" si="13"/>
        <v/>
      </c>
    </row>
    <row r="144" spans="1:11" x14ac:dyDescent="0.25">
      <c r="A144" s="328" t="str">
        <f>IF(Ermittlung_Pauschale!N144=0,"",IFERROR(VLOOKUP(Monatsverwendungsnachweis!B155,Positionen,2,FALSE),""))</f>
        <v/>
      </c>
      <c r="B144" s="329" t="str">
        <f t="shared" si="10"/>
        <v/>
      </c>
      <c r="C144" s="328" t="str">
        <f>IF(A144="","",CONCATENATE("MKP"," / ",Monatsverwendungsnachweis!$D$7," / ",RIGHT(Monatsverwendungsnachweis!$F$7,2)," / ",ROW()-1))</f>
        <v/>
      </c>
      <c r="D144" s="330" t="str">
        <f t="shared" si="11"/>
        <v/>
      </c>
      <c r="E144" s="330" t="str">
        <f t="shared" si="12"/>
        <v/>
      </c>
      <c r="F144" s="329" t="str">
        <f>IF(A144="","",VLOOKUP(Monatsverwendungsnachweis!B155,Positionen,3,FALSE))</f>
        <v/>
      </c>
      <c r="G144" s="328" t="str">
        <f>IF(A144="","",CONCATENATE(Monatsverwendungsnachweis!D155," / ", LEFT(Monatsverwendungsnachweis!E155,3)," / ",Ermittlung_Pauschale!N144,"  x  ",MKP_Matrix, " a ",VLOOKUP(Monatsverwendungsnachweis!$K$5,Matrix,4,FALSE),"€"))</f>
        <v/>
      </c>
      <c r="H144" s="443" t="str">
        <f>IF(A144="","",Ermittlung_Pauschale!O144)</f>
        <v/>
      </c>
      <c r="I144" s="443" t="str">
        <f>IF(A144="","",Ermittlung_Pauschale!O144)</f>
        <v/>
      </c>
      <c r="J144" s="329" t="str">
        <f>IF(A144="","",IF(Monatsverwendungsnachweis!S155="","",Monatsverwendungsnachweis!S155))</f>
        <v/>
      </c>
      <c r="K144" s="329" t="str">
        <f t="shared" si="13"/>
        <v/>
      </c>
    </row>
    <row r="145" spans="1:11" x14ac:dyDescent="0.25">
      <c r="A145" s="328" t="str">
        <f>IF(Ermittlung_Pauschale!N145=0,"",IFERROR(VLOOKUP(Monatsverwendungsnachweis!B156,Positionen,2,FALSE),""))</f>
        <v/>
      </c>
      <c r="B145" s="329" t="str">
        <f t="shared" si="10"/>
        <v/>
      </c>
      <c r="C145" s="328" t="str">
        <f>IF(A145="","",CONCATENATE("MKP"," / ",Monatsverwendungsnachweis!$D$7," / ",RIGHT(Monatsverwendungsnachweis!$F$7,2)," / ",ROW()-1))</f>
        <v/>
      </c>
      <c r="D145" s="330" t="str">
        <f t="shared" si="11"/>
        <v/>
      </c>
      <c r="E145" s="330" t="str">
        <f t="shared" si="12"/>
        <v/>
      </c>
      <c r="F145" s="329" t="str">
        <f>IF(A145="","",VLOOKUP(Monatsverwendungsnachweis!B156,Positionen,3,FALSE))</f>
        <v/>
      </c>
      <c r="G145" s="328" t="str">
        <f>IF(A145="","",CONCATENATE(Monatsverwendungsnachweis!D156," / ", LEFT(Monatsverwendungsnachweis!E156,3)," / ",Ermittlung_Pauschale!N145,"  x  ",MKP_Matrix, " a ",VLOOKUP(Monatsverwendungsnachweis!$K$5,Matrix,4,FALSE),"€"))</f>
        <v/>
      </c>
      <c r="H145" s="443" t="str">
        <f>IF(A145="","",Ermittlung_Pauschale!O145)</f>
        <v/>
      </c>
      <c r="I145" s="443" t="str">
        <f>IF(A145="","",Ermittlung_Pauschale!O145)</f>
        <v/>
      </c>
      <c r="J145" s="329" t="str">
        <f>IF(A145="","",IF(Monatsverwendungsnachweis!S156="","",Monatsverwendungsnachweis!S156))</f>
        <v/>
      </c>
      <c r="K145" s="329" t="str">
        <f t="shared" si="13"/>
        <v/>
      </c>
    </row>
    <row r="146" spans="1:11" x14ac:dyDescent="0.25">
      <c r="A146" s="328" t="str">
        <f>IF(Ermittlung_Pauschale!N146=0,"",IFERROR(VLOOKUP(Monatsverwendungsnachweis!B157,Positionen,2,FALSE),""))</f>
        <v/>
      </c>
      <c r="B146" s="329" t="str">
        <f t="shared" si="10"/>
        <v/>
      </c>
      <c r="C146" s="328" t="str">
        <f>IF(A146="","",CONCATENATE("MKP"," / ",Monatsverwendungsnachweis!$D$7," / ",RIGHT(Monatsverwendungsnachweis!$F$7,2)," / ",ROW()-1))</f>
        <v/>
      </c>
      <c r="D146" s="330" t="str">
        <f t="shared" si="11"/>
        <v/>
      </c>
      <c r="E146" s="330" t="str">
        <f t="shared" si="12"/>
        <v/>
      </c>
      <c r="F146" s="329" t="str">
        <f>IF(A146="","",VLOOKUP(Monatsverwendungsnachweis!B157,Positionen,3,FALSE))</f>
        <v/>
      </c>
      <c r="G146" s="328" t="str">
        <f>IF(A146="","",CONCATENATE(Monatsverwendungsnachweis!D157," / ", LEFT(Monatsverwendungsnachweis!E157,3)," / ",Ermittlung_Pauschale!N146,"  x  ",MKP_Matrix, " a ",VLOOKUP(Monatsverwendungsnachweis!$K$5,Matrix,4,FALSE),"€"))</f>
        <v/>
      </c>
      <c r="H146" s="443" t="str">
        <f>IF(A146="","",Ermittlung_Pauschale!O146)</f>
        <v/>
      </c>
      <c r="I146" s="443" t="str">
        <f>IF(A146="","",Ermittlung_Pauschale!O146)</f>
        <v/>
      </c>
      <c r="J146" s="329" t="str">
        <f>IF(A146="","",IF(Monatsverwendungsnachweis!S157="","",Monatsverwendungsnachweis!S157))</f>
        <v/>
      </c>
      <c r="K146" s="329" t="str">
        <f t="shared" si="13"/>
        <v/>
      </c>
    </row>
    <row r="147" spans="1:11" x14ac:dyDescent="0.25">
      <c r="A147" s="328" t="str">
        <f>IF(Ermittlung_Pauschale!N147=0,"",IFERROR(VLOOKUP(Monatsverwendungsnachweis!B158,Positionen,2,FALSE),""))</f>
        <v/>
      </c>
      <c r="B147" s="329" t="str">
        <f t="shared" si="10"/>
        <v/>
      </c>
      <c r="C147" s="328" t="str">
        <f>IF(A147="","",CONCATENATE("MKP"," / ",Monatsverwendungsnachweis!$D$7," / ",RIGHT(Monatsverwendungsnachweis!$F$7,2)," / ",ROW()-1))</f>
        <v/>
      </c>
      <c r="D147" s="330" t="str">
        <f t="shared" si="11"/>
        <v/>
      </c>
      <c r="E147" s="330" t="str">
        <f t="shared" si="12"/>
        <v/>
      </c>
      <c r="F147" s="329" t="str">
        <f>IF(A147="","",VLOOKUP(Monatsverwendungsnachweis!B158,Positionen,3,FALSE))</f>
        <v/>
      </c>
      <c r="G147" s="328" t="str">
        <f>IF(A147="","",CONCATENATE(Monatsverwendungsnachweis!D158," / ", LEFT(Monatsverwendungsnachweis!E158,3)," / ",Ermittlung_Pauschale!N147,"  x  ",MKP_Matrix, " a ",VLOOKUP(Monatsverwendungsnachweis!$K$5,Matrix,4,FALSE),"€"))</f>
        <v/>
      </c>
      <c r="H147" s="443" t="str">
        <f>IF(A147="","",Ermittlung_Pauschale!O147)</f>
        <v/>
      </c>
      <c r="I147" s="443" t="str">
        <f>IF(A147="","",Ermittlung_Pauschale!O147)</f>
        <v/>
      </c>
      <c r="J147" s="329" t="str">
        <f>IF(A147="","",IF(Monatsverwendungsnachweis!S158="","",Monatsverwendungsnachweis!S158))</f>
        <v/>
      </c>
      <c r="K147" s="329" t="str">
        <f t="shared" si="13"/>
        <v/>
      </c>
    </row>
    <row r="148" spans="1:11" x14ac:dyDescent="0.25">
      <c r="A148" s="328" t="str">
        <f>IF(Ermittlung_Pauschale!N148=0,"",IFERROR(VLOOKUP(Monatsverwendungsnachweis!B159,Positionen,2,FALSE),""))</f>
        <v/>
      </c>
      <c r="B148" s="329" t="str">
        <f t="shared" si="10"/>
        <v/>
      </c>
      <c r="C148" s="328" t="str">
        <f>IF(A148="","",CONCATENATE("MKP"," / ",Monatsverwendungsnachweis!$D$7," / ",RIGHT(Monatsverwendungsnachweis!$F$7,2)," / ",ROW()-1))</f>
        <v/>
      </c>
      <c r="D148" s="330" t="str">
        <f t="shared" si="11"/>
        <v/>
      </c>
      <c r="E148" s="330" t="str">
        <f t="shared" si="12"/>
        <v/>
      </c>
      <c r="F148" s="329" t="str">
        <f>IF(A148="","",VLOOKUP(Monatsverwendungsnachweis!B159,Positionen,3,FALSE))</f>
        <v/>
      </c>
      <c r="G148" s="328" t="str">
        <f>IF(A148="","",CONCATENATE(Monatsverwendungsnachweis!D159," / ", LEFT(Monatsverwendungsnachweis!E159,3)," / ",Ermittlung_Pauschale!N148,"  x  ",MKP_Matrix, " a ",VLOOKUP(Monatsverwendungsnachweis!$K$5,Matrix,4,FALSE),"€"))</f>
        <v/>
      </c>
      <c r="H148" s="443" t="str">
        <f>IF(A148="","",Ermittlung_Pauschale!O148)</f>
        <v/>
      </c>
      <c r="I148" s="443" t="str">
        <f>IF(A148="","",Ermittlung_Pauschale!O148)</f>
        <v/>
      </c>
      <c r="J148" s="329" t="str">
        <f>IF(A148="","",IF(Monatsverwendungsnachweis!S159="","",Monatsverwendungsnachweis!S159))</f>
        <v/>
      </c>
      <c r="K148" s="329" t="str">
        <f t="shared" si="13"/>
        <v/>
      </c>
    </row>
    <row r="149" spans="1:11" x14ac:dyDescent="0.25">
      <c r="A149" s="328" t="str">
        <f>IF(Ermittlung_Pauschale!N149=0,"",IFERROR(VLOOKUP(Monatsverwendungsnachweis!B160,Positionen,2,FALSE),""))</f>
        <v/>
      </c>
      <c r="B149" s="329" t="str">
        <f t="shared" si="10"/>
        <v/>
      </c>
      <c r="C149" s="328" t="str">
        <f>IF(A149="","",CONCATENATE("MKP"," / ",Monatsverwendungsnachweis!$D$7," / ",RIGHT(Monatsverwendungsnachweis!$F$7,2)," / ",ROW()-1))</f>
        <v/>
      </c>
      <c r="D149" s="330" t="str">
        <f t="shared" si="11"/>
        <v/>
      </c>
      <c r="E149" s="330" t="str">
        <f t="shared" si="12"/>
        <v/>
      </c>
      <c r="F149" s="329" t="str">
        <f>IF(A149="","",VLOOKUP(Monatsverwendungsnachweis!B160,Positionen,3,FALSE))</f>
        <v/>
      </c>
      <c r="G149" s="328" t="str">
        <f>IF(A149="","",CONCATENATE(Monatsverwendungsnachweis!D160," / ", LEFT(Monatsverwendungsnachweis!E160,3)," / ",Ermittlung_Pauschale!N149,"  x  ",MKP_Matrix, " a ",VLOOKUP(Monatsverwendungsnachweis!$K$5,Matrix,4,FALSE),"€"))</f>
        <v/>
      </c>
      <c r="H149" s="443" t="str">
        <f>IF(A149="","",Ermittlung_Pauschale!O149)</f>
        <v/>
      </c>
      <c r="I149" s="443" t="str">
        <f>IF(A149="","",Ermittlung_Pauschale!O149)</f>
        <v/>
      </c>
      <c r="J149" s="329" t="str">
        <f>IF(A149="","",IF(Monatsverwendungsnachweis!S160="","",Monatsverwendungsnachweis!S160))</f>
        <v/>
      </c>
      <c r="K149" s="329" t="str">
        <f t="shared" si="13"/>
        <v/>
      </c>
    </row>
    <row r="150" spans="1:11" x14ac:dyDescent="0.25">
      <c r="A150" s="328" t="str">
        <f>IF(Ermittlung_Pauschale!N150=0,"",IFERROR(VLOOKUP(Monatsverwendungsnachweis!B161,Positionen,2,FALSE),""))</f>
        <v/>
      </c>
      <c r="B150" s="329" t="str">
        <f t="shared" si="10"/>
        <v/>
      </c>
      <c r="C150" s="328" t="str">
        <f>IF(A150="","",CONCATENATE("MKP"," / ",Monatsverwendungsnachweis!$D$7," / ",RIGHT(Monatsverwendungsnachweis!$F$7,2)," / ",ROW()-1))</f>
        <v/>
      </c>
      <c r="D150" s="330" t="str">
        <f t="shared" si="11"/>
        <v/>
      </c>
      <c r="E150" s="330" t="str">
        <f t="shared" si="12"/>
        <v/>
      </c>
      <c r="F150" s="329" t="str">
        <f>IF(A150="","",VLOOKUP(Monatsverwendungsnachweis!B161,Positionen,3,FALSE))</f>
        <v/>
      </c>
      <c r="G150" s="328" t="str">
        <f>IF(A150="","",CONCATENATE(Monatsverwendungsnachweis!D161," / ", LEFT(Monatsverwendungsnachweis!E161,3)," / ",Ermittlung_Pauschale!N150,"  x  ",MKP_Matrix, " a ",VLOOKUP(Monatsverwendungsnachweis!$K$5,Matrix,4,FALSE),"€"))</f>
        <v/>
      </c>
      <c r="H150" s="443" t="str">
        <f>IF(A150="","",Ermittlung_Pauschale!O150)</f>
        <v/>
      </c>
      <c r="I150" s="443" t="str">
        <f>IF(A150="","",Ermittlung_Pauschale!O150)</f>
        <v/>
      </c>
      <c r="J150" s="329" t="str">
        <f>IF(A150="","",IF(Monatsverwendungsnachweis!S161="","",Monatsverwendungsnachweis!S161))</f>
        <v/>
      </c>
      <c r="K150" s="329" t="str">
        <f t="shared" si="13"/>
        <v/>
      </c>
    </row>
    <row r="151" spans="1:11" x14ac:dyDescent="0.25">
      <c r="A151" s="328" t="str">
        <f>IF(Ermittlung_Pauschale!N151=0,"",IFERROR(VLOOKUP(Monatsverwendungsnachweis!B162,Positionen,2,FALSE),""))</f>
        <v/>
      </c>
      <c r="B151" s="329" t="str">
        <f t="shared" si="10"/>
        <v/>
      </c>
      <c r="C151" s="328" t="str">
        <f>IF(A151="","",CONCATENATE("MKP"," / ",Monatsverwendungsnachweis!$D$7," / ",RIGHT(Monatsverwendungsnachweis!$F$7,2)," / ",ROW()-1))</f>
        <v/>
      </c>
      <c r="D151" s="330" t="str">
        <f t="shared" si="11"/>
        <v/>
      </c>
      <c r="E151" s="330" t="str">
        <f t="shared" si="12"/>
        <v/>
      </c>
      <c r="F151" s="329" t="str">
        <f>IF(A151="","",VLOOKUP(Monatsverwendungsnachweis!B162,Positionen,3,FALSE))</f>
        <v/>
      </c>
      <c r="G151" s="328" t="str">
        <f>IF(A151="","",CONCATENATE(Monatsverwendungsnachweis!D162," / ", LEFT(Monatsverwendungsnachweis!E162,3)," / ",Ermittlung_Pauschale!N151,"  x  ",MKP_Matrix, " a ",VLOOKUP(Monatsverwendungsnachweis!$K$5,Matrix,4,FALSE),"€"))</f>
        <v/>
      </c>
      <c r="H151" s="443" t="str">
        <f>IF(A151="","",Ermittlung_Pauschale!O151)</f>
        <v/>
      </c>
      <c r="I151" s="443" t="str">
        <f>IF(A151="","",Ermittlung_Pauschale!O151)</f>
        <v/>
      </c>
      <c r="J151" s="329" t="str">
        <f>IF(A151="","",IF(Monatsverwendungsnachweis!S162="","",Monatsverwendungsnachweis!S162))</f>
        <v/>
      </c>
      <c r="K151" s="329" t="str">
        <f t="shared" si="13"/>
        <v/>
      </c>
    </row>
    <row r="152" spans="1:11" x14ac:dyDescent="0.25">
      <c r="A152" s="328" t="str">
        <f>IF(Ermittlung_Pauschale!N152=0,"",IFERROR(VLOOKUP(Monatsverwendungsnachweis!B163,Positionen,2,FALSE),""))</f>
        <v/>
      </c>
      <c r="B152" s="329" t="str">
        <f t="shared" si="10"/>
        <v/>
      </c>
      <c r="C152" s="328" t="str">
        <f>IF(A152="","",CONCATENATE("MKP"," / ",Monatsverwendungsnachweis!$D$7," / ",RIGHT(Monatsverwendungsnachweis!$F$7,2)," / ",ROW()-1))</f>
        <v/>
      </c>
      <c r="D152" s="330" t="str">
        <f t="shared" si="11"/>
        <v/>
      </c>
      <c r="E152" s="330" t="str">
        <f t="shared" si="12"/>
        <v/>
      </c>
      <c r="F152" s="329" t="str">
        <f>IF(A152="","",VLOOKUP(Monatsverwendungsnachweis!B163,Positionen,3,FALSE))</f>
        <v/>
      </c>
      <c r="G152" s="328" t="str">
        <f>IF(A152="","",CONCATENATE(Monatsverwendungsnachweis!D163," / ", LEFT(Monatsverwendungsnachweis!E163,3)," / ",Ermittlung_Pauschale!N152,"  x  ",MKP_Matrix, " a ",VLOOKUP(Monatsverwendungsnachweis!$K$5,Matrix,4,FALSE),"€"))</f>
        <v/>
      </c>
      <c r="H152" s="443" t="str">
        <f>IF(A152="","",Ermittlung_Pauschale!O152)</f>
        <v/>
      </c>
      <c r="I152" s="443" t="str">
        <f>IF(A152="","",Ermittlung_Pauschale!O152)</f>
        <v/>
      </c>
      <c r="J152" s="329" t="str">
        <f>IF(A152="","",IF(Monatsverwendungsnachweis!S163="","",Monatsverwendungsnachweis!S163))</f>
        <v/>
      </c>
      <c r="K152" s="329" t="str">
        <f t="shared" si="13"/>
        <v/>
      </c>
    </row>
    <row r="153" spans="1:11" x14ac:dyDescent="0.25">
      <c r="A153" s="328" t="str">
        <f>IF(Ermittlung_Pauschale!N153=0,"",IFERROR(VLOOKUP(Monatsverwendungsnachweis!B164,Positionen,2,FALSE),""))</f>
        <v/>
      </c>
      <c r="B153" s="329" t="str">
        <f t="shared" si="10"/>
        <v/>
      </c>
      <c r="C153" s="328" t="str">
        <f>IF(A153="","",CONCATENATE("MKP"," / ",Monatsverwendungsnachweis!$D$7," / ",RIGHT(Monatsverwendungsnachweis!$F$7,2)," / ",ROW()-1))</f>
        <v/>
      </c>
      <c r="D153" s="330" t="str">
        <f t="shared" si="11"/>
        <v/>
      </c>
      <c r="E153" s="330" t="str">
        <f t="shared" si="12"/>
        <v/>
      </c>
      <c r="F153" s="329" t="str">
        <f>IF(A153="","",VLOOKUP(Monatsverwendungsnachweis!B164,Positionen,3,FALSE))</f>
        <v/>
      </c>
      <c r="G153" s="328" t="str">
        <f>IF(A153="","",CONCATENATE(Monatsverwendungsnachweis!D164," / ", LEFT(Monatsverwendungsnachweis!E164,3)," / ",Ermittlung_Pauschale!N153,"  x  ",MKP_Matrix, " a ",VLOOKUP(Monatsverwendungsnachweis!$K$5,Matrix,4,FALSE),"€"))</f>
        <v/>
      </c>
      <c r="H153" s="443" t="str">
        <f>IF(A153="","",Ermittlung_Pauschale!O153)</f>
        <v/>
      </c>
      <c r="I153" s="443" t="str">
        <f>IF(A153="","",Ermittlung_Pauschale!O153)</f>
        <v/>
      </c>
      <c r="J153" s="329" t="str">
        <f>IF(A153="","",IF(Monatsverwendungsnachweis!S164="","",Monatsverwendungsnachweis!S164))</f>
        <v/>
      </c>
      <c r="K153" s="329" t="str">
        <f t="shared" si="13"/>
        <v/>
      </c>
    </row>
    <row r="154" spans="1:11" x14ac:dyDescent="0.25">
      <c r="A154" s="328" t="str">
        <f>IF(Ermittlung_Pauschale!N154=0,"",IFERROR(VLOOKUP(Monatsverwendungsnachweis!B165,Positionen,2,FALSE),""))</f>
        <v/>
      </c>
      <c r="B154" s="329" t="str">
        <f t="shared" si="10"/>
        <v/>
      </c>
      <c r="C154" s="328" t="str">
        <f>IF(A154="","",CONCATENATE("MKP"," / ",Monatsverwendungsnachweis!$D$7," / ",RIGHT(Monatsverwendungsnachweis!$F$7,2)," / ",ROW()-1))</f>
        <v/>
      </c>
      <c r="D154" s="330" t="str">
        <f t="shared" si="11"/>
        <v/>
      </c>
      <c r="E154" s="330" t="str">
        <f t="shared" si="12"/>
        <v/>
      </c>
      <c r="F154" s="329" t="str">
        <f>IF(A154="","",VLOOKUP(Monatsverwendungsnachweis!B165,Positionen,3,FALSE))</f>
        <v/>
      </c>
      <c r="G154" s="328" t="str">
        <f>IF(A154="","",CONCATENATE(Monatsverwendungsnachweis!D165," / ", LEFT(Monatsverwendungsnachweis!E165,3)," / ",Ermittlung_Pauschale!N154,"  x  ",MKP_Matrix, " a ",VLOOKUP(Monatsverwendungsnachweis!$K$5,Matrix,4,FALSE),"€"))</f>
        <v/>
      </c>
      <c r="H154" s="443" t="str">
        <f>IF(A154="","",Ermittlung_Pauschale!O154)</f>
        <v/>
      </c>
      <c r="I154" s="443" t="str">
        <f>IF(A154="","",Ermittlung_Pauschale!O154)</f>
        <v/>
      </c>
      <c r="J154" s="329" t="str">
        <f>IF(A154="","",IF(Monatsverwendungsnachweis!S165="","",Monatsverwendungsnachweis!S165))</f>
        <v/>
      </c>
      <c r="K154" s="329" t="str">
        <f t="shared" si="13"/>
        <v/>
      </c>
    </row>
    <row r="155" spans="1:11" x14ac:dyDescent="0.25">
      <c r="A155" s="328" t="str">
        <f>IF(Ermittlung_Pauschale!N155=0,"",IFERROR(VLOOKUP(Monatsverwendungsnachweis!B166,Positionen,2,FALSE),""))</f>
        <v/>
      </c>
      <c r="B155" s="329" t="str">
        <f t="shared" si="10"/>
        <v/>
      </c>
      <c r="C155" s="328" t="str">
        <f>IF(A155="","",CONCATENATE("MKP"," / ",Monatsverwendungsnachweis!$D$7," / ",RIGHT(Monatsverwendungsnachweis!$F$7,2)," / ",ROW()-1))</f>
        <v/>
      </c>
      <c r="D155" s="330" t="str">
        <f t="shared" si="11"/>
        <v/>
      </c>
      <c r="E155" s="330" t="str">
        <f t="shared" si="12"/>
        <v/>
      </c>
      <c r="F155" s="329" t="str">
        <f>IF(A155="","",VLOOKUP(Monatsverwendungsnachweis!B166,Positionen,3,FALSE))</f>
        <v/>
      </c>
      <c r="G155" s="328" t="str">
        <f>IF(A155="","",CONCATENATE(Monatsverwendungsnachweis!D166," / ", LEFT(Monatsverwendungsnachweis!E166,3)," / ",Ermittlung_Pauschale!N155,"  x  ",MKP_Matrix, " a ",VLOOKUP(Monatsverwendungsnachweis!$K$5,Matrix,4,FALSE),"€"))</f>
        <v/>
      </c>
      <c r="H155" s="443" t="str">
        <f>IF(A155="","",Ermittlung_Pauschale!O155)</f>
        <v/>
      </c>
      <c r="I155" s="443" t="str">
        <f>IF(A155="","",Ermittlung_Pauschale!O155)</f>
        <v/>
      </c>
      <c r="J155" s="329" t="str">
        <f>IF(A155="","",IF(Monatsverwendungsnachweis!S166="","",Monatsverwendungsnachweis!S166))</f>
        <v/>
      </c>
      <c r="K155" s="329" t="str">
        <f t="shared" si="13"/>
        <v/>
      </c>
    </row>
    <row r="156" spans="1:11" x14ac:dyDescent="0.25">
      <c r="A156" s="328" t="str">
        <f>IF(Ermittlung_Pauschale!N156=0,"",IFERROR(VLOOKUP(Monatsverwendungsnachweis!B167,Positionen,2,FALSE),""))</f>
        <v/>
      </c>
      <c r="B156" s="329" t="str">
        <f t="shared" si="10"/>
        <v/>
      </c>
      <c r="C156" s="328" t="str">
        <f>IF(A156="","",CONCATENATE("MKP"," / ",Monatsverwendungsnachweis!$D$7," / ",RIGHT(Monatsverwendungsnachweis!$F$7,2)," / ",ROW()-1))</f>
        <v/>
      </c>
      <c r="D156" s="330" t="str">
        <f t="shared" si="11"/>
        <v/>
      </c>
      <c r="E156" s="330" t="str">
        <f t="shared" si="12"/>
        <v/>
      </c>
      <c r="F156" s="329" t="str">
        <f>IF(A156="","",VLOOKUP(Monatsverwendungsnachweis!B167,Positionen,3,FALSE))</f>
        <v/>
      </c>
      <c r="G156" s="328" t="str">
        <f>IF(A156="","",CONCATENATE(Monatsverwendungsnachweis!D167," / ", LEFT(Monatsverwendungsnachweis!E167,3)," / ",Ermittlung_Pauschale!N156,"  x  ",MKP_Matrix, " a ",VLOOKUP(Monatsverwendungsnachweis!$K$5,Matrix,4,FALSE),"€"))</f>
        <v/>
      </c>
      <c r="H156" s="443" t="str">
        <f>IF(A156="","",Ermittlung_Pauschale!O156)</f>
        <v/>
      </c>
      <c r="I156" s="443" t="str">
        <f>IF(A156="","",Ermittlung_Pauschale!O156)</f>
        <v/>
      </c>
      <c r="J156" s="329" t="str">
        <f>IF(A156="","",IF(Monatsverwendungsnachweis!S167="","",Monatsverwendungsnachweis!S167))</f>
        <v/>
      </c>
      <c r="K156" s="329" t="str">
        <f t="shared" si="13"/>
        <v/>
      </c>
    </row>
    <row r="157" spans="1:11" x14ac:dyDescent="0.25">
      <c r="A157" s="328" t="str">
        <f>IF(Ermittlung_Pauschale!N157=0,"",IFERROR(VLOOKUP(Monatsverwendungsnachweis!B168,Positionen,2,FALSE),""))</f>
        <v/>
      </c>
      <c r="B157" s="329" t="str">
        <f t="shared" si="10"/>
        <v/>
      </c>
      <c r="C157" s="328" t="str">
        <f>IF(A157="","",CONCATENATE("MKP"," / ",Monatsverwendungsnachweis!$D$7," / ",RIGHT(Monatsverwendungsnachweis!$F$7,2)," / ",ROW()-1))</f>
        <v/>
      </c>
      <c r="D157" s="330" t="str">
        <f t="shared" si="11"/>
        <v/>
      </c>
      <c r="E157" s="330" t="str">
        <f t="shared" si="12"/>
        <v/>
      </c>
      <c r="F157" s="329" t="str">
        <f>IF(A157="","",VLOOKUP(Monatsverwendungsnachweis!B168,Positionen,3,FALSE))</f>
        <v/>
      </c>
      <c r="G157" s="328" t="str">
        <f>IF(A157="","",CONCATENATE(Monatsverwendungsnachweis!D168," / ", LEFT(Monatsverwendungsnachweis!E168,3)," / ",Ermittlung_Pauschale!N157,"  x  ",MKP_Matrix, " a ",VLOOKUP(Monatsverwendungsnachweis!$K$5,Matrix,4,FALSE),"€"))</f>
        <v/>
      </c>
      <c r="H157" s="443" t="str">
        <f>IF(A157="","",Ermittlung_Pauschale!O157)</f>
        <v/>
      </c>
      <c r="I157" s="443" t="str">
        <f>IF(A157="","",Ermittlung_Pauschale!O157)</f>
        <v/>
      </c>
      <c r="J157" s="329" t="str">
        <f>IF(A157="","",IF(Monatsverwendungsnachweis!S168="","",Monatsverwendungsnachweis!S168))</f>
        <v/>
      </c>
      <c r="K157" s="329" t="str">
        <f t="shared" si="13"/>
        <v/>
      </c>
    </row>
    <row r="158" spans="1:11" x14ac:dyDescent="0.25">
      <c r="A158" s="328" t="str">
        <f>IF(Ermittlung_Pauschale!N158=0,"",IFERROR(VLOOKUP(Monatsverwendungsnachweis!B169,Positionen,2,FALSE),""))</f>
        <v/>
      </c>
      <c r="B158" s="329" t="str">
        <f t="shared" si="10"/>
        <v/>
      </c>
      <c r="C158" s="328" t="str">
        <f>IF(A158="","",CONCATENATE("MKP"," / ",Monatsverwendungsnachweis!$D$7," / ",RIGHT(Monatsverwendungsnachweis!$F$7,2)," / ",ROW()-1))</f>
        <v/>
      </c>
      <c r="D158" s="330" t="str">
        <f t="shared" si="11"/>
        <v/>
      </c>
      <c r="E158" s="330" t="str">
        <f t="shared" si="12"/>
        <v/>
      </c>
      <c r="F158" s="329" t="str">
        <f>IF(A158="","",VLOOKUP(Monatsverwendungsnachweis!B169,Positionen,3,FALSE))</f>
        <v/>
      </c>
      <c r="G158" s="328" t="str">
        <f>IF(A158="","",CONCATENATE(Monatsverwendungsnachweis!D169," / ", LEFT(Monatsverwendungsnachweis!E169,3)," / ",Ermittlung_Pauschale!N158,"  x  ",MKP_Matrix, " a ",VLOOKUP(Monatsverwendungsnachweis!$K$5,Matrix,4,FALSE),"€"))</f>
        <v/>
      </c>
      <c r="H158" s="443" t="str">
        <f>IF(A158="","",Ermittlung_Pauschale!O158)</f>
        <v/>
      </c>
      <c r="I158" s="443" t="str">
        <f>IF(A158="","",Ermittlung_Pauschale!O158)</f>
        <v/>
      </c>
      <c r="J158" s="329" t="str">
        <f>IF(A158="","",IF(Monatsverwendungsnachweis!S169="","",Monatsverwendungsnachweis!S169))</f>
        <v/>
      </c>
      <c r="K158" s="329" t="str">
        <f t="shared" si="13"/>
        <v/>
      </c>
    </row>
    <row r="159" spans="1:11" x14ac:dyDescent="0.25">
      <c r="A159" s="328" t="str">
        <f>IF(Ermittlung_Pauschale!N159=0,"",IFERROR(VLOOKUP(Monatsverwendungsnachweis!B170,Positionen,2,FALSE),""))</f>
        <v/>
      </c>
      <c r="B159" s="329" t="str">
        <f t="shared" si="10"/>
        <v/>
      </c>
      <c r="C159" s="328" t="str">
        <f>IF(A159="","",CONCATENATE("MKP"," / ",Monatsverwendungsnachweis!$D$7," / ",RIGHT(Monatsverwendungsnachweis!$F$7,2)," / ",ROW()-1))</f>
        <v/>
      </c>
      <c r="D159" s="330" t="str">
        <f t="shared" si="11"/>
        <v/>
      </c>
      <c r="E159" s="330" t="str">
        <f t="shared" si="12"/>
        <v/>
      </c>
      <c r="F159" s="329" t="str">
        <f>IF(A159="","",VLOOKUP(Monatsverwendungsnachweis!B170,Positionen,3,FALSE))</f>
        <v/>
      </c>
      <c r="G159" s="328" t="str">
        <f>IF(A159="","",CONCATENATE(Monatsverwendungsnachweis!D170," / ", LEFT(Monatsverwendungsnachweis!E170,3)," / ",Ermittlung_Pauschale!N159,"  x  ",MKP_Matrix, " a ",VLOOKUP(Monatsverwendungsnachweis!$K$5,Matrix,4,FALSE),"€"))</f>
        <v/>
      </c>
      <c r="H159" s="443" t="str">
        <f>IF(A159="","",Ermittlung_Pauschale!O159)</f>
        <v/>
      </c>
      <c r="I159" s="443" t="str">
        <f>IF(A159="","",Ermittlung_Pauschale!O159)</f>
        <v/>
      </c>
      <c r="J159" s="329" t="str">
        <f>IF(A159="","",IF(Monatsverwendungsnachweis!S170="","",Monatsverwendungsnachweis!S170))</f>
        <v/>
      </c>
      <c r="K159" s="329" t="str">
        <f t="shared" si="13"/>
        <v/>
      </c>
    </row>
    <row r="160" spans="1:11" x14ac:dyDescent="0.25">
      <c r="A160" s="328" t="str">
        <f>IF(Ermittlung_Pauschale!N160=0,"",IFERROR(VLOOKUP(Monatsverwendungsnachweis!B171,Positionen,2,FALSE),""))</f>
        <v/>
      </c>
      <c r="B160" s="329" t="str">
        <f t="shared" si="10"/>
        <v/>
      </c>
      <c r="C160" s="328" t="str">
        <f>IF(A160="","",CONCATENATE("MKP"," / ",Monatsverwendungsnachweis!$D$7," / ",RIGHT(Monatsverwendungsnachweis!$F$7,2)," / ",ROW()-1))</f>
        <v/>
      </c>
      <c r="D160" s="330" t="str">
        <f t="shared" si="11"/>
        <v/>
      </c>
      <c r="E160" s="330" t="str">
        <f t="shared" si="12"/>
        <v/>
      </c>
      <c r="F160" s="329" t="str">
        <f>IF(A160="","",VLOOKUP(Monatsverwendungsnachweis!B171,Positionen,3,FALSE))</f>
        <v/>
      </c>
      <c r="G160" s="328" t="str">
        <f>IF(A160="","",CONCATENATE(Monatsverwendungsnachweis!D171," / ", LEFT(Monatsverwendungsnachweis!E171,3)," / ",Ermittlung_Pauschale!N160,"  x  ",MKP_Matrix, " a ",VLOOKUP(Monatsverwendungsnachweis!$K$5,Matrix,4,FALSE),"€"))</f>
        <v/>
      </c>
      <c r="H160" s="443" t="str">
        <f>IF(A160="","",Ermittlung_Pauschale!O160)</f>
        <v/>
      </c>
      <c r="I160" s="443" t="str">
        <f>IF(A160="","",Ermittlung_Pauschale!O160)</f>
        <v/>
      </c>
      <c r="J160" s="329" t="str">
        <f>IF(A160="","",IF(Monatsverwendungsnachweis!S171="","",Monatsverwendungsnachweis!S171))</f>
        <v/>
      </c>
      <c r="K160" s="329" t="str">
        <f t="shared" si="13"/>
        <v/>
      </c>
    </row>
    <row r="161" spans="1:11" x14ac:dyDescent="0.25">
      <c r="A161" s="328" t="str">
        <f>IF(Ermittlung_Pauschale!N161=0,"",IFERROR(VLOOKUP(Monatsverwendungsnachweis!B172,Positionen,2,FALSE),""))</f>
        <v/>
      </c>
      <c r="B161" s="329" t="str">
        <f t="shared" si="10"/>
        <v/>
      </c>
      <c r="C161" s="328" t="str">
        <f>IF(A161="","",CONCATENATE("MKP"," / ",Monatsverwendungsnachweis!$D$7," / ",RIGHT(Monatsverwendungsnachweis!$F$7,2)," / ",ROW()-1))</f>
        <v/>
      </c>
      <c r="D161" s="330" t="str">
        <f t="shared" si="11"/>
        <v/>
      </c>
      <c r="E161" s="330" t="str">
        <f t="shared" si="12"/>
        <v/>
      </c>
      <c r="F161" s="329" t="str">
        <f>IF(A161="","",VLOOKUP(Monatsverwendungsnachweis!B172,Positionen,3,FALSE))</f>
        <v/>
      </c>
      <c r="G161" s="328" t="str">
        <f>IF(A161="","",CONCATENATE(Monatsverwendungsnachweis!D172," / ", LEFT(Monatsverwendungsnachweis!E172,3)," / ",Ermittlung_Pauschale!N161,"  x  ",MKP_Matrix, " a ",VLOOKUP(Monatsverwendungsnachweis!$K$5,Matrix,4,FALSE),"€"))</f>
        <v/>
      </c>
      <c r="H161" s="443" t="str">
        <f>IF(A161="","",Ermittlung_Pauschale!O161)</f>
        <v/>
      </c>
      <c r="I161" s="443" t="str">
        <f>IF(A161="","",Ermittlung_Pauschale!O161)</f>
        <v/>
      </c>
      <c r="J161" s="329" t="str">
        <f>IF(A161="","",IF(Monatsverwendungsnachweis!S172="","",Monatsverwendungsnachweis!S172))</f>
        <v/>
      </c>
      <c r="K161" s="329" t="str">
        <f t="shared" si="13"/>
        <v/>
      </c>
    </row>
    <row r="162" spans="1:11" x14ac:dyDescent="0.25">
      <c r="A162" s="328" t="str">
        <f>IF(Ermittlung_Pauschale!N162=0,"",IFERROR(VLOOKUP(Monatsverwendungsnachweis!B173,Positionen,2,FALSE),""))</f>
        <v/>
      </c>
      <c r="B162" s="329" t="str">
        <f t="shared" si="10"/>
        <v/>
      </c>
      <c r="C162" s="328" t="str">
        <f>IF(A162="","",CONCATENATE("MKP"," / ",Monatsverwendungsnachweis!$D$7," / ",RIGHT(Monatsverwendungsnachweis!$F$7,2)," / ",ROW()-1))</f>
        <v/>
      </c>
      <c r="D162" s="330" t="str">
        <f t="shared" si="11"/>
        <v/>
      </c>
      <c r="E162" s="330" t="str">
        <f t="shared" si="12"/>
        <v/>
      </c>
      <c r="F162" s="329" t="str">
        <f>IF(A162="","",VLOOKUP(Monatsverwendungsnachweis!B173,Positionen,3,FALSE))</f>
        <v/>
      </c>
      <c r="G162" s="328" t="str">
        <f>IF(A162="","",CONCATENATE(Monatsverwendungsnachweis!D173," / ", LEFT(Monatsverwendungsnachweis!E173,3)," / ",Ermittlung_Pauschale!N162,"  x  ",MKP_Matrix, " a ",VLOOKUP(Monatsverwendungsnachweis!$K$5,Matrix,4,FALSE),"€"))</f>
        <v/>
      </c>
      <c r="H162" s="443" t="str">
        <f>IF(A162="","",Ermittlung_Pauschale!O162)</f>
        <v/>
      </c>
      <c r="I162" s="443" t="str">
        <f>IF(A162="","",Ermittlung_Pauschale!O162)</f>
        <v/>
      </c>
      <c r="J162" s="329" t="str">
        <f>IF(A162="","",IF(Monatsverwendungsnachweis!S173="","",Monatsverwendungsnachweis!S173))</f>
        <v/>
      </c>
      <c r="K162" s="329" t="str">
        <f t="shared" si="13"/>
        <v/>
      </c>
    </row>
    <row r="163" spans="1:11" x14ac:dyDescent="0.25">
      <c r="A163" s="328" t="str">
        <f>IF(Ermittlung_Pauschale!N163=0,"",IFERROR(VLOOKUP(Monatsverwendungsnachweis!B174,Positionen,2,FALSE),""))</f>
        <v/>
      </c>
      <c r="B163" s="329" t="str">
        <f t="shared" si="10"/>
        <v/>
      </c>
      <c r="C163" s="328" t="str">
        <f>IF(A163="","",CONCATENATE("MKP"," / ",Monatsverwendungsnachweis!$D$7," / ",RIGHT(Monatsverwendungsnachweis!$F$7,2)," / ",ROW()-1))</f>
        <v/>
      </c>
      <c r="D163" s="330" t="str">
        <f t="shared" si="11"/>
        <v/>
      </c>
      <c r="E163" s="330" t="str">
        <f t="shared" si="12"/>
        <v/>
      </c>
      <c r="F163" s="329" t="str">
        <f>IF(A163="","",VLOOKUP(Monatsverwendungsnachweis!B174,Positionen,3,FALSE))</f>
        <v/>
      </c>
      <c r="G163" s="328" t="str">
        <f>IF(A163="","",CONCATENATE(Monatsverwendungsnachweis!D174," / ", LEFT(Monatsverwendungsnachweis!E174,3)," / ",Ermittlung_Pauschale!N163,"  x  ",MKP_Matrix, " a ",VLOOKUP(Monatsverwendungsnachweis!$K$5,Matrix,4,FALSE),"€"))</f>
        <v/>
      </c>
      <c r="H163" s="443" t="str">
        <f>IF(A163="","",Ermittlung_Pauschale!O163)</f>
        <v/>
      </c>
      <c r="I163" s="443" t="str">
        <f>IF(A163="","",Ermittlung_Pauschale!O163)</f>
        <v/>
      </c>
      <c r="J163" s="329" t="str">
        <f>IF(A163="","",IF(Monatsverwendungsnachweis!S174="","",Monatsverwendungsnachweis!S174))</f>
        <v/>
      </c>
      <c r="K163" s="329" t="str">
        <f t="shared" si="13"/>
        <v/>
      </c>
    </row>
    <row r="164" spans="1:11" x14ac:dyDescent="0.25">
      <c r="A164" s="328" t="str">
        <f>IF(Ermittlung_Pauschale!N164=0,"",IFERROR(VLOOKUP(Monatsverwendungsnachweis!B175,Positionen,2,FALSE),""))</f>
        <v/>
      </c>
      <c r="B164" s="329" t="str">
        <f t="shared" si="10"/>
        <v/>
      </c>
      <c r="C164" s="328" t="str">
        <f>IF(A164="","",CONCATENATE("MKP"," / ",Monatsverwendungsnachweis!$D$7," / ",RIGHT(Monatsverwendungsnachweis!$F$7,2)," / ",ROW()-1))</f>
        <v/>
      </c>
      <c r="D164" s="330" t="str">
        <f t="shared" si="11"/>
        <v/>
      </c>
      <c r="E164" s="330" t="str">
        <f t="shared" si="12"/>
        <v/>
      </c>
      <c r="F164" s="329" t="str">
        <f>IF(A164="","",VLOOKUP(Monatsverwendungsnachweis!B175,Positionen,3,FALSE))</f>
        <v/>
      </c>
      <c r="G164" s="328" t="str">
        <f>IF(A164="","",CONCATENATE(Monatsverwendungsnachweis!D175," / ", LEFT(Monatsverwendungsnachweis!E175,3)," / ",Ermittlung_Pauschale!N164,"  x  ",MKP_Matrix, " a ",VLOOKUP(Monatsverwendungsnachweis!$K$5,Matrix,4,FALSE),"€"))</f>
        <v/>
      </c>
      <c r="H164" s="443" t="str">
        <f>IF(A164="","",Ermittlung_Pauschale!O164)</f>
        <v/>
      </c>
      <c r="I164" s="443" t="str">
        <f>IF(A164="","",Ermittlung_Pauschale!O164)</f>
        <v/>
      </c>
      <c r="J164" s="329" t="str">
        <f>IF(A164="","",IF(Monatsverwendungsnachweis!S175="","",Monatsverwendungsnachweis!S175))</f>
        <v/>
      </c>
      <c r="K164" s="329" t="str">
        <f t="shared" si="13"/>
        <v/>
      </c>
    </row>
    <row r="165" spans="1:11" x14ac:dyDescent="0.25">
      <c r="A165" s="328" t="str">
        <f>IF(Ermittlung_Pauschale!N165=0,"",IFERROR(VLOOKUP(Monatsverwendungsnachweis!B176,Positionen,2,FALSE),""))</f>
        <v/>
      </c>
      <c r="B165" s="329" t="str">
        <f t="shared" si="10"/>
        <v/>
      </c>
      <c r="C165" s="328" t="str">
        <f>IF(A165="","",CONCATENATE("MKP"," / ",Monatsverwendungsnachweis!$D$7," / ",RIGHT(Monatsverwendungsnachweis!$F$7,2)," / ",ROW()-1))</f>
        <v/>
      </c>
      <c r="D165" s="330" t="str">
        <f t="shared" si="11"/>
        <v/>
      </c>
      <c r="E165" s="330" t="str">
        <f t="shared" si="12"/>
        <v/>
      </c>
      <c r="F165" s="329" t="str">
        <f>IF(A165="","",VLOOKUP(Monatsverwendungsnachweis!B176,Positionen,3,FALSE))</f>
        <v/>
      </c>
      <c r="G165" s="328" t="str">
        <f>IF(A165="","",CONCATENATE(Monatsverwendungsnachweis!D176," / ", LEFT(Monatsverwendungsnachweis!E176,3)," / ",Ermittlung_Pauschale!N165,"  x  ",MKP_Matrix, " a ",VLOOKUP(Monatsverwendungsnachweis!$K$5,Matrix,4,FALSE),"€"))</f>
        <v/>
      </c>
      <c r="H165" s="443" t="str">
        <f>IF(A165="","",Ermittlung_Pauschale!O165)</f>
        <v/>
      </c>
      <c r="I165" s="443" t="str">
        <f>IF(A165="","",Ermittlung_Pauschale!O165)</f>
        <v/>
      </c>
      <c r="J165" s="329" t="str">
        <f>IF(A165="","",IF(Monatsverwendungsnachweis!S176="","",Monatsverwendungsnachweis!S176))</f>
        <v/>
      </c>
      <c r="K165" s="329" t="str">
        <f t="shared" si="13"/>
        <v/>
      </c>
    </row>
    <row r="166" spans="1:11" x14ac:dyDescent="0.25">
      <c r="A166" s="328" t="str">
        <f>IF(Ermittlung_Pauschale!N166=0,"",IFERROR(VLOOKUP(Monatsverwendungsnachweis!B177,Positionen,2,FALSE),""))</f>
        <v/>
      </c>
      <c r="B166" s="329" t="str">
        <f t="shared" si="10"/>
        <v/>
      </c>
      <c r="C166" s="328" t="str">
        <f>IF(A166="","",CONCATENATE("MKP"," / ",Monatsverwendungsnachweis!$D$7," / ",RIGHT(Monatsverwendungsnachweis!$F$7,2)," / ",ROW()-1))</f>
        <v/>
      </c>
      <c r="D166" s="330" t="str">
        <f t="shared" si="11"/>
        <v/>
      </c>
      <c r="E166" s="330" t="str">
        <f t="shared" si="12"/>
        <v/>
      </c>
      <c r="F166" s="329" t="str">
        <f>IF(A166="","",VLOOKUP(Monatsverwendungsnachweis!B177,Positionen,3,FALSE))</f>
        <v/>
      </c>
      <c r="G166" s="328" t="str">
        <f>IF(A166="","",CONCATENATE(Monatsverwendungsnachweis!D177," / ", LEFT(Monatsverwendungsnachweis!E177,3)," / ",Ermittlung_Pauschale!N166,"  x  ",MKP_Matrix, " a ",VLOOKUP(Monatsverwendungsnachweis!$K$5,Matrix,4,FALSE),"€"))</f>
        <v/>
      </c>
      <c r="H166" s="443" t="str">
        <f>IF(A166="","",Ermittlung_Pauschale!O166)</f>
        <v/>
      </c>
      <c r="I166" s="443" t="str">
        <f>IF(A166="","",Ermittlung_Pauschale!O166)</f>
        <v/>
      </c>
      <c r="J166" s="329" t="str">
        <f>IF(A166="","",IF(Monatsverwendungsnachweis!S177="","",Monatsverwendungsnachweis!S177))</f>
        <v/>
      </c>
      <c r="K166" s="329" t="str">
        <f t="shared" si="13"/>
        <v/>
      </c>
    </row>
    <row r="167" spans="1:11" x14ac:dyDescent="0.25">
      <c r="A167" s="328" t="str">
        <f>IF(Ermittlung_Pauschale!N167=0,"",IFERROR(VLOOKUP(Monatsverwendungsnachweis!B178,Positionen,2,FALSE),""))</f>
        <v/>
      </c>
      <c r="B167" s="329" t="str">
        <f t="shared" si="10"/>
        <v/>
      </c>
      <c r="C167" s="328" t="str">
        <f>IF(A167="","",CONCATENATE("MKP"," / ",Monatsverwendungsnachweis!$D$7," / ",RIGHT(Monatsverwendungsnachweis!$F$7,2)," / ",ROW()-1))</f>
        <v/>
      </c>
      <c r="D167" s="330" t="str">
        <f t="shared" si="11"/>
        <v/>
      </c>
      <c r="E167" s="330" t="str">
        <f t="shared" si="12"/>
        <v/>
      </c>
      <c r="F167" s="329" t="str">
        <f>IF(A167="","",VLOOKUP(Monatsverwendungsnachweis!B178,Positionen,3,FALSE))</f>
        <v/>
      </c>
      <c r="G167" s="328" t="str">
        <f>IF(A167="","",CONCATENATE(Monatsverwendungsnachweis!D178," / ", LEFT(Monatsverwendungsnachweis!E178,3)," / ",Ermittlung_Pauschale!N167,"  x  ",MKP_Matrix, " a ",VLOOKUP(Monatsverwendungsnachweis!$K$5,Matrix,4,FALSE),"€"))</f>
        <v/>
      </c>
      <c r="H167" s="443" t="str">
        <f>IF(A167="","",Ermittlung_Pauschale!O167)</f>
        <v/>
      </c>
      <c r="I167" s="443" t="str">
        <f>IF(A167="","",Ermittlung_Pauschale!O167)</f>
        <v/>
      </c>
      <c r="J167" s="329" t="str">
        <f>IF(A167="","",IF(Monatsverwendungsnachweis!S178="","",Monatsverwendungsnachweis!S178))</f>
        <v/>
      </c>
      <c r="K167" s="329" t="str">
        <f t="shared" si="13"/>
        <v/>
      </c>
    </row>
    <row r="168" spans="1:11" x14ac:dyDescent="0.25">
      <c r="A168" s="328" t="str">
        <f>IF(Ermittlung_Pauschale!N168=0,"",IFERROR(VLOOKUP(Monatsverwendungsnachweis!B179,Positionen,2,FALSE),""))</f>
        <v/>
      </c>
      <c r="B168" s="329" t="str">
        <f t="shared" si="10"/>
        <v/>
      </c>
      <c r="C168" s="328" t="str">
        <f>IF(A168="","",CONCATENATE("MKP"," / ",Monatsverwendungsnachweis!$D$7," / ",RIGHT(Monatsverwendungsnachweis!$F$7,2)," / ",ROW()-1))</f>
        <v/>
      </c>
      <c r="D168" s="330" t="str">
        <f t="shared" si="11"/>
        <v/>
      </c>
      <c r="E168" s="330" t="str">
        <f t="shared" si="12"/>
        <v/>
      </c>
      <c r="F168" s="329" t="str">
        <f>IF(A168="","",VLOOKUP(Monatsverwendungsnachweis!B179,Positionen,3,FALSE))</f>
        <v/>
      </c>
      <c r="G168" s="328" t="str">
        <f>IF(A168="","",CONCATENATE(Monatsverwendungsnachweis!D179," / ", LEFT(Monatsverwendungsnachweis!E179,3)," / ",Ermittlung_Pauschale!N168,"  x  ",MKP_Matrix, " a ",VLOOKUP(Monatsverwendungsnachweis!$K$5,Matrix,4,FALSE),"€"))</f>
        <v/>
      </c>
      <c r="H168" s="443" t="str">
        <f>IF(A168="","",Ermittlung_Pauschale!O168)</f>
        <v/>
      </c>
      <c r="I168" s="443" t="str">
        <f>IF(A168="","",Ermittlung_Pauschale!O168)</f>
        <v/>
      </c>
      <c r="J168" s="329" t="str">
        <f>IF(A168="","",IF(Monatsverwendungsnachweis!S179="","",Monatsverwendungsnachweis!S179))</f>
        <v/>
      </c>
      <c r="K168" s="329" t="str">
        <f t="shared" si="13"/>
        <v/>
      </c>
    </row>
    <row r="169" spans="1:11" x14ac:dyDescent="0.25">
      <c r="A169" s="328" t="str">
        <f>IF(Ermittlung_Pauschale!N169=0,"",IFERROR(VLOOKUP(Monatsverwendungsnachweis!B180,Positionen,2,FALSE),""))</f>
        <v/>
      </c>
      <c r="B169" s="329" t="str">
        <f t="shared" si="10"/>
        <v/>
      </c>
      <c r="C169" s="328" t="str">
        <f>IF(A169="","",CONCATENATE("MKP"," / ",Monatsverwendungsnachweis!$D$7," / ",RIGHT(Monatsverwendungsnachweis!$F$7,2)," / ",ROW()-1))</f>
        <v/>
      </c>
      <c r="D169" s="330" t="str">
        <f t="shared" si="11"/>
        <v/>
      </c>
      <c r="E169" s="330" t="str">
        <f t="shared" si="12"/>
        <v/>
      </c>
      <c r="F169" s="329" t="str">
        <f>IF(A169="","",VLOOKUP(Monatsverwendungsnachweis!B180,Positionen,3,FALSE))</f>
        <v/>
      </c>
      <c r="G169" s="328" t="str">
        <f>IF(A169="","",CONCATENATE(Monatsverwendungsnachweis!D180," / ", LEFT(Monatsverwendungsnachweis!E180,3)," / ",Ermittlung_Pauschale!N169,"  x  ",MKP_Matrix, " a ",VLOOKUP(Monatsverwendungsnachweis!$K$5,Matrix,4,FALSE),"€"))</f>
        <v/>
      </c>
      <c r="H169" s="443" t="str">
        <f>IF(A169="","",Ermittlung_Pauschale!O169)</f>
        <v/>
      </c>
      <c r="I169" s="443" t="str">
        <f>IF(A169="","",Ermittlung_Pauschale!O169)</f>
        <v/>
      </c>
      <c r="J169" s="329" t="str">
        <f>IF(A169="","",IF(Monatsverwendungsnachweis!S180="","",Monatsverwendungsnachweis!S180))</f>
        <v/>
      </c>
      <c r="K169" s="329" t="str">
        <f t="shared" si="13"/>
        <v/>
      </c>
    </row>
    <row r="170" spans="1:11" x14ac:dyDescent="0.25">
      <c r="A170" s="328" t="str">
        <f>IF(Ermittlung_Pauschale!N170=0,"",IFERROR(VLOOKUP(Monatsverwendungsnachweis!B181,Positionen,2,FALSE),""))</f>
        <v/>
      </c>
      <c r="B170" s="329" t="str">
        <f t="shared" si="10"/>
        <v/>
      </c>
      <c r="C170" s="328" t="str">
        <f>IF(A170="","",CONCATENATE("MKP"," / ",Monatsverwendungsnachweis!$D$7," / ",RIGHT(Monatsverwendungsnachweis!$F$7,2)," / ",ROW()-1))</f>
        <v/>
      </c>
      <c r="D170" s="330" t="str">
        <f t="shared" si="11"/>
        <v/>
      </c>
      <c r="E170" s="330" t="str">
        <f t="shared" si="12"/>
        <v/>
      </c>
      <c r="F170" s="329" t="str">
        <f>IF(A170="","",VLOOKUP(Monatsverwendungsnachweis!B181,Positionen,3,FALSE))</f>
        <v/>
      </c>
      <c r="G170" s="328" t="str">
        <f>IF(A170="","",CONCATENATE(Monatsverwendungsnachweis!D181," / ", LEFT(Monatsverwendungsnachweis!E181,3)," / ",Ermittlung_Pauschale!N170,"  x  ",MKP_Matrix, " a ",VLOOKUP(Monatsverwendungsnachweis!$K$5,Matrix,4,FALSE),"€"))</f>
        <v/>
      </c>
      <c r="H170" s="443" t="str">
        <f>IF(A170="","",Ermittlung_Pauschale!O170)</f>
        <v/>
      </c>
      <c r="I170" s="443" t="str">
        <f>IF(A170="","",Ermittlung_Pauschale!O170)</f>
        <v/>
      </c>
      <c r="J170" s="329" t="str">
        <f>IF(A170="","",IF(Monatsverwendungsnachweis!S181="","",Monatsverwendungsnachweis!S181))</f>
        <v/>
      </c>
      <c r="K170" s="329" t="str">
        <f t="shared" si="13"/>
        <v/>
      </c>
    </row>
    <row r="171" spans="1:11" x14ac:dyDescent="0.25">
      <c r="A171" s="328" t="str">
        <f>IF(Ermittlung_Pauschale!N171=0,"",IFERROR(VLOOKUP(Monatsverwendungsnachweis!B182,Positionen,2,FALSE),""))</f>
        <v/>
      </c>
      <c r="B171" s="329" t="str">
        <f t="shared" si="10"/>
        <v/>
      </c>
      <c r="C171" s="328" t="str">
        <f>IF(A171="","",CONCATENATE("MKP"," / ",Monatsverwendungsnachweis!$D$7," / ",RIGHT(Monatsverwendungsnachweis!$F$7,2)," / ",ROW()-1))</f>
        <v/>
      </c>
      <c r="D171" s="330" t="str">
        <f t="shared" si="11"/>
        <v/>
      </c>
      <c r="E171" s="330" t="str">
        <f t="shared" si="12"/>
        <v/>
      </c>
      <c r="F171" s="329" t="str">
        <f>IF(A171="","",VLOOKUP(Monatsverwendungsnachweis!B182,Positionen,3,FALSE))</f>
        <v/>
      </c>
      <c r="G171" s="328" t="str">
        <f>IF(A171="","",CONCATENATE(Monatsverwendungsnachweis!D182," / ", LEFT(Monatsverwendungsnachweis!E182,3)," / ",Ermittlung_Pauschale!N171,"  x  ",MKP_Matrix, " a ",VLOOKUP(Monatsverwendungsnachweis!$K$5,Matrix,4,FALSE),"€"))</f>
        <v/>
      </c>
      <c r="H171" s="443" t="str">
        <f>IF(A171="","",Ermittlung_Pauschale!O171)</f>
        <v/>
      </c>
      <c r="I171" s="443" t="str">
        <f>IF(A171="","",Ermittlung_Pauschale!O171)</f>
        <v/>
      </c>
      <c r="J171" s="329" t="str">
        <f>IF(A171="","",IF(Monatsverwendungsnachweis!S182="","",Monatsverwendungsnachweis!S182))</f>
        <v/>
      </c>
      <c r="K171" s="329" t="str">
        <f t="shared" si="13"/>
        <v/>
      </c>
    </row>
    <row r="172" spans="1:11" x14ac:dyDescent="0.25">
      <c r="A172" s="328" t="str">
        <f>IF(Ermittlung_Pauschale!N172=0,"",IFERROR(VLOOKUP(Monatsverwendungsnachweis!B183,Positionen,2,FALSE),""))</f>
        <v/>
      </c>
      <c r="B172" s="329" t="str">
        <f t="shared" si="10"/>
        <v/>
      </c>
      <c r="C172" s="328" t="str">
        <f>IF(A172="","",CONCATENATE("MKP"," / ",Monatsverwendungsnachweis!$D$7," / ",RIGHT(Monatsverwendungsnachweis!$F$7,2)," / ",ROW()-1))</f>
        <v/>
      </c>
      <c r="D172" s="330" t="str">
        <f t="shared" si="11"/>
        <v/>
      </c>
      <c r="E172" s="330" t="str">
        <f t="shared" si="12"/>
        <v/>
      </c>
      <c r="F172" s="329" t="str">
        <f>IF(A172="","",VLOOKUP(Monatsverwendungsnachweis!B183,Positionen,3,FALSE))</f>
        <v/>
      </c>
      <c r="G172" s="328" t="str">
        <f>IF(A172="","",CONCATENATE(Monatsverwendungsnachweis!D183," / ", LEFT(Monatsverwendungsnachweis!E183,3)," / ",Ermittlung_Pauschale!N172,"  x  ",MKP_Matrix, " a ",VLOOKUP(Monatsverwendungsnachweis!$K$5,Matrix,4,FALSE),"€"))</f>
        <v/>
      </c>
      <c r="H172" s="443" t="str">
        <f>IF(A172="","",Ermittlung_Pauschale!O172)</f>
        <v/>
      </c>
      <c r="I172" s="443" t="str">
        <f>IF(A172="","",Ermittlung_Pauschale!O172)</f>
        <v/>
      </c>
      <c r="J172" s="329" t="str">
        <f>IF(A172="","",IF(Monatsverwendungsnachweis!S183="","",Monatsverwendungsnachweis!S183))</f>
        <v/>
      </c>
      <c r="K172" s="329" t="str">
        <f t="shared" si="13"/>
        <v/>
      </c>
    </row>
    <row r="173" spans="1:11" x14ac:dyDescent="0.25">
      <c r="A173" s="328" t="str">
        <f>IF(Ermittlung_Pauschale!N173=0,"",IFERROR(VLOOKUP(Monatsverwendungsnachweis!B184,Positionen,2,FALSE),""))</f>
        <v/>
      </c>
      <c r="B173" s="329" t="str">
        <f t="shared" si="10"/>
        <v/>
      </c>
      <c r="C173" s="328" t="str">
        <f>IF(A173="","",CONCATENATE("MKP"," / ",Monatsverwendungsnachweis!$D$7," / ",RIGHT(Monatsverwendungsnachweis!$F$7,2)," / ",ROW()-1))</f>
        <v/>
      </c>
      <c r="D173" s="330" t="str">
        <f t="shared" si="11"/>
        <v/>
      </c>
      <c r="E173" s="330" t="str">
        <f t="shared" si="12"/>
        <v/>
      </c>
      <c r="F173" s="329" t="str">
        <f>IF(A173="","",VLOOKUP(Monatsverwendungsnachweis!B184,Positionen,3,FALSE))</f>
        <v/>
      </c>
      <c r="G173" s="328" t="str">
        <f>IF(A173="","",CONCATENATE(Monatsverwendungsnachweis!D184," / ", LEFT(Monatsverwendungsnachweis!E184,3)," / ",Ermittlung_Pauschale!N173,"  x  ",MKP_Matrix, " a ",VLOOKUP(Monatsverwendungsnachweis!$K$5,Matrix,4,FALSE),"€"))</f>
        <v/>
      </c>
      <c r="H173" s="443" t="str">
        <f>IF(A173="","",Ermittlung_Pauschale!O173)</f>
        <v/>
      </c>
      <c r="I173" s="443" t="str">
        <f>IF(A173="","",Ermittlung_Pauschale!O173)</f>
        <v/>
      </c>
      <c r="J173" s="329" t="str">
        <f>IF(A173="","",IF(Monatsverwendungsnachweis!S184="","",Monatsverwendungsnachweis!S184))</f>
        <v/>
      </c>
      <c r="K173" s="329" t="str">
        <f t="shared" si="13"/>
        <v/>
      </c>
    </row>
    <row r="174" spans="1:11" x14ac:dyDescent="0.25">
      <c r="A174" s="328" t="str">
        <f>IF(Ermittlung_Pauschale!N174=0,"",IFERROR(VLOOKUP(Monatsverwendungsnachweis!B185,Positionen,2,FALSE),""))</f>
        <v/>
      </c>
      <c r="B174" s="329" t="str">
        <f t="shared" si="10"/>
        <v/>
      </c>
      <c r="C174" s="328" t="str">
        <f>IF(A174="","",CONCATENATE("MKP"," / ",Monatsverwendungsnachweis!$D$7," / ",RIGHT(Monatsverwendungsnachweis!$F$7,2)," / ",ROW()-1))</f>
        <v/>
      </c>
      <c r="D174" s="330" t="str">
        <f t="shared" si="11"/>
        <v/>
      </c>
      <c r="E174" s="330" t="str">
        <f t="shared" si="12"/>
        <v/>
      </c>
      <c r="F174" s="329" t="str">
        <f>IF(A174="","",VLOOKUP(Monatsverwendungsnachweis!B185,Positionen,3,FALSE))</f>
        <v/>
      </c>
      <c r="G174" s="328" t="str">
        <f>IF(A174="","",CONCATENATE(Monatsverwendungsnachweis!D185," / ", LEFT(Monatsverwendungsnachweis!E185,3)," / ",Ermittlung_Pauschale!N174,"  x  ",MKP_Matrix, " a ",VLOOKUP(Monatsverwendungsnachweis!$K$5,Matrix,4,FALSE),"€"))</f>
        <v/>
      </c>
      <c r="H174" s="443" t="str">
        <f>IF(A174="","",Ermittlung_Pauschale!O174)</f>
        <v/>
      </c>
      <c r="I174" s="443" t="str">
        <f>IF(A174="","",Ermittlung_Pauschale!O174)</f>
        <v/>
      </c>
      <c r="J174" s="329" t="str">
        <f>IF(A174="","",IF(Monatsverwendungsnachweis!S185="","",Monatsverwendungsnachweis!S185))</f>
        <v/>
      </c>
      <c r="K174" s="329" t="str">
        <f t="shared" si="13"/>
        <v/>
      </c>
    </row>
    <row r="175" spans="1:11" x14ac:dyDescent="0.25">
      <c r="A175" s="328" t="str">
        <f>IF(Ermittlung_Pauschale!N175=0,"",IFERROR(VLOOKUP(Monatsverwendungsnachweis!B186,Positionen,2,FALSE),""))</f>
        <v/>
      </c>
      <c r="B175" s="329" t="str">
        <f t="shared" si="10"/>
        <v/>
      </c>
      <c r="C175" s="328" t="str">
        <f>IF(A175="","",CONCATENATE("MKP"," / ",Monatsverwendungsnachweis!$D$7," / ",RIGHT(Monatsverwendungsnachweis!$F$7,2)," / ",ROW()-1))</f>
        <v/>
      </c>
      <c r="D175" s="330" t="str">
        <f t="shared" si="11"/>
        <v/>
      </c>
      <c r="E175" s="330" t="str">
        <f t="shared" si="12"/>
        <v/>
      </c>
      <c r="F175" s="329" t="str">
        <f>IF(A175="","",VLOOKUP(Monatsverwendungsnachweis!B186,Positionen,3,FALSE))</f>
        <v/>
      </c>
      <c r="G175" s="328" t="str">
        <f>IF(A175="","",CONCATENATE(Monatsverwendungsnachweis!D186," / ", LEFT(Monatsverwendungsnachweis!E186,3)," / ",Ermittlung_Pauschale!N175,"  x  ",MKP_Matrix, " a ",VLOOKUP(Monatsverwendungsnachweis!$K$5,Matrix,4,FALSE),"€"))</f>
        <v/>
      </c>
      <c r="H175" s="443" t="str">
        <f>IF(A175="","",Ermittlung_Pauschale!O175)</f>
        <v/>
      </c>
      <c r="I175" s="443" t="str">
        <f>IF(A175="","",Ermittlung_Pauschale!O175)</f>
        <v/>
      </c>
      <c r="J175" s="329" t="str">
        <f>IF(A175="","",IF(Monatsverwendungsnachweis!S186="","",Monatsverwendungsnachweis!S186))</f>
        <v/>
      </c>
      <c r="K175" s="329" t="str">
        <f t="shared" si="13"/>
        <v/>
      </c>
    </row>
    <row r="176" spans="1:11" x14ac:dyDescent="0.25">
      <c r="A176" s="328" t="str">
        <f>IF(Ermittlung_Pauschale!N176=0,"",IFERROR(VLOOKUP(Monatsverwendungsnachweis!B187,Positionen,2,FALSE),""))</f>
        <v/>
      </c>
      <c r="B176" s="329" t="str">
        <f t="shared" si="10"/>
        <v/>
      </c>
      <c r="C176" s="328" t="str">
        <f>IF(A176="","",CONCATENATE("MKP"," / ",Monatsverwendungsnachweis!$D$7," / ",RIGHT(Monatsverwendungsnachweis!$F$7,2)," / ",ROW()-1))</f>
        <v/>
      </c>
      <c r="D176" s="330" t="str">
        <f t="shared" si="11"/>
        <v/>
      </c>
      <c r="E176" s="330" t="str">
        <f t="shared" si="12"/>
        <v/>
      </c>
      <c r="F176" s="329" t="str">
        <f>IF(A176="","",VLOOKUP(Monatsverwendungsnachweis!B187,Positionen,3,FALSE))</f>
        <v/>
      </c>
      <c r="G176" s="328" t="str">
        <f>IF(A176="","",CONCATENATE(Monatsverwendungsnachweis!D187," / ", LEFT(Monatsverwendungsnachweis!E187,3)," / ",Ermittlung_Pauschale!N176,"  x  ",MKP_Matrix, " a ",VLOOKUP(Monatsverwendungsnachweis!$K$5,Matrix,4,FALSE),"€"))</f>
        <v/>
      </c>
      <c r="H176" s="443" t="str">
        <f>IF(A176="","",Ermittlung_Pauschale!O176)</f>
        <v/>
      </c>
      <c r="I176" s="443" t="str">
        <f>IF(A176="","",Ermittlung_Pauschale!O176)</f>
        <v/>
      </c>
      <c r="J176" s="329" t="str">
        <f>IF(A176="","",IF(Monatsverwendungsnachweis!S187="","",Monatsverwendungsnachweis!S187))</f>
        <v/>
      </c>
      <c r="K176" s="329" t="str">
        <f t="shared" si="13"/>
        <v/>
      </c>
    </row>
    <row r="177" spans="1:11" x14ac:dyDescent="0.25">
      <c r="A177" s="328" t="str">
        <f>IF(Ermittlung_Pauschale!N177=0,"",IFERROR(VLOOKUP(Monatsverwendungsnachweis!B188,Positionen,2,FALSE),""))</f>
        <v/>
      </c>
      <c r="B177" s="329" t="str">
        <f t="shared" si="10"/>
        <v/>
      </c>
      <c r="C177" s="328" t="str">
        <f>IF(A177="","",CONCATENATE("MKP"," / ",Monatsverwendungsnachweis!$D$7," / ",RIGHT(Monatsverwendungsnachweis!$F$7,2)," / ",ROW()-1))</f>
        <v/>
      </c>
      <c r="D177" s="330" t="str">
        <f t="shared" si="11"/>
        <v/>
      </c>
      <c r="E177" s="330" t="str">
        <f t="shared" si="12"/>
        <v/>
      </c>
      <c r="F177" s="329" t="str">
        <f>IF(A177="","",VLOOKUP(Monatsverwendungsnachweis!B188,Positionen,3,FALSE))</f>
        <v/>
      </c>
      <c r="G177" s="328" t="str">
        <f>IF(A177="","",CONCATENATE(Monatsverwendungsnachweis!D188," / ", LEFT(Monatsverwendungsnachweis!E188,3)," / ",Ermittlung_Pauschale!N177,"  x  ",MKP_Matrix, " a ",VLOOKUP(Monatsverwendungsnachweis!$K$5,Matrix,4,FALSE),"€"))</f>
        <v/>
      </c>
      <c r="H177" s="443" t="str">
        <f>IF(A177="","",Ermittlung_Pauschale!O177)</f>
        <v/>
      </c>
      <c r="I177" s="443" t="str">
        <f>IF(A177="","",Ermittlung_Pauschale!O177)</f>
        <v/>
      </c>
      <c r="J177" s="329" t="str">
        <f>IF(A177="","",IF(Monatsverwendungsnachweis!S188="","",Monatsverwendungsnachweis!S188))</f>
        <v/>
      </c>
      <c r="K177" s="329" t="str">
        <f t="shared" si="13"/>
        <v/>
      </c>
    </row>
    <row r="178" spans="1:11" x14ac:dyDescent="0.25">
      <c r="A178" s="328" t="str">
        <f>IF(Ermittlung_Pauschale!N178=0,"",IFERROR(VLOOKUP(Monatsverwendungsnachweis!B189,Positionen,2,FALSE),""))</f>
        <v/>
      </c>
      <c r="B178" s="329" t="str">
        <f t="shared" si="10"/>
        <v/>
      </c>
      <c r="C178" s="328" t="str">
        <f>IF(A178="","",CONCATENATE("MKP"," / ",Monatsverwendungsnachweis!$D$7," / ",RIGHT(Monatsverwendungsnachweis!$F$7,2)," / ",ROW()-1))</f>
        <v/>
      </c>
      <c r="D178" s="330" t="str">
        <f t="shared" si="11"/>
        <v/>
      </c>
      <c r="E178" s="330" t="str">
        <f t="shared" si="12"/>
        <v/>
      </c>
      <c r="F178" s="329" t="str">
        <f>IF(A178="","",VLOOKUP(Monatsverwendungsnachweis!B189,Positionen,3,FALSE))</f>
        <v/>
      </c>
      <c r="G178" s="328" t="str">
        <f>IF(A178="","",CONCATENATE(Monatsverwendungsnachweis!D189," / ", LEFT(Monatsverwendungsnachweis!E189,3)," / ",Ermittlung_Pauschale!N178,"  x  ",MKP_Matrix, " a ",VLOOKUP(Monatsverwendungsnachweis!$K$5,Matrix,4,FALSE),"€"))</f>
        <v/>
      </c>
      <c r="H178" s="443" t="str">
        <f>IF(A178="","",Ermittlung_Pauschale!O178)</f>
        <v/>
      </c>
      <c r="I178" s="443" t="str">
        <f>IF(A178="","",Ermittlung_Pauschale!O178)</f>
        <v/>
      </c>
      <c r="J178" s="329" t="str">
        <f>IF(A178="","",IF(Monatsverwendungsnachweis!S189="","",Monatsverwendungsnachweis!S189))</f>
        <v/>
      </c>
      <c r="K178" s="329" t="str">
        <f t="shared" si="13"/>
        <v/>
      </c>
    </row>
    <row r="179" spans="1:11" x14ac:dyDescent="0.25">
      <c r="A179" s="328" t="str">
        <f>IF(Ermittlung_Pauschale!N179=0,"",IFERROR(VLOOKUP(Monatsverwendungsnachweis!B190,Positionen,2,FALSE),""))</f>
        <v/>
      </c>
      <c r="B179" s="329" t="str">
        <f t="shared" si="10"/>
        <v/>
      </c>
      <c r="C179" s="328" t="str">
        <f>IF(A179="","",CONCATENATE("MKP"," / ",Monatsverwendungsnachweis!$D$7," / ",RIGHT(Monatsverwendungsnachweis!$F$7,2)," / ",ROW()-1))</f>
        <v/>
      </c>
      <c r="D179" s="330" t="str">
        <f t="shared" si="11"/>
        <v/>
      </c>
      <c r="E179" s="330" t="str">
        <f t="shared" si="12"/>
        <v/>
      </c>
      <c r="F179" s="329" t="str">
        <f>IF(A179="","",VLOOKUP(Monatsverwendungsnachweis!B190,Positionen,3,FALSE))</f>
        <v/>
      </c>
      <c r="G179" s="328" t="str">
        <f>IF(A179="","",CONCATENATE(Monatsverwendungsnachweis!D190," / ", LEFT(Monatsverwendungsnachweis!E190,3)," / ",Ermittlung_Pauschale!N179,"  x  ",MKP_Matrix, " a ",VLOOKUP(Monatsverwendungsnachweis!$K$5,Matrix,4,FALSE),"€"))</f>
        <v/>
      </c>
      <c r="H179" s="443" t="str">
        <f>IF(A179="","",Ermittlung_Pauschale!O179)</f>
        <v/>
      </c>
      <c r="I179" s="443" t="str">
        <f>IF(A179="","",Ermittlung_Pauschale!O179)</f>
        <v/>
      </c>
      <c r="J179" s="329" t="str">
        <f>IF(A179="","",IF(Monatsverwendungsnachweis!S190="","",Monatsverwendungsnachweis!S190))</f>
        <v/>
      </c>
      <c r="K179" s="329" t="str">
        <f t="shared" si="13"/>
        <v/>
      </c>
    </row>
    <row r="180" spans="1:11" x14ac:dyDescent="0.25">
      <c r="A180" s="328" t="str">
        <f>IF(Ermittlung_Pauschale!N180=0,"",IFERROR(VLOOKUP(Monatsverwendungsnachweis!B191,Positionen,2,FALSE),""))</f>
        <v/>
      </c>
      <c r="B180" s="329" t="str">
        <f t="shared" si="10"/>
        <v/>
      </c>
      <c r="C180" s="328" t="str">
        <f>IF(A180="","",CONCATENATE("MKP"," / ",Monatsverwendungsnachweis!$D$7," / ",RIGHT(Monatsverwendungsnachweis!$F$7,2)," / ",ROW()-1))</f>
        <v/>
      </c>
      <c r="D180" s="330" t="str">
        <f t="shared" si="11"/>
        <v/>
      </c>
      <c r="E180" s="330" t="str">
        <f t="shared" si="12"/>
        <v/>
      </c>
      <c r="F180" s="329" t="str">
        <f>IF(A180="","",VLOOKUP(Monatsverwendungsnachweis!B191,Positionen,3,FALSE))</f>
        <v/>
      </c>
      <c r="G180" s="328" t="str">
        <f>IF(A180="","",CONCATENATE(Monatsverwendungsnachweis!D191," / ", LEFT(Monatsverwendungsnachweis!E191,3)," / ",Ermittlung_Pauschale!N180,"  x  ",MKP_Matrix, " a ",VLOOKUP(Monatsverwendungsnachweis!$K$5,Matrix,4,FALSE),"€"))</f>
        <v/>
      </c>
      <c r="H180" s="443" t="str">
        <f>IF(A180="","",Ermittlung_Pauschale!O180)</f>
        <v/>
      </c>
      <c r="I180" s="443" t="str">
        <f>IF(A180="","",Ermittlung_Pauschale!O180)</f>
        <v/>
      </c>
      <c r="J180" s="329" t="str">
        <f>IF(A180="","",IF(Monatsverwendungsnachweis!S191="","",Monatsverwendungsnachweis!S191))</f>
        <v/>
      </c>
      <c r="K180" s="329" t="str">
        <f t="shared" si="13"/>
        <v/>
      </c>
    </row>
    <row r="181" spans="1:11" x14ac:dyDescent="0.25">
      <c r="A181" s="328" t="str">
        <f>IF(Ermittlung_Pauschale!N181=0,"",IFERROR(VLOOKUP(Monatsverwendungsnachweis!B192,Positionen,2,FALSE),""))</f>
        <v/>
      </c>
      <c r="B181" s="329" t="str">
        <f t="shared" si="10"/>
        <v/>
      </c>
      <c r="C181" s="328" t="str">
        <f>IF(A181="","",CONCATENATE("MKP"," / ",Monatsverwendungsnachweis!$D$7," / ",RIGHT(Monatsverwendungsnachweis!$F$7,2)," / ",ROW()-1))</f>
        <v/>
      </c>
      <c r="D181" s="330" t="str">
        <f t="shared" si="11"/>
        <v/>
      </c>
      <c r="E181" s="330" t="str">
        <f t="shared" si="12"/>
        <v/>
      </c>
      <c r="F181" s="329" t="str">
        <f>IF(A181="","",VLOOKUP(Monatsverwendungsnachweis!B192,Positionen,3,FALSE))</f>
        <v/>
      </c>
      <c r="G181" s="328" t="str">
        <f>IF(A181="","",CONCATENATE(Monatsverwendungsnachweis!D192," / ", LEFT(Monatsverwendungsnachweis!E192,3)," / ",Ermittlung_Pauschale!N181,"  x  ",MKP_Matrix, " a ",VLOOKUP(Monatsverwendungsnachweis!$K$5,Matrix,4,FALSE),"€"))</f>
        <v/>
      </c>
      <c r="H181" s="443" t="str">
        <f>IF(A181="","",Ermittlung_Pauschale!O181)</f>
        <v/>
      </c>
      <c r="I181" s="443" t="str">
        <f>IF(A181="","",Ermittlung_Pauschale!O181)</f>
        <v/>
      </c>
      <c r="J181" s="329" t="str">
        <f>IF(A181="","",IF(Monatsverwendungsnachweis!S192="","",Monatsverwendungsnachweis!S192))</f>
        <v/>
      </c>
      <c r="K181" s="329" t="str">
        <f t="shared" si="13"/>
        <v/>
      </c>
    </row>
    <row r="182" spans="1:11" x14ac:dyDescent="0.25">
      <c r="A182" s="328" t="str">
        <f>IF(Ermittlung_Pauschale!N182=0,"",IFERROR(VLOOKUP(Monatsverwendungsnachweis!B193,Positionen,2,FALSE),""))</f>
        <v/>
      </c>
      <c r="B182" s="329" t="str">
        <f t="shared" si="10"/>
        <v/>
      </c>
      <c r="C182" s="328" t="str">
        <f>IF(A182="","",CONCATENATE("MKP"," / ",Monatsverwendungsnachweis!$D$7," / ",RIGHT(Monatsverwendungsnachweis!$F$7,2)," / ",ROW()-1))</f>
        <v/>
      </c>
      <c r="D182" s="330" t="str">
        <f t="shared" si="11"/>
        <v/>
      </c>
      <c r="E182" s="330" t="str">
        <f t="shared" si="12"/>
        <v/>
      </c>
      <c r="F182" s="329" t="str">
        <f>IF(A182="","",VLOOKUP(Monatsverwendungsnachweis!B193,Positionen,3,FALSE))</f>
        <v/>
      </c>
      <c r="G182" s="328" t="str">
        <f>IF(A182="","",CONCATENATE(Monatsverwendungsnachweis!D193," / ", LEFT(Monatsverwendungsnachweis!E193,3)," / ",Ermittlung_Pauschale!N182,"  x  ",MKP_Matrix, " a ",VLOOKUP(Monatsverwendungsnachweis!$K$5,Matrix,4,FALSE),"€"))</f>
        <v/>
      </c>
      <c r="H182" s="443" t="str">
        <f>IF(A182="","",Ermittlung_Pauschale!O182)</f>
        <v/>
      </c>
      <c r="I182" s="443" t="str">
        <f>IF(A182="","",Ermittlung_Pauschale!O182)</f>
        <v/>
      </c>
      <c r="J182" s="329" t="str">
        <f>IF(A182="","",IF(Monatsverwendungsnachweis!S193="","",Monatsverwendungsnachweis!S193))</f>
        <v/>
      </c>
      <c r="K182" s="329" t="str">
        <f t="shared" si="13"/>
        <v/>
      </c>
    </row>
    <row r="183" spans="1:11" x14ac:dyDescent="0.25">
      <c r="A183" s="328" t="str">
        <f>IF(Ermittlung_Pauschale!N183=0,"",IFERROR(VLOOKUP(Monatsverwendungsnachweis!B194,Positionen,2,FALSE),""))</f>
        <v/>
      </c>
      <c r="B183" s="329" t="str">
        <f t="shared" si="10"/>
        <v/>
      </c>
      <c r="C183" s="328" t="str">
        <f>IF(A183="","",CONCATENATE("MKP"," / ",Monatsverwendungsnachweis!$D$7," / ",RIGHT(Monatsverwendungsnachweis!$F$7,2)," / ",ROW()-1))</f>
        <v/>
      </c>
      <c r="D183" s="330" t="str">
        <f t="shared" si="11"/>
        <v/>
      </c>
      <c r="E183" s="330" t="str">
        <f t="shared" si="12"/>
        <v/>
      </c>
      <c r="F183" s="329" t="str">
        <f>IF(A183="","",VLOOKUP(Monatsverwendungsnachweis!B194,Positionen,3,FALSE))</f>
        <v/>
      </c>
      <c r="G183" s="328" t="str">
        <f>IF(A183="","",CONCATENATE(Monatsverwendungsnachweis!D194," / ", LEFT(Monatsverwendungsnachweis!E194,3)," / ",Ermittlung_Pauschale!N183,"  x  ",MKP_Matrix, " a ",VLOOKUP(Monatsverwendungsnachweis!$K$5,Matrix,4,FALSE),"€"))</f>
        <v/>
      </c>
      <c r="H183" s="443" t="str">
        <f>IF(A183="","",Ermittlung_Pauschale!O183)</f>
        <v/>
      </c>
      <c r="I183" s="443" t="str">
        <f>IF(A183="","",Ermittlung_Pauschale!O183)</f>
        <v/>
      </c>
      <c r="J183" s="329" t="str">
        <f>IF(A183="","",IF(Monatsverwendungsnachweis!S194="","",Monatsverwendungsnachweis!S194))</f>
        <v/>
      </c>
      <c r="K183" s="329" t="str">
        <f t="shared" si="13"/>
        <v/>
      </c>
    </row>
    <row r="184" spans="1:11" x14ac:dyDescent="0.25">
      <c r="A184" s="328" t="str">
        <f>IF(Ermittlung_Pauschale!N184=0,"",IFERROR(VLOOKUP(Monatsverwendungsnachweis!B195,Positionen,2,FALSE),""))</f>
        <v/>
      </c>
      <c r="B184" s="329" t="str">
        <f t="shared" si="10"/>
        <v/>
      </c>
      <c r="C184" s="328" t="str">
        <f>IF(A184="","",CONCATENATE("MKP"," / ",Monatsverwendungsnachweis!$D$7," / ",RIGHT(Monatsverwendungsnachweis!$F$7,2)," / ",ROW()-1))</f>
        <v/>
      </c>
      <c r="D184" s="330" t="str">
        <f t="shared" si="11"/>
        <v/>
      </c>
      <c r="E184" s="330" t="str">
        <f t="shared" si="12"/>
        <v/>
      </c>
      <c r="F184" s="329" t="str">
        <f>IF(A184="","",VLOOKUP(Monatsverwendungsnachweis!B195,Positionen,3,FALSE))</f>
        <v/>
      </c>
      <c r="G184" s="328" t="str">
        <f>IF(A184="","",CONCATENATE(Monatsverwendungsnachweis!D195," / ", LEFT(Monatsverwendungsnachweis!E195,3)," / ",Ermittlung_Pauschale!N184,"  x  ",MKP_Matrix, " a ",VLOOKUP(Monatsverwendungsnachweis!$K$5,Matrix,4,FALSE),"€"))</f>
        <v/>
      </c>
      <c r="H184" s="443" t="str">
        <f>IF(A184="","",Ermittlung_Pauschale!O184)</f>
        <v/>
      </c>
      <c r="I184" s="443" t="str">
        <f>IF(A184="","",Ermittlung_Pauschale!O184)</f>
        <v/>
      </c>
      <c r="J184" s="329" t="str">
        <f>IF(A184="","",IF(Monatsverwendungsnachweis!S195="","",Monatsverwendungsnachweis!S195))</f>
        <v/>
      </c>
      <c r="K184" s="329" t="str">
        <f t="shared" si="13"/>
        <v/>
      </c>
    </row>
    <row r="185" spans="1:11" x14ac:dyDescent="0.25">
      <c r="A185" s="328" t="str">
        <f>IF(Ermittlung_Pauschale!N185=0,"",IFERROR(VLOOKUP(Monatsverwendungsnachweis!B196,Positionen,2,FALSE),""))</f>
        <v/>
      </c>
      <c r="B185" s="329" t="str">
        <f t="shared" si="10"/>
        <v/>
      </c>
      <c r="C185" s="328" t="str">
        <f>IF(A185="","",CONCATENATE("MKP"," / ",Monatsverwendungsnachweis!$D$7," / ",RIGHT(Monatsverwendungsnachweis!$F$7,2)," / ",ROW()-1))</f>
        <v/>
      </c>
      <c r="D185" s="330" t="str">
        <f t="shared" si="11"/>
        <v/>
      </c>
      <c r="E185" s="330" t="str">
        <f t="shared" si="12"/>
        <v/>
      </c>
      <c r="F185" s="329" t="str">
        <f>IF(A185="","",VLOOKUP(Monatsverwendungsnachweis!B196,Positionen,3,FALSE))</f>
        <v/>
      </c>
      <c r="G185" s="328" t="str">
        <f>IF(A185="","",CONCATENATE(Monatsverwendungsnachweis!D196," / ", LEFT(Monatsverwendungsnachweis!E196,3)," / ",Ermittlung_Pauschale!N185,"  x  ",MKP_Matrix, " a ",VLOOKUP(Monatsverwendungsnachweis!$K$5,Matrix,4,FALSE),"€"))</f>
        <v/>
      </c>
      <c r="H185" s="443" t="str">
        <f>IF(A185="","",Ermittlung_Pauschale!O185)</f>
        <v/>
      </c>
      <c r="I185" s="443" t="str">
        <f>IF(A185="","",Ermittlung_Pauschale!O185)</f>
        <v/>
      </c>
      <c r="J185" s="329" t="str">
        <f>IF(A185="","",IF(Monatsverwendungsnachweis!S196="","",Monatsverwendungsnachweis!S196))</f>
        <v/>
      </c>
      <c r="K185" s="329" t="str">
        <f t="shared" si="13"/>
        <v/>
      </c>
    </row>
    <row r="186" spans="1:11" x14ac:dyDescent="0.25">
      <c r="A186" s="328" t="str">
        <f>IF(Ermittlung_Pauschale!N186=0,"",IFERROR(VLOOKUP(Monatsverwendungsnachweis!B197,Positionen,2,FALSE),""))</f>
        <v/>
      </c>
      <c r="B186" s="329" t="str">
        <f t="shared" si="10"/>
        <v/>
      </c>
      <c r="C186" s="328" t="str">
        <f>IF(A186="","",CONCATENATE("MKP"," / ",Monatsverwendungsnachweis!$D$7," / ",RIGHT(Monatsverwendungsnachweis!$F$7,2)," / ",ROW()-1))</f>
        <v/>
      </c>
      <c r="D186" s="330" t="str">
        <f t="shared" si="11"/>
        <v/>
      </c>
      <c r="E186" s="330" t="str">
        <f t="shared" si="12"/>
        <v/>
      </c>
      <c r="F186" s="329" t="str">
        <f>IF(A186="","",VLOOKUP(Monatsverwendungsnachweis!B197,Positionen,3,FALSE))</f>
        <v/>
      </c>
      <c r="G186" s="328" t="str">
        <f>IF(A186="","",CONCATENATE(Monatsverwendungsnachweis!D197," / ", LEFT(Monatsverwendungsnachweis!E197,3)," / ",Ermittlung_Pauschale!N186,"  x  ",MKP_Matrix, " a ",VLOOKUP(Monatsverwendungsnachweis!$K$5,Matrix,4,FALSE),"€"))</f>
        <v/>
      </c>
      <c r="H186" s="443" t="str">
        <f>IF(A186="","",Ermittlung_Pauschale!O186)</f>
        <v/>
      </c>
      <c r="I186" s="443" t="str">
        <f>IF(A186="","",Ermittlung_Pauschale!O186)</f>
        <v/>
      </c>
      <c r="J186" s="329" t="str">
        <f>IF(A186="","",IF(Monatsverwendungsnachweis!S197="","",Monatsverwendungsnachweis!S197))</f>
        <v/>
      </c>
      <c r="K186" s="329" t="str">
        <f t="shared" si="13"/>
        <v/>
      </c>
    </row>
    <row r="187" spans="1:11" x14ac:dyDescent="0.25">
      <c r="A187" s="328" t="str">
        <f>IF(Ermittlung_Pauschale!N187=0,"",IFERROR(VLOOKUP(Monatsverwendungsnachweis!B198,Positionen,2,FALSE),""))</f>
        <v/>
      </c>
      <c r="B187" s="329" t="str">
        <f t="shared" si="10"/>
        <v/>
      </c>
      <c r="C187" s="328" t="str">
        <f>IF(A187="","",CONCATENATE("MKP"," / ",Monatsverwendungsnachweis!$D$7," / ",RIGHT(Monatsverwendungsnachweis!$F$7,2)," / ",ROW()-1))</f>
        <v/>
      </c>
      <c r="D187" s="330" t="str">
        <f t="shared" si="11"/>
        <v/>
      </c>
      <c r="E187" s="330" t="str">
        <f t="shared" si="12"/>
        <v/>
      </c>
      <c r="F187" s="329" t="str">
        <f>IF(A187="","",VLOOKUP(Monatsverwendungsnachweis!B198,Positionen,3,FALSE))</f>
        <v/>
      </c>
      <c r="G187" s="328" t="str">
        <f>IF(A187="","",CONCATENATE(Monatsverwendungsnachweis!D198," / ", LEFT(Monatsverwendungsnachweis!E198,3)," / ",Ermittlung_Pauschale!N187,"  x  ",MKP_Matrix, " a ",VLOOKUP(Monatsverwendungsnachweis!$K$5,Matrix,4,FALSE),"€"))</f>
        <v/>
      </c>
      <c r="H187" s="443" t="str">
        <f>IF(A187="","",Ermittlung_Pauschale!O187)</f>
        <v/>
      </c>
      <c r="I187" s="443" t="str">
        <f>IF(A187="","",Ermittlung_Pauschale!O187)</f>
        <v/>
      </c>
      <c r="J187" s="329" t="str">
        <f>IF(A187="","",IF(Monatsverwendungsnachweis!S198="","",Monatsverwendungsnachweis!S198))</f>
        <v/>
      </c>
      <c r="K187" s="329" t="str">
        <f t="shared" si="13"/>
        <v/>
      </c>
    </row>
    <row r="188" spans="1:11" x14ac:dyDescent="0.25">
      <c r="A188" s="328" t="str">
        <f>IF(Ermittlung_Pauschale!N188=0,"",IFERROR(VLOOKUP(Monatsverwendungsnachweis!B199,Positionen,2,FALSE),""))</f>
        <v/>
      </c>
      <c r="B188" s="329" t="str">
        <f t="shared" si="10"/>
        <v/>
      </c>
      <c r="C188" s="328" t="str">
        <f>IF(A188="","",CONCATENATE("MKP"," / ",Monatsverwendungsnachweis!$D$7," / ",RIGHT(Monatsverwendungsnachweis!$F$7,2)," / ",ROW()-1))</f>
        <v/>
      </c>
      <c r="D188" s="330" t="str">
        <f t="shared" si="11"/>
        <v/>
      </c>
      <c r="E188" s="330" t="str">
        <f t="shared" si="12"/>
        <v/>
      </c>
      <c r="F188" s="329" t="str">
        <f>IF(A188="","",VLOOKUP(Monatsverwendungsnachweis!B199,Positionen,3,FALSE))</f>
        <v/>
      </c>
      <c r="G188" s="328" t="str">
        <f>IF(A188="","",CONCATENATE(Monatsverwendungsnachweis!D199," / ", LEFT(Monatsverwendungsnachweis!E199,3)," / ",Ermittlung_Pauschale!N188,"  x  ",MKP_Matrix, " a ",VLOOKUP(Monatsverwendungsnachweis!$K$5,Matrix,4,FALSE),"€"))</f>
        <v/>
      </c>
      <c r="H188" s="443" t="str">
        <f>IF(A188="","",Ermittlung_Pauschale!O188)</f>
        <v/>
      </c>
      <c r="I188" s="443" t="str">
        <f>IF(A188="","",Ermittlung_Pauschale!O188)</f>
        <v/>
      </c>
      <c r="J188" s="329" t="str">
        <f>IF(A188="","",IF(Monatsverwendungsnachweis!S199="","",Monatsverwendungsnachweis!S199))</f>
        <v/>
      </c>
      <c r="K188" s="329" t="str">
        <f t="shared" si="13"/>
        <v/>
      </c>
    </row>
    <row r="189" spans="1:11" x14ac:dyDescent="0.25">
      <c r="A189" s="328" t="str">
        <f>IF(Ermittlung_Pauschale!N189=0,"",IFERROR(VLOOKUP(Monatsverwendungsnachweis!B200,Positionen,2,FALSE),""))</f>
        <v/>
      </c>
      <c r="B189" s="329" t="str">
        <f t="shared" si="10"/>
        <v/>
      </c>
      <c r="C189" s="328" t="str">
        <f>IF(A189="","",CONCATENATE("MKP"," / ",Monatsverwendungsnachweis!$D$7," / ",RIGHT(Monatsverwendungsnachweis!$F$7,2)," / ",ROW()-1))</f>
        <v/>
      </c>
      <c r="D189" s="330" t="str">
        <f t="shared" si="11"/>
        <v/>
      </c>
      <c r="E189" s="330" t="str">
        <f t="shared" si="12"/>
        <v/>
      </c>
      <c r="F189" s="329" t="str">
        <f>IF(A189="","",VLOOKUP(Monatsverwendungsnachweis!B200,Positionen,3,FALSE))</f>
        <v/>
      </c>
      <c r="G189" s="328" t="str">
        <f>IF(A189="","",CONCATENATE(Monatsverwendungsnachweis!D200," / ", LEFT(Monatsverwendungsnachweis!E200,3)," / ",Ermittlung_Pauschale!N189,"  x  ",MKP_Matrix, " a ",VLOOKUP(Monatsverwendungsnachweis!$K$5,Matrix,4,FALSE),"€"))</f>
        <v/>
      </c>
      <c r="H189" s="443" t="str">
        <f>IF(A189="","",Ermittlung_Pauschale!O189)</f>
        <v/>
      </c>
      <c r="I189" s="443" t="str">
        <f>IF(A189="","",Ermittlung_Pauschale!O189)</f>
        <v/>
      </c>
      <c r="J189" s="329" t="str">
        <f>IF(A189="","",IF(Monatsverwendungsnachweis!S200="","",Monatsverwendungsnachweis!S200))</f>
        <v/>
      </c>
      <c r="K189" s="329" t="str">
        <f t="shared" si="13"/>
        <v/>
      </c>
    </row>
    <row r="190" spans="1:11" x14ac:dyDescent="0.25">
      <c r="A190" s="328" t="str">
        <f>IF(Ermittlung_Pauschale!N190=0,"",IFERROR(VLOOKUP(Monatsverwendungsnachweis!B201,Positionen,2,FALSE),""))</f>
        <v/>
      </c>
      <c r="B190" s="329" t="str">
        <f t="shared" si="10"/>
        <v/>
      </c>
      <c r="C190" s="328" t="str">
        <f>IF(A190="","",CONCATENATE("MKP"," / ",Monatsverwendungsnachweis!$D$7," / ",RIGHT(Monatsverwendungsnachweis!$F$7,2)," / ",ROW()-1))</f>
        <v/>
      </c>
      <c r="D190" s="330" t="str">
        <f t="shared" si="11"/>
        <v/>
      </c>
      <c r="E190" s="330" t="str">
        <f t="shared" si="12"/>
        <v/>
      </c>
      <c r="F190" s="329" t="str">
        <f>IF(A190="","",VLOOKUP(Monatsverwendungsnachweis!B201,Positionen,3,FALSE))</f>
        <v/>
      </c>
      <c r="G190" s="328" t="str">
        <f>IF(A190="","",CONCATENATE(Monatsverwendungsnachweis!D201," / ", LEFT(Monatsverwendungsnachweis!E201,3)," / ",Ermittlung_Pauschale!N190,"  x  ",MKP_Matrix, " a ",VLOOKUP(Monatsverwendungsnachweis!$K$5,Matrix,4,FALSE),"€"))</f>
        <v/>
      </c>
      <c r="H190" s="443" t="str">
        <f>IF(A190="","",Ermittlung_Pauschale!O190)</f>
        <v/>
      </c>
      <c r="I190" s="443" t="str">
        <f>IF(A190="","",Ermittlung_Pauschale!O190)</f>
        <v/>
      </c>
      <c r="J190" s="329" t="str">
        <f>IF(A190="","",IF(Monatsverwendungsnachweis!S201="","",Monatsverwendungsnachweis!S201))</f>
        <v/>
      </c>
      <c r="K190" s="329" t="str">
        <f t="shared" si="13"/>
        <v/>
      </c>
    </row>
    <row r="191" spans="1:11" x14ac:dyDescent="0.25">
      <c r="A191" s="328" t="str">
        <f>IF(Ermittlung_Pauschale!N191=0,"",IFERROR(VLOOKUP(Monatsverwendungsnachweis!B202,Positionen,2,FALSE),""))</f>
        <v/>
      </c>
      <c r="B191" s="329" t="str">
        <f t="shared" si="10"/>
        <v/>
      </c>
      <c r="C191" s="328" t="str">
        <f>IF(A191="","",CONCATENATE("MKP"," / ",Monatsverwendungsnachweis!$D$7," / ",RIGHT(Monatsverwendungsnachweis!$F$7,2)," / ",ROW()-1))</f>
        <v/>
      </c>
      <c r="D191" s="330" t="str">
        <f t="shared" si="11"/>
        <v/>
      </c>
      <c r="E191" s="330" t="str">
        <f t="shared" si="12"/>
        <v/>
      </c>
      <c r="F191" s="329" t="str">
        <f>IF(A191="","",VLOOKUP(Monatsverwendungsnachweis!B202,Positionen,3,FALSE))</f>
        <v/>
      </c>
      <c r="G191" s="328" t="str">
        <f>IF(A191="","",CONCATENATE(Monatsverwendungsnachweis!D202," / ", LEFT(Monatsverwendungsnachweis!E202,3)," / ",Ermittlung_Pauschale!N191,"  x  ",MKP_Matrix, " a ",VLOOKUP(Monatsverwendungsnachweis!$K$5,Matrix,4,FALSE),"€"))</f>
        <v/>
      </c>
      <c r="H191" s="443" t="str">
        <f>IF(A191="","",Ermittlung_Pauschale!O191)</f>
        <v/>
      </c>
      <c r="I191" s="443" t="str">
        <f>IF(A191="","",Ermittlung_Pauschale!O191)</f>
        <v/>
      </c>
      <c r="J191" s="329" t="str">
        <f>IF(A191="","",IF(Monatsverwendungsnachweis!S202="","",Monatsverwendungsnachweis!S202))</f>
        <v/>
      </c>
      <c r="K191" s="329" t="str">
        <f t="shared" si="13"/>
        <v/>
      </c>
    </row>
    <row r="192" spans="1:11" x14ac:dyDescent="0.25">
      <c r="A192" s="328" t="str">
        <f>IF(Ermittlung_Pauschale!N192=0,"",IFERROR(VLOOKUP(Monatsverwendungsnachweis!B203,Positionen,2,FALSE),""))</f>
        <v/>
      </c>
      <c r="B192" s="329" t="str">
        <f t="shared" si="10"/>
        <v/>
      </c>
      <c r="C192" s="328" t="str">
        <f>IF(A192="","",CONCATENATE("MKP"," / ",Monatsverwendungsnachweis!$D$7," / ",RIGHT(Monatsverwendungsnachweis!$F$7,2)," / ",ROW()-1))</f>
        <v/>
      </c>
      <c r="D192" s="330" t="str">
        <f t="shared" si="11"/>
        <v/>
      </c>
      <c r="E192" s="330" t="str">
        <f t="shared" si="12"/>
        <v/>
      </c>
      <c r="F192" s="329" t="str">
        <f>IF(A192="","",VLOOKUP(Monatsverwendungsnachweis!B203,Positionen,3,FALSE))</f>
        <v/>
      </c>
      <c r="G192" s="328" t="str">
        <f>IF(A192="","",CONCATENATE(Monatsverwendungsnachweis!D203," / ", LEFT(Monatsverwendungsnachweis!E203,3)," / ",Ermittlung_Pauschale!N192,"  x  ",MKP_Matrix, " a ",VLOOKUP(Monatsverwendungsnachweis!$K$5,Matrix,4,FALSE),"€"))</f>
        <v/>
      </c>
      <c r="H192" s="443" t="str">
        <f>IF(A192="","",Ermittlung_Pauschale!O192)</f>
        <v/>
      </c>
      <c r="I192" s="443" t="str">
        <f>IF(A192="","",Ermittlung_Pauschale!O192)</f>
        <v/>
      </c>
      <c r="J192" s="329" t="str">
        <f>IF(A192="","",IF(Monatsverwendungsnachweis!S203="","",Monatsverwendungsnachweis!S203))</f>
        <v/>
      </c>
      <c r="K192" s="329" t="str">
        <f t="shared" si="13"/>
        <v/>
      </c>
    </row>
    <row r="193" spans="1:11" x14ac:dyDescent="0.25">
      <c r="A193" s="328" t="str">
        <f>IF(Ermittlung_Pauschale!N193=0,"",IFERROR(VLOOKUP(Monatsverwendungsnachweis!B204,Positionen,2,FALSE),""))</f>
        <v/>
      </c>
      <c r="B193" s="329" t="str">
        <f t="shared" si="10"/>
        <v/>
      </c>
      <c r="C193" s="328" t="str">
        <f>IF(A193="","",CONCATENATE("MKP"," / ",Monatsverwendungsnachweis!$D$7," / ",RIGHT(Monatsverwendungsnachweis!$F$7,2)," / ",ROW()-1))</f>
        <v/>
      </c>
      <c r="D193" s="330" t="str">
        <f t="shared" si="11"/>
        <v/>
      </c>
      <c r="E193" s="330" t="str">
        <f t="shared" si="12"/>
        <v/>
      </c>
      <c r="F193" s="329" t="str">
        <f>IF(A193="","",VLOOKUP(Monatsverwendungsnachweis!B204,Positionen,3,FALSE))</f>
        <v/>
      </c>
      <c r="G193" s="328" t="str">
        <f>IF(A193="","",CONCATENATE(Monatsverwendungsnachweis!D204," / ", LEFT(Monatsverwendungsnachweis!E204,3)," / ",Ermittlung_Pauschale!N193,"  x  ",MKP_Matrix, " a ",VLOOKUP(Monatsverwendungsnachweis!$K$5,Matrix,4,FALSE),"€"))</f>
        <v/>
      </c>
      <c r="H193" s="443" t="str">
        <f>IF(A193="","",Ermittlung_Pauschale!O193)</f>
        <v/>
      </c>
      <c r="I193" s="443" t="str">
        <f>IF(A193="","",Ermittlung_Pauschale!O193)</f>
        <v/>
      </c>
      <c r="J193" s="329" t="str">
        <f>IF(A193="","",IF(Monatsverwendungsnachweis!S204="","",Monatsverwendungsnachweis!S204))</f>
        <v/>
      </c>
      <c r="K193" s="329" t="str">
        <f t="shared" si="13"/>
        <v/>
      </c>
    </row>
    <row r="194" spans="1:11" x14ac:dyDescent="0.25">
      <c r="A194" s="328" t="str">
        <f>IF(Ermittlung_Pauschale!N194=0,"",IFERROR(VLOOKUP(Monatsverwendungsnachweis!B205,Positionen,2,FALSE),""))</f>
        <v/>
      </c>
      <c r="B194" s="329" t="str">
        <f t="shared" si="10"/>
        <v/>
      </c>
      <c r="C194" s="328" t="str">
        <f>IF(A194="","",CONCATENATE("MKP"," / ",Monatsverwendungsnachweis!$D$7," / ",RIGHT(Monatsverwendungsnachweis!$F$7,2)," / ",ROW()-1))</f>
        <v/>
      </c>
      <c r="D194" s="330" t="str">
        <f t="shared" si="11"/>
        <v/>
      </c>
      <c r="E194" s="330" t="str">
        <f t="shared" si="12"/>
        <v/>
      </c>
      <c r="F194" s="329" t="str">
        <f>IF(A194="","",VLOOKUP(Monatsverwendungsnachweis!B205,Positionen,3,FALSE))</f>
        <v/>
      </c>
      <c r="G194" s="328" t="str">
        <f>IF(A194="","",CONCATENATE(Monatsverwendungsnachweis!D205," / ", LEFT(Monatsverwendungsnachweis!E205,3)," / ",Ermittlung_Pauschale!N194,"  x  ",MKP_Matrix, " a ",VLOOKUP(Monatsverwendungsnachweis!$K$5,Matrix,4,FALSE),"€"))</f>
        <v/>
      </c>
      <c r="H194" s="443" t="str">
        <f>IF(A194="","",Ermittlung_Pauschale!O194)</f>
        <v/>
      </c>
      <c r="I194" s="443" t="str">
        <f>IF(A194="","",Ermittlung_Pauschale!O194)</f>
        <v/>
      </c>
      <c r="J194" s="329" t="str">
        <f>IF(A194="","",IF(Monatsverwendungsnachweis!S205="","",Monatsverwendungsnachweis!S205))</f>
        <v/>
      </c>
      <c r="K194" s="329" t="str">
        <f t="shared" si="13"/>
        <v/>
      </c>
    </row>
    <row r="195" spans="1:11" x14ac:dyDescent="0.25">
      <c r="A195" s="328" t="str">
        <f>IF(Ermittlung_Pauschale!N195=0,"",IFERROR(VLOOKUP(Monatsverwendungsnachweis!B206,Positionen,2,FALSE),""))</f>
        <v/>
      </c>
      <c r="B195" s="329" t="str">
        <f t="shared" ref="B195:B258" si="14">IF(A195="","","ZE")</f>
        <v/>
      </c>
      <c r="C195" s="328" t="str">
        <f>IF(A195="","",CONCATENATE("MKP"," / ",Monatsverwendungsnachweis!$D$7," / ",RIGHT(Monatsverwendungsnachweis!$F$7,2)," / ",ROW()-1))</f>
        <v/>
      </c>
      <c r="D195" s="330" t="str">
        <f t="shared" ref="D195:D258" si="15">IF(A195="","",Monatsende)</f>
        <v/>
      </c>
      <c r="E195" s="330" t="str">
        <f t="shared" ref="E195:E258" si="16">IF(A195="","",Monatsende)</f>
        <v/>
      </c>
      <c r="F195" s="329" t="str">
        <f>IF(A195="","",VLOOKUP(Monatsverwendungsnachweis!B206,Positionen,3,FALSE))</f>
        <v/>
      </c>
      <c r="G195" s="328" t="str">
        <f>IF(A195="","",CONCATENATE(Monatsverwendungsnachweis!D206," / ", LEFT(Monatsverwendungsnachweis!E206,3)," / ",Ermittlung_Pauschale!N195,"  x  ",MKP_Matrix, " a ",VLOOKUP(Monatsverwendungsnachweis!$K$5,Matrix,4,FALSE),"€"))</f>
        <v/>
      </c>
      <c r="H195" s="443" t="str">
        <f>IF(A195="","",Ermittlung_Pauschale!O195)</f>
        <v/>
      </c>
      <c r="I195" s="443" t="str">
        <f>IF(A195="","",Ermittlung_Pauschale!O195)</f>
        <v/>
      </c>
      <c r="J195" s="329" t="str">
        <f>IF(A195="","",IF(Monatsverwendungsnachweis!S206="","",Monatsverwendungsnachweis!S206))</f>
        <v/>
      </c>
      <c r="K195" s="329" t="str">
        <f t="shared" ref="K195:K258" si="17">IF(A195="","","0")</f>
        <v/>
      </c>
    </row>
    <row r="196" spans="1:11" x14ac:dyDescent="0.25">
      <c r="A196" s="328" t="str">
        <f>IF(Ermittlung_Pauschale!N196=0,"",IFERROR(VLOOKUP(Monatsverwendungsnachweis!B207,Positionen,2,FALSE),""))</f>
        <v/>
      </c>
      <c r="B196" s="329" t="str">
        <f t="shared" si="14"/>
        <v/>
      </c>
      <c r="C196" s="328" t="str">
        <f>IF(A196="","",CONCATENATE("MKP"," / ",Monatsverwendungsnachweis!$D$7," / ",RIGHT(Monatsverwendungsnachweis!$F$7,2)," / ",ROW()-1))</f>
        <v/>
      </c>
      <c r="D196" s="330" t="str">
        <f t="shared" si="15"/>
        <v/>
      </c>
      <c r="E196" s="330" t="str">
        <f t="shared" si="16"/>
        <v/>
      </c>
      <c r="F196" s="329" t="str">
        <f>IF(A196="","",VLOOKUP(Monatsverwendungsnachweis!B207,Positionen,3,FALSE))</f>
        <v/>
      </c>
      <c r="G196" s="328" t="str">
        <f>IF(A196="","",CONCATENATE(Monatsverwendungsnachweis!D207," / ", LEFT(Monatsverwendungsnachweis!E207,3)," / ",Ermittlung_Pauschale!N196,"  x  ",MKP_Matrix, " a ",VLOOKUP(Monatsverwendungsnachweis!$K$5,Matrix,4,FALSE),"€"))</f>
        <v/>
      </c>
      <c r="H196" s="443" t="str">
        <f>IF(A196="","",Ermittlung_Pauschale!O196)</f>
        <v/>
      </c>
      <c r="I196" s="443" t="str">
        <f>IF(A196="","",Ermittlung_Pauschale!O196)</f>
        <v/>
      </c>
      <c r="J196" s="329" t="str">
        <f>IF(A196="","",IF(Monatsverwendungsnachweis!S207="","",Monatsverwendungsnachweis!S207))</f>
        <v/>
      </c>
      <c r="K196" s="329" t="str">
        <f t="shared" si="17"/>
        <v/>
      </c>
    </row>
    <row r="197" spans="1:11" x14ac:dyDescent="0.25">
      <c r="A197" s="328" t="str">
        <f>IF(Ermittlung_Pauschale!N197=0,"",IFERROR(VLOOKUP(Monatsverwendungsnachweis!B208,Positionen,2,FALSE),""))</f>
        <v/>
      </c>
      <c r="B197" s="329" t="str">
        <f t="shared" si="14"/>
        <v/>
      </c>
      <c r="C197" s="328" t="str">
        <f>IF(A197="","",CONCATENATE("MKP"," / ",Monatsverwendungsnachweis!$D$7," / ",RIGHT(Monatsverwendungsnachweis!$F$7,2)," / ",ROW()-1))</f>
        <v/>
      </c>
      <c r="D197" s="330" t="str">
        <f t="shared" si="15"/>
        <v/>
      </c>
      <c r="E197" s="330" t="str">
        <f t="shared" si="16"/>
        <v/>
      </c>
      <c r="F197" s="329" t="str">
        <f>IF(A197="","",VLOOKUP(Monatsverwendungsnachweis!B208,Positionen,3,FALSE))</f>
        <v/>
      </c>
      <c r="G197" s="328" t="str">
        <f>IF(A197="","",CONCATENATE(Monatsverwendungsnachweis!D208," / ", LEFT(Monatsverwendungsnachweis!E208,3)," / ",Ermittlung_Pauschale!N197,"  x  ",MKP_Matrix, " a ",VLOOKUP(Monatsverwendungsnachweis!$K$5,Matrix,4,FALSE),"€"))</f>
        <v/>
      </c>
      <c r="H197" s="443" t="str">
        <f>IF(A197="","",Ermittlung_Pauschale!O197)</f>
        <v/>
      </c>
      <c r="I197" s="443" t="str">
        <f>IF(A197="","",Ermittlung_Pauschale!O197)</f>
        <v/>
      </c>
      <c r="J197" s="329" t="str">
        <f>IF(A197="","",IF(Monatsverwendungsnachweis!S208="","",Monatsverwendungsnachweis!S208))</f>
        <v/>
      </c>
      <c r="K197" s="329" t="str">
        <f t="shared" si="17"/>
        <v/>
      </c>
    </row>
    <row r="198" spans="1:11" x14ac:dyDescent="0.25">
      <c r="A198" s="328" t="str">
        <f>IF(Ermittlung_Pauschale!N198=0,"",IFERROR(VLOOKUP(Monatsverwendungsnachweis!B209,Positionen,2,FALSE),""))</f>
        <v/>
      </c>
      <c r="B198" s="329" t="str">
        <f t="shared" si="14"/>
        <v/>
      </c>
      <c r="C198" s="328" t="str">
        <f>IF(A198="","",CONCATENATE("MKP"," / ",Monatsverwendungsnachweis!$D$7," / ",RIGHT(Monatsverwendungsnachweis!$F$7,2)," / ",ROW()-1))</f>
        <v/>
      </c>
      <c r="D198" s="330" t="str">
        <f t="shared" si="15"/>
        <v/>
      </c>
      <c r="E198" s="330" t="str">
        <f t="shared" si="16"/>
        <v/>
      </c>
      <c r="F198" s="329" t="str">
        <f>IF(A198="","",VLOOKUP(Monatsverwendungsnachweis!B209,Positionen,3,FALSE))</f>
        <v/>
      </c>
      <c r="G198" s="328" t="str">
        <f>IF(A198="","",CONCATENATE(Monatsverwendungsnachweis!D209," / ", LEFT(Monatsverwendungsnachweis!E209,3)," / ",Ermittlung_Pauschale!N198,"  x  ",MKP_Matrix, " a ",VLOOKUP(Monatsverwendungsnachweis!$K$5,Matrix,4,FALSE),"€"))</f>
        <v/>
      </c>
      <c r="H198" s="443" t="str">
        <f>IF(A198="","",Ermittlung_Pauschale!O198)</f>
        <v/>
      </c>
      <c r="I198" s="443" t="str">
        <f>IF(A198="","",Ermittlung_Pauschale!O198)</f>
        <v/>
      </c>
      <c r="J198" s="329" t="str">
        <f>IF(A198="","",IF(Monatsverwendungsnachweis!S209="","",Monatsverwendungsnachweis!S209))</f>
        <v/>
      </c>
      <c r="K198" s="329" t="str">
        <f t="shared" si="17"/>
        <v/>
      </c>
    </row>
    <row r="199" spans="1:11" x14ac:dyDescent="0.25">
      <c r="A199" s="328" t="str">
        <f>IF(Ermittlung_Pauschale!N199=0,"",IFERROR(VLOOKUP(Monatsverwendungsnachweis!B210,Positionen,2,FALSE),""))</f>
        <v/>
      </c>
      <c r="B199" s="329" t="str">
        <f t="shared" si="14"/>
        <v/>
      </c>
      <c r="C199" s="328" t="str">
        <f>IF(A199="","",CONCATENATE("MKP"," / ",Monatsverwendungsnachweis!$D$7," / ",RIGHT(Monatsverwendungsnachweis!$F$7,2)," / ",ROW()-1))</f>
        <v/>
      </c>
      <c r="D199" s="330" t="str">
        <f t="shared" si="15"/>
        <v/>
      </c>
      <c r="E199" s="330" t="str">
        <f t="shared" si="16"/>
        <v/>
      </c>
      <c r="F199" s="329" t="str">
        <f>IF(A199="","",VLOOKUP(Monatsverwendungsnachweis!B210,Positionen,3,FALSE))</f>
        <v/>
      </c>
      <c r="G199" s="328" t="str">
        <f>IF(A199="","",CONCATENATE(Monatsverwendungsnachweis!D210," / ", LEFT(Monatsverwendungsnachweis!E210,3)," / ",Ermittlung_Pauschale!N199,"  x  ",MKP_Matrix, " a ",VLOOKUP(Monatsverwendungsnachweis!$K$5,Matrix,4,FALSE),"€"))</f>
        <v/>
      </c>
      <c r="H199" s="443" t="str">
        <f>IF(A199="","",Ermittlung_Pauschale!O199)</f>
        <v/>
      </c>
      <c r="I199" s="443" t="str">
        <f>IF(A199="","",Ermittlung_Pauschale!O199)</f>
        <v/>
      </c>
      <c r="J199" s="329" t="str">
        <f>IF(A199="","",IF(Monatsverwendungsnachweis!S210="","",Monatsverwendungsnachweis!S210))</f>
        <v/>
      </c>
      <c r="K199" s="329" t="str">
        <f t="shared" si="17"/>
        <v/>
      </c>
    </row>
    <row r="200" spans="1:11" x14ac:dyDescent="0.25">
      <c r="A200" s="328" t="str">
        <f>IF(Ermittlung_Pauschale!N200=0,"",IFERROR(VLOOKUP(Monatsverwendungsnachweis!B211,Positionen,2,FALSE),""))</f>
        <v/>
      </c>
      <c r="B200" s="329" t="str">
        <f t="shared" si="14"/>
        <v/>
      </c>
      <c r="C200" s="328" t="str">
        <f>IF(A200="","",CONCATENATE("MKP"," / ",Monatsverwendungsnachweis!$D$7," / ",RIGHT(Monatsverwendungsnachweis!$F$7,2)," / ",ROW()-1))</f>
        <v/>
      </c>
      <c r="D200" s="330" t="str">
        <f t="shared" si="15"/>
        <v/>
      </c>
      <c r="E200" s="330" t="str">
        <f t="shared" si="16"/>
        <v/>
      </c>
      <c r="F200" s="329" t="str">
        <f>IF(A200="","",VLOOKUP(Monatsverwendungsnachweis!B211,Positionen,3,FALSE))</f>
        <v/>
      </c>
      <c r="G200" s="328" t="str">
        <f>IF(A200="","",CONCATENATE(Monatsverwendungsnachweis!D211," / ", LEFT(Monatsverwendungsnachweis!E211,3)," / ",Ermittlung_Pauschale!N200,"  x  ",MKP_Matrix, " a ",VLOOKUP(Monatsverwendungsnachweis!$K$5,Matrix,4,FALSE),"€"))</f>
        <v/>
      </c>
      <c r="H200" s="443" t="str">
        <f>IF(A200="","",Ermittlung_Pauschale!O200)</f>
        <v/>
      </c>
      <c r="I200" s="443" t="str">
        <f>IF(A200="","",Ermittlung_Pauschale!O200)</f>
        <v/>
      </c>
      <c r="J200" s="329" t="str">
        <f>IF(A200="","",IF(Monatsverwendungsnachweis!S211="","",Monatsverwendungsnachweis!S211))</f>
        <v/>
      </c>
      <c r="K200" s="329" t="str">
        <f t="shared" si="17"/>
        <v/>
      </c>
    </row>
    <row r="201" spans="1:11" x14ac:dyDescent="0.25">
      <c r="A201" s="328" t="str">
        <f>IF(Ermittlung_Pauschale!N201=0,"",IFERROR(VLOOKUP(Monatsverwendungsnachweis!B212,Positionen,2,FALSE),""))</f>
        <v/>
      </c>
      <c r="B201" s="329" t="str">
        <f t="shared" si="14"/>
        <v/>
      </c>
      <c r="C201" s="328" t="str">
        <f>IF(A201="","",CONCATENATE("MKP"," / ",Monatsverwendungsnachweis!$D$7," / ",RIGHT(Monatsverwendungsnachweis!$F$7,2)," / ",ROW()-1))</f>
        <v/>
      </c>
      <c r="D201" s="330" t="str">
        <f t="shared" si="15"/>
        <v/>
      </c>
      <c r="E201" s="330" t="str">
        <f t="shared" si="16"/>
        <v/>
      </c>
      <c r="F201" s="329" t="str">
        <f>IF(A201="","",VLOOKUP(Monatsverwendungsnachweis!B212,Positionen,3,FALSE))</f>
        <v/>
      </c>
      <c r="G201" s="328" t="str">
        <f>IF(A201="","",CONCATENATE(Monatsverwendungsnachweis!D212," / ", LEFT(Monatsverwendungsnachweis!E212,3)," / ",Ermittlung_Pauschale!N201,"  x  ",MKP_Matrix, " a ",VLOOKUP(Monatsverwendungsnachweis!$K$5,Matrix,4,FALSE),"€"))</f>
        <v/>
      </c>
      <c r="H201" s="443" t="str">
        <f>IF(A201="","",Ermittlung_Pauschale!O201)</f>
        <v/>
      </c>
      <c r="I201" s="443" t="str">
        <f>IF(A201="","",Ermittlung_Pauschale!O201)</f>
        <v/>
      </c>
      <c r="J201" s="329" t="str">
        <f>IF(A201="","",IF(Monatsverwendungsnachweis!S212="","",Monatsverwendungsnachweis!S212))</f>
        <v/>
      </c>
      <c r="K201" s="329" t="str">
        <f t="shared" si="17"/>
        <v/>
      </c>
    </row>
    <row r="202" spans="1:11" x14ac:dyDescent="0.25">
      <c r="A202" s="328" t="str">
        <f>IF(Ermittlung_Pauschale!N202=0,"",IFERROR(VLOOKUP(Monatsverwendungsnachweis!B213,Positionen,2,FALSE),""))</f>
        <v/>
      </c>
      <c r="B202" s="329" t="str">
        <f t="shared" si="14"/>
        <v/>
      </c>
      <c r="C202" s="328" t="str">
        <f>IF(A202="","",CONCATENATE("MKP"," / ",Monatsverwendungsnachweis!$D$7," / ",RIGHT(Monatsverwendungsnachweis!$F$7,2)," / ",ROW()-1))</f>
        <v/>
      </c>
      <c r="D202" s="330" t="str">
        <f t="shared" si="15"/>
        <v/>
      </c>
      <c r="E202" s="330" t="str">
        <f t="shared" si="16"/>
        <v/>
      </c>
      <c r="F202" s="329" t="str">
        <f>IF(A202="","",VLOOKUP(Monatsverwendungsnachweis!B213,Positionen,3,FALSE))</f>
        <v/>
      </c>
      <c r="G202" s="328" t="str">
        <f>IF(A202="","",CONCATENATE(Monatsverwendungsnachweis!D213," / ", LEFT(Monatsverwendungsnachweis!E213,3)," / ",Ermittlung_Pauschale!N202,"  x  ",MKP_Matrix, " a ",VLOOKUP(Monatsverwendungsnachweis!$K$5,Matrix,4,FALSE),"€"))</f>
        <v/>
      </c>
      <c r="H202" s="443" t="str">
        <f>IF(A202="","",Ermittlung_Pauschale!O202)</f>
        <v/>
      </c>
      <c r="I202" s="443" t="str">
        <f>IF(A202="","",Ermittlung_Pauschale!O202)</f>
        <v/>
      </c>
      <c r="J202" s="329" t="str">
        <f>IF(A202="","",IF(Monatsverwendungsnachweis!S213="","",Monatsverwendungsnachweis!S213))</f>
        <v/>
      </c>
      <c r="K202" s="329" t="str">
        <f t="shared" si="17"/>
        <v/>
      </c>
    </row>
    <row r="203" spans="1:11" x14ac:dyDescent="0.25">
      <c r="A203" s="328" t="str">
        <f>IF(Ermittlung_Pauschale!N203=0,"",IFERROR(VLOOKUP(Monatsverwendungsnachweis!B214,Positionen,2,FALSE),""))</f>
        <v/>
      </c>
      <c r="B203" s="329" t="str">
        <f t="shared" si="14"/>
        <v/>
      </c>
      <c r="C203" s="328" t="str">
        <f>IF(A203="","",CONCATENATE("MKP"," / ",Monatsverwendungsnachweis!$D$7," / ",RIGHT(Monatsverwendungsnachweis!$F$7,2)," / ",ROW()-1))</f>
        <v/>
      </c>
      <c r="D203" s="330" t="str">
        <f t="shared" si="15"/>
        <v/>
      </c>
      <c r="E203" s="330" t="str">
        <f t="shared" si="16"/>
        <v/>
      </c>
      <c r="F203" s="329" t="str">
        <f>IF(A203="","",VLOOKUP(Monatsverwendungsnachweis!B214,Positionen,3,FALSE))</f>
        <v/>
      </c>
      <c r="G203" s="328" t="str">
        <f>IF(A203="","",CONCATENATE(Monatsverwendungsnachweis!D214," / ", LEFT(Monatsverwendungsnachweis!E214,3)," / ",Ermittlung_Pauschale!N203,"  x  ",MKP_Matrix, " a ",VLOOKUP(Monatsverwendungsnachweis!$K$5,Matrix,4,FALSE),"€"))</f>
        <v/>
      </c>
      <c r="H203" s="443" t="str">
        <f>IF(A203="","",Ermittlung_Pauschale!O203)</f>
        <v/>
      </c>
      <c r="I203" s="443" t="str">
        <f>IF(A203="","",Ermittlung_Pauschale!O203)</f>
        <v/>
      </c>
      <c r="J203" s="329" t="str">
        <f>IF(A203="","",IF(Monatsverwendungsnachweis!S214="","",Monatsverwendungsnachweis!S214))</f>
        <v/>
      </c>
      <c r="K203" s="329" t="str">
        <f t="shared" si="17"/>
        <v/>
      </c>
    </row>
    <row r="204" spans="1:11" x14ac:dyDescent="0.25">
      <c r="A204" s="328" t="str">
        <f>IF(Ermittlung_Pauschale!N204=0,"",IFERROR(VLOOKUP(Monatsverwendungsnachweis!B215,Positionen,2,FALSE),""))</f>
        <v/>
      </c>
      <c r="B204" s="329" t="str">
        <f t="shared" si="14"/>
        <v/>
      </c>
      <c r="C204" s="328" t="str">
        <f>IF(A204="","",CONCATENATE("MKP"," / ",Monatsverwendungsnachweis!$D$7," / ",RIGHT(Monatsverwendungsnachweis!$F$7,2)," / ",ROW()-1))</f>
        <v/>
      </c>
      <c r="D204" s="330" t="str">
        <f t="shared" si="15"/>
        <v/>
      </c>
      <c r="E204" s="330" t="str">
        <f t="shared" si="16"/>
        <v/>
      </c>
      <c r="F204" s="329" t="str">
        <f>IF(A204="","",VLOOKUP(Monatsverwendungsnachweis!B215,Positionen,3,FALSE))</f>
        <v/>
      </c>
      <c r="G204" s="328" t="str">
        <f>IF(A204="","",CONCATENATE(Monatsverwendungsnachweis!D215," / ", LEFT(Monatsverwendungsnachweis!E215,3)," / ",Ermittlung_Pauschale!N204,"  x  ",MKP_Matrix, " a ",VLOOKUP(Monatsverwendungsnachweis!$K$5,Matrix,4,FALSE),"€"))</f>
        <v/>
      </c>
      <c r="H204" s="443" t="str">
        <f>IF(A204="","",Ermittlung_Pauschale!O204)</f>
        <v/>
      </c>
      <c r="I204" s="443" t="str">
        <f>IF(A204="","",Ermittlung_Pauschale!O204)</f>
        <v/>
      </c>
      <c r="J204" s="329" t="str">
        <f>IF(A204="","",IF(Monatsverwendungsnachweis!S215="","",Monatsverwendungsnachweis!S215))</f>
        <v/>
      </c>
      <c r="K204" s="329" t="str">
        <f t="shared" si="17"/>
        <v/>
      </c>
    </row>
    <row r="205" spans="1:11" x14ac:dyDescent="0.25">
      <c r="A205" s="328" t="str">
        <f>IF(Ermittlung_Pauschale!N205=0,"",IFERROR(VLOOKUP(Monatsverwendungsnachweis!B216,Positionen,2,FALSE),""))</f>
        <v/>
      </c>
      <c r="B205" s="329" t="str">
        <f t="shared" si="14"/>
        <v/>
      </c>
      <c r="C205" s="328" t="str">
        <f>IF(A205="","",CONCATENATE("MKP"," / ",Monatsverwendungsnachweis!$D$7," / ",RIGHT(Monatsverwendungsnachweis!$F$7,2)," / ",ROW()-1))</f>
        <v/>
      </c>
      <c r="D205" s="330" t="str">
        <f t="shared" si="15"/>
        <v/>
      </c>
      <c r="E205" s="330" t="str">
        <f t="shared" si="16"/>
        <v/>
      </c>
      <c r="F205" s="329" t="str">
        <f>IF(A205="","",VLOOKUP(Monatsverwendungsnachweis!B216,Positionen,3,FALSE))</f>
        <v/>
      </c>
      <c r="G205" s="328" t="str">
        <f>IF(A205="","",CONCATENATE(Monatsverwendungsnachweis!D216," / ", LEFT(Monatsverwendungsnachweis!E216,3)," / ",Ermittlung_Pauschale!N205,"  x  ",MKP_Matrix, " a ",VLOOKUP(Monatsverwendungsnachweis!$K$5,Matrix,4,FALSE),"€"))</f>
        <v/>
      </c>
      <c r="H205" s="443" t="str">
        <f>IF(A205="","",Ermittlung_Pauschale!O205)</f>
        <v/>
      </c>
      <c r="I205" s="443" t="str">
        <f>IF(A205="","",Ermittlung_Pauschale!O205)</f>
        <v/>
      </c>
      <c r="J205" s="329" t="str">
        <f>IF(A205="","",IF(Monatsverwendungsnachweis!S216="","",Monatsverwendungsnachweis!S216))</f>
        <v/>
      </c>
      <c r="K205" s="329" t="str">
        <f t="shared" si="17"/>
        <v/>
      </c>
    </row>
    <row r="206" spans="1:11" x14ac:dyDescent="0.25">
      <c r="A206" s="328" t="str">
        <f>IF(Ermittlung_Pauschale!N206=0,"",IFERROR(VLOOKUP(Monatsverwendungsnachweis!B217,Positionen,2,FALSE),""))</f>
        <v/>
      </c>
      <c r="B206" s="329" t="str">
        <f t="shared" si="14"/>
        <v/>
      </c>
      <c r="C206" s="328" t="str">
        <f>IF(A206="","",CONCATENATE("MKP"," / ",Monatsverwendungsnachweis!$D$7," / ",RIGHT(Monatsverwendungsnachweis!$F$7,2)," / ",ROW()-1))</f>
        <v/>
      </c>
      <c r="D206" s="330" t="str">
        <f t="shared" si="15"/>
        <v/>
      </c>
      <c r="E206" s="330" t="str">
        <f t="shared" si="16"/>
        <v/>
      </c>
      <c r="F206" s="329" t="str">
        <f>IF(A206="","",VLOOKUP(Monatsverwendungsnachweis!B217,Positionen,3,FALSE))</f>
        <v/>
      </c>
      <c r="G206" s="328" t="str">
        <f>IF(A206="","",CONCATENATE(Monatsverwendungsnachweis!D217," / ", LEFT(Monatsverwendungsnachweis!E217,3)," / ",Ermittlung_Pauschale!N206,"  x  ",MKP_Matrix, " a ",VLOOKUP(Monatsverwendungsnachweis!$K$5,Matrix,4,FALSE),"€"))</f>
        <v/>
      </c>
      <c r="H206" s="443" t="str">
        <f>IF(A206="","",Ermittlung_Pauschale!O206)</f>
        <v/>
      </c>
      <c r="I206" s="443" t="str">
        <f>IF(A206="","",Ermittlung_Pauschale!O206)</f>
        <v/>
      </c>
      <c r="J206" s="329" t="str">
        <f>IF(A206="","",IF(Monatsverwendungsnachweis!S217="","",Monatsverwendungsnachweis!S217))</f>
        <v/>
      </c>
      <c r="K206" s="329" t="str">
        <f t="shared" si="17"/>
        <v/>
      </c>
    </row>
    <row r="207" spans="1:11" x14ac:dyDescent="0.25">
      <c r="A207" s="328" t="str">
        <f>IF(Ermittlung_Pauschale!N207=0,"",IFERROR(VLOOKUP(Monatsverwendungsnachweis!B218,Positionen,2,FALSE),""))</f>
        <v/>
      </c>
      <c r="B207" s="329" t="str">
        <f t="shared" si="14"/>
        <v/>
      </c>
      <c r="C207" s="328" t="str">
        <f>IF(A207="","",CONCATENATE("MKP"," / ",Monatsverwendungsnachweis!$D$7," / ",RIGHT(Monatsverwendungsnachweis!$F$7,2)," / ",ROW()-1))</f>
        <v/>
      </c>
      <c r="D207" s="330" t="str">
        <f t="shared" si="15"/>
        <v/>
      </c>
      <c r="E207" s="330" t="str">
        <f t="shared" si="16"/>
        <v/>
      </c>
      <c r="F207" s="329" t="str">
        <f>IF(A207="","",VLOOKUP(Monatsverwendungsnachweis!B218,Positionen,3,FALSE))</f>
        <v/>
      </c>
      <c r="G207" s="328" t="str">
        <f>IF(A207="","",CONCATENATE(Monatsverwendungsnachweis!D218," / ", LEFT(Monatsverwendungsnachweis!E218,3)," / ",Ermittlung_Pauschale!N207,"  x  ",MKP_Matrix, " a ",VLOOKUP(Monatsverwendungsnachweis!$K$5,Matrix,4,FALSE),"€"))</f>
        <v/>
      </c>
      <c r="H207" s="443" t="str">
        <f>IF(A207="","",Ermittlung_Pauschale!O207)</f>
        <v/>
      </c>
      <c r="I207" s="443" t="str">
        <f>IF(A207="","",Ermittlung_Pauschale!O207)</f>
        <v/>
      </c>
      <c r="J207" s="329" t="str">
        <f>IF(A207="","",IF(Monatsverwendungsnachweis!S218="","",Monatsverwendungsnachweis!S218))</f>
        <v/>
      </c>
      <c r="K207" s="329" t="str">
        <f t="shared" si="17"/>
        <v/>
      </c>
    </row>
    <row r="208" spans="1:11" x14ac:dyDescent="0.25">
      <c r="A208" s="328" t="str">
        <f>IF(Ermittlung_Pauschale!N208=0,"",IFERROR(VLOOKUP(Monatsverwendungsnachweis!B219,Positionen,2,FALSE),""))</f>
        <v/>
      </c>
      <c r="B208" s="329" t="str">
        <f t="shared" si="14"/>
        <v/>
      </c>
      <c r="C208" s="328" t="str">
        <f>IF(A208="","",CONCATENATE("MKP"," / ",Monatsverwendungsnachweis!$D$7," / ",RIGHT(Monatsverwendungsnachweis!$F$7,2)," / ",ROW()-1))</f>
        <v/>
      </c>
      <c r="D208" s="330" t="str">
        <f t="shared" si="15"/>
        <v/>
      </c>
      <c r="E208" s="330" t="str">
        <f t="shared" si="16"/>
        <v/>
      </c>
      <c r="F208" s="329" t="str">
        <f>IF(A208="","",VLOOKUP(Monatsverwendungsnachweis!B219,Positionen,3,FALSE))</f>
        <v/>
      </c>
      <c r="G208" s="328" t="str">
        <f>IF(A208="","",CONCATENATE(Monatsverwendungsnachweis!D219," / ", LEFT(Monatsverwendungsnachweis!E219,3)," / ",Ermittlung_Pauschale!N208,"  x  ",MKP_Matrix, " a ",VLOOKUP(Monatsverwendungsnachweis!$K$5,Matrix,4,FALSE),"€"))</f>
        <v/>
      </c>
      <c r="H208" s="443" t="str">
        <f>IF(A208="","",Ermittlung_Pauschale!O208)</f>
        <v/>
      </c>
      <c r="I208" s="443" t="str">
        <f>IF(A208="","",Ermittlung_Pauschale!O208)</f>
        <v/>
      </c>
      <c r="J208" s="329" t="str">
        <f>IF(A208="","",IF(Monatsverwendungsnachweis!S219="","",Monatsverwendungsnachweis!S219))</f>
        <v/>
      </c>
      <c r="K208" s="329" t="str">
        <f t="shared" si="17"/>
        <v/>
      </c>
    </row>
    <row r="209" spans="1:11" x14ac:dyDescent="0.25">
      <c r="A209" s="328" t="str">
        <f>IF(Ermittlung_Pauschale!N209=0,"",IFERROR(VLOOKUP(Monatsverwendungsnachweis!B220,Positionen,2,FALSE),""))</f>
        <v/>
      </c>
      <c r="B209" s="329" t="str">
        <f t="shared" si="14"/>
        <v/>
      </c>
      <c r="C209" s="328" t="str">
        <f>IF(A209="","",CONCATENATE("MKP"," / ",Monatsverwendungsnachweis!$D$7," / ",RIGHT(Monatsverwendungsnachweis!$F$7,2)," / ",ROW()-1))</f>
        <v/>
      </c>
      <c r="D209" s="330" t="str">
        <f t="shared" si="15"/>
        <v/>
      </c>
      <c r="E209" s="330" t="str">
        <f t="shared" si="16"/>
        <v/>
      </c>
      <c r="F209" s="329" t="str">
        <f>IF(A209="","",VLOOKUP(Monatsverwendungsnachweis!B220,Positionen,3,FALSE))</f>
        <v/>
      </c>
      <c r="G209" s="328" t="str">
        <f>IF(A209="","",CONCATENATE(Monatsverwendungsnachweis!D220," / ", LEFT(Monatsverwendungsnachweis!E220,3)," / ",Ermittlung_Pauschale!N209,"  x  ",MKP_Matrix, " a ",VLOOKUP(Monatsverwendungsnachweis!$K$5,Matrix,4,FALSE),"€"))</f>
        <v/>
      </c>
      <c r="H209" s="443" t="str">
        <f>IF(A209="","",Ermittlung_Pauschale!O209)</f>
        <v/>
      </c>
      <c r="I209" s="443" t="str">
        <f>IF(A209="","",Ermittlung_Pauschale!O209)</f>
        <v/>
      </c>
      <c r="J209" s="329" t="str">
        <f>IF(A209="","",IF(Monatsverwendungsnachweis!S220="","",Monatsverwendungsnachweis!S220))</f>
        <v/>
      </c>
      <c r="K209" s="329" t="str">
        <f t="shared" si="17"/>
        <v/>
      </c>
    </row>
    <row r="210" spans="1:11" x14ac:dyDescent="0.25">
      <c r="A210" s="328" t="str">
        <f>IF(Ermittlung_Pauschale!N210=0,"",IFERROR(VLOOKUP(Monatsverwendungsnachweis!B221,Positionen,2,FALSE),""))</f>
        <v/>
      </c>
      <c r="B210" s="329" t="str">
        <f t="shared" si="14"/>
        <v/>
      </c>
      <c r="C210" s="328" t="str">
        <f>IF(A210="","",CONCATENATE("MKP"," / ",Monatsverwendungsnachweis!$D$7," / ",RIGHT(Monatsverwendungsnachweis!$F$7,2)," / ",ROW()-1))</f>
        <v/>
      </c>
      <c r="D210" s="330" t="str">
        <f t="shared" si="15"/>
        <v/>
      </c>
      <c r="E210" s="330" t="str">
        <f t="shared" si="16"/>
        <v/>
      </c>
      <c r="F210" s="329" t="str">
        <f>IF(A210="","",VLOOKUP(Monatsverwendungsnachweis!B221,Positionen,3,FALSE))</f>
        <v/>
      </c>
      <c r="G210" s="328" t="str">
        <f>IF(A210="","",CONCATENATE(Monatsverwendungsnachweis!D221," / ", LEFT(Monatsverwendungsnachweis!E221,3)," / ",Ermittlung_Pauschale!N210,"  x  ",MKP_Matrix, " a ",VLOOKUP(Monatsverwendungsnachweis!$K$5,Matrix,4,FALSE),"€"))</f>
        <v/>
      </c>
      <c r="H210" s="443" t="str">
        <f>IF(A210="","",Ermittlung_Pauschale!O210)</f>
        <v/>
      </c>
      <c r="I210" s="443" t="str">
        <f>IF(A210="","",Ermittlung_Pauschale!O210)</f>
        <v/>
      </c>
      <c r="J210" s="329" t="str">
        <f>IF(A210="","",IF(Monatsverwendungsnachweis!S221="","",Monatsverwendungsnachweis!S221))</f>
        <v/>
      </c>
      <c r="K210" s="329" t="str">
        <f t="shared" si="17"/>
        <v/>
      </c>
    </row>
    <row r="211" spans="1:11" x14ac:dyDescent="0.25">
      <c r="A211" s="328" t="str">
        <f>IF(Ermittlung_Pauschale!N211=0,"",IFERROR(VLOOKUP(Monatsverwendungsnachweis!B222,Positionen,2,FALSE),""))</f>
        <v/>
      </c>
      <c r="B211" s="329" t="str">
        <f t="shared" si="14"/>
        <v/>
      </c>
      <c r="C211" s="328" t="str">
        <f>IF(A211="","",CONCATENATE("MKP"," / ",Monatsverwendungsnachweis!$D$7," / ",RIGHT(Monatsverwendungsnachweis!$F$7,2)," / ",ROW()-1))</f>
        <v/>
      </c>
      <c r="D211" s="330" t="str">
        <f t="shared" si="15"/>
        <v/>
      </c>
      <c r="E211" s="330" t="str">
        <f t="shared" si="16"/>
        <v/>
      </c>
      <c r="F211" s="329" t="str">
        <f>IF(A211="","",VLOOKUP(Monatsverwendungsnachweis!B222,Positionen,3,FALSE))</f>
        <v/>
      </c>
      <c r="G211" s="328" t="str">
        <f>IF(A211="","",CONCATENATE(Monatsverwendungsnachweis!D222," / ", LEFT(Monatsverwendungsnachweis!E222,3)," / ",Ermittlung_Pauschale!N211,"  x  ",MKP_Matrix, " a ",VLOOKUP(Monatsverwendungsnachweis!$K$5,Matrix,4,FALSE),"€"))</f>
        <v/>
      </c>
      <c r="H211" s="443" t="str">
        <f>IF(A211="","",Ermittlung_Pauschale!O211)</f>
        <v/>
      </c>
      <c r="I211" s="443" t="str">
        <f>IF(A211="","",Ermittlung_Pauschale!O211)</f>
        <v/>
      </c>
      <c r="J211" s="329" t="str">
        <f>IF(A211="","",IF(Monatsverwendungsnachweis!S222="","",Monatsverwendungsnachweis!S222))</f>
        <v/>
      </c>
      <c r="K211" s="329" t="str">
        <f t="shared" si="17"/>
        <v/>
      </c>
    </row>
    <row r="212" spans="1:11" x14ac:dyDescent="0.25">
      <c r="A212" s="328" t="str">
        <f>IF(Ermittlung_Pauschale!N212=0,"",IFERROR(VLOOKUP(Monatsverwendungsnachweis!B223,Positionen,2,FALSE),""))</f>
        <v/>
      </c>
      <c r="B212" s="329" t="str">
        <f t="shared" si="14"/>
        <v/>
      </c>
      <c r="C212" s="328" t="str">
        <f>IF(A212="","",CONCATENATE("MKP"," / ",Monatsverwendungsnachweis!$D$7," / ",RIGHT(Monatsverwendungsnachweis!$F$7,2)," / ",ROW()-1))</f>
        <v/>
      </c>
      <c r="D212" s="330" t="str">
        <f t="shared" si="15"/>
        <v/>
      </c>
      <c r="E212" s="330" t="str">
        <f t="shared" si="16"/>
        <v/>
      </c>
      <c r="F212" s="329" t="str">
        <f>IF(A212="","",VLOOKUP(Monatsverwendungsnachweis!B223,Positionen,3,FALSE))</f>
        <v/>
      </c>
      <c r="G212" s="328" t="str">
        <f>IF(A212="","",CONCATENATE(Monatsverwendungsnachweis!D223," / ", LEFT(Monatsverwendungsnachweis!E223,3)," / ",Ermittlung_Pauschale!N212,"  x  ",MKP_Matrix, " a ",VLOOKUP(Monatsverwendungsnachweis!$K$5,Matrix,4,FALSE),"€"))</f>
        <v/>
      </c>
      <c r="H212" s="443" t="str">
        <f>IF(A212="","",Ermittlung_Pauschale!O212)</f>
        <v/>
      </c>
      <c r="I212" s="443" t="str">
        <f>IF(A212="","",Ermittlung_Pauschale!O212)</f>
        <v/>
      </c>
      <c r="J212" s="329" t="str">
        <f>IF(A212="","",IF(Monatsverwendungsnachweis!S223="","",Monatsverwendungsnachweis!S223))</f>
        <v/>
      </c>
      <c r="K212" s="329" t="str">
        <f t="shared" si="17"/>
        <v/>
      </c>
    </row>
    <row r="213" spans="1:11" x14ac:dyDescent="0.25">
      <c r="A213" s="328" t="str">
        <f>IF(Ermittlung_Pauschale!N213=0,"",IFERROR(VLOOKUP(Monatsverwendungsnachweis!B224,Positionen,2,FALSE),""))</f>
        <v/>
      </c>
      <c r="B213" s="329" t="str">
        <f t="shared" si="14"/>
        <v/>
      </c>
      <c r="C213" s="328" t="str">
        <f>IF(A213="","",CONCATENATE("MKP"," / ",Monatsverwendungsnachweis!$D$7," / ",RIGHT(Monatsverwendungsnachweis!$F$7,2)," / ",ROW()-1))</f>
        <v/>
      </c>
      <c r="D213" s="330" t="str">
        <f t="shared" si="15"/>
        <v/>
      </c>
      <c r="E213" s="330" t="str">
        <f t="shared" si="16"/>
        <v/>
      </c>
      <c r="F213" s="329" t="str">
        <f>IF(A213="","",VLOOKUP(Monatsverwendungsnachweis!B224,Positionen,3,FALSE))</f>
        <v/>
      </c>
      <c r="G213" s="328" t="str">
        <f>IF(A213="","",CONCATENATE(Monatsverwendungsnachweis!D224," / ", LEFT(Monatsverwendungsnachweis!E224,3)," / ",Ermittlung_Pauschale!N213,"  x  ",MKP_Matrix, " a ",VLOOKUP(Monatsverwendungsnachweis!$K$5,Matrix,4,FALSE),"€"))</f>
        <v/>
      </c>
      <c r="H213" s="443" t="str">
        <f>IF(A213="","",Ermittlung_Pauschale!O213)</f>
        <v/>
      </c>
      <c r="I213" s="443" t="str">
        <f>IF(A213="","",Ermittlung_Pauschale!O213)</f>
        <v/>
      </c>
      <c r="J213" s="329" t="str">
        <f>IF(A213="","",IF(Monatsverwendungsnachweis!S224="","",Monatsverwendungsnachweis!S224))</f>
        <v/>
      </c>
      <c r="K213" s="329" t="str">
        <f t="shared" si="17"/>
        <v/>
      </c>
    </row>
    <row r="214" spans="1:11" x14ac:dyDescent="0.25">
      <c r="A214" s="328" t="str">
        <f>IF(Ermittlung_Pauschale!N214=0,"",IFERROR(VLOOKUP(Monatsverwendungsnachweis!B225,Positionen,2,FALSE),""))</f>
        <v/>
      </c>
      <c r="B214" s="329" t="str">
        <f t="shared" si="14"/>
        <v/>
      </c>
      <c r="C214" s="328" t="str">
        <f>IF(A214="","",CONCATENATE("MKP"," / ",Monatsverwendungsnachweis!$D$7," / ",RIGHT(Monatsverwendungsnachweis!$F$7,2)," / ",ROW()-1))</f>
        <v/>
      </c>
      <c r="D214" s="330" t="str">
        <f t="shared" si="15"/>
        <v/>
      </c>
      <c r="E214" s="330" t="str">
        <f t="shared" si="16"/>
        <v/>
      </c>
      <c r="F214" s="329" t="str">
        <f>IF(A214="","",VLOOKUP(Monatsverwendungsnachweis!B225,Positionen,3,FALSE))</f>
        <v/>
      </c>
      <c r="G214" s="328" t="str">
        <f>IF(A214="","",CONCATENATE(Monatsverwendungsnachweis!D225," / ", LEFT(Monatsverwendungsnachweis!E225,3)," / ",Ermittlung_Pauschale!N214,"  x  ",MKP_Matrix, " a ",VLOOKUP(Monatsverwendungsnachweis!$K$5,Matrix,4,FALSE),"€"))</f>
        <v/>
      </c>
      <c r="H214" s="443" t="str">
        <f>IF(A214="","",Ermittlung_Pauschale!O214)</f>
        <v/>
      </c>
      <c r="I214" s="443" t="str">
        <f>IF(A214="","",Ermittlung_Pauschale!O214)</f>
        <v/>
      </c>
      <c r="J214" s="329" t="str">
        <f>IF(A214="","",IF(Monatsverwendungsnachweis!S225="","",Monatsverwendungsnachweis!S225))</f>
        <v/>
      </c>
      <c r="K214" s="329" t="str">
        <f t="shared" si="17"/>
        <v/>
      </c>
    </row>
    <row r="215" spans="1:11" x14ac:dyDescent="0.25">
      <c r="A215" s="328" t="str">
        <f>IF(Ermittlung_Pauschale!N215=0,"",IFERROR(VLOOKUP(Monatsverwendungsnachweis!B226,Positionen,2,FALSE),""))</f>
        <v/>
      </c>
      <c r="B215" s="329" t="str">
        <f t="shared" si="14"/>
        <v/>
      </c>
      <c r="C215" s="328" t="str">
        <f>IF(A215="","",CONCATENATE("MKP"," / ",Monatsverwendungsnachweis!$D$7," / ",RIGHT(Monatsverwendungsnachweis!$F$7,2)," / ",ROW()-1))</f>
        <v/>
      </c>
      <c r="D215" s="330" t="str">
        <f t="shared" si="15"/>
        <v/>
      </c>
      <c r="E215" s="330" t="str">
        <f t="shared" si="16"/>
        <v/>
      </c>
      <c r="F215" s="329" t="str">
        <f>IF(A215="","",VLOOKUP(Monatsverwendungsnachweis!B226,Positionen,3,FALSE))</f>
        <v/>
      </c>
      <c r="G215" s="328" t="str">
        <f>IF(A215="","",CONCATENATE(Monatsverwendungsnachweis!D226," / ", LEFT(Monatsverwendungsnachweis!E226,3)," / ",Ermittlung_Pauschale!N215,"  x  ",MKP_Matrix, " a ",VLOOKUP(Monatsverwendungsnachweis!$K$5,Matrix,4,FALSE),"€"))</f>
        <v/>
      </c>
      <c r="H215" s="443" t="str">
        <f>IF(A215="","",Ermittlung_Pauschale!O215)</f>
        <v/>
      </c>
      <c r="I215" s="443" t="str">
        <f>IF(A215="","",Ermittlung_Pauschale!O215)</f>
        <v/>
      </c>
      <c r="J215" s="329" t="str">
        <f>IF(A215="","",IF(Monatsverwendungsnachweis!S226="","",Monatsverwendungsnachweis!S226))</f>
        <v/>
      </c>
      <c r="K215" s="329" t="str">
        <f t="shared" si="17"/>
        <v/>
      </c>
    </row>
    <row r="216" spans="1:11" x14ac:dyDescent="0.25">
      <c r="A216" s="328" t="str">
        <f>IF(Ermittlung_Pauschale!N216=0,"",IFERROR(VLOOKUP(Monatsverwendungsnachweis!B227,Positionen,2,FALSE),""))</f>
        <v/>
      </c>
      <c r="B216" s="329" t="str">
        <f t="shared" si="14"/>
        <v/>
      </c>
      <c r="C216" s="328" t="str">
        <f>IF(A216="","",CONCATENATE("MKP"," / ",Monatsverwendungsnachweis!$D$7," / ",RIGHT(Monatsverwendungsnachweis!$F$7,2)," / ",ROW()-1))</f>
        <v/>
      </c>
      <c r="D216" s="330" t="str">
        <f t="shared" si="15"/>
        <v/>
      </c>
      <c r="E216" s="330" t="str">
        <f t="shared" si="16"/>
        <v/>
      </c>
      <c r="F216" s="329" t="str">
        <f>IF(A216="","",VLOOKUP(Monatsverwendungsnachweis!B227,Positionen,3,FALSE))</f>
        <v/>
      </c>
      <c r="G216" s="328" t="str">
        <f>IF(A216="","",CONCATENATE(Monatsverwendungsnachweis!D227," / ", LEFT(Monatsverwendungsnachweis!E227,3)," / ",Ermittlung_Pauschale!N216,"  x  ",MKP_Matrix, " a ",VLOOKUP(Monatsverwendungsnachweis!$K$5,Matrix,4,FALSE),"€"))</f>
        <v/>
      </c>
      <c r="H216" s="443" t="str">
        <f>IF(A216="","",Ermittlung_Pauschale!O216)</f>
        <v/>
      </c>
      <c r="I216" s="443" t="str">
        <f>IF(A216="","",Ermittlung_Pauschale!O216)</f>
        <v/>
      </c>
      <c r="J216" s="329" t="str">
        <f>IF(A216="","",IF(Monatsverwendungsnachweis!S227="","",Monatsverwendungsnachweis!S227))</f>
        <v/>
      </c>
      <c r="K216" s="329" t="str">
        <f t="shared" si="17"/>
        <v/>
      </c>
    </row>
    <row r="217" spans="1:11" x14ac:dyDescent="0.25">
      <c r="A217" s="328" t="str">
        <f>IF(Ermittlung_Pauschale!N217=0,"",IFERROR(VLOOKUP(Monatsverwendungsnachweis!B228,Positionen,2,FALSE),""))</f>
        <v/>
      </c>
      <c r="B217" s="329" t="str">
        <f t="shared" si="14"/>
        <v/>
      </c>
      <c r="C217" s="328" t="str">
        <f>IF(A217="","",CONCATENATE("MKP"," / ",Monatsverwendungsnachweis!$D$7," / ",RIGHT(Monatsverwendungsnachweis!$F$7,2)," / ",ROW()-1))</f>
        <v/>
      </c>
      <c r="D217" s="330" t="str">
        <f t="shared" si="15"/>
        <v/>
      </c>
      <c r="E217" s="330" t="str">
        <f t="shared" si="16"/>
        <v/>
      </c>
      <c r="F217" s="329" t="str">
        <f>IF(A217="","",VLOOKUP(Monatsverwendungsnachweis!B228,Positionen,3,FALSE))</f>
        <v/>
      </c>
      <c r="G217" s="328" t="str">
        <f>IF(A217="","",CONCATENATE(Monatsverwendungsnachweis!D228," / ", LEFT(Monatsverwendungsnachweis!E228,3)," / ",Ermittlung_Pauschale!N217,"  x  ",MKP_Matrix, " a ",VLOOKUP(Monatsverwendungsnachweis!$K$5,Matrix,4,FALSE),"€"))</f>
        <v/>
      </c>
      <c r="H217" s="443" t="str">
        <f>IF(A217="","",Ermittlung_Pauschale!O217)</f>
        <v/>
      </c>
      <c r="I217" s="443" t="str">
        <f>IF(A217="","",Ermittlung_Pauschale!O217)</f>
        <v/>
      </c>
      <c r="J217" s="329" t="str">
        <f>IF(A217="","",IF(Monatsverwendungsnachweis!S228="","",Monatsverwendungsnachweis!S228))</f>
        <v/>
      </c>
      <c r="K217" s="329" t="str">
        <f t="shared" si="17"/>
        <v/>
      </c>
    </row>
    <row r="218" spans="1:11" x14ac:dyDescent="0.25">
      <c r="A218" s="328" t="str">
        <f>IF(Ermittlung_Pauschale!N218=0,"",IFERROR(VLOOKUP(Monatsverwendungsnachweis!B229,Positionen,2,FALSE),""))</f>
        <v/>
      </c>
      <c r="B218" s="329" t="str">
        <f t="shared" si="14"/>
        <v/>
      </c>
      <c r="C218" s="328" t="str">
        <f>IF(A218="","",CONCATENATE("MKP"," / ",Monatsverwendungsnachweis!$D$7," / ",RIGHT(Monatsverwendungsnachweis!$F$7,2)," / ",ROW()-1))</f>
        <v/>
      </c>
      <c r="D218" s="330" t="str">
        <f t="shared" si="15"/>
        <v/>
      </c>
      <c r="E218" s="330" t="str">
        <f t="shared" si="16"/>
        <v/>
      </c>
      <c r="F218" s="329" t="str">
        <f>IF(A218="","",VLOOKUP(Monatsverwendungsnachweis!B229,Positionen,3,FALSE))</f>
        <v/>
      </c>
      <c r="G218" s="328" t="str">
        <f>IF(A218="","",CONCATENATE(Monatsverwendungsnachweis!D229," / ", LEFT(Monatsverwendungsnachweis!E229,3)," / ",Ermittlung_Pauschale!N218,"  x  ",MKP_Matrix, " a ",VLOOKUP(Monatsverwendungsnachweis!$K$5,Matrix,4,FALSE),"€"))</f>
        <v/>
      </c>
      <c r="H218" s="443" t="str">
        <f>IF(A218="","",Ermittlung_Pauschale!O218)</f>
        <v/>
      </c>
      <c r="I218" s="443" t="str">
        <f>IF(A218="","",Ermittlung_Pauschale!O218)</f>
        <v/>
      </c>
      <c r="J218" s="329" t="str">
        <f>IF(A218="","",IF(Monatsverwendungsnachweis!S229="","",Monatsverwendungsnachweis!S229))</f>
        <v/>
      </c>
      <c r="K218" s="329" t="str">
        <f t="shared" si="17"/>
        <v/>
      </c>
    </row>
    <row r="219" spans="1:11" x14ac:dyDescent="0.25">
      <c r="A219" s="328" t="str">
        <f>IF(Ermittlung_Pauschale!N219=0,"",IFERROR(VLOOKUP(Monatsverwendungsnachweis!B230,Positionen,2,FALSE),""))</f>
        <v/>
      </c>
      <c r="B219" s="329" t="str">
        <f t="shared" si="14"/>
        <v/>
      </c>
      <c r="C219" s="328" t="str">
        <f>IF(A219="","",CONCATENATE("MKP"," / ",Monatsverwendungsnachweis!$D$7," / ",RIGHT(Monatsverwendungsnachweis!$F$7,2)," / ",ROW()-1))</f>
        <v/>
      </c>
      <c r="D219" s="330" t="str">
        <f t="shared" si="15"/>
        <v/>
      </c>
      <c r="E219" s="330" t="str">
        <f t="shared" si="16"/>
        <v/>
      </c>
      <c r="F219" s="329" t="str">
        <f>IF(A219="","",VLOOKUP(Monatsverwendungsnachweis!B230,Positionen,3,FALSE))</f>
        <v/>
      </c>
      <c r="G219" s="328" t="str">
        <f>IF(A219="","",CONCATENATE(Monatsverwendungsnachweis!D230," / ", LEFT(Monatsverwendungsnachweis!E230,3)," / ",Ermittlung_Pauschale!N219,"  x  ",MKP_Matrix, " a ",VLOOKUP(Monatsverwendungsnachweis!$K$5,Matrix,4,FALSE),"€"))</f>
        <v/>
      </c>
      <c r="H219" s="443" t="str">
        <f>IF(A219="","",Ermittlung_Pauschale!O219)</f>
        <v/>
      </c>
      <c r="I219" s="443" t="str">
        <f>IF(A219="","",Ermittlung_Pauschale!O219)</f>
        <v/>
      </c>
      <c r="J219" s="329" t="str">
        <f>IF(A219="","",IF(Monatsverwendungsnachweis!S230="","",Monatsverwendungsnachweis!S230))</f>
        <v/>
      </c>
      <c r="K219" s="329" t="str">
        <f t="shared" si="17"/>
        <v/>
      </c>
    </row>
    <row r="220" spans="1:11" x14ac:dyDescent="0.25">
      <c r="A220" s="328" t="str">
        <f>IF(Ermittlung_Pauschale!N220=0,"",IFERROR(VLOOKUP(Monatsverwendungsnachweis!B231,Positionen,2,FALSE),""))</f>
        <v/>
      </c>
      <c r="B220" s="329" t="str">
        <f t="shared" si="14"/>
        <v/>
      </c>
      <c r="C220" s="328" t="str">
        <f>IF(A220="","",CONCATENATE("MKP"," / ",Monatsverwendungsnachweis!$D$7," / ",RIGHT(Monatsverwendungsnachweis!$F$7,2)," / ",ROW()-1))</f>
        <v/>
      </c>
      <c r="D220" s="330" t="str">
        <f t="shared" si="15"/>
        <v/>
      </c>
      <c r="E220" s="330" t="str">
        <f t="shared" si="16"/>
        <v/>
      </c>
      <c r="F220" s="329" t="str">
        <f>IF(A220="","",VLOOKUP(Monatsverwendungsnachweis!B231,Positionen,3,FALSE))</f>
        <v/>
      </c>
      <c r="G220" s="328" t="str">
        <f>IF(A220="","",CONCATENATE(Monatsverwendungsnachweis!D231," / ", LEFT(Monatsverwendungsnachweis!E231,3)," / ",Ermittlung_Pauschale!N220,"  x  ",MKP_Matrix, " a ",VLOOKUP(Monatsverwendungsnachweis!$K$5,Matrix,4,FALSE),"€"))</f>
        <v/>
      </c>
      <c r="H220" s="443" t="str">
        <f>IF(A220="","",Ermittlung_Pauschale!O220)</f>
        <v/>
      </c>
      <c r="I220" s="443" t="str">
        <f>IF(A220="","",Ermittlung_Pauschale!O220)</f>
        <v/>
      </c>
      <c r="J220" s="329" t="str">
        <f>IF(A220="","",IF(Monatsverwendungsnachweis!S231="","",Monatsverwendungsnachweis!S231))</f>
        <v/>
      </c>
      <c r="K220" s="329" t="str">
        <f t="shared" si="17"/>
        <v/>
      </c>
    </row>
    <row r="221" spans="1:11" x14ac:dyDescent="0.25">
      <c r="A221" s="328" t="str">
        <f>IF(Ermittlung_Pauschale!N221=0,"",IFERROR(VLOOKUP(Monatsverwendungsnachweis!B232,Positionen,2,FALSE),""))</f>
        <v/>
      </c>
      <c r="B221" s="329" t="str">
        <f t="shared" si="14"/>
        <v/>
      </c>
      <c r="C221" s="328" t="str">
        <f>IF(A221="","",CONCATENATE("MKP"," / ",Monatsverwendungsnachweis!$D$7," / ",RIGHT(Monatsverwendungsnachweis!$F$7,2)," / ",ROW()-1))</f>
        <v/>
      </c>
      <c r="D221" s="330" t="str">
        <f t="shared" si="15"/>
        <v/>
      </c>
      <c r="E221" s="330" t="str">
        <f t="shared" si="16"/>
        <v/>
      </c>
      <c r="F221" s="329" t="str">
        <f>IF(A221="","",VLOOKUP(Monatsverwendungsnachweis!B232,Positionen,3,FALSE))</f>
        <v/>
      </c>
      <c r="G221" s="328" t="str">
        <f>IF(A221="","",CONCATENATE(Monatsverwendungsnachweis!D232," / ", LEFT(Monatsverwendungsnachweis!E232,3)," / ",Ermittlung_Pauschale!N221,"  x  ",MKP_Matrix, " a ",VLOOKUP(Monatsverwendungsnachweis!$K$5,Matrix,4,FALSE),"€"))</f>
        <v/>
      </c>
      <c r="H221" s="443" t="str">
        <f>IF(A221="","",Ermittlung_Pauschale!O221)</f>
        <v/>
      </c>
      <c r="I221" s="443" t="str">
        <f>IF(A221="","",Ermittlung_Pauschale!O221)</f>
        <v/>
      </c>
      <c r="J221" s="329" t="str">
        <f>IF(A221="","",IF(Monatsverwendungsnachweis!S232="","",Monatsverwendungsnachweis!S232))</f>
        <v/>
      </c>
      <c r="K221" s="329" t="str">
        <f t="shared" si="17"/>
        <v/>
      </c>
    </row>
    <row r="222" spans="1:11" x14ac:dyDescent="0.25">
      <c r="A222" s="328" t="str">
        <f>IF(Ermittlung_Pauschale!N222=0,"",IFERROR(VLOOKUP(Monatsverwendungsnachweis!B233,Positionen,2,FALSE),""))</f>
        <v/>
      </c>
      <c r="B222" s="329" t="str">
        <f t="shared" si="14"/>
        <v/>
      </c>
      <c r="C222" s="328" t="str">
        <f>IF(A222="","",CONCATENATE("MKP"," / ",Monatsverwendungsnachweis!$D$7," / ",RIGHT(Monatsverwendungsnachweis!$F$7,2)," / ",ROW()-1))</f>
        <v/>
      </c>
      <c r="D222" s="330" t="str">
        <f t="shared" si="15"/>
        <v/>
      </c>
      <c r="E222" s="330" t="str">
        <f t="shared" si="16"/>
        <v/>
      </c>
      <c r="F222" s="329" t="str">
        <f>IF(A222="","",VLOOKUP(Monatsverwendungsnachweis!B233,Positionen,3,FALSE))</f>
        <v/>
      </c>
      <c r="G222" s="328" t="str">
        <f>IF(A222="","",CONCATENATE(Monatsverwendungsnachweis!D233," / ", LEFT(Monatsverwendungsnachweis!E233,3)," / ",Ermittlung_Pauschale!N222,"  x  ",MKP_Matrix, " a ",VLOOKUP(Monatsverwendungsnachweis!$K$5,Matrix,4,FALSE),"€"))</f>
        <v/>
      </c>
      <c r="H222" s="443" t="str">
        <f>IF(A222="","",Ermittlung_Pauschale!O222)</f>
        <v/>
      </c>
      <c r="I222" s="443" t="str">
        <f>IF(A222="","",Ermittlung_Pauschale!O222)</f>
        <v/>
      </c>
      <c r="J222" s="329" t="str">
        <f>IF(A222="","",IF(Monatsverwendungsnachweis!S233="","",Monatsverwendungsnachweis!S233))</f>
        <v/>
      </c>
      <c r="K222" s="329" t="str">
        <f t="shared" si="17"/>
        <v/>
      </c>
    </row>
    <row r="223" spans="1:11" x14ac:dyDescent="0.25">
      <c r="A223" s="328" t="str">
        <f>IF(Ermittlung_Pauschale!N223=0,"",IFERROR(VLOOKUP(Monatsverwendungsnachweis!B234,Positionen,2,FALSE),""))</f>
        <v/>
      </c>
      <c r="B223" s="329" t="str">
        <f t="shared" si="14"/>
        <v/>
      </c>
      <c r="C223" s="328" t="str">
        <f>IF(A223="","",CONCATENATE("MKP"," / ",Monatsverwendungsnachweis!$D$7," / ",RIGHT(Monatsverwendungsnachweis!$F$7,2)," / ",ROW()-1))</f>
        <v/>
      </c>
      <c r="D223" s="330" t="str">
        <f t="shared" si="15"/>
        <v/>
      </c>
      <c r="E223" s="330" t="str">
        <f t="shared" si="16"/>
        <v/>
      </c>
      <c r="F223" s="329" t="str">
        <f>IF(A223="","",VLOOKUP(Monatsverwendungsnachweis!B234,Positionen,3,FALSE))</f>
        <v/>
      </c>
      <c r="G223" s="328" t="str">
        <f>IF(A223="","",CONCATENATE(Monatsverwendungsnachweis!D234," / ", LEFT(Monatsverwendungsnachweis!E234,3)," / ",Ermittlung_Pauschale!N223,"  x  ",MKP_Matrix, " a ",VLOOKUP(Monatsverwendungsnachweis!$K$5,Matrix,4,FALSE),"€"))</f>
        <v/>
      </c>
      <c r="H223" s="443" t="str">
        <f>IF(A223="","",Ermittlung_Pauschale!O223)</f>
        <v/>
      </c>
      <c r="I223" s="443" t="str">
        <f>IF(A223="","",Ermittlung_Pauschale!O223)</f>
        <v/>
      </c>
      <c r="J223" s="329" t="str">
        <f>IF(A223="","",IF(Monatsverwendungsnachweis!S234="","",Monatsverwendungsnachweis!S234))</f>
        <v/>
      </c>
      <c r="K223" s="329" t="str">
        <f t="shared" si="17"/>
        <v/>
      </c>
    </row>
    <row r="224" spans="1:11" x14ac:dyDescent="0.25">
      <c r="A224" s="328" t="str">
        <f>IF(Ermittlung_Pauschale!N224=0,"",IFERROR(VLOOKUP(Monatsverwendungsnachweis!B235,Positionen,2,FALSE),""))</f>
        <v/>
      </c>
      <c r="B224" s="329" t="str">
        <f t="shared" si="14"/>
        <v/>
      </c>
      <c r="C224" s="328" t="str">
        <f>IF(A224="","",CONCATENATE("MKP"," / ",Monatsverwendungsnachweis!$D$7," / ",RIGHT(Monatsverwendungsnachweis!$F$7,2)," / ",ROW()-1))</f>
        <v/>
      </c>
      <c r="D224" s="330" t="str">
        <f t="shared" si="15"/>
        <v/>
      </c>
      <c r="E224" s="330" t="str">
        <f t="shared" si="16"/>
        <v/>
      </c>
      <c r="F224" s="329" t="str">
        <f>IF(A224="","",VLOOKUP(Monatsverwendungsnachweis!B235,Positionen,3,FALSE))</f>
        <v/>
      </c>
      <c r="G224" s="328" t="str">
        <f>IF(A224="","",CONCATENATE(Monatsverwendungsnachweis!D235," / ", LEFT(Monatsverwendungsnachweis!E235,3)," / ",Ermittlung_Pauschale!N224,"  x  ",MKP_Matrix, " a ",VLOOKUP(Monatsverwendungsnachweis!$K$5,Matrix,4,FALSE),"€"))</f>
        <v/>
      </c>
      <c r="H224" s="443" t="str">
        <f>IF(A224="","",Ermittlung_Pauschale!O224)</f>
        <v/>
      </c>
      <c r="I224" s="443" t="str">
        <f>IF(A224="","",Ermittlung_Pauschale!O224)</f>
        <v/>
      </c>
      <c r="J224" s="329" t="str">
        <f>IF(A224="","",IF(Monatsverwendungsnachweis!S235="","",Monatsverwendungsnachweis!S235))</f>
        <v/>
      </c>
      <c r="K224" s="329" t="str">
        <f t="shared" si="17"/>
        <v/>
      </c>
    </row>
    <row r="225" spans="1:11" x14ac:dyDescent="0.25">
      <c r="A225" s="328" t="str">
        <f>IF(Ermittlung_Pauschale!N225=0,"",IFERROR(VLOOKUP(Monatsverwendungsnachweis!B236,Positionen,2,FALSE),""))</f>
        <v/>
      </c>
      <c r="B225" s="329" t="str">
        <f t="shared" si="14"/>
        <v/>
      </c>
      <c r="C225" s="328" t="str">
        <f>IF(A225="","",CONCATENATE("MKP"," / ",Monatsverwendungsnachweis!$D$7," / ",RIGHT(Monatsverwendungsnachweis!$F$7,2)," / ",ROW()-1))</f>
        <v/>
      </c>
      <c r="D225" s="330" t="str">
        <f t="shared" si="15"/>
        <v/>
      </c>
      <c r="E225" s="330" t="str">
        <f t="shared" si="16"/>
        <v/>
      </c>
      <c r="F225" s="329" t="str">
        <f>IF(A225="","",VLOOKUP(Monatsverwendungsnachweis!B236,Positionen,3,FALSE))</f>
        <v/>
      </c>
      <c r="G225" s="328" t="str">
        <f>IF(A225="","",CONCATENATE(Monatsverwendungsnachweis!D236," / ", LEFT(Monatsverwendungsnachweis!E236,3)," / ",Ermittlung_Pauschale!N225,"  x  ",MKP_Matrix, " a ",VLOOKUP(Monatsverwendungsnachweis!$K$5,Matrix,4,FALSE),"€"))</f>
        <v/>
      </c>
      <c r="H225" s="443" t="str">
        <f>IF(A225="","",Ermittlung_Pauschale!O225)</f>
        <v/>
      </c>
      <c r="I225" s="443" t="str">
        <f>IF(A225="","",Ermittlung_Pauschale!O225)</f>
        <v/>
      </c>
      <c r="J225" s="329" t="str">
        <f>IF(A225="","",IF(Monatsverwendungsnachweis!S236="","",Monatsverwendungsnachweis!S236))</f>
        <v/>
      </c>
      <c r="K225" s="329" t="str">
        <f t="shared" si="17"/>
        <v/>
      </c>
    </row>
    <row r="226" spans="1:11" x14ac:dyDescent="0.25">
      <c r="A226" s="328" t="str">
        <f>IF(Ermittlung_Pauschale!N226=0,"",IFERROR(VLOOKUP(Monatsverwendungsnachweis!B237,Positionen,2,FALSE),""))</f>
        <v/>
      </c>
      <c r="B226" s="329" t="str">
        <f t="shared" si="14"/>
        <v/>
      </c>
      <c r="C226" s="328" t="str">
        <f>IF(A226="","",CONCATENATE("MKP"," / ",Monatsverwendungsnachweis!$D$7," / ",RIGHT(Monatsverwendungsnachweis!$F$7,2)," / ",ROW()-1))</f>
        <v/>
      </c>
      <c r="D226" s="330" t="str">
        <f t="shared" si="15"/>
        <v/>
      </c>
      <c r="E226" s="330" t="str">
        <f t="shared" si="16"/>
        <v/>
      </c>
      <c r="F226" s="329" t="str">
        <f>IF(A226="","",VLOOKUP(Monatsverwendungsnachweis!B237,Positionen,3,FALSE))</f>
        <v/>
      </c>
      <c r="G226" s="328" t="str">
        <f>IF(A226="","",CONCATENATE(Monatsverwendungsnachweis!D237," / ", LEFT(Monatsverwendungsnachweis!E237,3)," / ",Ermittlung_Pauschale!N226,"  x  ",MKP_Matrix, " a ",VLOOKUP(Monatsverwendungsnachweis!$K$5,Matrix,4,FALSE),"€"))</f>
        <v/>
      </c>
      <c r="H226" s="443" t="str">
        <f>IF(A226="","",Ermittlung_Pauschale!O226)</f>
        <v/>
      </c>
      <c r="I226" s="443" t="str">
        <f>IF(A226="","",Ermittlung_Pauschale!O226)</f>
        <v/>
      </c>
      <c r="J226" s="329" t="str">
        <f>IF(A226="","",IF(Monatsverwendungsnachweis!S237="","",Monatsverwendungsnachweis!S237))</f>
        <v/>
      </c>
      <c r="K226" s="329" t="str">
        <f t="shared" si="17"/>
        <v/>
      </c>
    </row>
    <row r="227" spans="1:11" x14ac:dyDescent="0.25">
      <c r="A227" s="328" t="str">
        <f>IF(Ermittlung_Pauschale!N227=0,"",IFERROR(VLOOKUP(Monatsverwendungsnachweis!B238,Positionen,2,FALSE),""))</f>
        <v/>
      </c>
      <c r="B227" s="329" t="str">
        <f t="shared" si="14"/>
        <v/>
      </c>
      <c r="C227" s="328" t="str">
        <f>IF(A227="","",CONCATENATE("MKP"," / ",Monatsverwendungsnachweis!$D$7," / ",RIGHT(Monatsverwendungsnachweis!$F$7,2)," / ",ROW()-1))</f>
        <v/>
      </c>
      <c r="D227" s="330" t="str">
        <f t="shared" si="15"/>
        <v/>
      </c>
      <c r="E227" s="330" t="str">
        <f t="shared" si="16"/>
        <v/>
      </c>
      <c r="F227" s="329" t="str">
        <f>IF(A227="","",VLOOKUP(Monatsverwendungsnachweis!B238,Positionen,3,FALSE))</f>
        <v/>
      </c>
      <c r="G227" s="328" t="str">
        <f>IF(A227="","",CONCATENATE(Monatsverwendungsnachweis!D238," / ", LEFT(Monatsverwendungsnachweis!E238,3)," / ",Ermittlung_Pauschale!N227,"  x  ",MKP_Matrix, " a ",VLOOKUP(Monatsverwendungsnachweis!$K$5,Matrix,4,FALSE),"€"))</f>
        <v/>
      </c>
      <c r="H227" s="443" t="str">
        <f>IF(A227="","",Ermittlung_Pauschale!O227)</f>
        <v/>
      </c>
      <c r="I227" s="443" t="str">
        <f>IF(A227="","",Ermittlung_Pauschale!O227)</f>
        <v/>
      </c>
      <c r="J227" s="329" t="str">
        <f>IF(A227="","",IF(Monatsverwendungsnachweis!S238="","",Monatsverwendungsnachweis!S238))</f>
        <v/>
      </c>
      <c r="K227" s="329" t="str">
        <f t="shared" si="17"/>
        <v/>
      </c>
    </row>
    <row r="228" spans="1:11" x14ac:dyDescent="0.25">
      <c r="A228" s="328" t="str">
        <f>IF(Ermittlung_Pauschale!N228=0,"",IFERROR(VLOOKUP(Monatsverwendungsnachweis!B239,Positionen,2,FALSE),""))</f>
        <v/>
      </c>
      <c r="B228" s="329" t="str">
        <f t="shared" si="14"/>
        <v/>
      </c>
      <c r="C228" s="328" t="str">
        <f>IF(A228="","",CONCATENATE("MKP"," / ",Monatsverwendungsnachweis!$D$7," / ",RIGHT(Monatsverwendungsnachweis!$F$7,2)," / ",ROW()-1))</f>
        <v/>
      </c>
      <c r="D228" s="330" t="str">
        <f t="shared" si="15"/>
        <v/>
      </c>
      <c r="E228" s="330" t="str">
        <f t="shared" si="16"/>
        <v/>
      </c>
      <c r="F228" s="329" t="str">
        <f>IF(A228="","",VLOOKUP(Monatsverwendungsnachweis!B239,Positionen,3,FALSE))</f>
        <v/>
      </c>
      <c r="G228" s="328" t="str">
        <f>IF(A228="","",CONCATENATE(Monatsverwendungsnachweis!D239," / ", LEFT(Monatsverwendungsnachweis!E239,3)," / ",Ermittlung_Pauschale!N228,"  x  ",MKP_Matrix, " a ",VLOOKUP(Monatsverwendungsnachweis!$K$5,Matrix,4,FALSE),"€"))</f>
        <v/>
      </c>
      <c r="H228" s="443" t="str">
        <f>IF(A228="","",Ermittlung_Pauschale!O228)</f>
        <v/>
      </c>
      <c r="I228" s="443" t="str">
        <f>IF(A228="","",Ermittlung_Pauschale!O228)</f>
        <v/>
      </c>
      <c r="J228" s="329" t="str">
        <f>IF(A228="","",IF(Monatsverwendungsnachweis!S239="","",Monatsverwendungsnachweis!S239))</f>
        <v/>
      </c>
      <c r="K228" s="329" t="str">
        <f t="shared" si="17"/>
        <v/>
      </c>
    </row>
    <row r="229" spans="1:11" x14ac:dyDescent="0.25">
      <c r="A229" s="328" t="str">
        <f>IF(Ermittlung_Pauschale!N229=0,"",IFERROR(VLOOKUP(Monatsverwendungsnachweis!B240,Positionen,2,FALSE),""))</f>
        <v/>
      </c>
      <c r="B229" s="329" t="str">
        <f t="shared" si="14"/>
        <v/>
      </c>
      <c r="C229" s="328" t="str">
        <f>IF(A229="","",CONCATENATE("MKP"," / ",Monatsverwendungsnachweis!$D$7," / ",RIGHT(Monatsverwendungsnachweis!$F$7,2)," / ",ROW()-1))</f>
        <v/>
      </c>
      <c r="D229" s="330" t="str">
        <f t="shared" si="15"/>
        <v/>
      </c>
      <c r="E229" s="330" t="str">
        <f t="shared" si="16"/>
        <v/>
      </c>
      <c r="F229" s="329" t="str">
        <f>IF(A229="","",VLOOKUP(Monatsverwendungsnachweis!B240,Positionen,3,FALSE))</f>
        <v/>
      </c>
      <c r="G229" s="328" t="str">
        <f>IF(A229="","",CONCATENATE(Monatsverwendungsnachweis!D240," / ", LEFT(Monatsverwendungsnachweis!E240,3)," / ",Ermittlung_Pauschale!N229,"  x  ",MKP_Matrix, " a ",VLOOKUP(Monatsverwendungsnachweis!$K$5,Matrix,4,FALSE),"€"))</f>
        <v/>
      </c>
      <c r="H229" s="443" t="str">
        <f>IF(A229="","",Ermittlung_Pauschale!O229)</f>
        <v/>
      </c>
      <c r="I229" s="443" t="str">
        <f>IF(A229="","",Ermittlung_Pauschale!O229)</f>
        <v/>
      </c>
      <c r="J229" s="329" t="str">
        <f>IF(A229="","",IF(Monatsverwendungsnachweis!S240="","",Monatsverwendungsnachweis!S240))</f>
        <v/>
      </c>
      <c r="K229" s="329" t="str">
        <f t="shared" si="17"/>
        <v/>
      </c>
    </row>
    <row r="230" spans="1:11" x14ac:dyDescent="0.25">
      <c r="A230" s="328" t="str">
        <f>IF(Ermittlung_Pauschale!N230=0,"",IFERROR(VLOOKUP(Monatsverwendungsnachweis!B241,Positionen,2,FALSE),""))</f>
        <v/>
      </c>
      <c r="B230" s="329" t="str">
        <f t="shared" si="14"/>
        <v/>
      </c>
      <c r="C230" s="328" t="str">
        <f>IF(A230="","",CONCATENATE("MKP"," / ",Monatsverwendungsnachweis!$D$7," / ",RIGHT(Monatsverwendungsnachweis!$F$7,2)," / ",ROW()-1))</f>
        <v/>
      </c>
      <c r="D230" s="330" t="str">
        <f t="shared" si="15"/>
        <v/>
      </c>
      <c r="E230" s="330" t="str">
        <f t="shared" si="16"/>
        <v/>
      </c>
      <c r="F230" s="329" t="str">
        <f>IF(A230="","",VLOOKUP(Monatsverwendungsnachweis!B241,Positionen,3,FALSE))</f>
        <v/>
      </c>
      <c r="G230" s="328" t="str">
        <f>IF(A230="","",CONCATENATE(Monatsverwendungsnachweis!D241," / ", LEFT(Monatsverwendungsnachweis!E241,3)," / ",Ermittlung_Pauschale!N230,"  x  ",MKP_Matrix, " a ",VLOOKUP(Monatsverwendungsnachweis!$K$5,Matrix,4,FALSE),"€"))</f>
        <v/>
      </c>
      <c r="H230" s="443" t="str">
        <f>IF(A230="","",Ermittlung_Pauschale!O230)</f>
        <v/>
      </c>
      <c r="I230" s="443" t="str">
        <f>IF(A230="","",Ermittlung_Pauschale!O230)</f>
        <v/>
      </c>
      <c r="J230" s="329" t="str">
        <f>IF(A230="","",IF(Monatsverwendungsnachweis!S241="","",Monatsverwendungsnachweis!S241))</f>
        <v/>
      </c>
      <c r="K230" s="329" t="str">
        <f t="shared" si="17"/>
        <v/>
      </c>
    </row>
    <row r="231" spans="1:11" x14ac:dyDescent="0.25">
      <c r="A231" s="328" t="str">
        <f>IF(Ermittlung_Pauschale!N231=0,"",IFERROR(VLOOKUP(Monatsverwendungsnachweis!B242,Positionen,2,FALSE),""))</f>
        <v/>
      </c>
      <c r="B231" s="329" t="str">
        <f t="shared" si="14"/>
        <v/>
      </c>
      <c r="C231" s="328" t="str">
        <f>IF(A231="","",CONCATENATE("MKP"," / ",Monatsverwendungsnachweis!$D$7," / ",RIGHT(Monatsverwendungsnachweis!$F$7,2)," / ",ROW()-1))</f>
        <v/>
      </c>
      <c r="D231" s="330" t="str">
        <f t="shared" si="15"/>
        <v/>
      </c>
      <c r="E231" s="330" t="str">
        <f t="shared" si="16"/>
        <v/>
      </c>
      <c r="F231" s="329" t="str">
        <f>IF(A231="","",VLOOKUP(Monatsverwendungsnachweis!B242,Positionen,3,FALSE))</f>
        <v/>
      </c>
      <c r="G231" s="328" t="str">
        <f>IF(A231="","",CONCATENATE(Monatsverwendungsnachweis!D242," / ", LEFT(Monatsverwendungsnachweis!E242,3)," / ",Ermittlung_Pauschale!N231,"  x  ",MKP_Matrix, " a ",VLOOKUP(Monatsverwendungsnachweis!$K$5,Matrix,4,FALSE),"€"))</f>
        <v/>
      </c>
      <c r="H231" s="443" t="str">
        <f>IF(A231="","",Ermittlung_Pauschale!O231)</f>
        <v/>
      </c>
      <c r="I231" s="443" t="str">
        <f>IF(A231="","",Ermittlung_Pauschale!O231)</f>
        <v/>
      </c>
      <c r="J231" s="329" t="str">
        <f>IF(A231="","",IF(Monatsverwendungsnachweis!S242="","",Monatsverwendungsnachweis!S242))</f>
        <v/>
      </c>
      <c r="K231" s="329" t="str">
        <f t="shared" si="17"/>
        <v/>
      </c>
    </row>
    <row r="232" spans="1:11" x14ac:dyDescent="0.25">
      <c r="A232" s="328" t="str">
        <f>IF(Ermittlung_Pauschale!N232=0,"",IFERROR(VLOOKUP(Monatsverwendungsnachweis!B243,Positionen,2,FALSE),""))</f>
        <v/>
      </c>
      <c r="B232" s="329" t="str">
        <f t="shared" si="14"/>
        <v/>
      </c>
      <c r="C232" s="328" t="str">
        <f>IF(A232="","",CONCATENATE("MKP"," / ",Monatsverwendungsnachweis!$D$7," / ",RIGHT(Monatsverwendungsnachweis!$F$7,2)," / ",ROW()-1))</f>
        <v/>
      </c>
      <c r="D232" s="330" t="str">
        <f t="shared" si="15"/>
        <v/>
      </c>
      <c r="E232" s="330" t="str">
        <f t="shared" si="16"/>
        <v/>
      </c>
      <c r="F232" s="329" t="str">
        <f>IF(A232="","",VLOOKUP(Monatsverwendungsnachweis!B243,Positionen,3,FALSE))</f>
        <v/>
      </c>
      <c r="G232" s="328" t="str">
        <f>IF(A232="","",CONCATENATE(Monatsverwendungsnachweis!D243," / ", LEFT(Monatsverwendungsnachweis!E243,3)," / ",Ermittlung_Pauschale!N232,"  x  ",MKP_Matrix, " a ",VLOOKUP(Monatsverwendungsnachweis!$K$5,Matrix,4,FALSE),"€"))</f>
        <v/>
      </c>
      <c r="H232" s="443" t="str">
        <f>IF(A232="","",Ermittlung_Pauschale!O232)</f>
        <v/>
      </c>
      <c r="I232" s="443" t="str">
        <f>IF(A232="","",Ermittlung_Pauschale!O232)</f>
        <v/>
      </c>
      <c r="J232" s="329" t="str">
        <f>IF(A232="","",IF(Monatsverwendungsnachweis!S243="","",Monatsverwendungsnachweis!S243))</f>
        <v/>
      </c>
      <c r="K232" s="329" t="str">
        <f t="shared" si="17"/>
        <v/>
      </c>
    </row>
    <row r="233" spans="1:11" x14ac:dyDescent="0.25">
      <c r="A233" s="328" t="str">
        <f>IF(Ermittlung_Pauschale!N233=0,"",IFERROR(VLOOKUP(Monatsverwendungsnachweis!B244,Positionen,2,FALSE),""))</f>
        <v/>
      </c>
      <c r="B233" s="329" t="str">
        <f t="shared" si="14"/>
        <v/>
      </c>
      <c r="C233" s="328" t="str">
        <f>IF(A233="","",CONCATENATE("MKP"," / ",Monatsverwendungsnachweis!$D$7," / ",RIGHT(Monatsverwendungsnachweis!$F$7,2)," / ",ROW()-1))</f>
        <v/>
      </c>
      <c r="D233" s="330" t="str">
        <f t="shared" si="15"/>
        <v/>
      </c>
      <c r="E233" s="330" t="str">
        <f t="shared" si="16"/>
        <v/>
      </c>
      <c r="F233" s="329" t="str">
        <f>IF(A233="","",VLOOKUP(Monatsverwendungsnachweis!B244,Positionen,3,FALSE))</f>
        <v/>
      </c>
      <c r="G233" s="328" t="str">
        <f>IF(A233="","",CONCATENATE(Monatsverwendungsnachweis!D244," / ", LEFT(Monatsverwendungsnachweis!E244,3)," / ",Ermittlung_Pauschale!N233,"  x  ",MKP_Matrix, " a ",VLOOKUP(Monatsverwendungsnachweis!$K$5,Matrix,4,FALSE),"€"))</f>
        <v/>
      </c>
      <c r="H233" s="443" t="str">
        <f>IF(A233="","",Ermittlung_Pauschale!O233)</f>
        <v/>
      </c>
      <c r="I233" s="443" t="str">
        <f>IF(A233="","",Ermittlung_Pauschale!O233)</f>
        <v/>
      </c>
      <c r="J233" s="329" t="str">
        <f>IF(A233="","",IF(Monatsverwendungsnachweis!S244="","",Monatsverwendungsnachweis!S244))</f>
        <v/>
      </c>
      <c r="K233" s="329" t="str">
        <f t="shared" si="17"/>
        <v/>
      </c>
    </row>
    <row r="234" spans="1:11" x14ac:dyDescent="0.25">
      <c r="A234" s="328" t="str">
        <f>IF(Ermittlung_Pauschale!N234=0,"",IFERROR(VLOOKUP(Monatsverwendungsnachweis!B245,Positionen,2,FALSE),""))</f>
        <v/>
      </c>
      <c r="B234" s="329" t="str">
        <f t="shared" si="14"/>
        <v/>
      </c>
      <c r="C234" s="328" t="str">
        <f>IF(A234="","",CONCATENATE("MKP"," / ",Monatsverwendungsnachweis!$D$7," / ",RIGHT(Monatsverwendungsnachweis!$F$7,2)," / ",ROW()-1))</f>
        <v/>
      </c>
      <c r="D234" s="330" t="str">
        <f t="shared" si="15"/>
        <v/>
      </c>
      <c r="E234" s="330" t="str">
        <f t="shared" si="16"/>
        <v/>
      </c>
      <c r="F234" s="329" t="str">
        <f>IF(A234="","",VLOOKUP(Monatsverwendungsnachweis!B245,Positionen,3,FALSE))</f>
        <v/>
      </c>
      <c r="G234" s="328" t="str">
        <f>IF(A234="","",CONCATENATE(Monatsverwendungsnachweis!D245," / ", LEFT(Monatsverwendungsnachweis!E245,3)," / ",Ermittlung_Pauschale!N234,"  x  ",MKP_Matrix, " a ",VLOOKUP(Monatsverwendungsnachweis!$K$5,Matrix,4,FALSE),"€"))</f>
        <v/>
      </c>
      <c r="H234" s="443" t="str">
        <f>IF(A234="","",Ermittlung_Pauschale!O234)</f>
        <v/>
      </c>
      <c r="I234" s="443" t="str">
        <f>IF(A234="","",Ermittlung_Pauschale!O234)</f>
        <v/>
      </c>
      <c r="J234" s="329" t="str">
        <f>IF(A234="","",IF(Monatsverwendungsnachweis!S245="","",Monatsverwendungsnachweis!S245))</f>
        <v/>
      </c>
      <c r="K234" s="329" t="str">
        <f t="shared" si="17"/>
        <v/>
      </c>
    </row>
    <row r="235" spans="1:11" x14ac:dyDescent="0.25">
      <c r="A235" s="328" t="str">
        <f>IF(Ermittlung_Pauschale!N235=0,"",IFERROR(VLOOKUP(Monatsverwendungsnachweis!B246,Positionen,2,FALSE),""))</f>
        <v/>
      </c>
      <c r="B235" s="329" t="str">
        <f t="shared" si="14"/>
        <v/>
      </c>
      <c r="C235" s="328" t="str">
        <f>IF(A235="","",CONCATENATE("MKP"," / ",Monatsverwendungsnachweis!$D$7," / ",RIGHT(Monatsverwendungsnachweis!$F$7,2)," / ",ROW()-1))</f>
        <v/>
      </c>
      <c r="D235" s="330" t="str">
        <f t="shared" si="15"/>
        <v/>
      </c>
      <c r="E235" s="330" t="str">
        <f t="shared" si="16"/>
        <v/>
      </c>
      <c r="F235" s="329" t="str">
        <f>IF(A235="","",VLOOKUP(Monatsverwendungsnachweis!B246,Positionen,3,FALSE))</f>
        <v/>
      </c>
      <c r="G235" s="328" t="str">
        <f>IF(A235="","",CONCATENATE(Monatsverwendungsnachweis!D246," / ", LEFT(Monatsverwendungsnachweis!E246,3)," / ",Ermittlung_Pauschale!N235,"  x  ",MKP_Matrix, " a ",VLOOKUP(Monatsverwendungsnachweis!$K$5,Matrix,4,FALSE),"€"))</f>
        <v/>
      </c>
      <c r="H235" s="443" t="str">
        <f>IF(A235="","",Ermittlung_Pauschale!O235)</f>
        <v/>
      </c>
      <c r="I235" s="443" t="str">
        <f>IF(A235="","",Ermittlung_Pauschale!O235)</f>
        <v/>
      </c>
      <c r="J235" s="329" t="str">
        <f>IF(A235="","",IF(Monatsverwendungsnachweis!S246="","",Monatsverwendungsnachweis!S246))</f>
        <v/>
      </c>
      <c r="K235" s="329" t="str">
        <f t="shared" si="17"/>
        <v/>
      </c>
    </row>
    <row r="236" spans="1:11" x14ac:dyDescent="0.25">
      <c r="A236" s="328" t="str">
        <f>IF(Ermittlung_Pauschale!N236=0,"",IFERROR(VLOOKUP(Monatsverwendungsnachweis!B247,Positionen,2,FALSE),""))</f>
        <v/>
      </c>
      <c r="B236" s="329" t="str">
        <f t="shared" si="14"/>
        <v/>
      </c>
      <c r="C236" s="328" t="str">
        <f>IF(A236="","",CONCATENATE("MKP"," / ",Monatsverwendungsnachweis!$D$7," / ",RIGHT(Monatsverwendungsnachweis!$F$7,2)," / ",ROW()-1))</f>
        <v/>
      </c>
      <c r="D236" s="330" t="str">
        <f t="shared" si="15"/>
        <v/>
      </c>
      <c r="E236" s="330" t="str">
        <f t="shared" si="16"/>
        <v/>
      </c>
      <c r="F236" s="329" t="str">
        <f>IF(A236="","",VLOOKUP(Monatsverwendungsnachweis!B247,Positionen,3,FALSE))</f>
        <v/>
      </c>
      <c r="G236" s="328" t="str">
        <f>IF(A236="","",CONCATENATE(Monatsverwendungsnachweis!D247," / ", LEFT(Monatsverwendungsnachweis!E247,3)," / ",Ermittlung_Pauschale!N236,"  x  ",MKP_Matrix, " a ",VLOOKUP(Monatsverwendungsnachweis!$K$5,Matrix,4,FALSE),"€"))</f>
        <v/>
      </c>
      <c r="H236" s="443" t="str">
        <f>IF(A236="","",Ermittlung_Pauschale!O236)</f>
        <v/>
      </c>
      <c r="I236" s="443" t="str">
        <f>IF(A236="","",Ermittlung_Pauschale!O236)</f>
        <v/>
      </c>
      <c r="J236" s="329" t="str">
        <f>IF(A236="","",IF(Monatsverwendungsnachweis!S247="","",Monatsverwendungsnachweis!S247))</f>
        <v/>
      </c>
      <c r="K236" s="329" t="str">
        <f t="shared" si="17"/>
        <v/>
      </c>
    </row>
    <row r="237" spans="1:11" x14ac:dyDescent="0.25">
      <c r="A237" s="328" t="str">
        <f>IF(Ermittlung_Pauschale!N237=0,"",IFERROR(VLOOKUP(Monatsverwendungsnachweis!B248,Positionen,2,FALSE),""))</f>
        <v/>
      </c>
      <c r="B237" s="329" t="str">
        <f t="shared" si="14"/>
        <v/>
      </c>
      <c r="C237" s="328" t="str">
        <f>IF(A237="","",CONCATENATE("MKP"," / ",Monatsverwendungsnachweis!$D$7," / ",RIGHT(Monatsverwendungsnachweis!$F$7,2)," / ",ROW()-1))</f>
        <v/>
      </c>
      <c r="D237" s="330" t="str">
        <f t="shared" si="15"/>
        <v/>
      </c>
      <c r="E237" s="330" t="str">
        <f t="shared" si="16"/>
        <v/>
      </c>
      <c r="F237" s="329" t="str">
        <f>IF(A237="","",VLOOKUP(Monatsverwendungsnachweis!B248,Positionen,3,FALSE))</f>
        <v/>
      </c>
      <c r="G237" s="328" t="str">
        <f>IF(A237="","",CONCATENATE(Monatsverwendungsnachweis!D248," / ", LEFT(Monatsverwendungsnachweis!E248,3)," / ",Ermittlung_Pauschale!N237,"  x  ",MKP_Matrix, " a ",VLOOKUP(Monatsverwendungsnachweis!$K$5,Matrix,4,FALSE),"€"))</f>
        <v/>
      </c>
      <c r="H237" s="443" t="str">
        <f>IF(A237="","",Ermittlung_Pauschale!O237)</f>
        <v/>
      </c>
      <c r="I237" s="443" t="str">
        <f>IF(A237="","",Ermittlung_Pauschale!O237)</f>
        <v/>
      </c>
      <c r="J237" s="329" t="str">
        <f>IF(A237="","",IF(Monatsverwendungsnachweis!S248="","",Monatsverwendungsnachweis!S248))</f>
        <v/>
      </c>
      <c r="K237" s="329" t="str">
        <f t="shared" si="17"/>
        <v/>
      </c>
    </row>
    <row r="238" spans="1:11" x14ac:dyDescent="0.25">
      <c r="A238" s="328" t="str">
        <f>IF(Ermittlung_Pauschale!N238=0,"",IFERROR(VLOOKUP(Monatsverwendungsnachweis!B249,Positionen,2,FALSE),""))</f>
        <v/>
      </c>
      <c r="B238" s="329" t="str">
        <f t="shared" si="14"/>
        <v/>
      </c>
      <c r="C238" s="328" t="str">
        <f>IF(A238="","",CONCATENATE("MKP"," / ",Monatsverwendungsnachweis!$D$7," / ",RIGHT(Monatsverwendungsnachweis!$F$7,2)," / ",ROW()-1))</f>
        <v/>
      </c>
      <c r="D238" s="330" t="str">
        <f t="shared" si="15"/>
        <v/>
      </c>
      <c r="E238" s="330" t="str">
        <f t="shared" si="16"/>
        <v/>
      </c>
      <c r="F238" s="329" t="str">
        <f>IF(A238="","",VLOOKUP(Monatsverwendungsnachweis!B249,Positionen,3,FALSE))</f>
        <v/>
      </c>
      <c r="G238" s="328" t="str">
        <f>IF(A238="","",CONCATENATE(Monatsverwendungsnachweis!D249," / ", LEFT(Monatsverwendungsnachweis!E249,3)," / ",Ermittlung_Pauschale!N238,"  x  ",MKP_Matrix, " a ",VLOOKUP(Monatsverwendungsnachweis!$K$5,Matrix,4,FALSE),"€"))</f>
        <v/>
      </c>
      <c r="H238" s="443" t="str">
        <f>IF(A238="","",Ermittlung_Pauschale!O238)</f>
        <v/>
      </c>
      <c r="I238" s="443" t="str">
        <f>IF(A238="","",Ermittlung_Pauschale!O238)</f>
        <v/>
      </c>
      <c r="J238" s="329" t="str">
        <f>IF(A238="","",IF(Monatsverwendungsnachweis!S249="","",Monatsverwendungsnachweis!S249))</f>
        <v/>
      </c>
      <c r="K238" s="329" t="str">
        <f t="shared" si="17"/>
        <v/>
      </c>
    </row>
    <row r="239" spans="1:11" x14ac:dyDescent="0.25">
      <c r="A239" s="328" t="str">
        <f>IF(Ermittlung_Pauschale!N239=0,"",IFERROR(VLOOKUP(Monatsverwendungsnachweis!B250,Positionen,2,FALSE),""))</f>
        <v/>
      </c>
      <c r="B239" s="329" t="str">
        <f t="shared" si="14"/>
        <v/>
      </c>
      <c r="C239" s="328" t="str">
        <f>IF(A239="","",CONCATENATE("MKP"," / ",Monatsverwendungsnachweis!$D$7," / ",RIGHT(Monatsverwendungsnachweis!$F$7,2)," / ",ROW()-1))</f>
        <v/>
      </c>
      <c r="D239" s="330" t="str">
        <f t="shared" si="15"/>
        <v/>
      </c>
      <c r="E239" s="330" t="str">
        <f t="shared" si="16"/>
        <v/>
      </c>
      <c r="F239" s="329" t="str">
        <f>IF(A239="","",VLOOKUP(Monatsverwendungsnachweis!B250,Positionen,3,FALSE))</f>
        <v/>
      </c>
      <c r="G239" s="328" t="str">
        <f>IF(A239="","",CONCATENATE(Monatsverwendungsnachweis!D250," / ", LEFT(Monatsverwendungsnachweis!E250,3)," / ",Ermittlung_Pauschale!N239,"  x  ",MKP_Matrix, " a ",VLOOKUP(Monatsverwendungsnachweis!$K$5,Matrix,4,FALSE),"€"))</f>
        <v/>
      </c>
      <c r="H239" s="443" t="str">
        <f>IF(A239="","",Ermittlung_Pauschale!O239)</f>
        <v/>
      </c>
      <c r="I239" s="443" t="str">
        <f>IF(A239="","",Ermittlung_Pauschale!O239)</f>
        <v/>
      </c>
      <c r="J239" s="329" t="str">
        <f>IF(A239="","",IF(Monatsverwendungsnachweis!S250="","",Monatsverwendungsnachweis!S250))</f>
        <v/>
      </c>
      <c r="K239" s="329" t="str">
        <f t="shared" si="17"/>
        <v/>
      </c>
    </row>
    <row r="240" spans="1:11" x14ac:dyDescent="0.25">
      <c r="A240" s="328" t="str">
        <f>IF(Ermittlung_Pauschale!N240=0,"",IFERROR(VLOOKUP(Monatsverwendungsnachweis!B251,Positionen,2,FALSE),""))</f>
        <v/>
      </c>
      <c r="B240" s="329" t="str">
        <f t="shared" si="14"/>
        <v/>
      </c>
      <c r="C240" s="328" t="str">
        <f>IF(A240="","",CONCATENATE("MKP"," / ",Monatsverwendungsnachweis!$D$7," / ",RIGHT(Monatsverwendungsnachweis!$F$7,2)," / ",ROW()-1))</f>
        <v/>
      </c>
      <c r="D240" s="330" t="str">
        <f t="shared" si="15"/>
        <v/>
      </c>
      <c r="E240" s="330" t="str">
        <f t="shared" si="16"/>
        <v/>
      </c>
      <c r="F240" s="329" t="str">
        <f>IF(A240="","",VLOOKUP(Monatsverwendungsnachweis!B251,Positionen,3,FALSE))</f>
        <v/>
      </c>
      <c r="G240" s="328" t="str">
        <f>IF(A240="","",CONCATENATE(Monatsverwendungsnachweis!D251," / ", LEFT(Monatsverwendungsnachweis!E251,3)," / ",Ermittlung_Pauschale!N240,"  x  ",MKP_Matrix, " a ",VLOOKUP(Monatsverwendungsnachweis!$K$5,Matrix,4,FALSE),"€"))</f>
        <v/>
      </c>
      <c r="H240" s="443" t="str">
        <f>IF(A240="","",Ermittlung_Pauschale!O240)</f>
        <v/>
      </c>
      <c r="I240" s="443" t="str">
        <f>IF(A240="","",Ermittlung_Pauschale!O240)</f>
        <v/>
      </c>
      <c r="J240" s="329" t="str">
        <f>IF(A240="","",IF(Monatsverwendungsnachweis!S251="","",Monatsverwendungsnachweis!S251))</f>
        <v/>
      </c>
      <c r="K240" s="329" t="str">
        <f t="shared" si="17"/>
        <v/>
      </c>
    </row>
    <row r="241" spans="1:11" x14ac:dyDescent="0.25">
      <c r="A241" s="328" t="str">
        <f>IF(Ermittlung_Pauschale!N241=0,"",IFERROR(VLOOKUP(Monatsverwendungsnachweis!B252,Positionen,2,FALSE),""))</f>
        <v/>
      </c>
      <c r="B241" s="329" t="str">
        <f t="shared" si="14"/>
        <v/>
      </c>
      <c r="C241" s="328" t="str">
        <f>IF(A241="","",CONCATENATE("MKP"," / ",Monatsverwendungsnachweis!$D$7," / ",RIGHT(Monatsverwendungsnachweis!$F$7,2)," / ",ROW()-1))</f>
        <v/>
      </c>
      <c r="D241" s="330" t="str">
        <f t="shared" si="15"/>
        <v/>
      </c>
      <c r="E241" s="330" t="str">
        <f t="shared" si="16"/>
        <v/>
      </c>
      <c r="F241" s="329" t="str">
        <f>IF(A241="","",VLOOKUP(Monatsverwendungsnachweis!B252,Positionen,3,FALSE))</f>
        <v/>
      </c>
      <c r="G241" s="328" t="str">
        <f>IF(A241="","",CONCATENATE(Monatsverwendungsnachweis!D252," / ", LEFT(Monatsverwendungsnachweis!E252,3)," / ",Ermittlung_Pauschale!N241,"  x  ",MKP_Matrix, " a ",VLOOKUP(Monatsverwendungsnachweis!$K$5,Matrix,4,FALSE),"€"))</f>
        <v/>
      </c>
      <c r="H241" s="443" t="str">
        <f>IF(A241="","",Ermittlung_Pauschale!O241)</f>
        <v/>
      </c>
      <c r="I241" s="443" t="str">
        <f>IF(A241="","",Ermittlung_Pauschale!O241)</f>
        <v/>
      </c>
      <c r="J241" s="329" t="str">
        <f>IF(A241="","",IF(Monatsverwendungsnachweis!S252="","",Monatsverwendungsnachweis!S252))</f>
        <v/>
      </c>
      <c r="K241" s="329" t="str">
        <f t="shared" si="17"/>
        <v/>
      </c>
    </row>
    <row r="242" spans="1:11" x14ac:dyDescent="0.25">
      <c r="A242" s="328" t="str">
        <f>IF(Ermittlung_Pauschale!N242=0,"",IFERROR(VLOOKUP(Monatsverwendungsnachweis!B253,Positionen,2,FALSE),""))</f>
        <v/>
      </c>
      <c r="B242" s="329" t="str">
        <f t="shared" si="14"/>
        <v/>
      </c>
      <c r="C242" s="328" t="str">
        <f>IF(A242="","",CONCATENATE("MKP"," / ",Monatsverwendungsnachweis!$D$7," / ",RIGHT(Monatsverwendungsnachweis!$F$7,2)," / ",ROW()-1))</f>
        <v/>
      </c>
      <c r="D242" s="330" t="str">
        <f t="shared" si="15"/>
        <v/>
      </c>
      <c r="E242" s="330" t="str">
        <f t="shared" si="16"/>
        <v/>
      </c>
      <c r="F242" s="329" t="str">
        <f>IF(A242="","",VLOOKUP(Monatsverwendungsnachweis!B253,Positionen,3,FALSE))</f>
        <v/>
      </c>
      <c r="G242" s="328" t="str">
        <f>IF(A242="","",CONCATENATE(Monatsverwendungsnachweis!D253," / ", LEFT(Monatsverwendungsnachweis!E253,3)," / ",Ermittlung_Pauschale!N242,"  x  ",MKP_Matrix, " a ",VLOOKUP(Monatsverwendungsnachweis!$K$5,Matrix,4,FALSE),"€"))</f>
        <v/>
      </c>
      <c r="H242" s="443" t="str">
        <f>IF(A242="","",Ermittlung_Pauschale!O242)</f>
        <v/>
      </c>
      <c r="I242" s="443" t="str">
        <f>IF(A242="","",Ermittlung_Pauschale!O242)</f>
        <v/>
      </c>
      <c r="J242" s="329" t="str">
        <f>IF(A242="","",IF(Monatsverwendungsnachweis!S253="","",Monatsverwendungsnachweis!S253))</f>
        <v/>
      </c>
      <c r="K242" s="329" t="str">
        <f t="shared" si="17"/>
        <v/>
      </c>
    </row>
    <row r="243" spans="1:11" x14ac:dyDescent="0.25">
      <c r="A243" s="328" t="str">
        <f>IF(Ermittlung_Pauschale!N243=0,"",IFERROR(VLOOKUP(Monatsverwendungsnachweis!B254,Positionen,2,FALSE),""))</f>
        <v/>
      </c>
      <c r="B243" s="329" t="str">
        <f t="shared" si="14"/>
        <v/>
      </c>
      <c r="C243" s="328" t="str">
        <f>IF(A243="","",CONCATENATE("MKP"," / ",Monatsverwendungsnachweis!$D$7," / ",RIGHT(Monatsverwendungsnachweis!$F$7,2)," / ",ROW()-1))</f>
        <v/>
      </c>
      <c r="D243" s="330" t="str">
        <f t="shared" si="15"/>
        <v/>
      </c>
      <c r="E243" s="330" t="str">
        <f t="shared" si="16"/>
        <v/>
      </c>
      <c r="F243" s="329" t="str">
        <f>IF(A243="","",VLOOKUP(Monatsverwendungsnachweis!B254,Positionen,3,FALSE))</f>
        <v/>
      </c>
      <c r="G243" s="328" t="str">
        <f>IF(A243="","",CONCATENATE(Monatsverwendungsnachweis!D254," / ", LEFT(Monatsverwendungsnachweis!E254,3)," / ",Ermittlung_Pauschale!N243,"  x  ",MKP_Matrix, " a ",VLOOKUP(Monatsverwendungsnachweis!$K$5,Matrix,4,FALSE),"€"))</f>
        <v/>
      </c>
      <c r="H243" s="443" t="str">
        <f>IF(A243="","",Ermittlung_Pauschale!O243)</f>
        <v/>
      </c>
      <c r="I243" s="443" t="str">
        <f>IF(A243="","",Ermittlung_Pauschale!O243)</f>
        <v/>
      </c>
      <c r="J243" s="329" t="str">
        <f>IF(A243="","",IF(Monatsverwendungsnachweis!S254="","",Monatsverwendungsnachweis!S254))</f>
        <v/>
      </c>
      <c r="K243" s="329" t="str">
        <f t="shared" si="17"/>
        <v/>
      </c>
    </row>
    <row r="244" spans="1:11" x14ac:dyDescent="0.25">
      <c r="A244" s="328" t="str">
        <f>IF(Ermittlung_Pauschale!N244=0,"",IFERROR(VLOOKUP(Monatsverwendungsnachweis!B255,Positionen,2,FALSE),""))</f>
        <v/>
      </c>
      <c r="B244" s="329" t="str">
        <f t="shared" si="14"/>
        <v/>
      </c>
      <c r="C244" s="328" t="str">
        <f>IF(A244="","",CONCATENATE("MKP"," / ",Monatsverwendungsnachweis!$D$7," / ",RIGHT(Monatsverwendungsnachweis!$F$7,2)," / ",ROW()-1))</f>
        <v/>
      </c>
      <c r="D244" s="330" t="str">
        <f t="shared" si="15"/>
        <v/>
      </c>
      <c r="E244" s="330" t="str">
        <f t="shared" si="16"/>
        <v/>
      </c>
      <c r="F244" s="329" t="str">
        <f>IF(A244="","",VLOOKUP(Monatsverwendungsnachweis!B255,Positionen,3,FALSE))</f>
        <v/>
      </c>
      <c r="G244" s="328" t="str">
        <f>IF(A244="","",CONCATENATE(Monatsverwendungsnachweis!D255," / ", LEFT(Monatsverwendungsnachweis!E255,3)," / ",Ermittlung_Pauschale!N244,"  x  ",MKP_Matrix, " a ",VLOOKUP(Monatsverwendungsnachweis!$K$5,Matrix,4,FALSE),"€"))</f>
        <v/>
      </c>
      <c r="H244" s="443" t="str">
        <f>IF(A244="","",Ermittlung_Pauschale!O244)</f>
        <v/>
      </c>
      <c r="I244" s="443" t="str">
        <f>IF(A244="","",Ermittlung_Pauschale!O244)</f>
        <v/>
      </c>
      <c r="J244" s="329" t="str">
        <f>IF(A244="","",IF(Monatsverwendungsnachweis!S255="","",Monatsverwendungsnachweis!S255))</f>
        <v/>
      </c>
      <c r="K244" s="329" t="str">
        <f t="shared" si="17"/>
        <v/>
      </c>
    </row>
    <row r="245" spans="1:11" x14ac:dyDescent="0.25">
      <c r="A245" s="328" t="str">
        <f>IF(Ermittlung_Pauschale!N245=0,"",IFERROR(VLOOKUP(Monatsverwendungsnachweis!B256,Positionen,2,FALSE),""))</f>
        <v/>
      </c>
      <c r="B245" s="329" t="str">
        <f t="shared" si="14"/>
        <v/>
      </c>
      <c r="C245" s="328" t="str">
        <f>IF(A245="","",CONCATENATE("MKP"," / ",Monatsverwendungsnachweis!$D$7," / ",RIGHT(Monatsverwendungsnachweis!$F$7,2)," / ",ROW()-1))</f>
        <v/>
      </c>
      <c r="D245" s="330" t="str">
        <f t="shared" si="15"/>
        <v/>
      </c>
      <c r="E245" s="330" t="str">
        <f t="shared" si="16"/>
        <v/>
      </c>
      <c r="F245" s="329" t="str">
        <f>IF(A245="","",VLOOKUP(Monatsverwendungsnachweis!B256,Positionen,3,FALSE))</f>
        <v/>
      </c>
      <c r="G245" s="328" t="str">
        <f>IF(A245="","",CONCATENATE(Monatsverwendungsnachweis!D256," / ", LEFT(Monatsverwendungsnachweis!E256,3)," / ",Ermittlung_Pauschale!N245,"  x  ",MKP_Matrix, " a ",VLOOKUP(Monatsverwendungsnachweis!$K$5,Matrix,4,FALSE),"€"))</f>
        <v/>
      </c>
      <c r="H245" s="443" t="str">
        <f>IF(A245="","",Ermittlung_Pauschale!O245)</f>
        <v/>
      </c>
      <c r="I245" s="443" t="str">
        <f>IF(A245="","",Ermittlung_Pauschale!O245)</f>
        <v/>
      </c>
      <c r="J245" s="329" t="str">
        <f>IF(A245="","",IF(Monatsverwendungsnachweis!S256="","",Monatsverwendungsnachweis!S256))</f>
        <v/>
      </c>
      <c r="K245" s="329" t="str">
        <f t="shared" si="17"/>
        <v/>
      </c>
    </row>
    <row r="246" spans="1:11" x14ac:dyDescent="0.25">
      <c r="A246" s="328" t="str">
        <f>IF(Ermittlung_Pauschale!N246=0,"",IFERROR(VLOOKUP(Monatsverwendungsnachweis!B257,Positionen,2,FALSE),""))</f>
        <v/>
      </c>
      <c r="B246" s="329" t="str">
        <f t="shared" si="14"/>
        <v/>
      </c>
      <c r="C246" s="328" t="str">
        <f>IF(A246="","",CONCATENATE("MKP"," / ",Monatsverwendungsnachweis!$D$7," / ",RIGHT(Monatsverwendungsnachweis!$F$7,2)," / ",ROW()-1))</f>
        <v/>
      </c>
      <c r="D246" s="330" t="str">
        <f t="shared" si="15"/>
        <v/>
      </c>
      <c r="E246" s="330" t="str">
        <f t="shared" si="16"/>
        <v/>
      </c>
      <c r="F246" s="329" t="str">
        <f>IF(A246="","",VLOOKUP(Monatsverwendungsnachweis!B257,Positionen,3,FALSE))</f>
        <v/>
      </c>
      <c r="G246" s="328" t="str">
        <f>IF(A246="","",CONCATENATE(Monatsverwendungsnachweis!D257," / ", LEFT(Monatsverwendungsnachweis!E257,3)," / ",Ermittlung_Pauschale!N246,"  x  ",MKP_Matrix, " a ",VLOOKUP(Monatsverwendungsnachweis!$K$5,Matrix,4,FALSE),"€"))</f>
        <v/>
      </c>
      <c r="H246" s="443" t="str">
        <f>IF(A246="","",Ermittlung_Pauschale!O246)</f>
        <v/>
      </c>
      <c r="I246" s="443" t="str">
        <f>IF(A246="","",Ermittlung_Pauschale!O246)</f>
        <v/>
      </c>
      <c r="J246" s="329" t="str">
        <f>IF(A246="","",IF(Monatsverwendungsnachweis!S257="","",Monatsverwendungsnachweis!S257))</f>
        <v/>
      </c>
      <c r="K246" s="329" t="str">
        <f t="shared" si="17"/>
        <v/>
      </c>
    </row>
    <row r="247" spans="1:11" x14ac:dyDescent="0.25">
      <c r="A247" s="328" t="str">
        <f>IF(Ermittlung_Pauschale!N247=0,"",IFERROR(VLOOKUP(Monatsverwendungsnachweis!B258,Positionen,2,FALSE),""))</f>
        <v/>
      </c>
      <c r="B247" s="329" t="str">
        <f t="shared" si="14"/>
        <v/>
      </c>
      <c r="C247" s="328" t="str">
        <f>IF(A247="","",CONCATENATE("MKP"," / ",Monatsverwendungsnachweis!$D$7," / ",RIGHT(Monatsverwendungsnachweis!$F$7,2)," / ",ROW()-1))</f>
        <v/>
      </c>
      <c r="D247" s="330" t="str">
        <f t="shared" si="15"/>
        <v/>
      </c>
      <c r="E247" s="330" t="str">
        <f t="shared" si="16"/>
        <v/>
      </c>
      <c r="F247" s="329" t="str">
        <f>IF(A247="","",VLOOKUP(Monatsverwendungsnachweis!B258,Positionen,3,FALSE))</f>
        <v/>
      </c>
      <c r="G247" s="328" t="str">
        <f>IF(A247="","",CONCATENATE(Monatsverwendungsnachweis!D258," / ", LEFT(Monatsverwendungsnachweis!E258,3)," / ",Ermittlung_Pauschale!N247,"  x  ",MKP_Matrix, " a ",VLOOKUP(Monatsverwendungsnachweis!$K$5,Matrix,4,FALSE),"€"))</f>
        <v/>
      </c>
      <c r="H247" s="443" t="str">
        <f>IF(A247="","",Ermittlung_Pauschale!O247)</f>
        <v/>
      </c>
      <c r="I247" s="443" t="str">
        <f>IF(A247="","",Ermittlung_Pauschale!O247)</f>
        <v/>
      </c>
      <c r="J247" s="329" t="str">
        <f>IF(A247="","",IF(Monatsverwendungsnachweis!S258="","",Monatsverwendungsnachweis!S258))</f>
        <v/>
      </c>
      <c r="K247" s="329" t="str">
        <f t="shared" si="17"/>
        <v/>
      </c>
    </row>
    <row r="248" spans="1:11" x14ac:dyDescent="0.25">
      <c r="A248" s="328" t="str">
        <f>IF(Ermittlung_Pauschale!N248=0,"",IFERROR(VLOOKUP(Monatsverwendungsnachweis!B259,Positionen,2,FALSE),""))</f>
        <v/>
      </c>
      <c r="B248" s="329" t="str">
        <f t="shared" si="14"/>
        <v/>
      </c>
      <c r="C248" s="328" t="str">
        <f>IF(A248="","",CONCATENATE("MKP"," / ",Monatsverwendungsnachweis!$D$7," / ",RIGHT(Monatsverwendungsnachweis!$F$7,2)," / ",ROW()-1))</f>
        <v/>
      </c>
      <c r="D248" s="330" t="str">
        <f t="shared" si="15"/>
        <v/>
      </c>
      <c r="E248" s="330" t="str">
        <f t="shared" si="16"/>
        <v/>
      </c>
      <c r="F248" s="329" t="str">
        <f>IF(A248="","",VLOOKUP(Monatsverwendungsnachweis!B259,Positionen,3,FALSE))</f>
        <v/>
      </c>
      <c r="G248" s="328" t="str">
        <f>IF(A248="","",CONCATENATE(Monatsverwendungsnachweis!D259," / ", LEFT(Monatsverwendungsnachweis!E259,3)," / ",Ermittlung_Pauschale!N248,"  x  ",MKP_Matrix, " a ",VLOOKUP(Monatsverwendungsnachweis!$K$5,Matrix,4,FALSE),"€"))</f>
        <v/>
      </c>
      <c r="H248" s="443" t="str">
        <f>IF(A248="","",Ermittlung_Pauschale!O248)</f>
        <v/>
      </c>
      <c r="I248" s="443" t="str">
        <f>IF(A248="","",Ermittlung_Pauschale!O248)</f>
        <v/>
      </c>
      <c r="J248" s="329" t="str">
        <f>IF(A248="","",IF(Monatsverwendungsnachweis!S259="","",Monatsverwendungsnachweis!S259))</f>
        <v/>
      </c>
      <c r="K248" s="329" t="str">
        <f t="shared" si="17"/>
        <v/>
      </c>
    </row>
    <row r="249" spans="1:11" x14ac:dyDescent="0.25">
      <c r="A249" s="328" t="str">
        <f>IF(Ermittlung_Pauschale!N249=0,"",IFERROR(VLOOKUP(Monatsverwendungsnachweis!B260,Positionen,2,FALSE),""))</f>
        <v/>
      </c>
      <c r="B249" s="329" t="str">
        <f t="shared" si="14"/>
        <v/>
      </c>
      <c r="C249" s="328" t="str">
        <f>IF(A249="","",CONCATENATE("MKP"," / ",Monatsverwendungsnachweis!$D$7," / ",RIGHT(Monatsverwendungsnachweis!$F$7,2)," / ",ROW()-1))</f>
        <v/>
      </c>
      <c r="D249" s="330" t="str">
        <f t="shared" si="15"/>
        <v/>
      </c>
      <c r="E249" s="330" t="str">
        <f t="shared" si="16"/>
        <v/>
      </c>
      <c r="F249" s="329" t="str">
        <f>IF(A249="","",VLOOKUP(Monatsverwendungsnachweis!B260,Positionen,3,FALSE))</f>
        <v/>
      </c>
      <c r="G249" s="328" t="str">
        <f>IF(A249="","",CONCATENATE(Monatsverwendungsnachweis!D260," / ", LEFT(Monatsverwendungsnachweis!E260,3)," / ",Ermittlung_Pauschale!N249,"  x  ",MKP_Matrix, " a ",VLOOKUP(Monatsverwendungsnachweis!$K$5,Matrix,4,FALSE),"€"))</f>
        <v/>
      </c>
      <c r="H249" s="443" t="str">
        <f>IF(A249="","",Ermittlung_Pauschale!O249)</f>
        <v/>
      </c>
      <c r="I249" s="443" t="str">
        <f>IF(A249="","",Ermittlung_Pauschale!O249)</f>
        <v/>
      </c>
      <c r="J249" s="329" t="str">
        <f>IF(A249="","",IF(Monatsverwendungsnachweis!S260="","",Monatsverwendungsnachweis!S260))</f>
        <v/>
      </c>
      <c r="K249" s="329" t="str">
        <f t="shared" si="17"/>
        <v/>
      </c>
    </row>
    <row r="250" spans="1:11" x14ac:dyDescent="0.25">
      <c r="A250" s="328" t="str">
        <f>IF(Ermittlung_Pauschale!N250=0,"",IFERROR(VLOOKUP(Monatsverwendungsnachweis!B261,Positionen,2,FALSE),""))</f>
        <v/>
      </c>
      <c r="B250" s="329" t="str">
        <f t="shared" si="14"/>
        <v/>
      </c>
      <c r="C250" s="328" t="str">
        <f>IF(A250="","",CONCATENATE("MKP"," / ",Monatsverwendungsnachweis!$D$7," / ",RIGHT(Monatsverwendungsnachweis!$F$7,2)," / ",ROW()-1))</f>
        <v/>
      </c>
      <c r="D250" s="330" t="str">
        <f t="shared" si="15"/>
        <v/>
      </c>
      <c r="E250" s="330" t="str">
        <f t="shared" si="16"/>
        <v/>
      </c>
      <c r="F250" s="329" t="str">
        <f>IF(A250="","",VLOOKUP(Monatsverwendungsnachweis!B261,Positionen,3,FALSE))</f>
        <v/>
      </c>
      <c r="G250" s="328" t="str">
        <f>IF(A250="","",CONCATENATE(Monatsverwendungsnachweis!D261," / ", LEFT(Monatsverwendungsnachweis!E261,3)," / ",Ermittlung_Pauschale!N250,"  x  ",MKP_Matrix, " a ",VLOOKUP(Monatsverwendungsnachweis!$K$5,Matrix,4,FALSE),"€"))</f>
        <v/>
      </c>
      <c r="H250" s="443" t="str">
        <f>IF(A250="","",Ermittlung_Pauschale!O250)</f>
        <v/>
      </c>
      <c r="I250" s="443" t="str">
        <f>IF(A250="","",Ermittlung_Pauschale!O250)</f>
        <v/>
      </c>
      <c r="J250" s="329" t="str">
        <f>IF(A250="","",IF(Monatsverwendungsnachweis!S261="","",Monatsverwendungsnachweis!S261))</f>
        <v/>
      </c>
      <c r="K250" s="329" t="str">
        <f t="shared" si="17"/>
        <v/>
      </c>
    </row>
    <row r="251" spans="1:11" x14ac:dyDescent="0.25">
      <c r="A251" s="328" t="str">
        <f>IF(Ermittlung_Pauschale!N251=0,"",IFERROR(VLOOKUP(Monatsverwendungsnachweis!B262,Positionen,2,FALSE),""))</f>
        <v/>
      </c>
      <c r="B251" s="329" t="str">
        <f t="shared" si="14"/>
        <v/>
      </c>
      <c r="C251" s="328" t="str">
        <f>IF(A251="","",CONCATENATE("MKP"," / ",Monatsverwendungsnachweis!$D$7," / ",RIGHT(Monatsverwendungsnachweis!$F$7,2)," / ",ROW()-1))</f>
        <v/>
      </c>
      <c r="D251" s="330" t="str">
        <f t="shared" si="15"/>
        <v/>
      </c>
      <c r="E251" s="330" t="str">
        <f t="shared" si="16"/>
        <v/>
      </c>
      <c r="F251" s="329" t="str">
        <f>IF(A251="","",VLOOKUP(Monatsverwendungsnachweis!B262,Positionen,3,FALSE))</f>
        <v/>
      </c>
      <c r="G251" s="328" t="str">
        <f>IF(A251="","",CONCATENATE(Monatsverwendungsnachweis!D262," / ", LEFT(Monatsverwendungsnachweis!E262,3)," / ",Ermittlung_Pauschale!N251,"  x  ",MKP_Matrix, " a ",VLOOKUP(Monatsverwendungsnachweis!$K$5,Matrix,4,FALSE),"€"))</f>
        <v/>
      </c>
      <c r="H251" s="443" t="str">
        <f>IF(A251="","",Ermittlung_Pauschale!O251)</f>
        <v/>
      </c>
      <c r="I251" s="443" t="str">
        <f>IF(A251="","",Ermittlung_Pauschale!O251)</f>
        <v/>
      </c>
      <c r="J251" s="329" t="str">
        <f>IF(A251="","",IF(Monatsverwendungsnachweis!S262="","",Monatsverwendungsnachweis!S262))</f>
        <v/>
      </c>
      <c r="K251" s="329" t="str">
        <f t="shared" si="17"/>
        <v/>
      </c>
    </row>
    <row r="252" spans="1:11" x14ac:dyDescent="0.25">
      <c r="A252" s="328" t="str">
        <f>IF(Ermittlung_Pauschale!N252=0,"",IFERROR(VLOOKUP(Monatsverwendungsnachweis!B263,Positionen,2,FALSE),""))</f>
        <v/>
      </c>
      <c r="B252" s="329" t="str">
        <f t="shared" si="14"/>
        <v/>
      </c>
      <c r="C252" s="328" t="str">
        <f>IF(A252="","",CONCATENATE("MKP"," / ",Monatsverwendungsnachweis!$D$7," / ",RIGHT(Monatsverwendungsnachweis!$F$7,2)," / ",ROW()-1))</f>
        <v/>
      </c>
      <c r="D252" s="330" t="str">
        <f t="shared" si="15"/>
        <v/>
      </c>
      <c r="E252" s="330" t="str">
        <f t="shared" si="16"/>
        <v/>
      </c>
      <c r="F252" s="329" t="str">
        <f>IF(A252="","",VLOOKUP(Monatsverwendungsnachweis!B263,Positionen,3,FALSE))</f>
        <v/>
      </c>
      <c r="G252" s="328" t="str">
        <f>IF(A252="","",CONCATENATE(Monatsverwendungsnachweis!D263," / ", LEFT(Monatsverwendungsnachweis!E263,3)," / ",Ermittlung_Pauschale!N252,"  x  ",MKP_Matrix, " a ",VLOOKUP(Monatsverwendungsnachweis!$K$5,Matrix,4,FALSE),"€"))</f>
        <v/>
      </c>
      <c r="H252" s="443" t="str">
        <f>IF(A252="","",Ermittlung_Pauschale!O252)</f>
        <v/>
      </c>
      <c r="I252" s="443" t="str">
        <f>IF(A252="","",Ermittlung_Pauschale!O252)</f>
        <v/>
      </c>
      <c r="J252" s="329" t="str">
        <f>IF(A252="","",IF(Monatsverwendungsnachweis!S263="","",Monatsverwendungsnachweis!S263))</f>
        <v/>
      </c>
      <c r="K252" s="329" t="str">
        <f t="shared" si="17"/>
        <v/>
      </c>
    </row>
    <row r="253" spans="1:11" x14ac:dyDescent="0.25">
      <c r="A253" s="328" t="str">
        <f>IF(Ermittlung_Pauschale!N253=0,"",IFERROR(VLOOKUP(Monatsverwendungsnachweis!B264,Positionen,2,FALSE),""))</f>
        <v/>
      </c>
      <c r="B253" s="329" t="str">
        <f t="shared" si="14"/>
        <v/>
      </c>
      <c r="C253" s="328" t="str">
        <f>IF(A253="","",CONCATENATE("MKP"," / ",Monatsverwendungsnachweis!$D$7," / ",RIGHT(Monatsverwendungsnachweis!$F$7,2)," / ",ROW()-1))</f>
        <v/>
      </c>
      <c r="D253" s="330" t="str">
        <f t="shared" si="15"/>
        <v/>
      </c>
      <c r="E253" s="330" t="str">
        <f t="shared" si="16"/>
        <v/>
      </c>
      <c r="F253" s="329" t="str">
        <f>IF(A253="","",VLOOKUP(Monatsverwendungsnachweis!B264,Positionen,3,FALSE))</f>
        <v/>
      </c>
      <c r="G253" s="328" t="str">
        <f>IF(A253="","",CONCATENATE(Monatsverwendungsnachweis!D264," / ", LEFT(Monatsverwendungsnachweis!E264,3)," / ",Ermittlung_Pauschale!N253,"  x  ",MKP_Matrix, " a ",VLOOKUP(Monatsverwendungsnachweis!$K$5,Matrix,4,FALSE),"€"))</f>
        <v/>
      </c>
      <c r="H253" s="443" t="str">
        <f>IF(A253="","",Ermittlung_Pauschale!O253)</f>
        <v/>
      </c>
      <c r="I253" s="443" t="str">
        <f>IF(A253="","",Ermittlung_Pauschale!O253)</f>
        <v/>
      </c>
      <c r="J253" s="329" t="str">
        <f>IF(A253="","",IF(Monatsverwendungsnachweis!S264="","",Monatsverwendungsnachweis!S264))</f>
        <v/>
      </c>
      <c r="K253" s="329" t="str">
        <f t="shared" si="17"/>
        <v/>
      </c>
    </row>
    <row r="254" spans="1:11" x14ac:dyDescent="0.25">
      <c r="A254" s="328" t="str">
        <f>IF(Ermittlung_Pauschale!N254=0,"",IFERROR(VLOOKUP(Monatsverwendungsnachweis!B265,Positionen,2,FALSE),""))</f>
        <v/>
      </c>
      <c r="B254" s="329" t="str">
        <f t="shared" si="14"/>
        <v/>
      </c>
      <c r="C254" s="328" t="str">
        <f>IF(A254="","",CONCATENATE("MKP"," / ",Monatsverwendungsnachweis!$D$7," / ",RIGHT(Monatsverwendungsnachweis!$F$7,2)," / ",ROW()-1))</f>
        <v/>
      </c>
      <c r="D254" s="330" t="str">
        <f t="shared" si="15"/>
        <v/>
      </c>
      <c r="E254" s="330" t="str">
        <f t="shared" si="16"/>
        <v/>
      </c>
      <c r="F254" s="329" t="str">
        <f>IF(A254="","",VLOOKUP(Monatsverwendungsnachweis!B265,Positionen,3,FALSE))</f>
        <v/>
      </c>
      <c r="G254" s="328" t="str">
        <f>IF(A254="","",CONCATENATE(Monatsverwendungsnachweis!D265," / ", LEFT(Monatsverwendungsnachweis!E265,3)," / ",Ermittlung_Pauschale!N254,"  x  ",MKP_Matrix, " a ",VLOOKUP(Monatsverwendungsnachweis!$K$5,Matrix,4,FALSE),"€"))</f>
        <v/>
      </c>
      <c r="H254" s="443" t="str">
        <f>IF(A254="","",Ermittlung_Pauschale!O254)</f>
        <v/>
      </c>
      <c r="I254" s="443" t="str">
        <f>IF(A254="","",Ermittlung_Pauschale!O254)</f>
        <v/>
      </c>
      <c r="J254" s="329" t="str">
        <f>IF(A254="","",IF(Monatsverwendungsnachweis!S265="","",Monatsverwendungsnachweis!S265))</f>
        <v/>
      </c>
      <c r="K254" s="329" t="str">
        <f t="shared" si="17"/>
        <v/>
      </c>
    </row>
    <row r="255" spans="1:11" x14ac:dyDescent="0.25">
      <c r="A255" s="328" t="str">
        <f>IF(Ermittlung_Pauschale!N255=0,"",IFERROR(VLOOKUP(Monatsverwendungsnachweis!B266,Positionen,2,FALSE),""))</f>
        <v/>
      </c>
      <c r="B255" s="329" t="str">
        <f t="shared" si="14"/>
        <v/>
      </c>
      <c r="C255" s="328" t="str">
        <f>IF(A255="","",CONCATENATE("MKP"," / ",Monatsverwendungsnachweis!$D$7," / ",RIGHT(Monatsverwendungsnachweis!$F$7,2)," / ",ROW()-1))</f>
        <v/>
      </c>
      <c r="D255" s="330" t="str">
        <f t="shared" si="15"/>
        <v/>
      </c>
      <c r="E255" s="330" t="str">
        <f t="shared" si="16"/>
        <v/>
      </c>
      <c r="F255" s="329" t="str">
        <f>IF(A255="","",VLOOKUP(Monatsverwendungsnachweis!B266,Positionen,3,FALSE))</f>
        <v/>
      </c>
      <c r="G255" s="328" t="str">
        <f>IF(A255="","",CONCATENATE(Monatsverwendungsnachweis!D266," / ", LEFT(Monatsverwendungsnachweis!E266,3)," / ",Ermittlung_Pauschale!N255,"  x  ",MKP_Matrix, " a ",VLOOKUP(Monatsverwendungsnachweis!$K$5,Matrix,4,FALSE),"€"))</f>
        <v/>
      </c>
      <c r="H255" s="443" t="str">
        <f>IF(A255="","",Ermittlung_Pauschale!O255)</f>
        <v/>
      </c>
      <c r="I255" s="443" t="str">
        <f>IF(A255="","",Ermittlung_Pauschale!O255)</f>
        <v/>
      </c>
      <c r="J255" s="329" t="str">
        <f>IF(A255="","",IF(Monatsverwendungsnachweis!S266="","",Monatsverwendungsnachweis!S266))</f>
        <v/>
      </c>
      <c r="K255" s="329" t="str">
        <f t="shared" si="17"/>
        <v/>
      </c>
    </row>
    <row r="256" spans="1:11" x14ac:dyDescent="0.25">
      <c r="A256" s="328" t="str">
        <f>IF(Ermittlung_Pauschale!N256=0,"",IFERROR(VLOOKUP(Monatsverwendungsnachweis!B267,Positionen,2,FALSE),""))</f>
        <v/>
      </c>
      <c r="B256" s="329" t="str">
        <f t="shared" si="14"/>
        <v/>
      </c>
      <c r="C256" s="328" t="str">
        <f>IF(A256="","",CONCATENATE("MKP"," / ",Monatsverwendungsnachweis!$D$7," / ",RIGHT(Monatsverwendungsnachweis!$F$7,2)," / ",ROW()-1))</f>
        <v/>
      </c>
      <c r="D256" s="330" t="str">
        <f t="shared" si="15"/>
        <v/>
      </c>
      <c r="E256" s="330" t="str">
        <f t="shared" si="16"/>
        <v/>
      </c>
      <c r="F256" s="329" t="str">
        <f>IF(A256="","",VLOOKUP(Monatsverwendungsnachweis!B267,Positionen,3,FALSE))</f>
        <v/>
      </c>
      <c r="G256" s="328" t="str">
        <f>IF(A256="","",CONCATENATE(Monatsverwendungsnachweis!D267," / ", LEFT(Monatsverwendungsnachweis!E267,3)," / ",Ermittlung_Pauschale!N256,"  x  ",MKP_Matrix, " a ",VLOOKUP(Monatsverwendungsnachweis!$K$5,Matrix,4,FALSE),"€"))</f>
        <v/>
      </c>
      <c r="H256" s="443" t="str">
        <f>IF(A256="","",Ermittlung_Pauschale!O256)</f>
        <v/>
      </c>
      <c r="I256" s="443" t="str">
        <f>IF(A256="","",Ermittlung_Pauschale!O256)</f>
        <v/>
      </c>
      <c r="J256" s="329" t="str">
        <f>IF(A256="","",IF(Monatsverwendungsnachweis!S267="","",Monatsverwendungsnachweis!S267))</f>
        <v/>
      </c>
      <c r="K256" s="329" t="str">
        <f t="shared" si="17"/>
        <v/>
      </c>
    </row>
    <row r="257" spans="1:11" x14ac:dyDescent="0.25">
      <c r="A257" s="328" t="str">
        <f>IF(Ermittlung_Pauschale!N257=0,"",IFERROR(VLOOKUP(Monatsverwendungsnachweis!B268,Positionen,2,FALSE),""))</f>
        <v/>
      </c>
      <c r="B257" s="329" t="str">
        <f t="shared" si="14"/>
        <v/>
      </c>
      <c r="C257" s="328" t="str">
        <f>IF(A257="","",CONCATENATE("MKP"," / ",Monatsverwendungsnachweis!$D$7," / ",RIGHT(Monatsverwendungsnachweis!$F$7,2)," / ",ROW()-1))</f>
        <v/>
      </c>
      <c r="D257" s="330" t="str">
        <f t="shared" si="15"/>
        <v/>
      </c>
      <c r="E257" s="330" t="str">
        <f t="shared" si="16"/>
        <v/>
      </c>
      <c r="F257" s="329" t="str">
        <f>IF(A257="","",VLOOKUP(Monatsverwendungsnachweis!B268,Positionen,3,FALSE))</f>
        <v/>
      </c>
      <c r="G257" s="328" t="str">
        <f>IF(A257="","",CONCATENATE(Monatsverwendungsnachweis!D268," / ", LEFT(Monatsverwendungsnachweis!E268,3)," / ",Ermittlung_Pauschale!N257,"  x  ",MKP_Matrix, " a ",VLOOKUP(Monatsverwendungsnachweis!$K$5,Matrix,4,FALSE),"€"))</f>
        <v/>
      </c>
      <c r="H257" s="443" t="str">
        <f>IF(A257="","",Ermittlung_Pauschale!O257)</f>
        <v/>
      </c>
      <c r="I257" s="443" t="str">
        <f>IF(A257="","",Ermittlung_Pauschale!O257)</f>
        <v/>
      </c>
      <c r="J257" s="329" t="str">
        <f>IF(A257="","",IF(Monatsverwendungsnachweis!S268="","",Monatsverwendungsnachweis!S268))</f>
        <v/>
      </c>
      <c r="K257" s="329" t="str">
        <f t="shared" si="17"/>
        <v/>
      </c>
    </row>
    <row r="258" spans="1:11" x14ac:dyDescent="0.25">
      <c r="A258" s="328" t="str">
        <f>IF(Ermittlung_Pauschale!N258=0,"",IFERROR(VLOOKUP(Monatsverwendungsnachweis!B269,Positionen,2,FALSE),""))</f>
        <v/>
      </c>
      <c r="B258" s="329" t="str">
        <f t="shared" si="14"/>
        <v/>
      </c>
      <c r="C258" s="328" t="str">
        <f>IF(A258="","",CONCATENATE("MKP"," / ",Monatsverwendungsnachweis!$D$7," / ",RIGHT(Monatsverwendungsnachweis!$F$7,2)," / ",ROW()-1))</f>
        <v/>
      </c>
      <c r="D258" s="330" t="str">
        <f t="shared" si="15"/>
        <v/>
      </c>
      <c r="E258" s="330" t="str">
        <f t="shared" si="16"/>
        <v/>
      </c>
      <c r="F258" s="329" t="str">
        <f>IF(A258="","",VLOOKUP(Monatsverwendungsnachweis!B269,Positionen,3,FALSE))</f>
        <v/>
      </c>
      <c r="G258" s="328" t="str">
        <f>IF(A258="","",CONCATENATE(Monatsverwendungsnachweis!D269," / ", LEFT(Monatsverwendungsnachweis!E269,3)," / ",Ermittlung_Pauschale!N258,"  x  ",MKP_Matrix, " a ",VLOOKUP(Monatsverwendungsnachweis!$K$5,Matrix,4,FALSE),"€"))</f>
        <v/>
      </c>
      <c r="H258" s="443" t="str">
        <f>IF(A258="","",Ermittlung_Pauschale!O258)</f>
        <v/>
      </c>
      <c r="I258" s="443" t="str">
        <f>IF(A258="","",Ermittlung_Pauschale!O258)</f>
        <v/>
      </c>
      <c r="J258" s="329" t="str">
        <f>IF(A258="","",IF(Monatsverwendungsnachweis!S269="","",Monatsverwendungsnachweis!S269))</f>
        <v/>
      </c>
      <c r="K258" s="329" t="str">
        <f t="shared" si="17"/>
        <v/>
      </c>
    </row>
    <row r="259" spans="1:11" x14ac:dyDescent="0.25">
      <c r="A259" s="328" t="str">
        <f>IF(Ermittlung_Pauschale!N259=0,"",IFERROR(VLOOKUP(Monatsverwendungsnachweis!B270,Positionen,2,FALSE),""))</f>
        <v/>
      </c>
      <c r="B259" s="329" t="str">
        <f t="shared" ref="B259:B301" si="18">IF(A259="","","ZE")</f>
        <v/>
      </c>
      <c r="C259" s="328" t="str">
        <f>IF(A259="","",CONCATENATE("MKP"," / ",Monatsverwendungsnachweis!$D$7," / ",RIGHT(Monatsverwendungsnachweis!$F$7,2)," / ",ROW()-1))</f>
        <v/>
      </c>
      <c r="D259" s="330" t="str">
        <f t="shared" ref="D259:D301" si="19">IF(A259="","",Monatsende)</f>
        <v/>
      </c>
      <c r="E259" s="330" t="str">
        <f t="shared" ref="E259:E301" si="20">IF(A259="","",Monatsende)</f>
        <v/>
      </c>
      <c r="F259" s="329" t="str">
        <f>IF(A259="","",VLOOKUP(Monatsverwendungsnachweis!B270,Positionen,3,FALSE))</f>
        <v/>
      </c>
      <c r="G259" s="328" t="str">
        <f>IF(A259="","",CONCATENATE(Monatsverwendungsnachweis!D270," / ", LEFT(Monatsverwendungsnachweis!E270,3)," / ",Ermittlung_Pauschale!N259,"  x  ",MKP_Matrix, " a ",VLOOKUP(Monatsverwendungsnachweis!$K$5,Matrix,4,FALSE),"€"))</f>
        <v/>
      </c>
      <c r="H259" s="443" t="str">
        <f>IF(A259="","",Ermittlung_Pauschale!O259)</f>
        <v/>
      </c>
      <c r="I259" s="443" t="str">
        <f>IF(A259="","",Ermittlung_Pauschale!O259)</f>
        <v/>
      </c>
      <c r="J259" s="329" t="str">
        <f>IF(A259="","",IF(Monatsverwendungsnachweis!S270="","",Monatsverwendungsnachweis!S270))</f>
        <v/>
      </c>
      <c r="K259" s="329" t="str">
        <f t="shared" ref="K259:K301" si="21">IF(A259="","","0")</f>
        <v/>
      </c>
    </row>
    <row r="260" spans="1:11" x14ac:dyDescent="0.25">
      <c r="A260" s="328" t="str">
        <f>IF(Ermittlung_Pauschale!N260=0,"",IFERROR(VLOOKUP(Monatsverwendungsnachweis!B271,Positionen,2,FALSE),""))</f>
        <v/>
      </c>
      <c r="B260" s="329" t="str">
        <f t="shared" si="18"/>
        <v/>
      </c>
      <c r="C260" s="328" t="str">
        <f>IF(A260="","",CONCATENATE("MKP"," / ",Monatsverwendungsnachweis!$D$7," / ",RIGHT(Monatsverwendungsnachweis!$F$7,2)," / ",ROW()-1))</f>
        <v/>
      </c>
      <c r="D260" s="330" t="str">
        <f t="shared" si="19"/>
        <v/>
      </c>
      <c r="E260" s="330" t="str">
        <f t="shared" si="20"/>
        <v/>
      </c>
      <c r="F260" s="329" t="str">
        <f>IF(A260="","",VLOOKUP(Monatsverwendungsnachweis!B271,Positionen,3,FALSE))</f>
        <v/>
      </c>
      <c r="G260" s="328" t="str">
        <f>IF(A260="","",CONCATENATE(Monatsverwendungsnachweis!D271," / ", LEFT(Monatsverwendungsnachweis!E271,3)," / ",Ermittlung_Pauschale!N260,"  x  ",MKP_Matrix, " a ",VLOOKUP(Monatsverwendungsnachweis!$K$5,Matrix,4,FALSE),"€"))</f>
        <v/>
      </c>
      <c r="H260" s="443" t="str">
        <f>IF(A260="","",Ermittlung_Pauschale!O260)</f>
        <v/>
      </c>
      <c r="I260" s="443" t="str">
        <f>IF(A260="","",Ermittlung_Pauschale!O260)</f>
        <v/>
      </c>
      <c r="J260" s="329" t="str">
        <f>IF(A260="","",IF(Monatsverwendungsnachweis!S271="","",Monatsverwendungsnachweis!S271))</f>
        <v/>
      </c>
      <c r="K260" s="329" t="str">
        <f t="shared" si="21"/>
        <v/>
      </c>
    </row>
    <row r="261" spans="1:11" x14ac:dyDescent="0.25">
      <c r="A261" s="328" t="str">
        <f>IF(Ermittlung_Pauschale!N261=0,"",IFERROR(VLOOKUP(Monatsverwendungsnachweis!B272,Positionen,2,FALSE),""))</f>
        <v/>
      </c>
      <c r="B261" s="329" t="str">
        <f t="shared" si="18"/>
        <v/>
      </c>
      <c r="C261" s="328" t="str">
        <f>IF(A261="","",CONCATENATE("MKP"," / ",Monatsverwendungsnachweis!$D$7," / ",RIGHT(Monatsverwendungsnachweis!$F$7,2)," / ",ROW()-1))</f>
        <v/>
      </c>
      <c r="D261" s="330" t="str">
        <f t="shared" si="19"/>
        <v/>
      </c>
      <c r="E261" s="330" t="str">
        <f t="shared" si="20"/>
        <v/>
      </c>
      <c r="F261" s="329" t="str">
        <f>IF(A261="","",VLOOKUP(Monatsverwendungsnachweis!B272,Positionen,3,FALSE))</f>
        <v/>
      </c>
      <c r="G261" s="328" t="str">
        <f>IF(A261="","",CONCATENATE(Monatsverwendungsnachweis!D272," / ", LEFT(Monatsverwendungsnachweis!E272,3)," / ",Ermittlung_Pauschale!N261,"  x  ",MKP_Matrix, " a ",VLOOKUP(Monatsverwendungsnachweis!$K$5,Matrix,4,FALSE),"€"))</f>
        <v/>
      </c>
      <c r="H261" s="443" t="str">
        <f>IF(A261="","",Ermittlung_Pauschale!O261)</f>
        <v/>
      </c>
      <c r="I261" s="443" t="str">
        <f>IF(A261="","",Ermittlung_Pauschale!O261)</f>
        <v/>
      </c>
      <c r="J261" s="329" t="str">
        <f>IF(A261="","",IF(Monatsverwendungsnachweis!S272="","",Monatsverwendungsnachweis!S272))</f>
        <v/>
      </c>
      <c r="K261" s="329" t="str">
        <f t="shared" si="21"/>
        <v/>
      </c>
    </row>
    <row r="262" spans="1:11" x14ac:dyDescent="0.25">
      <c r="A262" s="328" t="str">
        <f>IF(Ermittlung_Pauschale!N262=0,"",IFERROR(VLOOKUP(Monatsverwendungsnachweis!B273,Positionen,2,FALSE),""))</f>
        <v/>
      </c>
      <c r="B262" s="329" t="str">
        <f t="shared" si="18"/>
        <v/>
      </c>
      <c r="C262" s="328" t="str">
        <f>IF(A262="","",CONCATENATE("MKP"," / ",Monatsverwendungsnachweis!$D$7," / ",RIGHT(Monatsverwendungsnachweis!$F$7,2)," / ",ROW()-1))</f>
        <v/>
      </c>
      <c r="D262" s="330" t="str">
        <f t="shared" si="19"/>
        <v/>
      </c>
      <c r="E262" s="330" t="str">
        <f t="shared" si="20"/>
        <v/>
      </c>
      <c r="F262" s="329" t="str">
        <f>IF(A262="","",VLOOKUP(Monatsverwendungsnachweis!B273,Positionen,3,FALSE))</f>
        <v/>
      </c>
      <c r="G262" s="328" t="str">
        <f>IF(A262="","",CONCATENATE(Monatsverwendungsnachweis!D273," / ", LEFT(Monatsverwendungsnachweis!E273,3)," / ",Ermittlung_Pauschale!N262,"  x  ",MKP_Matrix, " a ",VLOOKUP(Monatsverwendungsnachweis!$K$5,Matrix,4,FALSE),"€"))</f>
        <v/>
      </c>
      <c r="H262" s="443" t="str">
        <f>IF(A262="","",Ermittlung_Pauschale!O262)</f>
        <v/>
      </c>
      <c r="I262" s="443" t="str">
        <f>IF(A262="","",Ermittlung_Pauschale!O262)</f>
        <v/>
      </c>
      <c r="J262" s="329" t="str">
        <f>IF(A262="","",IF(Monatsverwendungsnachweis!S273="","",Monatsverwendungsnachweis!S273))</f>
        <v/>
      </c>
      <c r="K262" s="329" t="str">
        <f t="shared" si="21"/>
        <v/>
      </c>
    </row>
    <row r="263" spans="1:11" x14ac:dyDescent="0.25">
      <c r="A263" s="328" t="str">
        <f>IF(Ermittlung_Pauschale!N263=0,"",IFERROR(VLOOKUP(Monatsverwendungsnachweis!B274,Positionen,2,FALSE),""))</f>
        <v/>
      </c>
      <c r="B263" s="329" t="str">
        <f t="shared" si="18"/>
        <v/>
      </c>
      <c r="C263" s="328" t="str">
        <f>IF(A263="","",CONCATENATE("MKP"," / ",Monatsverwendungsnachweis!$D$7," / ",RIGHT(Monatsverwendungsnachweis!$F$7,2)," / ",ROW()-1))</f>
        <v/>
      </c>
      <c r="D263" s="330" t="str">
        <f t="shared" si="19"/>
        <v/>
      </c>
      <c r="E263" s="330" t="str">
        <f t="shared" si="20"/>
        <v/>
      </c>
      <c r="F263" s="329" t="str">
        <f>IF(A263="","",VLOOKUP(Monatsverwendungsnachweis!B274,Positionen,3,FALSE))</f>
        <v/>
      </c>
      <c r="G263" s="328" t="str">
        <f>IF(A263="","",CONCATENATE(Monatsverwendungsnachweis!D274," / ", LEFT(Monatsverwendungsnachweis!E274,3)," / ",Ermittlung_Pauschale!N263,"  x  ",MKP_Matrix, " a ",VLOOKUP(Monatsverwendungsnachweis!$K$5,Matrix,4,FALSE),"€"))</f>
        <v/>
      </c>
      <c r="H263" s="443" t="str">
        <f>IF(A263="","",Ermittlung_Pauschale!O263)</f>
        <v/>
      </c>
      <c r="I263" s="443" t="str">
        <f>IF(A263="","",Ermittlung_Pauschale!O263)</f>
        <v/>
      </c>
      <c r="J263" s="329" t="str">
        <f>IF(A263="","",IF(Monatsverwendungsnachweis!S274="","",Monatsverwendungsnachweis!S274))</f>
        <v/>
      </c>
      <c r="K263" s="329" t="str">
        <f t="shared" si="21"/>
        <v/>
      </c>
    </row>
    <row r="264" spans="1:11" x14ac:dyDescent="0.25">
      <c r="A264" s="328" t="str">
        <f>IF(Ermittlung_Pauschale!N264=0,"",IFERROR(VLOOKUP(Monatsverwendungsnachweis!B275,Positionen,2,FALSE),""))</f>
        <v/>
      </c>
      <c r="B264" s="329" t="str">
        <f t="shared" si="18"/>
        <v/>
      </c>
      <c r="C264" s="328" t="str">
        <f>IF(A264="","",CONCATENATE("MKP"," / ",Monatsverwendungsnachweis!$D$7," / ",RIGHT(Monatsverwendungsnachweis!$F$7,2)," / ",ROW()-1))</f>
        <v/>
      </c>
      <c r="D264" s="330" t="str">
        <f t="shared" si="19"/>
        <v/>
      </c>
      <c r="E264" s="330" t="str">
        <f t="shared" si="20"/>
        <v/>
      </c>
      <c r="F264" s="329" t="str">
        <f>IF(A264="","",VLOOKUP(Monatsverwendungsnachweis!B275,Positionen,3,FALSE))</f>
        <v/>
      </c>
      <c r="G264" s="328" t="str">
        <f>IF(A264="","",CONCATENATE(Monatsverwendungsnachweis!D275," / ", LEFT(Monatsverwendungsnachweis!E275,3)," / ",Ermittlung_Pauschale!N264,"  x  ",MKP_Matrix, " a ",VLOOKUP(Monatsverwendungsnachweis!$K$5,Matrix,4,FALSE),"€"))</f>
        <v/>
      </c>
      <c r="H264" s="443" t="str">
        <f>IF(A264="","",Ermittlung_Pauschale!O264)</f>
        <v/>
      </c>
      <c r="I264" s="443" t="str">
        <f>IF(A264="","",Ermittlung_Pauschale!O264)</f>
        <v/>
      </c>
      <c r="J264" s="329" t="str">
        <f>IF(A264="","",IF(Monatsverwendungsnachweis!S275="","",Monatsverwendungsnachweis!S275))</f>
        <v/>
      </c>
      <c r="K264" s="329" t="str">
        <f t="shared" si="21"/>
        <v/>
      </c>
    </row>
    <row r="265" spans="1:11" x14ac:dyDescent="0.25">
      <c r="A265" s="328" t="str">
        <f>IF(Ermittlung_Pauschale!N265=0,"",IFERROR(VLOOKUP(Monatsverwendungsnachweis!B276,Positionen,2,FALSE),""))</f>
        <v/>
      </c>
      <c r="B265" s="329" t="str">
        <f t="shared" si="18"/>
        <v/>
      </c>
      <c r="C265" s="328" t="str">
        <f>IF(A265="","",CONCATENATE("MKP"," / ",Monatsverwendungsnachweis!$D$7," / ",RIGHT(Monatsverwendungsnachweis!$F$7,2)," / ",ROW()-1))</f>
        <v/>
      </c>
      <c r="D265" s="330" t="str">
        <f t="shared" si="19"/>
        <v/>
      </c>
      <c r="E265" s="330" t="str">
        <f t="shared" si="20"/>
        <v/>
      </c>
      <c r="F265" s="329" t="str">
        <f>IF(A265="","",VLOOKUP(Monatsverwendungsnachweis!B276,Positionen,3,FALSE))</f>
        <v/>
      </c>
      <c r="G265" s="328" t="str">
        <f>IF(A265="","",CONCATENATE(Monatsverwendungsnachweis!D276," / ", LEFT(Monatsverwendungsnachweis!E276,3)," / ",Ermittlung_Pauschale!N265,"  x  ",MKP_Matrix, " a ",VLOOKUP(Monatsverwendungsnachweis!$K$5,Matrix,4,FALSE),"€"))</f>
        <v/>
      </c>
      <c r="H265" s="443" t="str">
        <f>IF(A265="","",Ermittlung_Pauschale!O265)</f>
        <v/>
      </c>
      <c r="I265" s="443" t="str">
        <f>IF(A265="","",Ermittlung_Pauschale!O265)</f>
        <v/>
      </c>
      <c r="J265" s="329" t="str">
        <f>IF(A265="","",IF(Monatsverwendungsnachweis!S276="","",Monatsverwendungsnachweis!S276))</f>
        <v/>
      </c>
      <c r="K265" s="329" t="str">
        <f t="shared" si="21"/>
        <v/>
      </c>
    </row>
    <row r="266" spans="1:11" x14ac:dyDescent="0.25">
      <c r="A266" s="328" t="str">
        <f>IF(Ermittlung_Pauschale!N266=0,"",IFERROR(VLOOKUP(Monatsverwendungsnachweis!B277,Positionen,2,FALSE),""))</f>
        <v/>
      </c>
      <c r="B266" s="329" t="str">
        <f t="shared" si="18"/>
        <v/>
      </c>
      <c r="C266" s="328" t="str">
        <f>IF(A266="","",CONCATENATE("MKP"," / ",Monatsverwendungsnachweis!$D$7," / ",RIGHT(Monatsverwendungsnachweis!$F$7,2)," / ",ROW()-1))</f>
        <v/>
      </c>
      <c r="D266" s="330" t="str">
        <f t="shared" si="19"/>
        <v/>
      </c>
      <c r="E266" s="330" t="str">
        <f t="shared" si="20"/>
        <v/>
      </c>
      <c r="F266" s="329" t="str">
        <f>IF(A266="","",VLOOKUP(Monatsverwendungsnachweis!B277,Positionen,3,FALSE))</f>
        <v/>
      </c>
      <c r="G266" s="328" t="str">
        <f>IF(A266="","",CONCATENATE(Monatsverwendungsnachweis!D277," / ", LEFT(Monatsverwendungsnachweis!E277,3)," / ",Ermittlung_Pauschale!N266,"  x  ",MKP_Matrix, " a ",VLOOKUP(Monatsverwendungsnachweis!$K$5,Matrix,4,FALSE),"€"))</f>
        <v/>
      </c>
      <c r="H266" s="443" t="str">
        <f>IF(A266="","",Ermittlung_Pauschale!O266)</f>
        <v/>
      </c>
      <c r="I266" s="443" t="str">
        <f>IF(A266="","",Ermittlung_Pauschale!O266)</f>
        <v/>
      </c>
      <c r="J266" s="329" t="str">
        <f>IF(A266="","",IF(Monatsverwendungsnachweis!S277="","",Monatsverwendungsnachweis!S277))</f>
        <v/>
      </c>
      <c r="K266" s="329" t="str">
        <f t="shared" si="21"/>
        <v/>
      </c>
    </row>
    <row r="267" spans="1:11" x14ac:dyDescent="0.25">
      <c r="A267" s="328" t="str">
        <f>IF(Ermittlung_Pauschale!N267=0,"",IFERROR(VLOOKUP(Monatsverwendungsnachweis!B278,Positionen,2,FALSE),""))</f>
        <v/>
      </c>
      <c r="B267" s="329" t="str">
        <f t="shared" si="18"/>
        <v/>
      </c>
      <c r="C267" s="328" t="str">
        <f>IF(A267="","",CONCATENATE("MKP"," / ",Monatsverwendungsnachweis!$D$7," / ",RIGHT(Monatsverwendungsnachweis!$F$7,2)," / ",ROW()-1))</f>
        <v/>
      </c>
      <c r="D267" s="330" t="str">
        <f t="shared" si="19"/>
        <v/>
      </c>
      <c r="E267" s="330" t="str">
        <f t="shared" si="20"/>
        <v/>
      </c>
      <c r="F267" s="329" t="str">
        <f>IF(A267="","",VLOOKUP(Monatsverwendungsnachweis!B278,Positionen,3,FALSE))</f>
        <v/>
      </c>
      <c r="G267" s="328" t="str">
        <f>IF(A267="","",CONCATENATE(Monatsverwendungsnachweis!D278," / ", LEFT(Monatsverwendungsnachweis!E278,3)," / ",Ermittlung_Pauschale!N267,"  x  ",MKP_Matrix, " a ",VLOOKUP(Monatsverwendungsnachweis!$K$5,Matrix,4,FALSE),"€"))</f>
        <v/>
      </c>
      <c r="H267" s="443" t="str">
        <f>IF(A267="","",Ermittlung_Pauschale!O267)</f>
        <v/>
      </c>
      <c r="I267" s="443" t="str">
        <f>IF(A267="","",Ermittlung_Pauschale!O267)</f>
        <v/>
      </c>
      <c r="J267" s="329" t="str">
        <f>IF(A267="","",IF(Monatsverwendungsnachweis!S278="","",Monatsverwendungsnachweis!S278))</f>
        <v/>
      </c>
      <c r="K267" s="329" t="str">
        <f t="shared" si="21"/>
        <v/>
      </c>
    </row>
    <row r="268" spans="1:11" x14ac:dyDescent="0.25">
      <c r="A268" s="328" t="str">
        <f>IF(Ermittlung_Pauschale!N268=0,"",IFERROR(VLOOKUP(Monatsverwendungsnachweis!B279,Positionen,2,FALSE),""))</f>
        <v/>
      </c>
      <c r="B268" s="329" t="str">
        <f t="shared" si="18"/>
        <v/>
      </c>
      <c r="C268" s="328" t="str">
        <f>IF(A268="","",CONCATENATE("MKP"," / ",Monatsverwendungsnachweis!$D$7," / ",RIGHT(Monatsverwendungsnachweis!$F$7,2)," / ",ROW()-1))</f>
        <v/>
      </c>
      <c r="D268" s="330" t="str">
        <f t="shared" si="19"/>
        <v/>
      </c>
      <c r="E268" s="330" t="str">
        <f t="shared" si="20"/>
        <v/>
      </c>
      <c r="F268" s="329" t="str">
        <f>IF(A268="","",VLOOKUP(Monatsverwendungsnachweis!B279,Positionen,3,FALSE))</f>
        <v/>
      </c>
      <c r="G268" s="328" t="str">
        <f>IF(A268="","",CONCATENATE(Monatsverwendungsnachweis!D279," / ", LEFT(Monatsverwendungsnachweis!E279,3)," / ",Ermittlung_Pauschale!N268,"  x  ",MKP_Matrix, " a ",VLOOKUP(Monatsverwendungsnachweis!$K$5,Matrix,4,FALSE),"€"))</f>
        <v/>
      </c>
      <c r="H268" s="443" t="str">
        <f>IF(A268="","",Ermittlung_Pauschale!O268)</f>
        <v/>
      </c>
      <c r="I268" s="443" t="str">
        <f>IF(A268="","",Ermittlung_Pauschale!O268)</f>
        <v/>
      </c>
      <c r="J268" s="329" t="str">
        <f>IF(A268="","",IF(Monatsverwendungsnachweis!S279="","",Monatsverwendungsnachweis!S279))</f>
        <v/>
      </c>
      <c r="K268" s="329" t="str">
        <f t="shared" si="21"/>
        <v/>
      </c>
    </row>
    <row r="269" spans="1:11" x14ac:dyDescent="0.25">
      <c r="A269" s="328" t="str">
        <f>IF(Ermittlung_Pauschale!N269=0,"",IFERROR(VLOOKUP(Monatsverwendungsnachweis!B280,Positionen,2,FALSE),""))</f>
        <v/>
      </c>
      <c r="B269" s="329" t="str">
        <f t="shared" si="18"/>
        <v/>
      </c>
      <c r="C269" s="328" t="str">
        <f>IF(A269="","",CONCATENATE("MKP"," / ",Monatsverwendungsnachweis!$D$7," / ",RIGHT(Monatsverwendungsnachweis!$F$7,2)," / ",ROW()-1))</f>
        <v/>
      </c>
      <c r="D269" s="330" t="str">
        <f t="shared" si="19"/>
        <v/>
      </c>
      <c r="E269" s="330" t="str">
        <f t="shared" si="20"/>
        <v/>
      </c>
      <c r="F269" s="329" t="str">
        <f>IF(A269="","",VLOOKUP(Monatsverwendungsnachweis!B280,Positionen,3,FALSE))</f>
        <v/>
      </c>
      <c r="G269" s="328" t="str">
        <f>IF(A269="","",CONCATENATE(Monatsverwendungsnachweis!D280," / ", LEFT(Monatsverwendungsnachweis!E280,3)," / ",Ermittlung_Pauschale!N269,"  x  ",MKP_Matrix, " a ",VLOOKUP(Monatsverwendungsnachweis!$K$5,Matrix,4,FALSE),"€"))</f>
        <v/>
      </c>
      <c r="H269" s="443" t="str">
        <f>IF(A269="","",Ermittlung_Pauschale!O269)</f>
        <v/>
      </c>
      <c r="I269" s="443" t="str">
        <f>IF(A269="","",Ermittlung_Pauschale!O269)</f>
        <v/>
      </c>
      <c r="J269" s="329" t="str">
        <f>IF(A269="","",IF(Monatsverwendungsnachweis!S280="","",Monatsverwendungsnachweis!S280))</f>
        <v/>
      </c>
      <c r="K269" s="329" t="str">
        <f t="shared" si="21"/>
        <v/>
      </c>
    </row>
    <row r="270" spans="1:11" x14ac:dyDescent="0.25">
      <c r="A270" s="328" t="str">
        <f>IF(Ermittlung_Pauschale!N270=0,"",IFERROR(VLOOKUP(Monatsverwendungsnachweis!B281,Positionen,2,FALSE),""))</f>
        <v/>
      </c>
      <c r="B270" s="329" t="str">
        <f t="shared" si="18"/>
        <v/>
      </c>
      <c r="C270" s="328" t="str">
        <f>IF(A270="","",CONCATENATE("MKP"," / ",Monatsverwendungsnachweis!$D$7," / ",RIGHT(Monatsverwendungsnachweis!$F$7,2)," / ",ROW()-1))</f>
        <v/>
      </c>
      <c r="D270" s="330" t="str">
        <f t="shared" si="19"/>
        <v/>
      </c>
      <c r="E270" s="330" t="str">
        <f t="shared" si="20"/>
        <v/>
      </c>
      <c r="F270" s="329" t="str">
        <f>IF(A270="","",VLOOKUP(Monatsverwendungsnachweis!B281,Positionen,3,FALSE))</f>
        <v/>
      </c>
      <c r="G270" s="328" t="str">
        <f>IF(A270="","",CONCATENATE(Monatsverwendungsnachweis!D281," / ", LEFT(Monatsverwendungsnachweis!E281,3)," / ",Ermittlung_Pauschale!N270,"  x  ",MKP_Matrix, " a ",VLOOKUP(Monatsverwendungsnachweis!$K$5,Matrix,4,FALSE),"€"))</f>
        <v/>
      </c>
      <c r="H270" s="443" t="str">
        <f>IF(A270="","",Ermittlung_Pauschale!O270)</f>
        <v/>
      </c>
      <c r="I270" s="443" t="str">
        <f>IF(A270="","",Ermittlung_Pauschale!O270)</f>
        <v/>
      </c>
      <c r="J270" s="329" t="str">
        <f>IF(A270="","",IF(Monatsverwendungsnachweis!S281="","",Monatsverwendungsnachweis!S281))</f>
        <v/>
      </c>
      <c r="K270" s="329" t="str">
        <f t="shared" si="21"/>
        <v/>
      </c>
    </row>
    <row r="271" spans="1:11" x14ac:dyDescent="0.25">
      <c r="A271" s="328" t="str">
        <f>IF(Ermittlung_Pauschale!N271=0,"",IFERROR(VLOOKUP(Monatsverwendungsnachweis!B282,Positionen,2,FALSE),""))</f>
        <v/>
      </c>
      <c r="B271" s="329" t="str">
        <f t="shared" si="18"/>
        <v/>
      </c>
      <c r="C271" s="328" t="str">
        <f>IF(A271="","",CONCATENATE("MKP"," / ",Monatsverwendungsnachweis!$D$7," / ",RIGHT(Monatsverwendungsnachweis!$F$7,2)," / ",ROW()-1))</f>
        <v/>
      </c>
      <c r="D271" s="330" t="str">
        <f t="shared" si="19"/>
        <v/>
      </c>
      <c r="E271" s="330" t="str">
        <f t="shared" si="20"/>
        <v/>
      </c>
      <c r="F271" s="329" t="str">
        <f>IF(A271="","",VLOOKUP(Monatsverwendungsnachweis!B282,Positionen,3,FALSE))</f>
        <v/>
      </c>
      <c r="G271" s="328" t="str">
        <f>IF(A271="","",CONCATENATE(Monatsverwendungsnachweis!D282," / ", LEFT(Monatsverwendungsnachweis!E282,3)," / ",Ermittlung_Pauschale!N271,"  x  ",MKP_Matrix, " a ",VLOOKUP(Monatsverwendungsnachweis!$K$5,Matrix,4,FALSE),"€"))</f>
        <v/>
      </c>
      <c r="H271" s="443" t="str">
        <f>IF(A271="","",Ermittlung_Pauschale!O271)</f>
        <v/>
      </c>
      <c r="I271" s="443" t="str">
        <f>IF(A271="","",Ermittlung_Pauschale!O271)</f>
        <v/>
      </c>
      <c r="J271" s="329" t="str">
        <f>IF(A271="","",IF(Monatsverwendungsnachweis!S282="","",Monatsverwendungsnachweis!S282))</f>
        <v/>
      </c>
      <c r="K271" s="329" t="str">
        <f t="shared" si="21"/>
        <v/>
      </c>
    </row>
    <row r="272" spans="1:11" x14ac:dyDescent="0.25">
      <c r="A272" s="328" t="str">
        <f>IF(Ermittlung_Pauschale!N272=0,"",IFERROR(VLOOKUP(Monatsverwendungsnachweis!B283,Positionen,2,FALSE),""))</f>
        <v/>
      </c>
      <c r="B272" s="329" t="str">
        <f t="shared" si="18"/>
        <v/>
      </c>
      <c r="C272" s="328" t="str">
        <f>IF(A272="","",CONCATENATE("MKP"," / ",Monatsverwendungsnachweis!$D$7," / ",RIGHT(Monatsverwendungsnachweis!$F$7,2)," / ",ROW()-1))</f>
        <v/>
      </c>
      <c r="D272" s="330" t="str">
        <f t="shared" si="19"/>
        <v/>
      </c>
      <c r="E272" s="330" t="str">
        <f t="shared" si="20"/>
        <v/>
      </c>
      <c r="F272" s="329" t="str">
        <f>IF(A272="","",VLOOKUP(Monatsverwendungsnachweis!B283,Positionen,3,FALSE))</f>
        <v/>
      </c>
      <c r="G272" s="328" t="str">
        <f>IF(A272="","",CONCATENATE(Monatsverwendungsnachweis!D283," / ", LEFT(Monatsverwendungsnachweis!E283,3)," / ",Ermittlung_Pauschale!N272,"  x  ",MKP_Matrix, " a ",VLOOKUP(Monatsverwendungsnachweis!$K$5,Matrix,4,FALSE),"€"))</f>
        <v/>
      </c>
      <c r="H272" s="443" t="str">
        <f>IF(A272="","",Ermittlung_Pauschale!O272)</f>
        <v/>
      </c>
      <c r="I272" s="443" t="str">
        <f>IF(A272="","",Ermittlung_Pauschale!O272)</f>
        <v/>
      </c>
      <c r="J272" s="329" t="str">
        <f>IF(A272="","",IF(Monatsverwendungsnachweis!S283="","",Monatsverwendungsnachweis!S283))</f>
        <v/>
      </c>
      <c r="K272" s="329" t="str">
        <f t="shared" si="21"/>
        <v/>
      </c>
    </row>
    <row r="273" spans="1:11" x14ac:dyDescent="0.25">
      <c r="A273" s="328" t="str">
        <f>IF(Ermittlung_Pauschale!N273=0,"",IFERROR(VLOOKUP(Monatsverwendungsnachweis!B284,Positionen,2,FALSE),""))</f>
        <v/>
      </c>
      <c r="B273" s="329" t="str">
        <f t="shared" si="18"/>
        <v/>
      </c>
      <c r="C273" s="328" t="str">
        <f>IF(A273="","",CONCATENATE("MKP"," / ",Monatsverwendungsnachweis!$D$7," / ",RIGHT(Monatsverwendungsnachweis!$F$7,2)," / ",ROW()-1))</f>
        <v/>
      </c>
      <c r="D273" s="330" t="str">
        <f t="shared" si="19"/>
        <v/>
      </c>
      <c r="E273" s="330" t="str">
        <f t="shared" si="20"/>
        <v/>
      </c>
      <c r="F273" s="329" t="str">
        <f>IF(A273="","",VLOOKUP(Monatsverwendungsnachweis!B284,Positionen,3,FALSE))</f>
        <v/>
      </c>
      <c r="G273" s="328" t="str">
        <f>IF(A273="","",CONCATENATE(Monatsverwendungsnachweis!D284," / ", LEFT(Monatsverwendungsnachweis!E284,3)," / ",Ermittlung_Pauschale!N273,"  x  ",MKP_Matrix, " a ",VLOOKUP(Monatsverwendungsnachweis!$K$5,Matrix,4,FALSE),"€"))</f>
        <v/>
      </c>
      <c r="H273" s="443" t="str">
        <f>IF(A273="","",Ermittlung_Pauschale!O273)</f>
        <v/>
      </c>
      <c r="I273" s="443" t="str">
        <f>IF(A273="","",Ermittlung_Pauschale!O273)</f>
        <v/>
      </c>
      <c r="J273" s="329" t="str">
        <f>IF(A273="","",IF(Monatsverwendungsnachweis!S284="","",Monatsverwendungsnachweis!S284))</f>
        <v/>
      </c>
      <c r="K273" s="329" t="str">
        <f t="shared" si="21"/>
        <v/>
      </c>
    </row>
    <row r="274" spans="1:11" x14ac:dyDescent="0.25">
      <c r="A274" s="328" t="str">
        <f>IF(Ermittlung_Pauschale!N274=0,"",IFERROR(VLOOKUP(Monatsverwendungsnachweis!B285,Positionen,2,FALSE),""))</f>
        <v/>
      </c>
      <c r="B274" s="329" t="str">
        <f t="shared" si="18"/>
        <v/>
      </c>
      <c r="C274" s="328" t="str">
        <f>IF(A274="","",CONCATENATE("MKP"," / ",Monatsverwendungsnachweis!$D$7," / ",RIGHT(Monatsverwendungsnachweis!$F$7,2)," / ",ROW()-1))</f>
        <v/>
      </c>
      <c r="D274" s="330" t="str">
        <f t="shared" si="19"/>
        <v/>
      </c>
      <c r="E274" s="330" t="str">
        <f t="shared" si="20"/>
        <v/>
      </c>
      <c r="F274" s="329" t="str">
        <f>IF(A274="","",VLOOKUP(Monatsverwendungsnachweis!B285,Positionen,3,FALSE))</f>
        <v/>
      </c>
      <c r="G274" s="328" t="str">
        <f>IF(A274="","",CONCATENATE(Monatsverwendungsnachweis!D285," / ", LEFT(Monatsverwendungsnachweis!E285,3)," / ",Ermittlung_Pauschale!N274,"  x  ",MKP_Matrix, " a ",VLOOKUP(Monatsverwendungsnachweis!$K$5,Matrix,4,FALSE),"€"))</f>
        <v/>
      </c>
      <c r="H274" s="443" t="str">
        <f>IF(A274="","",Ermittlung_Pauschale!O274)</f>
        <v/>
      </c>
      <c r="I274" s="443" t="str">
        <f>IF(A274="","",Ermittlung_Pauschale!O274)</f>
        <v/>
      </c>
      <c r="J274" s="329" t="str">
        <f>IF(A274="","",IF(Monatsverwendungsnachweis!S285="","",Monatsverwendungsnachweis!S285))</f>
        <v/>
      </c>
      <c r="K274" s="329" t="str">
        <f t="shared" si="21"/>
        <v/>
      </c>
    </row>
    <row r="275" spans="1:11" x14ac:dyDescent="0.25">
      <c r="A275" s="328" t="str">
        <f>IF(Ermittlung_Pauschale!N275=0,"",IFERROR(VLOOKUP(Monatsverwendungsnachweis!B286,Positionen,2,FALSE),""))</f>
        <v/>
      </c>
      <c r="B275" s="329" t="str">
        <f t="shared" si="18"/>
        <v/>
      </c>
      <c r="C275" s="328" t="str">
        <f>IF(A275="","",CONCATENATE("MKP"," / ",Monatsverwendungsnachweis!$D$7," / ",RIGHT(Monatsverwendungsnachweis!$F$7,2)," / ",ROW()-1))</f>
        <v/>
      </c>
      <c r="D275" s="330" t="str">
        <f t="shared" si="19"/>
        <v/>
      </c>
      <c r="E275" s="330" t="str">
        <f t="shared" si="20"/>
        <v/>
      </c>
      <c r="F275" s="329" t="str">
        <f>IF(A275="","",VLOOKUP(Monatsverwendungsnachweis!B286,Positionen,3,FALSE))</f>
        <v/>
      </c>
      <c r="G275" s="328" t="str">
        <f>IF(A275="","",CONCATENATE(Monatsverwendungsnachweis!D286," / ", LEFT(Monatsverwendungsnachweis!E286,3)," / ",Ermittlung_Pauschale!N275,"  x  ",MKP_Matrix, " a ",VLOOKUP(Monatsverwendungsnachweis!$K$5,Matrix,4,FALSE),"€"))</f>
        <v/>
      </c>
      <c r="H275" s="443" t="str">
        <f>IF(A275="","",Ermittlung_Pauschale!O275)</f>
        <v/>
      </c>
      <c r="I275" s="443" t="str">
        <f>IF(A275="","",Ermittlung_Pauschale!O275)</f>
        <v/>
      </c>
      <c r="J275" s="329" t="str">
        <f>IF(A275="","",IF(Monatsverwendungsnachweis!S286="","",Monatsverwendungsnachweis!S286))</f>
        <v/>
      </c>
      <c r="K275" s="329" t="str">
        <f t="shared" si="21"/>
        <v/>
      </c>
    </row>
    <row r="276" spans="1:11" x14ac:dyDescent="0.25">
      <c r="A276" s="328" t="str">
        <f>IF(Ermittlung_Pauschale!N276=0,"",IFERROR(VLOOKUP(Monatsverwendungsnachweis!B287,Positionen,2,FALSE),""))</f>
        <v/>
      </c>
      <c r="B276" s="329" t="str">
        <f t="shared" si="18"/>
        <v/>
      </c>
      <c r="C276" s="328" t="str">
        <f>IF(A276="","",CONCATENATE("MKP"," / ",Monatsverwendungsnachweis!$D$7," / ",RIGHT(Monatsverwendungsnachweis!$F$7,2)," / ",ROW()-1))</f>
        <v/>
      </c>
      <c r="D276" s="330" t="str">
        <f t="shared" si="19"/>
        <v/>
      </c>
      <c r="E276" s="330" t="str">
        <f t="shared" si="20"/>
        <v/>
      </c>
      <c r="F276" s="329" t="str">
        <f>IF(A276="","",VLOOKUP(Monatsverwendungsnachweis!B287,Positionen,3,FALSE))</f>
        <v/>
      </c>
      <c r="G276" s="328" t="str">
        <f>IF(A276="","",CONCATENATE(Monatsverwendungsnachweis!D287," / ", LEFT(Monatsverwendungsnachweis!E287,3)," / ",Ermittlung_Pauschale!N276,"  x  ",MKP_Matrix, " a ",VLOOKUP(Monatsverwendungsnachweis!$K$5,Matrix,4,FALSE),"€"))</f>
        <v/>
      </c>
      <c r="H276" s="443" t="str">
        <f>IF(A276="","",Ermittlung_Pauschale!O276)</f>
        <v/>
      </c>
      <c r="I276" s="443" t="str">
        <f>IF(A276="","",Ermittlung_Pauschale!O276)</f>
        <v/>
      </c>
      <c r="J276" s="329" t="str">
        <f>IF(A276="","",IF(Monatsverwendungsnachweis!S287="","",Monatsverwendungsnachweis!S287))</f>
        <v/>
      </c>
      <c r="K276" s="329" t="str">
        <f t="shared" si="21"/>
        <v/>
      </c>
    </row>
    <row r="277" spans="1:11" x14ac:dyDescent="0.25">
      <c r="A277" s="328" t="str">
        <f>IF(Ermittlung_Pauschale!N277=0,"",IFERROR(VLOOKUP(Monatsverwendungsnachweis!B288,Positionen,2,FALSE),""))</f>
        <v/>
      </c>
      <c r="B277" s="329" t="str">
        <f t="shared" si="18"/>
        <v/>
      </c>
      <c r="C277" s="328" t="str">
        <f>IF(A277="","",CONCATENATE("MKP"," / ",Monatsverwendungsnachweis!$D$7," / ",RIGHT(Monatsverwendungsnachweis!$F$7,2)," / ",ROW()-1))</f>
        <v/>
      </c>
      <c r="D277" s="330" t="str">
        <f t="shared" si="19"/>
        <v/>
      </c>
      <c r="E277" s="330" t="str">
        <f t="shared" si="20"/>
        <v/>
      </c>
      <c r="F277" s="329" t="str">
        <f>IF(A277="","",VLOOKUP(Monatsverwendungsnachweis!B288,Positionen,3,FALSE))</f>
        <v/>
      </c>
      <c r="G277" s="328" t="str">
        <f>IF(A277="","",CONCATENATE(Monatsverwendungsnachweis!D288," / ", LEFT(Monatsverwendungsnachweis!E288,3)," / ",Ermittlung_Pauschale!N277,"  x  ",MKP_Matrix, " a ",VLOOKUP(Monatsverwendungsnachweis!$K$5,Matrix,4,FALSE),"€"))</f>
        <v/>
      </c>
      <c r="H277" s="443" t="str">
        <f>IF(A277="","",Ermittlung_Pauschale!O277)</f>
        <v/>
      </c>
      <c r="I277" s="443" t="str">
        <f>IF(A277="","",Ermittlung_Pauschale!O277)</f>
        <v/>
      </c>
      <c r="J277" s="329" t="str">
        <f>IF(A277="","",IF(Monatsverwendungsnachweis!S288="","",Monatsverwendungsnachweis!S288))</f>
        <v/>
      </c>
      <c r="K277" s="329" t="str">
        <f t="shared" si="21"/>
        <v/>
      </c>
    </row>
    <row r="278" spans="1:11" x14ac:dyDescent="0.25">
      <c r="A278" s="328" t="str">
        <f>IF(Ermittlung_Pauschale!N278=0,"",IFERROR(VLOOKUP(Monatsverwendungsnachweis!B289,Positionen,2,FALSE),""))</f>
        <v/>
      </c>
      <c r="B278" s="329" t="str">
        <f t="shared" si="18"/>
        <v/>
      </c>
      <c r="C278" s="328" t="str">
        <f>IF(A278="","",CONCATENATE("MKP"," / ",Monatsverwendungsnachweis!$D$7," / ",RIGHT(Monatsverwendungsnachweis!$F$7,2)," / ",ROW()-1))</f>
        <v/>
      </c>
      <c r="D278" s="330" t="str">
        <f t="shared" si="19"/>
        <v/>
      </c>
      <c r="E278" s="330" t="str">
        <f t="shared" si="20"/>
        <v/>
      </c>
      <c r="F278" s="329" t="str">
        <f>IF(A278="","",VLOOKUP(Monatsverwendungsnachweis!B289,Positionen,3,FALSE))</f>
        <v/>
      </c>
      <c r="G278" s="328" t="str">
        <f>IF(A278="","",CONCATENATE(Monatsverwendungsnachweis!D289," / ", LEFT(Monatsverwendungsnachweis!E289,3)," / ",Ermittlung_Pauschale!N278,"  x  ",MKP_Matrix, " a ",VLOOKUP(Monatsverwendungsnachweis!$K$5,Matrix,4,FALSE),"€"))</f>
        <v/>
      </c>
      <c r="H278" s="443" t="str">
        <f>IF(A278="","",Ermittlung_Pauschale!O278)</f>
        <v/>
      </c>
      <c r="I278" s="443" t="str">
        <f>IF(A278="","",Ermittlung_Pauschale!O278)</f>
        <v/>
      </c>
      <c r="J278" s="329" t="str">
        <f>IF(A278="","",IF(Monatsverwendungsnachweis!S289="","",Monatsverwendungsnachweis!S289))</f>
        <v/>
      </c>
      <c r="K278" s="329" t="str">
        <f t="shared" si="21"/>
        <v/>
      </c>
    </row>
    <row r="279" spans="1:11" x14ac:dyDescent="0.25">
      <c r="A279" s="328" t="str">
        <f>IF(Ermittlung_Pauschale!N279=0,"",IFERROR(VLOOKUP(Monatsverwendungsnachweis!B290,Positionen,2,FALSE),""))</f>
        <v/>
      </c>
      <c r="B279" s="329" t="str">
        <f t="shared" si="18"/>
        <v/>
      </c>
      <c r="C279" s="328" t="str">
        <f>IF(A279="","",CONCATENATE("MKP"," / ",Monatsverwendungsnachweis!$D$7," / ",RIGHT(Monatsverwendungsnachweis!$F$7,2)," / ",ROW()-1))</f>
        <v/>
      </c>
      <c r="D279" s="330" t="str">
        <f t="shared" si="19"/>
        <v/>
      </c>
      <c r="E279" s="330" t="str">
        <f t="shared" si="20"/>
        <v/>
      </c>
      <c r="F279" s="329" t="str">
        <f>IF(A279="","",VLOOKUP(Monatsverwendungsnachweis!B290,Positionen,3,FALSE))</f>
        <v/>
      </c>
      <c r="G279" s="328" t="str">
        <f>IF(A279="","",CONCATENATE(Monatsverwendungsnachweis!D290," / ", LEFT(Monatsverwendungsnachweis!E290,3)," / ",Ermittlung_Pauschale!N279,"  x  ",MKP_Matrix, " a ",VLOOKUP(Monatsverwendungsnachweis!$K$5,Matrix,4,FALSE),"€"))</f>
        <v/>
      </c>
      <c r="H279" s="443" t="str">
        <f>IF(A279="","",Ermittlung_Pauschale!O279)</f>
        <v/>
      </c>
      <c r="I279" s="443" t="str">
        <f>IF(A279="","",Ermittlung_Pauschale!O279)</f>
        <v/>
      </c>
      <c r="J279" s="329" t="str">
        <f>IF(A279="","",IF(Monatsverwendungsnachweis!S290="","",Monatsverwendungsnachweis!S290))</f>
        <v/>
      </c>
      <c r="K279" s="329" t="str">
        <f t="shared" si="21"/>
        <v/>
      </c>
    </row>
    <row r="280" spans="1:11" x14ac:dyDescent="0.25">
      <c r="A280" s="328" t="str">
        <f>IF(Ermittlung_Pauschale!N280=0,"",IFERROR(VLOOKUP(Monatsverwendungsnachweis!B291,Positionen,2,FALSE),""))</f>
        <v/>
      </c>
      <c r="B280" s="329" t="str">
        <f t="shared" si="18"/>
        <v/>
      </c>
      <c r="C280" s="328" t="str">
        <f>IF(A280="","",CONCATENATE("MKP"," / ",Monatsverwendungsnachweis!$D$7," / ",RIGHT(Monatsverwendungsnachweis!$F$7,2)," / ",ROW()-1))</f>
        <v/>
      </c>
      <c r="D280" s="330" t="str">
        <f t="shared" si="19"/>
        <v/>
      </c>
      <c r="E280" s="330" t="str">
        <f t="shared" si="20"/>
        <v/>
      </c>
      <c r="F280" s="329" t="str">
        <f>IF(A280="","",VLOOKUP(Monatsverwendungsnachweis!B291,Positionen,3,FALSE))</f>
        <v/>
      </c>
      <c r="G280" s="328" t="str">
        <f>IF(A280="","",CONCATENATE(Monatsverwendungsnachweis!D291," / ", LEFT(Monatsverwendungsnachweis!E291,3)," / ",Ermittlung_Pauschale!N280,"  x  ",MKP_Matrix, " a ",VLOOKUP(Monatsverwendungsnachweis!$K$5,Matrix,4,FALSE),"€"))</f>
        <v/>
      </c>
      <c r="H280" s="443" t="str">
        <f>IF(A280="","",Ermittlung_Pauschale!O280)</f>
        <v/>
      </c>
      <c r="I280" s="443" t="str">
        <f>IF(A280="","",Ermittlung_Pauschale!O280)</f>
        <v/>
      </c>
      <c r="J280" s="329" t="str">
        <f>IF(A280="","",IF(Monatsverwendungsnachweis!S291="","",Monatsverwendungsnachweis!S291))</f>
        <v/>
      </c>
      <c r="K280" s="329" t="str">
        <f t="shared" si="21"/>
        <v/>
      </c>
    </row>
    <row r="281" spans="1:11" x14ac:dyDescent="0.25">
      <c r="A281" s="328" t="str">
        <f>IF(Ermittlung_Pauschale!N281=0,"",IFERROR(VLOOKUP(Monatsverwendungsnachweis!B292,Positionen,2,FALSE),""))</f>
        <v/>
      </c>
      <c r="B281" s="329" t="str">
        <f t="shared" si="18"/>
        <v/>
      </c>
      <c r="C281" s="328" t="str">
        <f>IF(A281="","",CONCATENATE("MKP"," / ",Monatsverwendungsnachweis!$D$7," / ",RIGHT(Monatsverwendungsnachweis!$F$7,2)," / ",ROW()-1))</f>
        <v/>
      </c>
      <c r="D281" s="330" t="str">
        <f t="shared" si="19"/>
        <v/>
      </c>
      <c r="E281" s="330" t="str">
        <f t="shared" si="20"/>
        <v/>
      </c>
      <c r="F281" s="329" t="str">
        <f>IF(A281="","",VLOOKUP(Monatsverwendungsnachweis!B292,Positionen,3,FALSE))</f>
        <v/>
      </c>
      <c r="G281" s="328" t="str">
        <f>IF(A281="","",CONCATENATE(Monatsverwendungsnachweis!D292," / ", LEFT(Monatsverwendungsnachweis!E292,3)," / ",Ermittlung_Pauschale!N281,"  x  ",MKP_Matrix, " a ",VLOOKUP(Monatsverwendungsnachweis!$K$5,Matrix,4,FALSE),"€"))</f>
        <v/>
      </c>
      <c r="H281" s="443" t="str">
        <f>IF(A281="","",Ermittlung_Pauschale!O281)</f>
        <v/>
      </c>
      <c r="I281" s="443" t="str">
        <f>IF(A281="","",Ermittlung_Pauschale!O281)</f>
        <v/>
      </c>
      <c r="J281" s="329" t="str">
        <f>IF(A281="","",IF(Monatsverwendungsnachweis!S292="","",Monatsverwendungsnachweis!S292))</f>
        <v/>
      </c>
      <c r="K281" s="329" t="str">
        <f t="shared" si="21"/>
        <v/>
      </c>
    </row>
    <row r="282" spans="1:11" x14ac:dyDescent="0.25">
      <c r="A282" s="328" t="str">
        <f>IF(Ermittlung_Pauschale!N282=0,"",IFERROR(VLOOKUP(Monatsverwendungsnachweis!B293,Positionen,2,FALSE),""))</f>
        <v/>
      </c>
      <c r="B282" s="329" t="str">
        <f t="shared" si="18"/>
        <v/>
      </c>
      <c r="C282" s="328" t="str">
        <f>IF(A282="","",CONCATENATE("MKP"," / ",Monatsverwendungsnachweis!$D$7," / ",RIGHT(Monatsverwendungsnachweis!$F$7,2)," / ",ROW()-1))</f>
        <v/>
      </c>
      <c r="D282" s="330" t="str">
        <f t="shared" si="19"/>
        <v/>
      </c>
      <c r="E282" s="330" t="str">
        <f t="shared" si="20"/>
        <v/>
      </c>
      <c r="F282" s="329" t="str">
        <f>IF(A282="","",VLOOKUP(Monatsverwendungsnachweis!B293,Positionen,3,FALSE))</f>
        <v/>
      </c>
      <c r="G282" s="328" t="str">
        <f>IF(A282="","",CONCATENATE(Monatsverwendungsnachweis!D293," / ", LEFT(Monatsverwendungsnachweis!E293,3)," / ",Ermittlung_Pauschale!N282,"  x  ",MKP_Matrix, " a ",VLOOKUP(Monatsverwendungsnachweis!$K$5,Matrix,4,FALSE),"€"))</f>
        <v/>
      </c>
      <c r="H282" s="443" t="str">
        <f>IF(A282="","",Ermittlung_Pauschale!O282)</f>
        <v/>
      </c>
      <c r="I282" s="443" t="str">
        <f>IF(A282="","",Ermittlung_Pauschale!O282)</f>
        <v/>
      </c>
      <c r="J282" s="329" t="str">
        <f>IF(A282="","",IF(Monatsverwendungsnachweis!S293="","",Monatsverwendungsnachweis!S293))</f>
        <v/>
      </c>
      <c r="K282" s="329" t="str">
        <f t="shared" si="21"/>
        <v/>
      </c>
    </row>
    <row r="283" spans="1:11" x14ac:dyDescent="0.25">
      <c r="A283" s="328" t="str">
        <f>IF(Ermittlung_Pauschale!N283=0,"",IFERROR(VLOOKUP(Monatsverwendungsnachweis!B294,Positionen,2,FALSE),""))</f>
        <v/>
      </c>
      <c r="B283" s="329" t="str">
        <f t="shared" si="18"/>
        <v/>
      </c>
      <c r="C283" s="328" t="str">
        <f>IF(A283="","",CONCATENATE("MKP"," / ",Monatsverwendungsnachweis!$D$7," / ",RIGHT(Monatsverwendungsnachweis!$F$7,2)," / ",ROW()-1))</f>
        <v/>
      </c>
      <c r="D283" s="330" t="str">
        <f t="shared" si="19"/>
        <v/>
      </c>
      <c r="E283" s="330" t="str">
        <f t="shared" si="20"/>
        <v/>
      </c>
      <c r="F283" s="329" t="str">
        <f>IF(A283="","",VLOOKUP(Monatsverwendungsnachweis!B294,Positionen,3,FALSE))</f>
        <v/>
      </c>
      <c r="G283" s="328" t="str">
        <f>IF(A283="","",CONCATENATE(Monatsverwendungsnachweis!D294," / ", LEFT(Monatsverwendungsnachweis!E294,3)," / ",Ermittlung_Pauschale!N283,"  x  ",MKP_Matrix, " a ",VLOOKUP(Monatsverwendungsnachweis!$K$5,Matrix,4,FALSE),"€"))</f>
        <v/>
      </c>
      <c r="H283" s="443" t="str">
        <f>IF(A283="","",Ermittlung_Pauschale!O283)</f>
        <v/>
      </c>
      <c r="I283" s="443" t="str">
        <f>IF(A283="","",Ermittlung_Pauschale!O283)</f>
        <v/>
      </c>
      <c r="J283" s="329" t="str">
        <f>IF(A283="","",IF(Monatsverwendungsnachweis!S294="","",Monatsverwendungsnachweis!S294))</f>
        <v/>
      </c>
      <c r="K283" s="329" t="str">
        <f t="shared" si="21"/>
        <v/>
      </c>
    </row>
    <row r="284" spans="1:11" x14ac:dyDescent="0.25">
      <c r="A284" s="328" t="str">
        <f>IF(Ermittlung_Pauschale!N284=0,"",IFERROR(VLOOKUP(Monatsverwendungsnachweis!B295,Positionen,2,FALSE),""))</f>
        <v/>
      </c>
      <c r="B284" s="329" t="str">
        <f t="shared" si="18"/>
        <v/>
      </c>
      <c r="C284" s="328" t="str">
        <f>IF(A284="","",CONCATENATE("MKP"," / ",Monatsverwendungsnachweis!$D$7," / ",RIGHT(Monatsverwendungsnachweis!$F$7,2)," / ",ROW()-1))</f>
        <v/>
      </c>
      <c r="D284" s="330" t="str">
        <f t="shared" si="19"/>
        <v/>
      </c>
      <c r="E284" s="330" t="str">
        <f t="shared" si="20"/>
        <v/>
      </c>
      <c r="F284" s="329" t="str">
        <f>IF(A284="","",VLOOKUP(Monatsverwendungsnachweis!B295,Positionen,3,FALSE))</f>
        <v/>
      </c>
      <c r="G284" s="328" t="str">
        <f>IF(A284="","",CONCATENATE(Monatsverwendungsnachweis!D295," / ", LEFT(Monatsverwendungsnachweis!E295,3)," / ",Ermittlung_Pauschale!N284,"  x  ",MKP_Matrix, " a ",VLOOKUP(Monatsverwendungsnachweis!$K$5,Matrix,4,FALSE),"€"))</f>
        <v/>
      </c>
      <c r="H284" s="443" t="str">
        <f>IF(A284="","",Ermittlung_Pauschale!O284)</f>
        <v/>
      </c>
      <c r="I284" s="443" t="str">
        <f>IF(A284="","",Ermittlung_Pauschale!O284)</f>
        <v/>
      </c>
      <c r="J284" s="329" t="str">
        <f>IF(A284="","",IF(Monatsverwendungsnachweis!S295="","",Monatsverwendungsnachweis!S295))</f>
        <v/>
      </c>
      <c r="K284" s="329" t="str">
        <f t="shared" si="21"/>
        <v/>
      </c>
    </row>
    <row r="285" spans="1:11" x14ac:dyDescent="0.25">
      <c r="A285" s="328" t="str">
        <f>IF(Ermittlung_Pauschale!N285=0,"",IFERROR(VLOOKUP(Monatsverwendungsnachweis!B296,Positionen,2,FALSE),""))</f>
        <v/>
      </c>
      <c r="B285" s="329" t="str">
        <f t="shared" si="18"/>
        <v/>
      </c>
      <c r="C285" s="328" t="str">
        <f>IF(A285="","",CONCATENATE("MKP"," / ",Monatsverwendungsnachweis!$D$7," / ",RIGHT(Monatsverwendungsnachweis!$F$7,2)," / ",ROW()-1))</f>
        <v/>
      </c>
      <c r="D285" s="330" t="str">
        <f t="shared" si="19"/>
        <v/>
      </c>
      <c r="E285" s="330" t="str">
        <f t="shared" si="20"/>
        <v/>
      </c>
      <c r="F285" s="329" t="str">
        <f>IF(A285="","",VLOOKUP(Monatsverwendungsnachweis!B296,Positionen,3,FALSE))</f>
        <v/>
      </c>
      <c r="G285" s="328" t="str">
        <f>IF(A285="","",CONCATENATE(Monatsverwendungsnachweis!D296," / ", LEFT(Monatsverwendungsnachweis!E296,3)," / ",Ermittlung_Pauschale!N285,"  x  ",MKP_Matrix, " a ",VLOOKUP(Monatsverwendungsnachweis!$K$5,Matrix,4,FALSE),"€"))</f>
        <v/>
      </c>
      <c r="H285" s="443" t="str">
        <f>IF(A285="","",Ermittlung_Pauschale!O285)</f>
        <v/>
      </c>
      <c r="I285" s="443" t="str">
        <f>IF(A285="","",Ermittlung_Pauschale!O285)</f>
        <v/>
      </c>
      <c r="J285" s="329" t="str">
        <f>IF(A285="","",IF(Monatsverwendungsnachweis!S296="","",Monatsverwendungsnachweis!S296))</f>
        <v/>
      </c>
      <c r="K285" s="329" t="str">
        <f t="shared" si="21"/>
        <v/>
      </c>
    </row>
    <row r="286" spans="1:11" x14ac:dyDescent="0.25">
      <c r="A286" s="328" t="str">
        <f>IF(Ermittlung_Pauschale!N286=0,"",IFERROR(VLOOKUP(Monatsverwendungsnachweis!B297,Positionen,2,FALSE),""))</f>
        <v/>
      </c>
      <c r="B286" s="329" t="str">
        <f t="shared" si="18"/>
        <v/>
      </c>
      <c r="C286" s="328" t="str">
        <f>IF(A286="","",CONCATENATE("MKP"," / ",Monatsverwendungsnachweis!$D$7," / ",RIGHT(Monatsverwendungsnachweis!$F$7,2)," / ",ROW()-1))</f>
        <v/>
      </c>
      <c r="D286" s="330" t="str">
        <f t="shared" si="19"/>
        <v/>
      </c>
      <c r="E286" s="330" t="str">
        <f t="shared" si="20"/>
        <v/>
      </c>
      <c r="F286" s="329" t="str">
        <f>IF(A286="","",VLOOKUP(Monatsverwendungsnachweis!B297,Positionen,3,FALSE))</f>
        <v/>
      </c>
      <c r="G286" s="328" t="str">
        <f>IF(A286="","",CONCATENATE(Monatsverwendungsnachweis!D297," / ", LEFT(Monatsverwendungsnachweis!E297,3)," / ",Ermittlung_Pauschale!N286,"  x  ",MKP_Matrix, " a ",VLOOKUP(Monatsverwendungsnachweis!$K$5,Matrix,4,FALSE),"€"))</f>
        <v/>
      </c>
      <c r="H286" s="443" t="str">
        <f>IF(A286="","",Ermittlung_Pauschale!O286)</f>
        <v/>
      </c>
      <c r="I286" s="443" t="str">
        <f>IF(A286="","",Ermittlung_Pauschale!O286)</f>
        <v/>
      </c>
      <c r="J286" s="329" t="str">
        <f>IF(A286="","",IF(Monatsverwendungsnachweis!S297="","",Monatsverwendungsnachweis!S297))</f>
        <v/>
      </c>
      <c r="K286" s="329" t="str">
        <f t="shared" si="21"/>
        <v/>
      </c>
    </row>
    <row r="287" spans="1:11" x14ac:dyDescent="0.25">
      <c r="A287" s="328" t="str">
        <f>IF(Ermittlung_Pauschale!N287=0,"",IFERROR(VLOOKUP(Monatsverwendungsnachweis!B298,Positionen,2,FALSE),""))</f>
        <v/>
      </c>
      <c r="B287" s="329" t="str">
        <f t="shared" si="18"/>
        <v/>
      </c>
      <c r="C287" s="328" t="str">
        <f>IF(A287="","",CONCATENATE("MKP"," / ",Monatsverwendungsnachweis!$D$7," / ",RIGHT(Monatsverwendungsnachweis!$F$7,2)," / ",ROW()-1))</f>
        <v/>
      </c>
      <c r="D287" s="330" t="str">
        <f t="shared" si="19"/>
        <v/>
      </c>
      <c r="E287" s="330" t="str">
        <f t="shared" si="20"/>
        <v/>
      </c>
      <c r="F287" s="329" t="str">
        <f>IF(A287="","",VLOOKUP(Monatsverwendungsnachweis!B298,Positionen,3,FALSE))</f>
        <v/>
      </c>
      <c r="G287" s="328" t="str">
        <f>IF(A287="","",CONCATENATE(Monatsverwendungsnachweis!D298," / ", LEFT(Monatsverwendungsnachweis!E298,3)," / ",Ermittlung_Pauschale!N287,"  x  ",MKP_Matrix, " a ",VLOOKUP(Monatsverwendungsnachweis!$K$5,Matrix,4,FALSE),"€"))</f>
        <v/>
      </c>
      <c r="H287" s="443" t="str">
        <f>IF(A287="","",Ermittlung_Pauschale!O287)</f>
        <v/>
      </c>
      <c r="I287" s="443" t="str">
        <f>IF(A287="","",Ermittlung_Pauschale!O287)</f>
        <v/>
      </c>
      <c r="J287" s="329" t="str">
        <f>IF(A287="","",IF(Monatsverwendungsnachweis!S298="","",Monatsverwendungsnachweis!S298))</f>
        <v/>
      </c>
      <c r="K287" s="329" t="str">
        <f t="shared" si="21"/>
        <v/>
      </c>
    </row>
    <row r="288" spans="1:11" x14ac:dyDescent="0.25">
      <c r="A288" s="328" t="str">
        <f>IF(Ermittlung_Pauschale!N288=0,"",IFERROR(VLOOKUP(Monatsverwendungsnachweis!B299,Positionen,2,FALSE),""))</f>
        <v/>
      </c>
      <c r="B288" s="329" t="str">
        <f t="shared" si="18"/>
        <v/>
      </c>
      <c r="C288" s="328" t="str">
        <f>IF(A288="","",CONCATENATE("MKP"," / ",Monatsverwendungsnachweis!$D$7," / ",RIGHT(Monatsverwendungsnachweis!$F$7,2)," / ",ROW()-1))</f>
        <v/>
      </c>
      <c r="D288" s="330" t="str">
        <f t="shared" si="19"/>
        <v/>
      </c>
      <c r="E288" s="330" t="str">
        <f t="shared" si="20"/>
        <v/>
      </c>
      <c r="F288" s="329" t="str">
        <f>IF(A288="","",VLOOKUP(Monatsverwendungsnachweis!B299,Positionen,3,FALSE))</f>
        <v/>
      </c>
      <c r="G288" s="328" t="str">
        <f>IF(A288="","",CONCATENATE(Monatsverwendungsnachweis!D299," / ", LEFT(Monatsverwendungsnachweis!E299,3)," / ",Ermittlung_Pauschale!N288,"  x  ",MKP_Matrix, " a ",VLOOKUP(Monatsverwendungsnachweis!$K$5,Matrix,4,FALSE),"€"))</f>
        <v/>
      </c>
      <c r="H288" s="443" t="str">
        <f>IF(A288="","",Ermittlung_Pauschale!O288)</f>
        <v/>
      </c>
      <c r="I288" s="443" t="str">
        <f>IF(A288="","",Ermittlung_Pauschale!O288)</f>
        <v/>
      </c>
      <c r="J288" s="329" t="str">
        <f>IF(A288="","",IF(Monatsverwendungsnachweis!S299="","",Monatsverwendungsnachweis!S299))</f>
        <v/>
      </c>
      <c r="K288" s="329" t="str">
        <f t="shared" si="21"/>
        <v/>
      </c>
    </row>
    <row r="289" spans="1:11" x14ac:dyDescent="0.25">
      <c r="A289" s="328" t="str">
        <f>IF(Ermittlung_Pauschale!N289=0,"",IFERROR(VLOOKUP(Monatsverwendungsnachweis!B300,Positionen,2,FALSE),""))</f>
        <v/>
      </c>
      <c r="B289" s="329" t="str">
        <f t="shared" si="18"/>
        <v/>
      </c>
      <c r="C289" s="328" t="str">
        <f>IF(A289="","",CONCATENATE("MKP"," / ",Monatsverwendungsnachweis!$D$7," / ",RIGHT(Monatsverwendungsnachweis!$F$7,2)," / ",ROW()-1))</f>
        <v/>
      </c>
      <c r="D289" s="330" t="str">
        <f t="shared" si="19"/>
        <v/>
      </c>
      <c r="E289" s="330" t="str">
        <f t="shared" si="20"/>
        <v/>
      </c>
      <c r="F289" s="329" t="str">
        <f>IF(A289="","",VLOOKUP(Monatsverwendungsnachweis!B300,Positionen,3,FALSE))</f>
        <v/>
      </c>
      <c r="G289" s="328" t="str">
        <f>IF(A289="","",CONCATENATE(Monatsverwendungsnachweis!D300," / ", LEFT(Monatsverwendungsnachweis!E300,3)," / ",Ermittlung_Pauschale!N289,"  x  ",MKP_Matrix, " a ",VLOOKUP(Monatsverwendungsnachweis!$K$5,Matrix,4,FALSE),"€"))</f>
        <v/>
      </c>
      <c r="H289" s="443" t="str">
        <f>IF(A289="","",Ermittlung_Pauschale!O289)</f>
        <v/>
      </c>
      <c r="I289" s="443" t="str">
        <f>IF(A289="","",Ermittlung_Pauschale!O289)</f>
        <v/>
      </c>
      <c r="J289" s="329" t="str">
        <f>IF(A289="","",IF(Monatsverwendungsnachweis!S300="","",Monatsverwendungsnachweis!S300))</f>
        <v/>
      </c>
      <c r="K289" s="329" t="str">
        <f t="shared" si="21"/>
        <v/>
      </c>
    </row>
    <row r="290" spans="1:11" x14ac:dyDescent="0.25">
      <c r="A290" s="328" t="str">
        <f>IF(Ermittlung_Pauschale!N290=0,"",IFERROR(VLOOKUP(Monatsverwendungsnachweis!B301,Positionen,2,FALSE),""))</f>
        <v/>
      </c>
      <c r="B290" s="329" t="str">
        <f t="shared" si="18"/>
        <v/>
      </c>
      <c r="C290" s="328" t="str">
        <f>IF(A290="","",CONCATENATE("MKP"," / ",Monatsverwendungsnachweis!$D$7," / ",RIGHT(Monatsverwendungsnachweis!$F$7,2)," / ",ROW()-1))</f>
        <v/>
      </c>
      <c r="D290" s="330" t="str">
        <f t="shared" si="19"/>
        <v/>
      </c>
      <c r="E290" s="330" t="str">
        <f t="shared" si="20"/>
        <v/>
      </c>
      <c r="F290" s="329" t="str">
        <f>IF(A290="","",VLOOKUP(Monatsverwendungsnachweis!B301,Positionen,3,FALSE))</f>
        <v/>
      </c>
      <c r="G290" s="328" t="str">
        <f>IF(A290="","",CONCATENATE(Monatsverwendungsnachweis!D301," / ", LEFT(Monatsverwendungsnachweis!E301,3)," / ",Ermittlung_Pauschale!N290,"  x  ",MKP_Matrix, " a ",VLOOKUP(Monatsverwendungsnachweis!$K$5,Matrix,4,FALSE),"€"))</f>
        <v/>
      </c>
      <c r="H290" s="443" t="str">
        <f>IF(A290="","",Ermittlung_Pauschale!O290)</f>
        <v/>
      </c>
      <c r="I290" s="443" t="str">
        <f>IF(A290="","",Ermittlung_Pauschale!O290)</f>
        <v/>
      </c>
      <c r="J290" s="329" t="str">
        <f>IF(A290="","",IF(Monatsverwendungsnachweis!S301="","",Monatsverwendungsnachweis!S301))</f>
        <v/>
      </c>
      <c r="K290" s="329" t="str">
        <f t="shared" si="21"/>
        <v/>
      </c>
    </row>
    <row r="291" spans="1:11" x14ac:dyDescent="0.25">
      <c r="A291" s="328" t="str">
        <f>IF(Ermittlung_Pauschale!N291=0,"",IFERROR(VLOOKUP(Monatsverwendungsnachweis!B302,Positionen,2,FALSE),""))</f>
        <v/>
      </c>
      <c r="B291" s="329" t="str">
        <f t="shared" si="18"/>
        <v/>
      </c>
      <c r="C291" s="328" t="str">
        <f>IF(A291="","",CONCATENATE("MKP"," / ",Monatsverwendungsnachweis!$D$7," / ",RIGHT(Monatsverwendungsnachweis!$F$7,2)," / ",ROW()-1))</f>
        <v/>
      </c>
      <c r="D291" s="330" t="str">
        <f t="shared" si="19"/>
        <v/>
      </c>
      <c r="E291" s="330" t="str">
        <f t="shared" si="20"/>
        <v/>
      </c>
      <c r="F291" s="329" t="str">
        <f>IF(A291="","",VLOOKUP(Monatsverwendungsnachweis!B302,Positionen,3,FALSE))</f>
        <v/>
      </c>
      <c r="G291" s="328" t="str">
        <f>IF(A291="","",CONCATENATE(Monatsverwendungsnachweis!D302," / ", LEFT(Monatsverwendungsnachweis!E302,3)," / ",Ermittlung_Pauschale!N291,"  x  ",MKP_Matrix, " a ",VLOOKUP(Monatsverwendungsnachweis!$K$5,Matrix,4,FALSE),"€"))</f>
        <v/>
      </c>
      <c r="H291" s="443" t="str">
        <f>IF(A291="","",Ermittlung_Pauschale!O291)</f>
        <v/>
      </c>
      <c r="I291" s="443" t="str">
        <f>IF(A291="","",Ermittlung_Pauschale!O291)</f>
        <v/>
      </c>
      <c r="J291" s="329" t="str">
        <f>IF(A291="","",IF(Monatsverwendungsnachweis!S302="","",Monatsverwendungsnachweis!S302))</f>
        <v/>
      </c>
      <c r="K291" s="329" t="str">
        <f t="shared" si="21"/>
        <v/>
      </c>
    </row>
    <row r="292" spans="1:11" x14ac:dyDescent="0.25">
      <c r="A292" s="328" t="str">
        <f>IF(Ermittlung_Pauschale!N292=0,"",IFERROR(VLOOKUP(Monatsverwendungsnachweis!B303,Positionen,2,FALSE),""))</f>
        <v/>
      </c>
      <c r="B292" s="329" t="str">
        <f t="shared" si="18"/>
        <v/>
      </c>
      <c r="C292" s="328" t="str">
        <f>IF(A292="","",CONCATENATE("MKP"," / ",Monatsverwendungsnachweis!$D$7," / ",RIGHT(Monatsverwendungsnachweis!$F$7,2)," / ",ROW()-1))</f>
        <v/>
      </c>
      <c r="D292" s="330" t="str">
        <f t="shared" si="19"/>
        <v/>
      </c>
      <c r="E292" s="330" t="str">
        <f t="shared" si="20"/>
        <v/>
      </c>
      <c r="F292" s="329" t="str">
        <f>IF(A292="","",VLOOKUP(Monatsverwendungsnachweis!B303,Positionen,3,FALSE))</f>
        <v/>
      </c>
      <c r="G292" s="328" t="str">
        <f>IF(A292="","",CONCATENATE(Monatsverwendungsnachweis!D303," / ", LEFT(Monatsverwendungsnachweis!E303,3)," / ",Ermittlung_Pauschale!N292,"  x  ",MKP_Matrix, " a ",VLOOKUP(Monatsverwendungsnachweis!$K$5,Matrix,4,FALSE),"€"))</f>
        <v/>
      </c>
      <c r="H292" s="443" t="str">
        <f>IF(A292="","",Ermittlung_Pauschale!O292)</f>
        <v/>
      </c>
      <c r="I292" s="443" t="str">
        <f>IF(A292="","",Ermittlung_Pauschale!O292)</f>
        <v/>
      </c>
      <c r="J292" s="329" t="str">
        <f>IF(A292="","",IF(Monatsverwendungsnachweis!S303="","",Monatsverwendungsnachweis!S303))</f>
        <v/>
      </c>
      <c r="K292" s="329" t="str">
        <f t="shared" si="21"/>
        <v/>
      </c>
    </row>
    <row r="293" spans="1:11" x14ac:dyDescent="0.25">
      <c r="A293" s="328" t="str">
        <f>IF(Ermittlung_Pauschale!N293=0,"",IFERROR(VLOOKUP(Monatsverwendungsnachweis!B304,Positionen,2,FALSE),""))</f>
        <v/>
      </c>
      <c r="B293" s="329" t="str">
        <f t="shared" si="18"/>
        <v/>
      </c>
      <c r="C293" s="328" t="str">
        <f>IF(A293="","",CONCATENATE("MKP"," / ",Monatsverwendungsnachweis!$D$7," / ",RIGHT(Monatsverwendungsnachweis!$F$7,2)," / ",ROW()-1))</f>
        <v/>
      </c>
      <c r="D293" s="330" t="str">
        <f t="shared" si="19"/>
        <v/>
      </c>
      <c r="E293" s="330" t="str">
        <f t="shared" si="20"/>
        <v/>
      </c>
      <c r="F293" s="329" t="str">
        <f>IF(A293="","",VLOOKUP(Monatsverwendungsnachweis!B304,Positionen,3,FALSE))</f>
        <v/>
      </c>
      <c r="G293" s="328" t="str">
        <f>IF(A293="","",CONCATENATE(Monatsverwendungsnachweis!D304," / ", LEFT(Monatsverwendungsnachweis!E304,3)," / ",Ermittlung_Pauschale!N293,"  x  ",MKP_Matrix, " a ",VLOOKUP(Monatsverwendungsnachweis!$K$5,Matrix,4,FALSE),"€"))</f>
        <v/>
      </c>
      <c r="H293" s="443" t="str">
        <f>IF(A293="","",Ermittlung_Pauschale!O293)</f>
        <v/>
      </c>
      <c r="I293" s="443" t="str">
        <f>IF(A293="","",Ermittlung_Pauschale!O293)</f>
        <v/>
      </c>
      <c r="J293" s="329" t="str">
        <f>IF(A293="","",IF(Monatsverwendungsnachweis!S304="","",Monatsverwendungsnachweis!S304))</f>
        <v/>
      </c>
      <c r="K293" s="329" t="str">
        <f t="shared" si="21"/>
        <v/>
      </c>
    </row>
    <row r="294" spans="1:11" x14ac:dyDescent="0.25">
      <c r="A294" s="328" t="str">
        <f>IF(Ermittlung_Pauschale!N294=0,"",IFERROR(VLOOKUP(Monatsverwendungsnachweis!B305,Positionen,2,FALSE),""))</f>
        <v/>
      </c>
      <c r="B294" s="329" t="str">
        <f t="shared" si="18"/>
        <v/>
      </c>
      <c r="C294" s="328" t="str">
        <f>IF(A294="","",CONCATENATE("MKP"," / ",Monatsverwendungsnachweis!$D$7," / ",RIGHT(Monatsverwendungsnachweis!$F$7,2)," / ",ROW()-1))</f>
        <v/>
      </c>
      <c r="D294" s="330" t="str">
        <f t="shared" si="19"/>
        <v/>
      </c>
      <c r="E294" s="330" t="str">
        <f t="shared" si="20"/>
        <v/>
      </c>
      <c r="F294" s="329" t="str">
        <f>IF(A294="","",VLOOKUP(Monatsverwendungsnachweis!B305,Positionen,3,FALSE))</f>
        <v/>
      </c>
      <c r="G294" s="328" t="str">
        <f>IF(A294="","",CONCATENATE(Monatsverwendungsnachweis!D305," / ", LEFT(Monatsverwendungsnachweis!E305,3)," / ",Ermittlung_Pauschale!N294,"  x  ",MKP_Matrix, " a ",VLOOKUP(Monatsverwendungsnachweis!$K$5,Matrix,4,FALSE),"€"))</f>
        <v/>
      </c>
      <c r="H294" s="443" t="str">
        <f>IF(A294="","",Ermittlung_Pauschale!O294)</f>
        <v/>
      </c>
      <c r="I294" s="443" t="str">
        <f>IF(A294="","",Ermittlung_Pauschale!O294)</f>
        <v/>
      </c>
      <c r="J294" s="329" t="str">
        <f>IF(A294="","",IF(Monatsverwendungsnachweis!S305="","",Monatsverwendungsnachweis!S305))</f>
        <v/>
      </c>
      <c r="K294" s="329" t="str">
        <f t="shared" si="21"/>
        <v/>
      </c>
    </row>
    <row r="295" spans="1:11" x14ac:dyDescent="0.25">
      <c r="A295" s="328" t="str">
        <f>IF(Ermittlung_Pauschale!N295=0,"",IFERROR(VLOOKUP(Monatsverwendungsnachweis!B306,Positionen,2,FALSE),""))</f>
        <v/>
      </c>
      <c r="B295" s="329" t="str">
        <f t="shared" si="18"/>
        <v/>
      </c>
      <c r="C295" s="328" t="str">
        <f>IF(A295="","",CONCATENATE("MKP"," / ",Monatsverwendungsnachweis!$D$7," / ",RIGHT(Monatsverwendungsnachweis!$F$7,2)," / ",ROW()-1))</f>
        <v/>
      </c>
      <c r="D295" s="330" t="str">
        <f t="shared" si="19"/>
        <v/>
      </c>
      <c r="E295" s="330" t="str">
        <f t="shared" si="20"/>
        <v/>
      </c>
      <c r="F295" s="329" t="str">
        <f>IF(A295="","",VLOOKUP(Monatsverwendungsnachweis!B306,Positionen,3,FALSE))</f>
        <v/>
      </c>
      <c r="G295" s="328" t="str">
        <f>IF(A295="","",CONCATENATE(Monatsverwendungsnachweis!D306," / ", LEFT(Monatsverwendungsnachweis!E306,3)," / ",Ermittlung_Pauschale!N295,"  x  ",MKP_Matrix, " a ",VLOOKUP(Monatsverwendungsnachweis!$K$5,Matrix,4,FALSE),"€"))</f>
        <v/>
      </c>
      <c r="H295" s="443" t="str">
        <f>IF(A295="","",Ermittlung_Pauschale!O295)</f>
        <v/>
      </c>
      <c r="I295" s="443" t="str">
        <f>IF(A295="","",Ermittlung_Pauschale!O295)</f>
        <v/>
      </c>
      <c r="J295" s="329" t="str">
        <f>IF(A295="","",IF(Monatsverwendungsnachweis!S306="","",Monatsverwendungsnachweis!S306))</f>
        <v/>
      </c>
      <c r="K295" s="329" t="str">
        <f t="shared" si="21"/>
        <v/>
      </c>
    </row>
    <row r="296" spans="1:11" x14ac:dyDescent="0.25">
      <c r="A296" s="328" t="str">
        <f>IF(Ermittlung_Pauschale!N296=0,"",IFERROR(VLOOKUP(Monatsverwendungsnachweis!B307,Positionen,2,FALSE),""))</f>
        <v/>
      </c>
      <c r="B296" s="329" t="str">
        <f t="shared" si="18"/>
        <v/>
      </c>
      <c r="C296" s="328" t="str">
        <f>IF(A296="","",CONCATENATE("MKP"," / ",Monatsverwendungsnachweis!$D$7," / ",RIGHT(Monatsverwendungsnachweis!$F$7,2)," / ",ROW()-1))</f>
        <v/>
      </c>
      <c r="D296" s="330" t="str">
        <f t="shared" si="19"/>
        <v/>
      </c>
      <c r="E296" s="330" t="str">
        <f t="shared" si="20"/>
        <v/>
      </c>
      <c r="F296" s="329" t="str">
        <f>IF(A296="","",VLOOKUP(Monatsverwendungsnachweis!B307,Positionen,3,FALSE))</f>
        <v/>
      </c>
      <c r="G296" s="328" t="str">
        <f>IF(A296="","",CONCATENATE(Monatsverwendungsnachweis!D307," / ", LEFT(Monatsverwendungsnachweis!E307,3)," / ",Ermittlung_Pauschale!N296,"  x  ",MKP_Matrix, " a ",VLOOKUP(Monatsverwendungsnachweis!$K$5,Matrix,4,FALSE),"€"))</f>
        <v/>
      </c>
      <c r="H296" s="443" t="str">
        <f>IF(A296="","",Ermittlung_Pauschale!O296)</f>
        <v/>
      </c>
      <c r="I296" s="443" t="str">
        <f>IF(A296="","",Ermittlung_Pauschale!O296)</f>
        <v/>
      </c>
      <c r="J296" s="329" t="str">
        <f>IF(A296="","",IF(Monatsverwendungsnachweis!S307="","",Monatsverwendungsnachweis!S307))</f>
        <v/>
      </c>
      <c r="K296" s="329" t="str">
        <f t="shared" si="21"/>
        <v/>
      </c>
    </row>
    <row r="297" spans="1:11" x14ac:dyDescent="0.25">
      <c r="A297" s="328" t="str">
        <f>IF(Ermittlung_Pauschale!N297=0,"",IFERROR(VLOOKUP(Monatsverwendungsnachweis!B308,Positionen,2,FALSE),""))</f>
        <v/>
      </c>
      <c r="B297" s="329" t="str">
        <f t="shared" si="18"/>
        <v/>
      </c>
      <c r="C297" s="328" t="str">
        <f>IF(A297="","",CONCATENATE("MKP"," / ",Monatsverwendungsnachweis!$D$7," / ",RIGHT(Monatsverwendungsnachweis!$F$7,2)," / ",ROW()-1))</f>
        <v/>
      </c>
      <c r="D297" s="330" t="str">
        <f t="shared" si="19"/>
        <v/>
      </c>
      <c r="E297" s="330" t="str">
        <f t="shared" si="20"/>
        <v/>
      </c>
      <c r="F297" s="329" t="str">
        <f>IF(A297="","",VLOOKUP(Monatsverwendungsnachweis!B308,Positionen,3,FALSE))</f>
        <v/>
      </c>
      <c r="G297" s="328" t="str">
        <f>IF(A297="","",CONCATENATE(Monatsverwendungsnachweis!D308," / ", LEFT(Monatsverwendungsnachweis!E308,3)," / ",Ermittlung_Pauschale!N297,"  x  ",MKP_Matrix, " a ",VLOOKUP(Monatsverwendungsnachweis!$K$5,Matrix,4,FALSE),"€"))</f>
        <v/>
      </c>
      <c r="H297" s="443" t="str">
        <f>IF(A297="","",Ermittlung_Pauschale!O297)</f>
        <v/>
      </c>
      <c r="I297" s="443" t="str">
        <f>IF(A297="","",Ermittlung_Pauschale!O297)</f>
        <v/>
      </c>
      <c r="J297" s="329" t="str">
        <f>IF(A297="","",IF(Monatsverwendungsnachweis!S308="","",Monatsverwendungsnachweis!S308))</f>
        <v/>
      </c>
      <c r="K297" s="329" t="str">
        <f t="shared" si="21"/>
        <v/>
      </c>
    </row>
    <row r="298" spans="1:11" x14ac:dyDescent="0.25">
      <c r="A298" s="328" t="str">
        <f>IF(Ermittlung_Pauschale!N298=0,"",IFERROR(VLOOKUP(Monatsverwendungsnachweis!B309,Positionen,2,FALSE),""))</f>
        <v/>
      </c>
      <c r="B298" s="329" t="str">
        <f t="shared" si="18"/>
        <v/>
      </c>
      <c r="C298" s="328" t="str">
        <f>IF(A298="","",CONCATENATE("MKP"," / ",Monatsverwendungsnachweis!$D$7," / ",RIGHT(Monatsverwendungsnachweis!$F$7,2)," / ",ROW()-1))</f>
        <v/>
      </c>
      <c r="D298" s="330" t="str">
        <f t="shared" si="19"/>
        <v/>
      </c>
      <c r="E298" s="330" t="str">
        <f t="shared" si="20"/>
        <v/>
      </c>
      <c r="F298" s="329" t="str">
        <f>IF(A298="","",VLOOKUP(Monatsverwendungsnachweis!B309,Positionen,3,FALSE))</f>
        <v/>
      </c>
      <c r="G298" s="328" t="str">
        <f>IF(A298="","",CONCATENATE(Monatsverwendungsnachweis!D309," / ", LEFT(Monatsverwendungsnachweis!E309,3)," / ",Ermittlung_Pauschale!N298,"  x  ",MKP_Matrix, " a ",VLOOKUP(Monatsverwendungsnachweis!$K$5,Matrix,4,FALSE),"€"))</f>
        <v/>
      </c>
      <c r="H298" s="443" t="str">
        <f>IF(A298="","",Ermittlung_Pauschale!O298)</f>
        <v/>
      </c>
      <c r="I298" s="443" t="str">
        <f>IF(A298="","",Ermittlung_Pauschale!O298)</f>
        <v/>
      </c>
      <c r="J298" s="329" t="str">
        <f>IF(A298="","",IF(Monatsverwendungsnachweis!S309="","",Monatsverwendungsnachweis!S309))</f>
        <v/>
      </c>
      <c r="K298" s="329" t="str">
        <f t="shared" si="21"/>
        <v/>
      </c>
    </row>
    <row r="299" spans="1:11" x14ac:dyDescent="0.25">
      <c r="A299" s="328" t="str">
        <f>IF(Ermittlung_Pauschale!N299=0,"",IFERROR(VLOOKUP(Monatsverwendungsnachweis!B310,Positionen,2,FALSE),""))</f>
        <v/>
      </c>
      <c r="B299" s="329" t="str">
        <f t="shared" si="18"/>
        <v/>
      </c>
      <c r="C299" s="328" t="str">
        <f>IF(A299="","",CONCATENATE("MKP"," / ",Monatsverwendungsnachweis!$D$7," / ",RIGHT(Monatsverwendungsnachweis!$F$7,2)," / ",ROW()-1))</f>
        <v/>
      </c>
      <c r="D299" s="330" t="str">
        <f t="shared" si="19"/>
        <v/>
      </c>
      <c r="E299" s="330" t="str">
        <f t="shared" si="20"/>
        <v/>
      </c>
      <c r="F299" s="329" t="str">
        <f>IF(A299="","",VLOOKUP(Monatsverwendungsnachweis!B310,Positionen,3,FALSE))</f>
        <v/>
      </c>
      <c r="G299" s="328" t="str">
        <f>IF(A299="","",CONCATENATE(Monatsverwendungsnachweis!D310," / ", LEFT(Monatsverwendungsnachweis!E310,3)," / ",Ermittlung_Pauschale!N299,"  x  ",MKP_Matrix, " a ",VLOOKUP(Monatsverwendungsnachweis!$K$5,Matrix,4,FALSE),"€"))</f>
        <v/>
      </c>
      <c r="H299" s="443" t="str">
        <f>IF(A299="","",Ermittlung_Pauschale!O299)</f>
        <v/>
      </c>
      <c r="I299" s="443" t="str">
        <f>IF(A299="","",Ermittlung_Pauschale!O299)</f>
        <v/>
      </c>
      <c r="J299" s="329" t="str">
        <f>IF(A299="","",IF(Monatsverwendungsnachweis!S310="","",Monatsverwendungsnachweis!S310))</f>
        <v/>
      </c>
      <c r="K299" s="329" t="str">
        <f t="shared" si="21"/>
        <v/>
      </c>
    </row>
    <row r="300" spans="1:11" x14ac:dyDescent="0.25">
      <c r="A300" s="328" t="str">
        <f>IF(Ermittlung_Pauschale!N300=0,"",IFERROR(VLOOKUP(Monatsverwendungsnachweis!B311,Positionen,2,FALSE),""))</f>
        <v/>
      </c>
      <c r="B300" s="329" t="str">
        <f t="shared" si="18"/>
        <v/>
      </c>
      <c r="C300" s="328" t="str">
        <f>IF(A300="","",CONCATENATE("MKP"," / ",Monatsverwendungsnachweis!$D$7," / ",RIGHT(Monatsverwendungsnachweis!$F$7,2)," / ",ROW()-1))</f>
        <v/>
      </c>
      <c r="D300" s="330" t="str">
        <f t="shared" si="19"/>
        <v/>
      </c>
      <c r="E300" s="330" t="str">
        <f t="shared" si="20"/>
        <v/>
      </c>
      <c r="F300" s="329" t="str">
        <f>IF(A300="","",VLOOKUP(Monatsverwendungsnachweis!B311,Positionen,3,FALSE))</f>
        <v/>
      </c>
      <c r="G300" s="328" t="str">
        <f>IF(A300="","",CONCATENATE(Monatsverwendungsnachweis!D311," / ", LEFT(Monatsverwendungsnachweis!E311,3)," / ",Ermittlung_Pauschale!N300,"  x  ",MKP_Matrix, " a ",VLOOKUP(Monatsverwendungsnachweis!$K$5,Matrix,4,FALSE),"€"))</f>
        <v/>
      </c>
      <c r="H300" s="443" t="str">
        <f>IF(A300="","",Ermittlung_Pauschale!O300)</f>
        <v/>
      </c>
      <c r="I300" s="443" t="str">
        <f>IF(A300="","",Ermittlung_Pauschale!O300)</f>
        <v/>
      </c>
      <c r="J300" s="329" t="str">
        <f>IF(A300="","",IF(Monatsverwendungsnachweis!S311="","",Monatsverwendungsnachweis!S311))</f>
        <v/>
      </c>
      <c r="K300" s="329" t="str">
        <f t="shared" si="21"/>
        <v/>
      </c>
    </row>
    <row r="301" spans="1:11" x14ac:dyDescent="0.25">
      <c r="A301" s="328" t="str">
        <f>IF(Ermittlung_Pauschale!N301=0,"",IFERROR(VLOOKUP(Monatsverwendungsnachweis!B312,Positionen,2,FALSE),""))</f>
        <v/>
      </c>
      <c r="B301" s="329" t="str">
        <f t="shared" si="18"/>
        <v/>
      </c>
      <c r="C301" s="328" t="str">
        <f>IF(A301="","",CONCATENATE("MKP"," / ",Monatsverwendungsnachweis!$D$7," / ",RIGHT(Monatsverwendungsnachweis!$F$7,2)," / ",ROW()-1))</f>
        <v/>
      </c>
      <c r="D301" s="330" t="str">
        <f t="shared" si="19"/>
        <v/>
      </c>
      <c r="E301" s="330" t="str">
        <f t="shared" si="20"/>
        <v/>
      </c>
      <c r="F301" s="329" t="str">
        <f>IF(A301="","",VLOOKUP(Monatsverwendungsnachweis!B312,Positionen,3,FALSE))</f>
        <v/>
      </c>
      <c r="G301" s="328" t="str">
        <f>IF(A301="","",CONCATENATE(Monatsverwendungsnachweis!D312," / ", LEFT(Monatsverwendungsnachweis!E312,3)," / ",Ermittlung_Pauschale!N301,"  x  ",MKP_Matrix, " a ",VLOOKUP(Monatsverwendungsnachweis!$K$5,Matrix,4,FALSE),"€"))</f>
        <v/>
      </c>
      <c r="H301" s="443" t="str">
        <f>IF(A301="","",Ermittlung_Pauschale!O301)</f>
        <v/>
      </c>
      <c r="I301" s="443" t="str">
        <f>IF(A301="","",Ermittlung_Pauschale!O301)</f>
        <v/>
      </c>
      <c r="J301" s="329" t="str">
        <f>IF(A301="","",IF(Monatsverwendungsnachweis!S312="","",Monatsverwendungsnachweis!S312))</f>
        <v/>
      </c>
      <c r="K301" s="329" t="str">
        <f t="shared" si="21"/>
        <v/>
      </c>
    </row>
    <row r="302" spans="1:11" x14ac:dyDescent="0.25">
      <c r="A302" s="332"/>
      <c r="B302" s="327"/>
      <c r="F302" s="327"/>
      <c r="I302" s="444"/>
      <c r="J302" s="327"/>
    </row>
    <row r="303" spans="1:11" x14ac:dyDescent="0.25">
      <c r="A303" s="332"/>
      <c r="B303" s="327"/>
      <c r="F303" s="327"/>
      <c r="I303" s="444"/>
      <c r="J303" s="327"/>
    </row>
  </sheetData>
  <sheetProtection password="CA91" sheet="1" objects="1" scenarios="1" formatRows="0"/>
  <dataConsolidate/>
  <conditionalFormatting sqref="A2:A301">
    <cfRule type="containsText" dxfId="7" priority="1" operator="containsText" text="C">
      <formula>NOT(ISERROR(SEARCH("C",A2)))</formula>
    </cfRule>
    <cfRule type="containsText" dxfId="6"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&amp;A&amp;CESF_Monats_VN_SEK_V12_1_200501&amp;R&amp;P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12"/>
  <sheetViews>
    <sheetView zoomScale="90" zoomScaleNormal="90" zoomScalePageLayoutView="80" workbookViewId="0">
      <selection activeCell="A2" sqref="A2"/>
    </sheetView>
  </sheetViews>
  <sheetFormatPr baseColWidth="10" defaultColWidth="11.44140625" defaultRowHeight="13.8" x14ac:dyDescent="0.25"/>
  <cols>
    <col min="1" max="1" width="18.5546875" style="335" customWidth="1"/>
    <col min="2" max="2" width="11" style="331" bestFit="1" customWidth="1"/>
    <col min="3" max="3" width="28.5546875" style="332" bestFit="1" customWidth="1"/>
    <col min="4" max="4" width="13.44140625" style="333" bestFit="1" customWidth="1"/>
    <col min="5" max="5" width="22.33203125" style="333" customWidth="1"/>
    <col min="6" max="6" width="39.88671875" style="333" customWidth="1"/>
    <col min="7" max="7" width="72.44140625" style="419" customWidth="1"/>
    <col min="8" max="8" width="23" style="448" customWidth="1"/>
    <col min="9" max="9" width="21" style="449" customWidth="1"/>
    <col min="10" max="10" width="13.109375" style="336" bestFit="1" customWidth="1"/>
    <col min="11" max="11" width="19.44140625" style="327" bestFit="1" customWidth="1"/>
    <col min="12" max="13" width="15.6640625" style="327" customWidth="1"/>
    <col min="14" max="16384" width="11.44140625" style="327"/>
  </cols>
  <sheetData>
    <row r="1" spans="1:11" ht="34.5" customHeight="1" thickBot="1" x14ac:dyDescent="0.3">
      <c r="A1" s="323" t="s">
        <v>378</v>
      </c>
      <c r="B1" s="324" t="s">
        <v>406</v>
      </c>
      <c r="C1" s="366" t="s">
        <v>407</v>
      </c>
      <c r="D1" s="325" t="s">
        <v>408</v>
      </c>
      <c r="E1" s="325" t="s">
        <v>409</v>
      </c>
      <c r="F1" s="324" t="s">
        <v>410</v>
      </c>
      <c r="G1" s="417" t="s">
        <v>411</v>
      </c>
      <c r="H1" s="446" t="s">
        <v>412</v>
      </c>
      <c r="I1" s="446" t="s">
        <v>413</v>
      </c>
      <c r="J1" s="324" t="s">
        <v>414</v>
      </c>
      <c r="K1" s="326" t="s">
        <v>415</v>
      </c>
    </row>
    <row r="2" spans="1:11" s="331" customFormat="1" ht="19.5" customHeight="1" x14ac:dyDescent="0.25">
      <c r="A2" s="328" t="str">
        <f>IF(Ermittlung_Kofi!M3=0,"",IFERROR(VLOOKUP(Monatsverwendungsnachweis!B13,Positionen,4,FALSE),""))</f>
        <v/>
      </c>
      <c r="B2" s="329" t="str">
        <f>IF(A2="","","ZE")</f>
        <v/>
      </c>
      <c r="C2" s="328" t="str">
        <f>IF(A2="","",CONCATENATE("UHG"," / ",Monatsverwendungsnachweis!$D$7," / ",RIGHT(Monatsverwendungsnachweis!$F$7,2)," / ",ROW()-1))</f>
        <v/>
      </c>
      <c r="D2" s="330" t="str">
        <f t="shared" ref="D2:D14" si="0">IF(A2="","",Monatsende)</f>
        <v/>
      </c>
      <c r="E2" s="330" t="str">
        <f t="shared" ref="E2:E14" si="1">IF(A2="","",Monatsende)</f>
        <v/>
      </c>
      <c r="F2" s="329" t="str">
        <f>IF(A2="","",VLOOKUP(Monatsverwendungsnachweis!B13,Positionen,5,FALSE))</f>
        <v/>
      </c>
      <c r="G2" s="418" t="str">
        <f>IF(A2="","",CONCATENATE(Monatsverwendungsnachweis!D13," / ",LEFT(Monatsverwendungsnachweis!E13,3)," / ",UHG," / ",Ermittlung_Kofi!V3," x Monat"," a ",VLOOKUP(UHG,TN_UHG_Jahr_Monat,Monatsverwendungsnachweis!$S$9,FALSE), "€ /"," ",Ermittlung_Kofi!AC3," x Tage"," a ",VLOOKUP(UHG,TN_UHG_Jahr_Tag,Monatsverwendungsnachweis!$S$9,FALSE), "€"))</f>
        <v/>
      </c>
      <c r="H2" s="447" t="str">
        <f>IF(A2="","",Ermittlung_Kofi!V3*VLOOKUP(UHG,TN_UHG_Jahr_Monat,Monatsverwendungsnachweis!$S$9,FALSE)+Ermittlung_Kofi!AC3*VLOOKUP(UHG,TN_UHG_Jahr_Tag,Monatsverwendungsnachweis!$S$9,FALSE))</f>
        <v/>
      </c>
      <c r="I2" s="447" t="str">
        <f>H2</f>
        <v/>
      </c>
      <c r="J2" s="329" t="str">
        <f>IF(A2="","",IF(Monatsverwendungsnachweis!S13="","",Monatsverwendungsnachweis!S13))</f>
        <v/>
      </c>
      <c r="K2" s="329" t="str">
        <f>IF(A2="","","0")</f>
        <v/>
      </c>
    </row>
    <row r="3" spans="1:11" x14ac:dyDescent="0.25">
      <c r="A3" s="328" t="str">
        <f>IF(Ermittlung_Kofi!M4=0,"",IFERROR(VLOOKUP(Monatsverwendungsnachweis!B14,Positionen,4,FALSE),""))</f>
        <v/>
      </c>
      <c r="B3" s="329" t="str">
        <f t="shared" ref="B3:B14" si="2">IF(A3="","","ZE")</f>
        <v/>
      </c>
      <c r="C3" s="328" t="str">
        <f>IF(A3="","",CONCATENATE("UHG"," / ",Monatsverwendungsnachweis!$D$7," / ",RIGHT(Monatsverwendungsnachweis!$F$7,2)," / ",ROW()-1))</f>
        <v/>
      </c>
      <c r="D3" s="330" t="str">
        <f t="shared" si="0"/>
        <v/>
      </c>
      <c r="E3" s="330" t="str">
        <f t="shared" si="1"/>
        <v/>
      </c>
      <c r="F3" s="329" t="str">
        <f>IF(A3="","",VLOOKUP(Monatsverwendungsnachweis!B14,Positionen,5,FALSE))</f>
        <v/>
      </c>
      <c r="G3" s="418" t="str">
        <f>IF(A3="","",CONCATENATE(Monatsverwendungsnachweis!D14," / ",LEFT(Monatsverwendungsnachweis!E14,3)," / ",UHG," / ",Ermittlung_Kofi!V4," x Monat"," a ",VLOOKUP(UHG,TN_UHG_Jahr_Monat,Monatsverwendungsnachweis!$S$9,FALSE), "€ /"," ",Ermittlung_Kofi!AC4," x Tage"," a ",VLOOKUP(UHG,TN_UHG_Jahr_Tag,Monatsverwendungsnachweis!$S$9,FALSE), "€"))</f>
        <v/>
      </c>
      <c r="H3" s="447" t="str">
        <f>IF(A3="","",Ermittlung_Kofi!V4*VLOOKUP(UHG,TN_UHG_Jahr_Monat,Monatsverwendungsnachweis!$S$9,FALSE)+Ermittlung_Kofi!AC4*VLOOKUP(UHG,TN_UHG_Jahr_Tag,Monatsverwendungsnachweis!$S$9,FALSE))</f>
        <v/>
      </c>
      <c r="I3" s="447" t="str">
        <f t="shared" ref="I3:I14" si="3">H3</f>
        <v/>
      </c>
      <c r="J3" s="329" t="str">
        <f>IF(A3="","",IF(Monatsverwendungsnachweis!S14="","",Monatsverwendungsnachweis!S14))</f>
        <v/>
      </c>
      <c r="K3" s="329" t="str">
        <f t="shared" ref="K3:K14" si="4">IF(A3="","","0")</f>
        <v/>
      </c>
    </row>
    <row r="4" spans="1:11" x14ac:dyDescent="0.25">
      <c r="A4" s="328" t="str">
        <f>IF(Ermittlung_Kofi!M5=0,"",IFERROR(VLOOKUP(Monatsverwendungsnachweis!B15,Positionen,4,FALSE),""))</f>
        <v/>
      </c>
      <c r="B4" s="329" t="str">
        <f t="shared" si="2"/>
        <v/>
      </c>
      <c r="C4" s="328" t="str">
        <f>IF(A4="","",CONCATENATE("UHG"," / ",Monatsverwendungsnachweis!$D$7," / ",RIGHT(Monatsverwendungsnachweis!$F$7,2)," / ",ROW()-1))</f>
        <v/>
      </c>
      <c r="D4" s="330" t="str">
        <f t="shared" si="0"/>
        <v/>
      </c>
      <c r="E4" s="330" t="str">
        <f t="shared" si="1"/>
        <v/>
      </c>
      <c r="F4" s="329" t="str">
        <f>IF(A4="","",VLOOKUP(Monatsverwendungsnachweis!B15,Positionen,5,FALSE))</f>
        <v/>
      </c>
      <c r="G4" s="418" t="str">
        <f>IF(A4="","",CONCATENATE(Monatsverwendungsnachweis!D15," / ",LEFT(Monatsverwendungsnachweis!E15,3)," / ",UHG," / ",Ermittlung_Kofi!V5," x Monat"," a ",VLOOKUP(UHG,TN_UHG_Jahr_Monat,Monatsverwendungsnachweis!$S$9,FALSE), "€ /"," ",Ermittlung_Kofi!AC5," x Tage"," a ",VLOOKUP(UHG,TN_UHG_Jahr_Tag,Monatsverwendungsnachweis!$S$9,FALSE), "€"))</f>
        <v/>
      </c>
      <c r="H4" s="447" t="str">
        <f>IF(A4="","",Ermittlung_Kofi!V5*VLOOKUP(UHG,TN_UHG_Jahr_Monat,Monatsverwendungsnachweis!$S$9,FALSE)+Ermittlung_Kofi!AC5*VLOOKUP(UHG,TN_UHG_Jahr_Tag,Monatsverwendungsnachweis!$S$9,FALSE))</f>
        <v/>
      </c>
      <c r="I4" s="447" t="str">
        <f t="shared" si="3"/>
        <v/>
      </c>
      <c r="J4" s="329" t="str">
        <f>IF(A4="","",IF(Monatsverwendungsnachweis!S15="","",Monatsverwendungsnachweis!S15))</f>
        <v/>
      </c>
      <c r="K4" s="329" t="str">
        <f t="shared" si="4"/>
        <v/>
      </c>
    </row>
    <row r="5" spans="1:11" x14ac:dyDescent="0.25">
      <c r="A5" s="328" t="str">
        <f>IF(Ermittlung_Kofi!M6=0,"",IFERROR(VLOOKUP(Monatsverwendungsnachweis!B16,Positionen,4,FALSE),""))</f>
        <v/>
      </c>
      <c r="B5" s="329" t="str">
        <f t="shared" si="2"/>
        <v/>
      </c>
      <c r="C5" s="328" t="str">
        <f>IF(A5="","",CONCATENATE("UHG"," / ",Monatsverwendungsnachweis!$D$7," / ",RIGHT(Monatsverwendungsnachweis!$F$7,2)," / ",ROW()-1))</f>
        <v/>
      </c>
      <c r="D5" s="330" t="str">
        <f t="shared" si="0"/>
        <v/>
      </c>
      <c r="E5" s="330" t="str">
        <f t="shared" si="1"/>
        <v/>
      </c>
      <c r="F5" s="329" t="str">
        <f>IF(A5="","",VLOOKUP(Monatsverwendungsnachweis!B16,Positionen,5,FALSE))</f>
        <v/>
      </c>
      <c r="G5" s="418" t="str">
        <f>IF(A5="","",CONCATENATE(Monatsverwendungsnachweis!D16," / ",LEFT(Monatsverwendungsnachweis!E16,3)," / ",UHG," / ",Ermittlung_Kofi!V6," x Monat"," a ",VLOOKUP(UHG,TN_UHG_Jahr_Monat,Monatsverwendungsnachweis!$S$9,FALSE), "€ /"," ",Ermittlung_Kofi!AC6," x Tage"," a ",VLOOKUP(UHG,TN_UHG_Jahr_Tag,Monatsverwendungsnachweis!$S$9,FALSE), "€"))</f>
        <v/>
      </c>
      <c r="H5" s="447" t="str">
        <f>IF(A5="","",Ermittlung_Kofi!V6*VLOOKUP(UHG,TN_UHG_Jahr_Monat,Monatsverwendungsnachweis!$S$9,FALSE)+Ermittlung_Kofi!AC6*VLOOKUP(UHG,TN_UHG_Jahr_Tag,Monatsverwendungsnachweis!$S$9,FALSE))</f>
        <v/>
      </c>
      <c r="I5" s="447" t="str">
        <f t="shared" si="3"/>
        <v/>
      </c>
      <c r="J5" s="329" t="str">
        <f>IF(A5="","",IF(Monatsverwendungsnachweis!S16="","",Monatsverwendungsnachweis!S16))</f>
        <v/>
      </c>
      <c r="K5" s="329" t="str">
        <f t="shared" si="4"/>
        <v/>
      </c>
    </row>
    <row r="6" spans="1:11" x14ac:dyDescent="0.25">
      <c r="A6" s="328" t="str">
        <f>IF(Ermittlung_Kofi!M7=0,"",IFERROR(VLOOKUP(Monatsverwendungsnachweis!B17,Positionen,4,FALSE),""))</f>
        <v/>
      </c>
      <c r="B6" s="329" t="str">
        <f t="shared" si="2"/>
        <v/>
      </c>
      <c r="C6" s="328" t="str">
        <f>IF(A6="","",CONCATENATE("UHG"," / ",Monatsverwendungsnachweis!$D$7," / ",RIGHT(Monatsverwendungsnachweis!$F$7,2)," / ",ROW()-1))</f>
        <v/>
      </c>
      <c r="D6" s="330" t="str">
        <f t="shared" si="0"/>
        <v/>
      </c>
      <c r="E6" s="330" t="str">
        <f t="shared" si="1"/>
        <v/>
      </c>
      <c r="F6" s="329" t="str">
        <f>IF(A6="","",VLOOKUP(Monatsverwendungsnachweis!B17,Positionen,5,FALSE))</f>
        <v/>
      </c>
      <c r="G6" s="418" t="str">
        <f>IF(A6="","",CONCATENATE(Monatsverwendungsnachweis!D17," / ",LEFT(Monatsverwendungsnachweis!E17,3)," / ",UHG," / ",Ermittlung_Kofi!V7," x Monat"," a ",VLOOKUP(UHG,TN_UHG_Jahr_Monat,Monatsverwendungsnachweis!$S$9,FALSE), "€ /"," ",Ermittlung_Kofi!AC7," x Tage"," a ",VLOOKUP(UHG,TN_UHG_Jahr_Tag,Monatsverwendungsnachweis!$S$9,FALSE), "€"))</f>
        <v/>
      </c>
      <c r="H6" s="447" t="str">
        <f>IF(A6="","",Ermittlung_Kofi!V7*VLOOKUP(UHG,TN_UHG_Jahr_Monat,Monatsverwendungsnachweis!$S$9,FALSE)+Ermittlung_Kofi!AC7*VLOOKUP(UHG,TN_UHG_Jahr_Tag,Monatsverwendungsnachweis!$S$9,FALSE))</f>
        <v/>
      </c>
      <c r="I6" s="447" t="str">
        <f t="shared" si="3"/>
        <v/>
      </c>
      <c r="J6" s="329" t="str">
        <f>IF(A6="","",IF(Monatsverwendungsnachweis!S17="","",Monatsverwendungsnachweis!S17))</f>
        <v/>
      </c>
      <c r="K6" s="329" t="str">
        <f t="shared" si="4"/>
        <v/>
      </c>
    </row>
    <row r="7" spans="1:11" x14ac:dyDescent="0.25">
      <c r="A7" s="328" t="str">
        <f>IF(Ermittlung_Kofi!M8=0,"",IFERROR(VLOOKUP(Monatsverwendungsnachweis!B18,Positionen,4,FALSE),""))</f>
        <v/>
      </c>
      <c r="B7" s="329" t="str">
        <f t="shared" si="2"/>
        <v/>
      </c>
      <c r="C7" s="328" t="str">
        <f>IF(A7="","",CONCATENATE("UHG"," / ",Monatsverwendungsnachweis!$D$7," / ",RIGHT(Monatsverwendungsnachweis!$F$7,2)," / ",ROW()-1))</f>
        <v/>
      </c>
      <c r="D7" s="330" t="str">
        <f t="shared" si="0"/>
        <v/>
      </c>
      <c r="E7" s="330" t="str">
        <f t="shared" si="1"/>
        <v/>
      </c>
      <c r="F7" s="329" t="str">
        <f>IF(A7="","",VLOOKUP(Monatsverwendungsnachweis!B18,Positionen,5,FALSE))</f>
        <v/>
      </c>
      <c r="G7" s="418" t="str">
        <f>IF(A7="","",CONCATENATE(Monatsverwendungsnachweis!D18," / ",LEFT(Monatsverwendungsnachweis!E18,3)," / ",UHG," / ",Ermittlung_Kofi!V8," x Monat"," a ",VLOOKUP(UHG,TN_UHG_Jahr_Monat,Monatsverwendungsnachweis!$S$9,FALSE), "€ /"," ",Ermittlung_Kofi!AC8," x Tage"," a ",VLOOKUP(UHG,TN_UHG_Jahr_Tag,Monatsverwendungsnachweis!$S$9,FALSE), "€"))</f>
        <v/>
      </c>
      <c r="H7" s="447" t="str">
        <f>IF(A7="","",Ermittlung_Kofi!V8*VLOOKUP(UHG,TN_UHG_Jahr_Monat,Monatsverwendungsnachweis!$S$9,FALSE)+Ermittlung_Kofi!AC8*VLOOKUP(UHG,TN_UHG_Jahr_Tag,Monatsverwendungsnachweis!$S$9,FALSE))</f>
        <v/>
      </c>
      <c r="I7" s="447" t="str">
        <f t="shared" si="3"/>
        <v/>
      </c>
      <c r="J7" s="329" t="str">
        <f>IF(A7="","",IF(Monatsverwendungsnachweis!S18="","",Monatsverwendungsnachweis!S18))</f>
        <v/>
      </c>
      <c r="K7" s="329" t="str">
        <f t="shared" si="4"/>
        <v/>
      </c>
    </row>
    <row r="8" spans="1:11" x14ac:dyDescent="0.25">
      <c r="A8" s="328" t="str">
        <f>IF(Ermittlung_Kofi!M9=0,"",IFERROR(VLOOKUP(Monatsverwendungsnachweis!B19,Positionen,4,FALSE),""))</f>
        <v/>
      </c>
      <c r="B8" s="329" t="str">
        <f t="shared" si="2"/>
        <v/>
      </c>
      <c r="C8" s="328" t="str">
        <f>IF(A8="","",CONCATENATE("UHG"," / ",Monatsverwendungsnachweis!$D$7," / ",RIGHT(Monatsverwendungsnachweis!$F$7,2)," / ",ROW()-1))</f>
        <v/>
      </c>
      <c r="D8" s="330" t="str">
        <f t="shared" si="0"/>
        <v/>
      </c>
      <c r="E8" s="330" t="str">
        <f t="shared" si="1"/>
        <v/>
      </c>
      <c r="F8" s="329" t="str">
        <f>IF(A8="","",VLOOKUP(Monatsverwendungsnachweis!B19,Positionen,5,FALSE))</f>
        <v/>
      </c>
      <c r="G8" s="418" t="str">
        <f>IF(A8="","",CONCATENATE(Monatsverwendungsnachweis!D19," / ",LEFT(Monatsverwendungsnachweis!E19,3)," / ",UHG," / ",Ermittlung_Kofi!V9," x Monat"," a ",VLOOKUP(UHG,TN_UHG_Jahr_Monat,Monatsverwendungsnachweis!$S$9,FALSE), "€ /"," ",Ermittlung_Kofi!AC9," x Tage"," a ",VLOOKUP(UHG,TN_UHG_Jahr_Tag,Monatsverwendungsnachweis!$S$9,FALSE), "€"))</f>
        <v/>
      </c>
      <c r="H8" s="447" t="str">
        <f>IF(A8="","",Ermittlung_Kofi!V9*VLOOKUP(UHG,TN_UHG_Jahr_Monat,Monatsverwendungsnachweis!$S$9,FALSE)+Ermittlung_Kofi!AC9*VLOOKUP(UHG,TN_UHG_Jahr_Tag,Monatsverwendungsnachweis!$S$9,FALSE))</f>
        <v/>
      </c>
      <c r="I8" s="447" t="str">
        <f t="shared" si="3"/>
        <v/>
      </c>
      <c r="J8" s="329" t="str">
        <f>IF(A8="","",IF(Monatsverwendungsnachweis!S19="","",Monatsverwendungsnachweis!S19))</f>
        <v/>
      </c>
      <c r="K8" s="329" t="str">
        <f t="shared" si="4"/>
        <v/>
      </c>
    </row>
    <row r="9" spans="1:11" x14ac:dyDescent="0.25">
      <c r="A9" s="328" t="str">
        <f>IF(Ermittlung_Kofi!M10=0,"",IFERROR(VLOOKUP(Monatsverwendungsnachweis!B20,Positionen,4,FALSE),""))</f>
        <v/>
      </c>
      <c r="B9" s="329" t="str">
        <f t="shared" si="2"/>
        <v/>
      </c>
      <c r="C9" s="328" t="str">
        <f>IF(A9="","",CONCATENATE("UHG"," / ",Monatsverwendungsnachweis!$D$7," / ",RIGHT(Monatsverwendungsnachweis!$F$7,2)," / ",ROW()-1))</f>
        <v/>
      </c>
      <c r="D9" s="330" t="str">
        <f t="shared" si="0"/>
        <v/>
      </c>
      <c r="E9" s="330" t="str">
        <f t="shared" si="1"/>
        <v/>
      </c>
      <c r="F9" s="329" t="str">
        <f>IF(A9="","",VLOOKUP(Monatsverwendungsnachweis!B20,Positionen,5,FALSE))</f>
        <v/>
      </c>
      <c r="G9" s="418" t="str">
        <f>IF(A9="","",CONCATENATE(Monatsverwendungsnachweis!D20," / ",LEFT(Monatsverwendungsnachweis!E20,3)," / ",UHG," / ",Ermittlung_Kofi!V10," x Monat"," a ",VLOOKUP(UHG,TN_UHG_Jahr_Monat,Monatsverwendungsnachweis!$S$9,FALSE), "€ /"," ",Ermittlung_Kofi!AC10," x Tage"," a ",VLOOKUP(UHG,TN_UHG_Jahr_Tag,Monatsverwendungsnachweis!$S$9,FALSE), "€"))</f>
        <v/>
      </c>
      <c r="H9" s="447" t="str">
        <f>IF(A9="","",Ermittlung_Kofi!V10*VLOOKUP(UHG,TN_UHG_Jahr_Monat,Monatsverwendungsnachweis!$S$9,FALSE)+Ermittlung_Kofi!AC10*VLOOKUP(UHG,TN_UHG_Jahr_Tag,Monatsverwendungsnachweis!$S$9,FALSE))</f>
        <v/>
      </c>
      <c r="I9" s="447" t="str">
        <f t="shared" si="3"/>
        <v/>
      </c>
      <c r="J9" s="329" t="str">
        <f>IF(A9="","",IF(Monatsverwendungsnachweis!S20="","",Monatsverwendungsnachweis!S20))</f>
        <v/>
      </c>
      <c r="K9" s="329" t="str">
        <f t="shared" si="4"/>
        <v/>
      </c>
    </row>
    <row r="10" spans="1:11" x14ac:dyDescent="0.25">
      <c r="A10" s="328" t="str">
        <f>IF(Ermittlung_Kofi!M11=0,"",IFERROR(VLOOKUP(Monatsverwendungsnachweis!B21,Positionen,4,FALSE),""))</f>
        <v/>
      </c>
      <c r="B10" s="329" t="str">
        <f t="shared" si="2"/>
        <v/>
      </c>
      <c r="C10" s="328" t="str">
        <f>IF(A10="","",CONCATENATE("UHG"," / ",Monatsverwendungsnachweis!$D$7," / ",RIGHT(Monatsverwendungsnachweis!$F$7,2)," / ",ROW()-1))</f>
        <v/>
      </c>
      <c r="D10" s="330" t="str">
        <f t="shared" si="0"/>
        <v/>
      </c>
      <c r="E10" s="330" t="str">
        <f t="shared" si="1"/>
        <v/>
      </c>
      <c r="F10" s="329" t="str">
        <f>IF(A10="","",VLOOKUP(Monatsverwendungsnachweis!B21,Positionen,5,FALSE))</f>
        <v/>
      </c>
      <c r="G10" s="418" t="str">
        <f>IF(A10="","",CONCATENATE(Monatsverwendungsnachweis!D21," / ",LEFT(Monatsverwendungsnachweis!E21,3)," / ",UHG," / ",Ermittlung_Kofi!V11," x Monat"," a ",VLOOKUP(UHG,TN_UHG_Jahr_Monat,Monatsverwendungsnachweis!$S$9,FALSE), "€ /"," ",Ermittlung_Kofi!AC11," x Tage"," a ",VLOOKUP(UHG,TN_UHG_Jahr_Tag,Monatsverwendungsnachweis!$S$9,FALSE), "€"))</f>
        <v/>
      </c>
      <c r="H10" s="447" t="str">
        <f>IF(A10="","",Ermittlung_Kofi!V11*VLOOKUP(UHG,TN_UHG_Jahr_Monat,Monatsverwendungsnachweis!$S$9,FALSE)+Ermittlung_Kofi!AC11*VLOOKUP(UHG,TN_UHG_Jahr_Tag,Monatsverwendungsnachweis!$S$9,FALSE))</f>
        <v/>
      </c>
      <c r="I10" s="447" t="str">
        <f t="shared" si="3"/>
        <v/>
      </c>
      <c r="J10" s="329" t="str">
        <f>IF(A10="","",IF(Monatsverwendungsnachweis!S21="","",Monatsverwendungsnachweis!S21))</f>
        <v/>
      </c>
      <c r="K10" s="329" t="str">
        <f t="shared" si="4"/>
        <v/>
      </c>
    </row>
    <row r="11" spans="1:11" x14ac:dyDescent="0.25">
      <c r="A11" s="328" t="str">
        <f>IF(Ermittlung_Kofi!M12=0,"",IFERROR(VLOOKUP(Monatsverwendungsnachweis!B22,Positionen,4,FALSE),""))</f>
        <v/>
      </c>
      <c r="B11" s="329" t="str">
        <f t="shared" si="2"/>
        <v/>
      </c>
      <c r="C11" s="328" t="str">
        <f>IF(A11="","",CONCATENATE("UHG"," / ",Monatsverwendungsnachweis!$D$7," / ",RIGHT(Monatsverwendungsnachweis!$F$7,2)," / ",ROW()-1))</f>
        <v/>
      </c>
      <c r="D11" s="330" t="str">
        <f t="shared" si="0"/>
        <v/>
      </c>
      <c r="E11" s="330" t="str">
        <f t="shared" si="1"/>
        <v/>
      </c>
      <c r="F11" s="329" t="str">
        <f>IF(A11="","",VLOOKUP(Monatsverwendungsnachweis!B22,Positionen,5,FALSE))</f>
        <v/>
      </c>
      <c r="G11" s="418" t="str">
        <f>IF(A11="","",CONCATENATE(Monatsverwendungsnachweis!D22," / ",LEFT(Monatsverwendungsnachweis!E22,3)," / ",UHG," / ",Ermittlung_Kofi!V12," x Monat"," a ",VLOOKUP(UHG,TN_UHG_Jahr_Monat,Monatsverwendungsnachweis!$S$9,FALSE), "€ /"," ",Ermittlung_Kofi!AC12," x Tage"," a ",VLOOKUP(UHG,TN_UHG_Jahr_Tag,Monatsverwendungsnachweis!$S$9,FALSE), "€"))</f>
        <v/>
      </c>
      <c r="H11" s="447" t="str">
        <f>IF(A11="","",Ermittlung_Kofi!V12*VLOOKUP(UHG,TN_UHG_Jahr_Monat,Monatsverwendungsnachweis!$S$9,FALSE)+Ermittlung_Kofi!AC12*VLOOKUP(UHG,TN_UHG_Jahr_Tag,Monatsverwendungsnachweis!$S$9,FALSE))</f>
        <v/>
      </c>
      <c r="I11" s="447" t="str">
        <f t="shared" si="3"/>
        <v/>
      </c>
      <c r="J11" s="329" t="str">
        <f>IF(A11="","",IF(Monatsverwendungsnachweis!S22="","",Monatsverwendungsnachweis!S22))</f>
        <v/>
      </c>
      <c r="K11" s="329" t="str">
        <f t="shared" si="4"/>
        <v/>
      </c>
    </row>
    <row r="12" spans="1:11" x14ac:dyDescent="0.25">
      <c r="A12" s="328" t="str">
        <f>IF(Ermittlung_Kofi!M13=0,"",IFERROR(VLOOKUP(Monatsverwendungsnachweis!B23,Positionen,4,FALSE),""))</f>
        <v/>
      </c>
      <c r="B12" s="329" t="str">
        <f t="shared" si="2"/>
        <v/>
      </c>
      <c r="C12" s="328" t="str">
        <f>IF(A12="","",CONCATENATE("UHG"," / ",Monatsverwendungsnachweis!$D$7," / ",RIGHT(Monatsverwendungsnachweis!$F$7,2)," / ",ROW()-1))</f>
        <v/>
      </c>
      <c r="D12" s="330" t="str">
        <f t="shared" si="0"/>
        <v/>
      </c>
      <c r="E12" s="330" t="str">
        <f t="shared" si="1"/>
        <v/>
      </c>
      <c r="F12" s="329" t="str">
        <f>IF(A12="","",VLOOKUP(Monatsverwendungsnachweis!B23,Positionen,5,FALSE))</f>
        <v/>
      </c>
      <c r="G12" s="418" t="str">
        <f>IF(A12="","",CONCATENATE(Monatsverwendungsnachweis!D23," / ",LEFT(Monatsverwendungsnachweis!E23,3)," / ",UHG," / ",Ermittlung_Kofi!V13," x Monat"," a ",VLOOKUP(UHG,TN_UHG_Jahr_Monat,Monatsverwendungsnachweis!$S$9,FALSE), "€ /"," ",Ermittlung_Kofi!AC13," x Tage"," a ",VLOOKUP(UHG,TN_UHG_Jahr_Tag,Monatsverwendungsnachweis!$S$9,FALSE), "€"))</f>
        <v/>
      </c>
      <c r="H12" s="447" t="str">
        <f>IF(A12="","",Ermittlung_Kofi!V13*VLOOKUP(UHG,TN_UHG_Jahr_Monat,Monatsverwendungsnachweis!$S$9,FALSE)+Ermittlung_Kofi!AC13*VLOOKUP(UHG,TN_UHG_Jahr_Tag,Monatsverwendungsnachweis!$S$9,FALSE))</f>
        <v/>
      </c>
      <c r="I12" s="447" t="str">
        <f t="shared" si="3"/>
        <v/>
      </c>
      <c r="J12" s="329" t="str">
        <f>IF(A12="","",IF(Monatsverwendungsnachweis!S23="","",Monatsverwendungsnachweis!S23))</f>
        <v/>
      </c>
      <c r="K12" s="329" t="str">
        <f t="shared" si="4"/>
        <v/>
      </c>
    </row>
    <row r="13" spans="1:11" x14ac:dyDescent="0.25">
      <c r="A13" s="328" t="str">
        <f>IF(Ermittlung_Kofi!M14=0,"",IFERROR(VLOOKUP(Monatsverwendungsnachweis!B24,Positionen,4,FALSE),""))</f>
        <v/>
      </c>
      <c r="B13" s="329" t="str">
        <f t="shared" si="2"/>
        <v/>
      </c>
      <c r="C13" s="328" t="str">
        <f>IF(A13="","",CONCATENATE("UHG"," / ",Monatsverwendungsnachweis!$D$7," / ",RIGHT(Monatsverwendungsnachweis!$F$7,2)," / ",ROW()-1))</f>
        <v/>
      </c>
      <c r="D13" s="330" t="str">
        <f t="shared" si="0"/>
        <v/>
      </c>
      <c r="E13" s="330" t="str">
        <f t="shared" si="1"/>
        <v/>
      </c>
      <c r="F13" s="329" t="str">
        <f>IF(A13="","",VLOOKUP(Monatsverwendungsnachweis!B24,Positionen,5,FALSE))</f>
        <v/>
      </c>
      <c r="G13" s="418" t="str">
        <f>IF(A13="","",CONCATENATE(Monatsverwendungsnachweis!D24," / ",LEFT(Monatsverwendungsnachweis!E24,3)," / ",UHG," / ",Ermittlung_Kofi!V14," x Monat"," a ",VLOOKUP(UHG,TN_UHG_Jahr_Monat,Monatsverwendungsnachweis!$S$9,FALSE), "€ /"," ",Ermittlung_Kofi!AC14," x Tage"," a ",VLOOKUP(UHG,TN_UHG_Jahr_Tag,Monatsverwendungsnachweis!$S$9,FALSE), "€"))</f>
        <v/>
      </c>
      <c r="H13" s="447" t="str">
        <f>IF(A13="","",Ermittlung_Kofi!V14*VLOOKUP(UHG,TN_UHG_Jahr_Monat,Monatsverwendungsnachweis!$S$9,FALSE)+Ermittlung_Kofi!AC14*VLOOKUP(UHG,TN_UHG_Jahr_Tag,Monatsverwendungsnachweis!$S$9,FALSE))</f>
        <v/>
      </c>
      <c r="I13" s="447" t="str">
        <f t="shared" si="3"/>
        <v/>
      </c>
      <c r="J13" s="329" t="str">
        <f>IF(A13="","",IF(Monatsverwendungsnachweis!S24="","",Monatsverwendungsnachweis!S24))</f>
        <v/>
      </c>
      <c r="K13" s="329" t="str">
        <f t="shared" si="4"/>
        <v/>
      </c>
    </row>
    <row r="14" spans="1:11" x14ac:dyDescent="0.25">
      <c r="A14" s="328" t="str">
        <f>IF(Ermittlung_Kofi!M15=0,"",IFERROR(VLOOKUP(Monatsverwendungsnachweis!B25,Positionen,4,FALSE),""))</f>
        <v/>
      </c>
      <c r="B14" s="329" t="str">
        <f t="shared" si="2"/>
        <v/>
      </c>
      <c r="C14" s="328" t="str">
        <f>IF(A14="","",CONCATENATE("UHG"," / ",Monatsverwendungsnachweis!$D$7," / ",RIGHT(Monatsverwendungsnachweis!$F$7,2)," / ",ROW()-1))</f>
        <v/>
      </c>
      <c r="D14" s="330" t="str">
        <f t="shared" si="0"/>
        <v/>
      </c>
      <c r="E14" s="330" t="str">
        <f t="shared" si="1"/>
        <v/>
      </c>
      <c r="F14" s="329" t="str">
        <f>IF(A14="","",VLOOKUP(Monatsverwendungsnachweis!B25,Positionen,5,FALSE))</f>
        <v/>
      </c>
      <c r="G14" s="418" t="str">
        <f>IF(A14="","",CONCATENATE(Monatsverwendungsnachweis!D25," / ",LEFT(Monatsverwendungsnachweis!E25,3)," / ",UHG," / ",Ermittlung_Kofi!V15," x Monat"," a ",VLOOKUP(UHG,TN_UHG_Jahr_Monat,Monatsverwendungsnachweis!$S$9,FALSE), "€ /"," ",Ermittlung_Kofi!AC15," x Tage"," a ",VLOOKUP(UHG,TN_UHG_Jahr_Tag,Monatsverwendungsnachweis!$S$9,FALSE), "€"))</f>
        <v/>
      </c>
      <c r="H14" s="447" t="str">
        <f>IF(A14="","",Ermittlung_Kofi!V15*VLOOKUP(UHG,TN_UHG_Jahr_Monat,Monatsverwendungsnachweis!$S$9,FALSE)+Ermittlung_Kofi!AC15*VLOOKUP(UHG,TN_UHG_Jahr_Tag,Monatsverwendungsnachweis!$S$9,FALSE))</f>
        <v/>
      </c>
      <c r="I14" s="447" t="str">
        <f t="shared" si="3"/>
        <v/>
      </c>
      <c r="J14" s="329" t="str">
        <f>IF(A14="","",IF(Monatsverwendungsnachweis!S25="","",Monatsverwendungsnachweis!S25))</f>
        <v/>
      </c>
      <c r="K14" s="329" t="str">
        <f t="shared" si="4"/>
        <v/>
      </c>
    </row>
    <row r="15" spans="1:11" x14ac:dyDescent="0.25">
      <c r="A15" s="328" t="str">
        <f>IF(Ermittlung_Kofi!M16=0,"",IFERROR(VLOOKUP(Monatsverwendungsnachweis!B26,Positionen,4,FALSE),""))</f>
        <v/>
      </c>
      <c r="B15" s="329" t="str">
        <f t="shared" ref="B15:B78" si="5">IF(A15="","","ZE")</f>
        <v/>
      </c>
      <c r="C15" s="328" t="str">
        <f>IF(A15="","",CONCATENATE("UHG"," / ",Monatsverwendungsnachweis!$D$7," / ",RIGHT(Monatsverwendungsnachweis!$F$7,2)," / ",ROW()-1))</f>
        <v/>
      </c>
      <c r="D15" s="330" t="str">
        <f t="shared" ref="D15:D78" si="6">IF(A15="","",Monatsende)</f>
        <v/>
      </c>
      <c r="E15" s="330" t="str">
        <f t="shared" ref="E15:E78" si="7">IF(A15="","",Monatsende)</f>
        <v/>
      </c>
      <c r="F15" s="329" t="str">
        <f>IF(A15="","",VLOOKUP(Monatsverwendungsnachweis!B26,Positionen,5,FALSE))</f>
        <v/>
      </c>
      <c r="G15" s="418" t="str">
        <f>IF(A15="","",CONCATENATE(Monatsverwendungsnachweis!D26," / ",LEFT(Monatsverwendungsnachweis!E26,3)," / ",UHG," / ",Ermittlung_Kofi!V16," x Monat"," a ",VLOOKUP(UHG,TN_UHG_Jahr_Monat,Monatsverwendungsnachweis!$S$9,FALSE), "€ /"," ",Ermittlung_Kofi!AC16," x Tage"," a ",VLOOKUP(UHG,TN_UHG_Jahr_Tag,Monatsverwendungsnachweis!$S$9,FALSE), "€"))</f>
        <v/>
      </c>
      <c r="H15" s="447" t="str">
        <f>IF(A15="","",Ermittlung_Kofi!V16*VLOOKUP(UHG,TN_UHG_Jahr_Monat,Monatsverwendungsnachweis!$S$9,FALSE)+Ermittlung_Kofi!AC16*VLOOKUP(UHG,TN_UHG_Jahr_Tag,Monatsverwendungsnachweis!$S$9,FALSE))</f>
        <v/>
      </c>
      <c r="I15" s="447" t="str">
        <f t="shared" ref="I15:I78" si="8">H15</f>
        <v/>
      </c>
      <c r="J15" s="329" t="str">
        <f>IF(A15="","",IF(Monatsverwendungsnachweis!S26="","",Monatsverwendungsnachweis!S26))</f>
        <v/>
      </c>
      <c r="K15" s="329" t="str">
        <f t="shared" ref="K15:K78" si="9">IF(A15="","","0")</f>
        <v/>
      </c>
    </row>
    <row r="16" spans="1:11" x14ac:dyDescent="0.25">
      <c r="A16" s="328" t="str">
        <f>IF(Ermittlung_Kofi!M17=0,"",IFERROR(VLOOKUP(Monatsverwendungsnachweis!B27,Positionen,4,FALSE),""))</f>
        <v/>
      </c>
      <c r="B16" s="329" t="str">
        <f t="shared" si="5"/>
        <v/>
      </c>
      <c r="C16" s="328" t="str">
        <f>IF(A16="","",CONCATENATE("UHG"," / ",Monatsverwendungsnachweis!$D$7," / ",RIGHT(Monatsverwendungsnachweis!$F$7,2)," / ",ROW()-1))</f>
        <v/>
      </c>
      <c r="D16" s="330" t="str">
        <f t="shared" si="6"/>
        <v/>
      </c>
      <c r="E16" s="330" t="str">
        <f t="shared" si="7"/>
        <v/>
      </c>
      <c r="F16" s="329" t="str">
        <f>IF(A16="","",VLOOKUP(Monatsverwendungsnachweis!B27,Positionen,5,FALSE))</f>
        <v/>
      </c>
      <c r="G16" s="418" t="str">
        <f>IF(A16="","",CONCATENATE(Monatsverwendungsnachweis!D27," / ",LEFT(Monatsverwendungsnachweis!E27,3)," / ",UHG," / ",Ermittlung_Kofi!V17," x Monat"," a ",VLOOKUP(UHG,TN_UHG_Jahr_Monat,Monatsverwendungsnachweis!$S$9,FALSE), "€ /"," ",Ermittlung_Kofi!AC17," x Tage"," a ",VLOOKUP(UHG,TN_UHG_Jahr_Tag,Monatsverwendungsnachweis!$S$9,FALSE), "€"))</f>
        <v/>
      </c>
      <c r="H16" s="447" t="str">
        <f>IF(A16="","",Ermittlung_Kofi!V17*VLOOKUP(UHG,TN_UHG_Jahr_Monat,Monatsverwendungsnachweis!$S$9,FALSE)+Ermittlung_Kofi!AC17*VLOOKUP(UHG,TN_UHG_Jahr_Tag,Monatsverwendungsnachweis!$S$9,FALSE))</f>
        <v/>
      </c>
      <c r="I16" s="447" t="str">
        <f t="shared" si="8"/>
        <v/>
      </c>
      <c r="J16" s="329" t="str">
        <f>IF(A16="","",IF(Monatsverwendungsnachweis!S27="","",Monatsverwendungsnachweis!S27))</f>
        <v/>
      </c>
      <c r="K16" s="329" t="str">
        <f t="shared" si="9"/>
        <v/>
      </c>
    </row>
    <row r="17" spans="1:11" x14ac:dyDescent="0.25">
      <c r="A17" s="328" t="str">
        <f>IF(Ermittlung_Kofi!M18=0,"",IFERROR(VLOOKUP(Monatsverwendungsnachweis!B28,Positionen,4,FALSE),""))</f>
        <v/>
      </c>
      <c r="B17" s="329" t="str">
        <f t="shared" si="5"/>
        <v/>
      </c>
      <c r="C17" s="328" t="str">
        <f>IF(A17="","",CONCATENATE("UHG"," / ",Monatsverwendungsnachweis!$D$7," / ",RIGHT(Monatsverwendungsnachweis!$F$7,2)," / ",ROW()-1))</f>
        <v/>
      </c>
      <c r="D17" s="330" t="str">
        <f t="shared" si="6"/>
        <v/>
      </c>
      <c r="E17" s="330" t="str">
        <f t="shared" si="7"/>
        <v/>
      </c>
      <c r="F17" s="329" t="str">
        <f>IF(A17="","",VLOOKUP(Monatsverwendungsnachweis!B28,Positionen,5,FALSE))</f>
        <v/>
      </c>
      <c r="G17" s="418" t="str">
        <f>IF(A17="","",CONCATENATE(Monatsverwendungsnachweis!D28," / ",LEFT(Monatsverwendungsnachweis!E28,3)," / ",UHG," / ",Ermittlung_Kofi!V18," x Monat"," a ",VLOOKUP(UHG,TN_UHG_Jahr_Monat,Monatsverwendungsnachweis!$S$9,FALSE), "€ /"," ",Ermittlung_Kofi!AC18," x Tage"," a ",VLOOKUP(UHG,TN_UHG_Jahr_Tag,Monatsverwendungsnachweis!$S$9,FALSE), "€"))</f>
        <v/>
      </c>
      <c r="H17" s="447" t="str">
        <f>IF(A17="","",Ermittlung_Kofi!V18*VLOOKUP(UHG,TN_UHG_Jahr_Monat,Monatsverwendungsnachweis!$S$9,FALSE)+Ermittlung_Kofi!AC18*VLOOKUP(UHG,TN_UHG_Jahr_Tag,Monatsverwendungsnachweis!$S$9,FALSE))</f>
        <v/>
      </c>
      <c r="I17" s="447" t="str">
        <f t="shared" si="8"/>
        <v/>
      </c>
      <c r="J17" s="329" t="str">
        <f>IF(A17="","",IF(Monatsverwendungsnachweis!S28="","",Monatsverwendungsnachweis!S28))</f>
        <v/>
      </c>
      <c r="K17" s="329" t="str">
        <f t="shared" si="9"/>
        <v/>
      </c>
    </row>
    <row r="18" spans="1:11" x14ac:dyDescent="0.25">
      <c r="A18" s="328" t="str">
        <f>IF(Ermittlung_Kofi!M19=0,"",IFERROR(VLOOKUP(Monatsverwendungsnachweis!B29,Positionen,4,FALSE),""))</f>
        <v/>
      </c>
      <c r="B18" s="329" t="str">
        <f t="shared" si="5"/>
        <v/>
      </c>
      <c r="C18" s="328" t="str">
        <f>IF(A18="","",CONCATENATE("UHG"," / ",Monatsverwendungsnachweis!$D$7," / ",RIGHT(Monatsverwendungsnachweis!$F$7,2)," / ",ROW()-1))</f>
        <v/>
      </c>
      <c r="D18" s="330" t="str">
        <f t="shared" si="6"/>
        <v/>
      </c>
      <c r="E18" s="330" t="str">
        <f t="shared" si="7"/>
        <v/>
      </c>
      <c r="F18" s="329" t="str">
        <f>IF(A18="","",VLOOKUP(Monatsverwendungsnachweis!B29,Positionen,5,FALSE))</f>
        <v/>
      </c>
      <c r="G18" s="418" t="str">
        <f>IF(A18="","",CONCATENATE(Monatsverwendungsnachweis!D29," / ",LEFT(Monatsverwendungsnachweis!E29,3)," / ",UHG," / ",Ermittlung_Kofi!V19," x Monat"," a ",VLOOKUP(UHG,TN_UHG_Jahr_Monat,Monatsverwendungsnachweis!$S$9,FALSE), "€ /"," ",Ermittlung_Kofi!AC19," x Tage"," a ",VLOOKUP(UHG,TN_UHG_Jahr_Tag,Monatsverwendungsnachweis!$S$9,FALSE), "€"))</f>
        <v/>
      </c>
      <c r="H18" s="447" t="str">
        <f>IF(A18="","",Ermittlung_Kofi!V19*VLOOKUP(UHG,TN_UHG_Jahr_Monat,Monatsverwendungsnachweis!$S$9,FALSE)+Ermittlung_Kofi!AC19*VLOOKUP(UHG,TN_UHG_Jahr_Tag,Monatsverwendungsnachweis!$S$9,FALSE))</f>
        <v/>
      </c>
      <c r="I18" s="447" t="str">
        <f t="shared" si="8"/>
        <v/>
      </c>
      <c r="J18" s="329" t="str">
        <f>IF(A18="","",IF(Monatsverwendungsnachweis!S29="","",Monatsverwendungsnachweis!S29))</f>
        <v/>
      </c>
      <c r="K18" s="329" t="str">
        <f t="shared" si="9"/>
        <v/>
      </c>
    </row>
    <row r="19" spans="1:11" x14ac:dyDescent="0.25">
      <c r="A19" s="328" t="str">
        <f>IF(Ermittlung_Kofi!M20=0,"",IFERROR(VLOOKUP(Monatsverwendungsnachweis!B30,Positionen,4,FALSE),""))</f>
        <v/>
      </c>
      <c r="B19" s="329" t="str">
        <f t="shared" si="5"/>
        <v/>
      </c>
      <c r="C19" s="328" t="str">
        <f>IF(A19="","",CONCATENATE("UHG"," / ",Monatsverwendungsnachweis!$D$7," / ",RIGHT(Monatsverwendungsnachweis!$F$7,2)," / ",ROW()-1))</f>
        <v/>
      </c>
      <c r="D19" s="330" t="str">
        <f t="shared" si="6"/>
        <v/>
      </c>
      <c r="E19" s="330" t="str">
        <f t="shared" si="7"/>
        <v/>
      </c>
      <c r="F19" s="329" t="str">
        <f>IF(A19="","",VLOOKUP(Monatsverwendungsnachweis!B30,Positionen,5,FALSE))</f>
        <v/>
      </c>
      <c r="G19" s="418" t="str">
        <f>IF(A19="","",CONCATENATE(Monatsverwendungsnachweis!D30," / ",LEFT(Monatsverwendungsnachweis!E30,3)," / ",UHG," / ",Ermittlung_Kofi!V20," x Monat"," a ",VLOOKUP(UHG,TN_UHG_Jahr_Monat,Monatsverwendungsnachweis!$S$9,FALSE), "€ /"," ",Ermittlung_Kofi!AC20," x Tage"," a ",VLOOKUP(UHG,TN_UHG_Jahr_Tag,Monatsverwendungsnachweis!$S$9,FALSE), "€"))</f>
        <v/>
      </c>
      <c r="H19" s="447" t="str">
        <f>IF(A19="","",Ermittlung_Kofi!V20*VLOOKUP(UHG,TN_UHG_Jahr_Monat,Monatsverwendungsnachweis!$S$9,FALSE)+Ermittlung_Kofi!AC20*VLOOKUP(UHG,TN_UHG_Jahr_Tag,Monatsverwendungsnachweis!$S$9,FALSE))</f>
        <v/>
      </c>
      <c r="I19" s="447" t="str">
        <f t="shared" si="8"/>
        <v/>
      </c>
      <c r="J19" s="329" t="str">
        <f>IF(A19="","",IF(Monatsverwendungsnachweis!S30="","",Monatsverwendungsnachweis!S30))</f>
        <v/>
      </c>
      <c r="K19" s="329" t="str">
        <f t="shared" si="9"/>
        <v/>
      </c>
    </row>
    <row r="20" spans="1:11" x14ac:dyDescent="0.25">
      <c r="A20" s="328" t="str">
        <f>IF(Ermittlung_Kofi!M21=0,"",IFERROR(VLOOKUP(Monatsverwendungsnachweis!B31,Positionen,4,FALSE),""))</f>
        <v/>
      </c>
      <c r="B20" s="329" t="str">
        <f t="shared" si="5"/>
        <v/>
      </c>
      <c r="C20" s="328" t="str">
        <f>IF(A20="","",CONCATENATE("UHG"," / ",Monatsverwendungsnachweis!$D$7," / ",RIGHT(Monatsverwendungsnachweis!$F$7,2)," / ",ROW()-1))</f>
        <v/>
      </c>
      <c r="D20" s="330" t="str">
        <f t="shared" si="6"/>
        <v/>
      </c>
      <c r="E20" s="330" t="str">
        <f t="shared" si="7"/>
        <v/>
      </c>
      <c r="F20" s="329" t="str">
        <f>IF(A20="","",VLOOKUP(Monatsverwendungsnachweis!B31,Positionen,5,FALSE))</f>
        <v/>
      </c>
      <c r="G20" s="418" t="str">
        <f>IF(A20="","",CONCATENATE(Monatsverwendungsnachweis!D31," / ",LEFT(Monatsverwendungsnachweis!E31,3)," / ",UHG," / ",Ermittlung_Kofi!V21," x Monat"," a ",VLOOKUP(UHG,TN_UHG_Jahr_Monat,Monatsverwendungsnachweis!$S$9,FALSE), "€ /"," ",Ermittlung_Kofi!AC21," x Tage"," a ",VLOOKUP(UHG,TN_UHG_Jahr_Tag,Monatsverwendungsnachweis!$S$9,FALSE), "€"))</f>
        <v/>
      </c>
      <c r="H20" s="447" t="str">
        <f>IF(A20="","",Ermittlung_Kofi!V21*VLOOKUP(UHG,TN_UHG_Jahr_Monat,Monatsverwendungsnachweis!$S$9,FALSE)+Ermittlung_Kofi!AC21*VLOOKUP(UHG,TN_UHG_Jahr_Tag,Monatsverwendungsnachweis!$S$9,FALSE))</f>
        <v/>
      </c>
      <c r="I20" s="447" t="str">
        <f t="shared" si="8"/>
        <v/>
      </c>
      <c r="J20" s="329" t="str">
        <f>IF(A20="","",IF(Monatsverwendungsnachweis!S31="","",Monatsverwendungsnachweis!S31))</f>
        <v/>
      </c>
      <c r="K20" s="329" t="str">
        <f t="shared" si="9"/>
        <v/>
      </c>
    </row>
    <row r="21" spans="1:11" x14ac:dyDescent="0.25">
      <c r="A21" s="328" t="str">
        <f>IF(Ermittlung_Kofi!M22=0,"",IFERROR(VLOOKUP(Monatsverwendungsnachweis!B32,Positionen,4,FALSE),""))</f>
        <v/>
      </c>
      <c r="B21" s="329" t="str">
        <f t="shared" si="5"/>
        <v/>
      </c>
      <c r="C21" s="328" t="str">
        <f>IF(A21="","",CONCATENATE("UHG"," / ",Monatsverwendungsnachweis!$D$7," / ",RIGHT(Monatsverwendungsnachweis!$F$7,2)," / ",ROW()-1))</f>
        <v/>
      </c>
      <c r="D21" s="330" t="str">
        <f t="shared" si="6"/>
        <v/>
      </c>
      <c r="E21" s="330" t="str">
        <f t="shared" si="7"/>
        <v/>
      </c>
      <c r="F21" s="329" t="str">
        <f>IF(A21="","",VLOOKUP(Monatsverwendungsnachweis!B32,Positionen,5,FALSE))</f>
        <v/>
      </c>
      <c r="G21" s="418" t="str">
        <f>IF(A21="","",CONCATENATE(Monatsverwendungsnachweis!D32," / ",LEFT(Monatsverwendungsnachweis!E32,3)," / ",UHG," / ",Ermittlung_Kofi!V22," x Monat"," a ",VLOOKUP(UHG,TN_UHG_Jahr_Monat,Monatsverwendungsnachweis!$S$9,FALSE), "€ /"," ",Ermittlung_Kofi!AC22," x Tage"," a ",VLOOKUP(UHG,TN_UHG_Jahr_Tag,Monatsverwendungsnachweis!$S$9,FALSE), "€"))</f>
        <v/>
      </c>
      <c r="H21" s="447" t="str">
        <f>IF(A21="","",Ermittlung_Kofi!V22*VLOOKUP(UHG,TN_UHG_Jahr_Monat,Monatsverwendungsnachweis!$S$9,FALSE)+Ermittlung_Kofi!AC22*VLOOKUP(UHG,TN_UHG_Jahr_Tag,Monatsverwendungsnachweis!$S$9,FALSE))</f>
        <v/>
      </c>
      <c r="I21" s="447" t="str">
        <f t="shared" si="8"/>
        <v/>
      </c>
      <c r="J21" s="329" t="str">
        <f>IF(A21="","",IF(Monatsverwendungsnachweis!S32="","",Monatsverwendungsnachweis!S32))</f>
        <v/>
      </c>
      <c r="K21" s="329" t="str">
        <f t="shared" si="9"/>
        <v/>
      </c>
    </row>
    <row r="22" spans="1:11" x14ac:dyDescent="0.25">
      <c r="A22" s="328" t="str">
        <f>IF(Ermittlung_Kofi!M23=0,"",IFERROR(VLOOKUP(Monatsverwendungsnachweis!B33,Positionen,4,FALSE),""))</f>
        <v/>
      </c>
      <c r="B22" s="329" t="str">
        <f t="shared" si="5"/>
        <v/>
      </c>
      <c r="C22" s="328" t="str">
        <f>IF(A22="","",CONCATENATE("UHG"," / ",Monatsverwendungsnachweis!$D$7," / ",RIGHT(Monatsverwendungsnachweis!$F$7,2)," / ",ROW()-1))</f>
        <v/>
      </c>
      <c r="D22" s="330" t="str">
        <f t="shared" si="6"/>
        <v/>
      </c>
      <c r="E22" s="330" t="str">
        <f t="shared" si="7"/>
        <v/>
      </c>
      <c r="F22" s="329" t="str">
        <f>IF(A22="","",VLOOKUP(Monatsverwendungsnachweis!B33,Positionen,5,FALSE))</f>
        <v/>
      </c>
      <c r="G22" s="418" t="str">
        <f>IF(A22="","",CONCATENATE(Monatsverwendungsnachweis!D33," / ",LEFT(Monatsverwendungsnachweis!E33,3)," / ",UHG," / ",Ermittlung_Kofi!V23," x Monat"," a ",VLOOKUP(UHG,TN_UHG_Jahr_Monat,Monatsverwendungsnachweis!$S$9,FALSE), "€ /"," ",Ermittlung_Kofi!AC23," x Tage"," a ",VLOOKUP(UHG,TN_UHG_Jahr_Tag,Monatsverwendungsnachweis!$S$9,FALSE), "€"))</f>
        <v/>
      </c>
      <c r="H22" s="447" t="str">
        <f>IF(A22="","",Ermittlung_Kofi!V23*VLOOKUP(UHG,TN_UHG_Jahr_Monat,Monatsverwendungsnachweis!$S$9,FALSE)+Ermittlung_Kofi!AC23*VLOOKUP(UHG,TN_UHG_Jahr_Tag,Monatsverwendungsnachweis!$S$9,FALSE))</f>
        <v/>
      </c>
      <c r="I22" s="447" t="str">
        <f t="shared" si="8"/>
        <v/>
      </c>
      <c r="J22" s="329" t="str">
        <f>IF(A22="","",IF(Monatsverwendungsnachweis!S33="","",Monatsverwendungsnachweis!S33))</f>
        <v/>
      </c>
      <c r="K22" s="329" t="str">
        <f t="shared" si="9"/>
        <v/>
      </c>
    </row>
    <row r="23" spans="1:11" x14ac:dyDescent="0.25">
      <c r="A23" s="328" t="str">
        <f>IF(Ermittlung_Kofi!M24=0,"",IFERROR(VLOOKUP(Monatsverwendungsnachweis!B34,Positionen,4,FALSE),""))</f>
        <v/>
      </c>
      <c r="B23" s="329" t="str">
        <f t="shared" si="5"/>
        <v/>
      </c>
      <c r="C23" s="328" t="str">
        <f>IF(A23="","",CONCATENATE("UHG"," / ",Monatsverwendungsnachweis!$D$7," / ",RIGHT(Monatsverwendungsnachweis!$F$7,2)," / ",ROW()-1))</f>
        <v/>
      </c>
      <c r="D23" s="330" t="str">
        <f t="shared" si="6"/>
        <v/>
      </c>
      <c r="E23" s="330" t="str">
        <f t="shared" si="7"/>
        <v/>
      </c>
      <c r="F23" s="329" t="str">
        <f>IF(A23="","",VLOOKUP(Monatsverwendungsnachweis!B34,Positionen,5,FALSE))</f>
        <v/>
      </c>
      <c r="G23" s="418" t="str">
        <f>IF(A23="","",CONCATENATE(Monatsverwendungsnachweis!D34," / ",LEFT(Monatsverwendungsnachweis!E34,3)," / ",UHG," / ",Ermittlung_Kofi!V24," x Monat"," a ",VLOOKUP(UHG,TN_UHG_Jahr_Monat,Monatsverwendungsnachweis!$S$9,FALSE), "€ /"," ",Ermittlung_Kofi!AC24," x Tage"," a ",VLOOKUP(UHG,TN_UHG_Jahr_Tag,Monatsverwendungsnachweis!$S$9,FALSE), "€"))</f>
        <v/>
      </c>
      <c r="H23" s="447" t="str">
        <f>IF(A23="","",Ermittlung_Kofi!V24*VLOOKUP(UHG,TN_UHG_Jahr_Monat,Monatsverwendungsnachweis!$S$9,FALSE)+Ermittlung_Kofi!AC24*VLOOKUP(UHG,TN_UHG_Jahr_Tag,Monatsverwendungsnachweis!$S$9,FALSE))</f>
        <v/>
      </c>
      <c r="I23" s="447" t="str">
        <f t="shared" si="8"/>
        <v/>
      </c>
      <c r="J23" s="329" t="str">
        <f>IF(A23="","",IF(Monatsverwendungsnachweis!S34="","",Monatsverwendungsnachweis!S34))</f>
        <v/>
      </c>
      <c r="K23" s="329" t="str">
        <f t="shared" si="9"/>
        <v/>
      </c>
    </row>
    <row r="24" spans="1:11" x14ac:dyDescent="0.25">
      <c r="A24" s="328" t="str">
        <f>IF(Ermittlung_Kofi!M25=0,"",IFERROR(VLOOKUP(Monatsverwendungsnachweis!B35,Positionen,4,FALSE),""))</f>
        <v/>
      </c>
      <c r="B24" s="329" t="str">
        <f t="shared" si="5"/>
        <v/>
      </c>
      <c r="C24" s="328" t="str">
        <f>IF(A24="","",CONCATENATE("UHG"," / ",Monatsverwendungsnachweis!$D$7," / ",RIGHT(Monatsverwendungsnachweis!$F$7,2)," / ",ROW()-1))</f>
        <v/>
      </c>
      <c r="D24" s="330" t="str">
        <f t="shared" si="6"/>
        <v/>
      </c>
      <c r="E24" s="330" t="str">
        <f t="shared" si="7"/>
        <v/>
      </c>
      <c r="F24" s="329" t="str">
        <f>IF(A24="","",VLOOKUP(Monatsverwendungsnachweis!B35,Positionen,5,FALSE))</f>
        <v/>
      </c>
      <c r="G24" s="418" t="str">
        <f>IF(A24="","",CONCATENATE(Monatsverwendungsnachweis!D35," / ",LEFT(Monatsverwendungsnachweis!E35,3)," / ",UHG," / ",Ermittlung_Kofi!V25," x Monat"," a ",VLOOKUP(UHG,TN_UHG_Jahr_Monat,Monatsverwendungsnachweis!$S$9,FALSE), "€ /"," ",Ermittlung_Kofi!AC25," x Tage"," a ",VLOOKUP(UHG,TN_UHG_Jahr_Tag,Monatsverwendungsnachweis!$S$9,FALSE), "€"))</f>
        <v/>
      </c>
      <c r="H24" s="447" t="str">
        <f>IF(A24="","",Ermittlung_Kofi!V25*VLOOKUP(UHG,TN_UHG_Jahr_Monat,Monatsverwendungsnachweis!$S$9,FALSE)+Ermittlung_Kofi!AC25*VLOOKUP(UHG,TN_UHG_Jahr_Tag,Monatsverwendungsnachweis!$S$9,FALSE))</f>
        <v/>
      </c>
      <c r="I24" s="447" t="str">
        <f t="shared" si="8"/>
        <v/>
      </c>
      <c r="J24" s="329" t="str">
        <f>IF(A24="","",IF(Monatsverwendungsnachweis!S35="","",Monatsverwendungsnachweis!S35))</f>
        <v/>
      </c>
      <c r="K24" s="329" t="str">
        <f t="shared" si="9"/>
        <v/>
      </c>
    </row>
    <row r="25" spans="1:11" x14ac:dyDescent="0.25">
      <c r="A25" s="328" t="str">
        <f>IF(Ermittlung_Kofi!M26=0,"",IFERROR(VLOOKUP(Monatsverwendungsnachweis!B36,Positionen,4,FALSE),""))</f>
        <v/>
      </c>
      <c r="B25" s="329" t="str">
        <f t="shared" si="5"/>
        <v/>
      </c>
      <c r="C25" s="328" t="str">
        <f>IF(A25="","",CONCATENATE("UHG"," / ",Monatsverwendungsnachweis!$D$7," / ",RIGHT(Monatsverwendungsnachweis!$F$7,2)," / ",ROW()-1))</f>
        <v/>
      </c>
      <c r="D25" s="330" t="str">
        <f t="shared" si="6"/>
        <v/>
      </c>
      <c r="E25" s="330" t="str">
        <f t="shared" si="7"/>
        <v/>
      </c>
      <c r="F25" s="329" t="str">
        <f>IF(A25="","",VLOOKUP(Monatsverwendungsnachweis!B36,Positionen,5,FALSE))</f>
        <v/>
      </c>
      <c r="G25" s="418" t="str">
        <f>IF(A25="","",CONCATENATE(Monatsverwendungsnachweis!D36," / ",LEFT(Monatsverwendungsnachweis!E36,3)," / ",UHG," / ",Ermittlung_Kofi!V26," x Monat"," a ",VLOOKUP(UHG,TN_UHG_Jahr_Monat,Monatsverwendungsnachweis!$S$9,FALSE), "€ /"," ",Ermittlung_Kofi!AC26," x Tage"," a ",VLOOKUP(UHG,TN_UHG_Jahr_Tag,Monatsverwendungsnachweis!$S$9,FALSE), "€"))</f>
        <v/>
      </c>
      <c r="H25" s="447" t="str">
        <f>IF(A25="","",Ermittlung_Kofi!V26*VLOOKUP(UHG,TN_UHG_Jahr_Monat,Monatsverwendungsnachweis!$S$9,FALSE)+Ermittlung_Kofi!AC26*VLOOKUP(UHG,TN_UHG_Jahr_Tag,Monatsverwendungsnachweis!$S$9,FALSE))</f>
        <v/>
      </c>
      <c r="I25" s="447" t="str">
        <f t="shared" si="8"/>
        <v/>
      </c>
      <c r="J25" s="329" t="str">
        <f>IF(A25="","",IF(Monatsverwendungsnachweis!S36="","",Monatsverwendungsnachweis!S36))</f>
        <v/>
      </c>
      <c r="K25" s="329" t="str">
        <f t="shared" si="9"/>
        <v/>
      </c>
    </row>
    <row r="26" spans="1:11" x14ac:dyDescent="0.25">
      <c r="A26" s="328" t="str">
        <f>IF(Ermittlung_Kofi!M27=0,"",IFERROR(VLOOKUP(Monatsverwendungsnachweis!B37,Positionen,4,FALSE),""))</f>
        <v/>
      </c>
      <c r="B26" s="329" t="str">
        <f t="shared" si="5"/>
        <v/>
      </c>
      <c r="C26" s="328" t="str">
        <f>IF(A26="","",CONCATENATE("UHG"," / ",Monatsverwendungsnachweis!$D$7," / ",RIGHT(Monatsverwendungsnachweis!$F$7,2)," / ",ROW()-1))</f>
        <v/>
      </c>
      <c r="D26" s="330" t="str">
        <f t="shared" si="6"/>
        <v/>
      </c>
      <c r="E26" s="330" t="str">
        <f t="shared" si="7"/>
        <v/>
      </c>
      <c r="F26" s="329" t="str">
        <f>IF(A26="","",VLOOKUP(Monatsverwendungsnachweis!B37,Positionen,5,FALSE))</f>
        <v/>
      </c>
      <c r="G26" s="418" t="str">
        <f>IF(A26="","",CONCATENATE(Monatsverwendungsnachweis!D37," / ",LEFT(Monatsverwendungsnachweis!E37,3)," / ",UHG," / ",Ermittlung_Kofi!V27," x Monat"," a ",VLOOKUP(UHG,TN_UHG_Jahr_Monat,Monatsverwendungsnachweis!$S$9,FALSE), "€ /"," ",Ermittlung_Kofi!AC27," x Tage"," a ",VLOOKUP(UHG,TN_UHG_Jahr_Tag,Monatsverwendungsnachweis!$S$9,FALSE), "€"))</f>
        <v/>
      </c>
      <c r="H26" s="447" t="str">
        <f>IF(A26="","",Ermittlung_Kofi!V27*VLOOKUP(UHG,TN_UHG_Jahr_Monat,Monatsverwendungsnachweis!$S$9,FALSE)+Ermittlung_Kofi!AC27*VLOOKUP(UHG,TN_UHG_Jahr_Tag,Monatsverwendungsnachweis!$S$9,FALSE))</f>
        <v/>
      </c>
      <c r="I26" s="447" t="str">
        <f t="shared" si="8"/>
        <v/>
      </c>
      <c r="J26" s="329" t="str">
        <f>IF(A26="","",IF(Monatsverwendungsnachweis!S37="","",Monatsverwendungsnachweis!S37))</f>
        <v/>
      </c>
      <c r="K26" s="329" t="str">
        <f t="shared" si="9"/>
        <v/>
      </c>
    </row>
    <row r="27" spans="1:11" x14ac:dyDescent="0.25">
      <c r="A27" s="328" t="str">
        <f>IF(Ermittlung_Kofi!M28=0,"",IFERROR(VLOOKUP(Monatsverwendungsnachweis!B38,Positionen,4,FALSE),""))</f>
        <v/>
      </c>
      <c r="B27" s="329" t="str">
        <f t="shared" si="5"/>
        <v/>
      </c>
      <c r="C27" s="328" t="str">
        <f>IF(A27="","",CONCATENATE("UHG"," / ",Monatsverwendungsnachweis!$D$7," / ",RIGHT(Monatsverwendungsnachweis!$F$7,2)," / ",ROW()-1))</f>
        <v/>
      </c>
      <c r="D27" s="330" t="str">
        <f t="shared" si="6"/>
        <v/>
      </c>
      <c r="E27" s="330" t="str">
        <f t="shared" si="7"/>
        <v/>
      </c>
      <c r="F27" s="329" t="str">
        <f>IF(A27="","",VLOOKUP(Monatsverwendungsnachweis!B38,Positionen,5,FALSE))</f>
        <v/>
      </c>
      <c r="G27" s="418" t="str">
        <f>IF(A27="","",CONCATENATE(Monatsverwendungsnachweis!D38," / ",LEFT(Monatsverwendungsnachweis!E38,3)," / ",UHG," / ",Ermittlung_Kofi!V28," x Monat"," a ",VLOOKUP(UHG,TN_UHG_Jahr_Monat,Monatsverwendungsnachweis!$S$9,FALSE), "€ /"," ",Ermittlung_Kofi!AC28," x Tage"," a ",VLOOKUP(UHG,TN_UHG_Jahr_Tag,Monatsverwendungsnachweis!$S$9,FALSE), "€"))</f>
        <v/>
      </c>
      <c r="H27" s="447" t="str">
        <f>IF(A27="","",Ermittlung_Kofi!V28*VLOOKUP(UHG,TN_UHG_Jahr_Monat,Monatsverwendungsnachweis!$S$9,FALSE)+Ermittlung_Kofi!AC28*VLOOKUP(UHG,TN_UHG_Jahr_Tag,Monatsverwendungsnachweis!$S$9,FALSE))</f>
        <v/>
      </c>
      <c r="I27" s="447" t="str">
        <f t="shared" si="8"/>
        <v/>
      </c>
      <c r="J27" s="329" t="str">
        <f>IF(A27="","",IF(Monatsverwendungsnachweis!S38="","",Monatsverwendungsnachweis!S38))</f>
        <v/>
      </c>
      <c r="K27" s="329" t="str">
        <f t="shared" si="9"/>
        <v/>
      </c>
    </row>
    <row r="28" spans="1:11" x14ac:dyDescent="0.25">
      <c r="A28" s="328" t="str">
        <f>IF(Ermittlung_Kofi!M29=0,"",IFERROR(VLOOKUP(Monatsverwendungsnachweis!B39,Positionen,4,FALSE),""))</f>
        <v/>
      </c>
      <c r="B28" s="329" t="str">
        <f t="shared" si="5"/>
        <v/>
      </c>
      <c r="C28" s="328" t="str">
        <f>IF(A28="","",CONCATENATE("UHG"," / ",Monatsverwendungsnachweis!$D$7," / ",RIGHT(Monatsverwendungsnachweis!$F$7,2)," / ",ROW()-1))</f>
        <v/>
      </c>
      <c r="D28" s="330" t="str">
        <f t="shared" si="6"/>
        <v/>
      </c>
      <c r="E28" s="330" t="str">
        <f t="shared" si="7"/>
        <v/>
      </c>
      <c r="F28" s="329" t="str">
        <f>IF(A28="","",VLOOKUP(Monatsverwendungsnachweis!B39,Positionen,5,FALSE))</f>
        <v/>
      </c>
      <c r="G28" s="418" t="str">
        <f>IF(A28="","",CONCATENATE(Monatsverwendungsnachweis!D39," / ",LEFT(Monatsverwendungsnachweis!E39,3)," / ",UHG," / ",Ermittlung_Kofi!V29," x Monat"," a ",VLOOKUP(UHG,TN_UHG_Jahr_Monat,Monatsverwendungsnachweis!$S$9,FALSE), "€ /"," ",Ermittlung_Kofi!AC29," x Tage"," a ",VLOOKUP(UHG,TN_UHG_Jahr_Tag,Monatsverwendungsnachweis!$S$9,FALSE), "€"))</f>
        <v/>
      </c>
      <c r="H28" s="447" t="str">
        <f>IF(A28="","",Ermittlung_Kofi!V29*VLOOKUP(UHG,TN_UHG_Jahr_Monat,Monatsverwendungsnachweis!$S$9,FALSE)+Ermittlung_Kofi!AC29*VLOOKUP(UHG,TN_UHG_Jahr_Tag,Monatsverwendungsnachweis!$S$9,FALSE))</f>
        <v/>
      </c>
      <c r="I28" s="447" t="str">
        <f t="shared" si="8"/>
        <v/>
      </c>
      <c r="J28" s="329" t="str">
        <f>IF(A28="","",IF(Monatsverwendungsnachweis!S39="","",Monatsverwendungsnachweis!S39))</f>
        <v/>
      </c>
      <c r="K28" s="329" t="str">
        <f t="shared" si="9"/>
        <v/>
      </c>
    </row>
    <row r="29" spans="1:11" x14ac:dyDescent="0.25">
      <c r="A29" s="328" t="str">
        <f>IF(Ermittlung_Kofi!M30=0,"",IFERROR(VLOOKUP(Monatsverwendungsnachweis!B40,Positionen,4,FALSE),""))</f>
        <v/>
      </c>
      <c r="B29" s="329" t="str">
        <f t="shared" si="5"/>
        <v/>
      </c>
      <c r="C29" s="328" t="str">
        <f>IF(A29="","",CONCATENATE("UHG"," / ",Monatsverwendungsnachweis!$D$7," / ",RIGHT(Monatsverwendungsnachweis!$F$7,2)," / ",ROW()-1))</f>
        <v/>
      </c>
      <c r="D29" s="330" t="str">
        <f t="shared" si="6"/>
        <v/>
      </c>
      <c r="E29" s="330" t="str">
        <f t="shared" si="7"/>
        <v/>
      </c>
      <c r="F29" s="329" t="str">
        <f>IF(A29="","",VLOOKUP(Monatsverwendungsnachweis!B40,Positionen,5,FALSE))</f>
        <v/>
      </c>
      <c r="G29" s="418" t="str">
        <f>IF(A29="","",CONCATENATE(Monatsverwendungsnachweis!D40," / ",LEFT(Monatsverwendungsnachweis!E40,3)," / ",UHG," / ",Ermittlung_Kofi!V30," x Monat"," a ",VLOOKUP(UHG,TN_UHG_Jahr_Monat,Monatsverwendungsnachweis!$S$9,FALSE), "€ /"," ",Ermittlung_Kofi!AC30," x Tage"," a ",VLOOKUP(UHG,TN_UHG_Jahr_Tag,Monatsverwendungsnachweis!$S$9,FALSE), "€"))</f>
        <v/>
      </c>
      <c r="H29" s="447" t="str">
        <f>IF(A29="","",Ermittlung_Kofi!V30*VLOOKUP(UHG,TN_UHG_Jahr_Monat,Monatsverwendungsnachweis!$S$9,FALSE)+Ermittlung_Kofi!AC30*VLOOKUP(UHG,TN_UHG_Jahr_Tag,Monatsverwendungsnachweis!$S$9,FALSE))</f>
        <v/>
      </c>
      <c r="I29" s="447" t="str">
        <f t="shared" si="8"/>
        <v/>
      </c>
      <c r="J29" s="329" t="str">
        <f>IF(A29="","",IF(Monatsverwendungsnachweis!S40="","",Monatsverwendungsnachweis!S40))</f>
        <v/>
      </c>
      <c r="K29" s="329" t="str">
        <f t="shared" si="9"/>
        <v/>
      </c>
    </row>
    <row r="30" spans="1:11" x14ac:dyDescent="0.25">
      <c r="A30" s="328" t="str">
        <f>IF(Ermittlung_Kofi!M31=0,"",IFERROR(VLOOKUP(Monatsverwendungsnachweis!B41,Positionen,4,FALSE),""))</f>
        <v/>
      </c>
      <c r="B30" s="329" t="str">
        <f t="shared" si="5"/>
        <v/>
      </c>
      <c r="C30" s="328" t="str">
        <f>IF(A30="","",CONCATENATE("UHG"," / ",Monatsverwendungsnachweis!$D$7," / ",RIGHT(Monatsverwendungsnachweis!$F$7,2)," / ",ROW()-1))</f>
        <v/>
      </c>
      <c r="D30" s="330" t="str">
        <f t="shared" si="6"/>
        <v/>
      </c>
      <c r="E30" s="330" t="str">
        <f t="shared" si="7"/>
        <v/>
      </c>
      <c r="F30" s="329" t="str">
        <f>IF(A30="","",VLOOKUP(Monatsverwendungsnachweis!B41,Positionen,5,FALSE))</f>
        <v/>
      </c>
      <c r="G30" s="418" t="str">
        <f>IF(A30="","",CONCATENATE(Monatsverwendungsnachweis!D41," / ",LEFT(Monatsverwendungsnachweis!E41,3)," / ",UHG," / ",Ermittlung_Kofi!V31," x Monat"," a ",VLOOKUP(UHG,TN_UHG_Jahr_Monat,Monatsverwendungsnachweis!$S$9,FALSE), "€ /"," ",Ermittlung_Kofi!AC31," x Tage"," a ",VLOOKUP(UHG,TN_UHG_Jahr_Tag,Monatsverwendungsnachweis!$S$9,FALSE), "€"))</f>
        <v/>
      </c>
      <c r="H30" s="447" t="str">
        <f>IF(A30="","",Ermittlung_Kofi!V31*VLOOKUP(UHG,TN_UHG_Jahr_Monat,Monatsverwendungsnachweis!$S$9,FALSE)+Ermittlung_Kofi!AC31*VLOOKUP(UHG,TN_UHG_Jahr_Tag,Monatsverwendungsnachweis!$S$9,FALSE))</f>
        <v/>
      </c>
      <c r="I30" s="447" t="str">
        <f t="shared" si="8"/>
        <v/>
      </c>
      <c r="J30" s="329" t="str">
        <f>IF(A30="","",IF(Monatsverwendungsnachweis!S41="","",Monatsverwendungsnachweis!S41))</f>
        <v/>
      </c>
      <c r="K30" s="329" t="str">
        <f t="shared" si="9"/>
        <v/>
      </c>
    </row>
    <row r="31" spans="1:11" x14ac:dyDescent="0.25">
      <c r="A31" s="328" t="str">
        <f>IF(Ermittlung_Kofi!M32=0,"",IFERROR(VLOOKUP(Monatsverwendungsnachweis!B42,Positionen,4,FALSE),""))</f>
        <v/>
      </c>
      <c r="B31" s="329" t="str">
        <f t="shared" si="5"/>
        <v/>
      </c>
      <c r="C31" s="328" t="str">
        <f>IF(A31="","",CONCATENATE("UHG"," / ",Monatsverwendungsnachweis!$D$7," / ",RIGHT(Monatsverwendungsnachweis!$F$7,2)," / ",ROW()-1))</f>
        <v/>
      </c>
      <c r="D31" s="330" t="str">
        <f t="shared" si="6"/>
        <v/>
      </c>
      <c r="E31" s="330" t="str">
        <f t="shared" si="7"/>
        <v/>
      </c>
      <c r="F31" s="329" t="str">
        <f>IF(A31="","",VLOOKUP(Monatsverwendungsnachweis!B42,Positionen,5,FALSE))</f>
        <v/>
      </c>
      <c r="G31" s="418" t="str">
        <f>IF(A31="","",CONCATENATE(Monatsverwendungsnachweis!D42," / ",LEFT(Monatsverwendungsnachweis!E42,3)," / ",UHG," / ",Ermittlung_Kofi!V32," x Monat"," a ",VLOOKUP(UHG,TN_UHG_Jahr_Monat,Monatsverwendungsnachweis!$S$9,FALSE), "€ /"," ",Ermittlung_Kofi!AC32," x Tage"," a ",VLOOKUP(UHG,TN_UHG_Jahr_Tag,Monatsverwendungsnachweis!$S$9,FALSE), "€"))</f>
        <v/>
      </c>
      <c r="H31" s="447" t="str">
        <f>IF(A31="","",Ermittlung_Kofi!V32*VLOOKUP(UHG,TN_UHG_Jahr_Monat,Monatsverwendungsnachweis!$S$9,FALSE)+Ermittlung_Kofi!AC32*VLOOKUP(UHG,TN_UHG_Jahr_Tag,Monatsverwendungsnachweis!$S$9,FALSE))</f>
        <v/>
      </c>
      <c r="I31" s="447" t="str">
        <f t="shared" si="8"/>
        <v/>
      </c>
      <c r="J31" s="329" t="str">
        <f>IF(A31="","",IF(Monatsverwendungsnachweis!S42="","",Monatsverwendungsnachweis!S42))</f>
        <v/>
      </c>
      <c r="K31" s="329" t="str">
        <f t="shared" si="9"/>
        <v/>
      </c>
    </row>
    <row r="32" spans="1:11" x14ac:dyDescent="0.25">
      <c r="A32" s="328" t="str">
        <f>IF(Ermittlung_Kofi!M33=0,"",IFERROR(VLOOKUP(Monatsverwendungsnachweis!B43,Positionen,4,FALSE),""))</f>
        <v/>
      </c>
      <c r="B32" s="329" t="str">
        <f t="shared" si="5"/>
        <v/>
      </c>
      <c r="C32" s="328" t="str">
        <f>IF(A32="","",CONCATENATE("UHG"," / ",Monatsverwendungsnachweis!$D$7," / ",RIGHT(Monatsverwendungsnachweis!$F$7,2)," / ",ROW()-1))</f>
        <v/>
      </c>
      <c r="D32" s="330" t="str">
        <f t="shared" si="6"/>
        <v/>
      </c>
      <c r="E32" s="330" t="str">
        <f t="shared" si="7"/>
        <v/>
      </c>
      <c r="F32" s="329" t="str">
        <f>IF(A32="","",VLOOKUP(Monatsverwendungsnachweis!B43,Positionen,5,FALSE))</f>
        <v/>
      </c>
      <c r="G32" s="418" t="str">
        <f>IF(A32="","",CONCATENATE(Monatsverwendungsnachweis!D43," / ",LEFT(Monatsverwendungsnachweis!E43,3)," / ",UHG," / ",Ermittlung_Kofi!V33," x Monat"," a ",VLOOKUP(UHG,TN_UHG_Jahr_Monat,Monatsverwendungsnachweis!$S$9,FALSE), "€ /"," ",Ermittlung_Kofi!AC33," x Tage"," a ",VLOOKUP(UHG,TN_UHG_Jahr_Tag,Monatsverwendungsnachweis!$S$9,FALSE), "€"))</f>
        <v/>
      </c>
      <c r="H32" s="447" t="str">
        <f>IF(A32="","",Ermittlung_Kofi!V33*VLOOKUP(UHG,TN_UHG_Jahr_Monat,Monatsverwendungsnachweis!$S$9,FALSE)+Ermittlung_Kofi!AC33*VLOOKUP(UHG,TN_UHG_Jahr_Tag,Monatsverwendungsnachweis!$S$9,FALSE))</f>
        <v/>
      </c>
      <c r="I32" s="447" t="str">
        <f t="shared" si="8"/>
        <v/>
      </c>
      <c r="J32" s="329" t="str">
        <f>IF(A32="","",IF(Monatsverwendungsnachweis!S43="","",Monatsverwendungsnachweis!S43))</f>
        <v/>
      </c>
      <c r="K32" s="329" t="str">
        <f t="shared" si="9"/>
        <v/>
      </c>
    </row>
    <row r="33" spans="1:11" x14ac:dyDescent="0.25">
      <c r="A33" s="328" t="str">
        <f>IF(Ermittlung_Kofi!M34=0,"",IFERROR(VLOOKUP(Monatsverwendungsnachweis!B44,Positionen,4,FALSE),""))</f>
        <v/>
      </c>
      <c r="B33" s="329" t="str">
        <f t="shared" si="5"/>
        <v/>
      </c>
      <c r="C33" s="328" t="str">
        <f>IF(A33="","",CONCATENATE("UHG"," / ",Monatsverwendungsnachweis!$D$7," / ",RIGHT(Monatsverwendungsnachweis!$F$7,2)," / ",ROW()-1))</f>
        <v/>
      </c>
      <c r="D33" s="330" t="str">
        <f t="shared" si="6"/>
        <v/>
      </c>
      <c r="E33" s="330" t="str">
        <f t="shared" si="7"/>
        <v/>
      </c>
      <c r="F33" s="329" t="str">
        <f>IF(A33="","",VLOOKUP(Monatsverwendungsnachweis!B44,Positionen,5,FALSE))</f>
        <v/>
      </c>
      <c r="G33" s="418" t="str">
        <f>IF(A33="","",CONCATENATE(Monatsverwendungsnachweis!D44," / ",LEFT(Monatsverwendungsnachweis!E44,3)," / ",UHG," / ",Ermittlung_Kofi!V34," x Monat"," a ",VLOOKUP(UHG,TN_UHG_Jahr_Monat,Monatsverwendungsnachweis!$S$9,FALSE), "€ /"," ",Ermittlung_Kofi!AC34," x Tage"," a ",VLOOKUP(UHG,TN_UHG_Jahr_Tag,Monatsverwendungsnachweis!$S$9,FALSE), "€"))</f>
        <v/>
      </c>
      <c r="H33" s="447" t="str">
        <f>IF(A33="","",Ermittlung_Kofi!V34*VLOOKUP(UHG,TN_UHG_Jahr_Monat,Monatsverwendungsnachweis!$S$9,FALSE)+Ermittlung_Kofi!AC34*VLOOKUP(UHG,TN_UHG_Jahr_Tag,Monatsverwendungsnachweis!$S$9,FALSE))</f>
        <v/>
      </c>
      <c r="I33" s="447" t="str">
        <f t="shared" si="8"/>
        <v/>
      </c>
      <c r="J33" s="329" t="str">
        <f>IF(A33="","",IF(Monatsverwendungsnachweis!S44="","",Monatsverwendungsnachweis!S44))</f>
        <v/>
      </c>
      <c r="K33" s="329" t="str">
        <f t="shared" si="9"/>
        <v/>
      </c>
    </row>
    <row r="34" spans="1:11" x14ac:dyDescent="0.25">
      <c r="A34" s="328" t="str">
        <f>IF(Ermittlung_Kofi!M35=0,"",IFERROR(VLOOKUP(Monatsverwendungsnachweis!B45,Positionen,4,FALSE),""))</f>
        <v/>
      </c>
      <c r="B34" s="329" t="str">
        <f t="shared" si="5"/>
        <v/>
      </c>
      <c r="C34" s="328" t="str">
        <f>IF(A34="","",CONCATENATE("UHG"," / ",Monatsverwendungsnachweis!$D$7," / ",RIGHT(Monatsverwendungsnachweis!$F$7,2)," / ",ROW()-1))</f>
        <v/>
      </c>
      <c r="D34" s="330" t="str">
        <f t="shared" si="6"/>
        <v/>
      </c>
      <c r="E34" s="330" t="str">
        <f t="shared" si="7"/>
        <v/>
      </c>
      <c r="F34" s="329" t="str">
        <f>IF(A34="","",VLOOKUP(Monatsverwendungsnachweis!B45,Positionen,5,FALSE))</f>
        <v/>
      </c>
      <c r="G34" s="418" t="str">
        <f>IF(A34="","",CONCATENATE(Monatsverwendungsnachweis!D45," / ",LEFT(Monatsverwendungsnachweis!E45,3)," / ",UHG," / ",Ermittlung_Kofi!V35," x Monat"," a ",VLOOKUP(UHG,TN_UHG_Jahr_Monat,Monatsverwendungsnachweis!$S$9,FALSE), "€ /"," ",Ermittlung_Kofi!AC35," x Tage"," a ",VLOOKUP(UHG,TN_UHG_Jahr_Tag,Monatsverwendungsnachweis!$S$9,FALSE), "€"))</f>
        <v/>
      </c>
      <c r="H34" s="447" t="str">
        <f>IF(A34="","",Ermittlung_Kofi!V35*VLOOKUP(UHG,TN_UHG_Jahr_Monat,Monatsverwendungsnachweis!$S$9,FALSE)+Ermittlung_Kofi!AC35*VLOOKUP(UHG,TN_UHG_Jahr_Tag,Monatsverwendungsnachweis!$S$9,FALSE))</f>
        <v/>
      </c>
      <c r="I34" s="447" t="str">
        <f t="shared" si="8"/>
        <v/>
      </c>
      <c r="J34" s="329" t="str">
        <f>IF(A34="","",IF(Monatsverwendungsnachweis!S45="","",Monatsverwendungsnachweis!S45))</f>
        <v/>
      </c>
      <c r="K34" s="329" t="str">
        <f t="shared" si="9"/>
        <v/>
      </c>
    </row>
    <row r="35" spans="1:11" x14ac:dyDescent="0.25">
      <c r="A35" s="328" t="str">
        <f>IF(Ermittlung_Kofi!M36=0,"",IFERROR(VLOOKUP(Monatsverwendungsnachweis!B46,Positionen,4,FALSE),""))</f>
        <v/>
      </c>
      <c r="B35" s="329" t="str">
        <f t="shared" si="5"/>
        <v/>
      </c>
      <c r="C35" s="328" t="str">
        <f>IF(A35="","",CONCATENATE("UHG"," / ",Monatsverwendungsnachweis!$D$7," / ",RIGHT(Monatsverwendungsnachweis!$F$7,2)," / ",ROW()-1))</f>
        <v/>
      </c>
      <c r="D35" s="330" t="str">
        <f t="shared" si="6"/>
        <v/>
      </c>
      <c r="E35" s="330" t="str">
        <f t="shared" si="7"/>
        <v/>
      </c>
      <c r="F35" s="329" t="str">
        <f>IF(A35="","",VLOOKUP(Monatsverwendungsnachweis!B46,Positionen,5,FALSE))</f>
        <v/>
      </c>
      <c r="G35" s="418" t="str">
        <f>IF(A35="","",CONCATENATE(Monatsverwendungsnachweis!D46," / ",LEFT(Monatsverwendungsnachweis!E46,3)," / ",UHG," / ",Ermittlung_Kofi!V36," x Monat"," a ",VLOOKUP(UHG,TN_UHG_Jahr_Monat,Monatsverwendungsnachweis!$S$9,FALSE), "€ /"," ",Ermittlung_Kofi!AC36," x Tage"," a ",VLOOKUP(UHG,TN_UHG_Jahr_Tag,Monatsverwendungsnachweis!$S$9,FALSE), "€"))</f>
        <v/>
      </c>
      <c r="H35" s="447" t="str">
        <f>IF(A35="","",Ermittlung_Kofi!V36*VLOOKUP(UHG,TN_UHG_Jahr_Monat,Monatsverwendungsnachweis!$S$9,FALSE)+Ermittlung_Kofi!AC36*VLOOKUP(UHG,TN_UHG_Jahr_Tag,Monatsverwendungsnachweis!$S$9,FALSE))</f>
        <v/>
      </c>
      <c r="I35" s="447" t="str">
        <f t="shared" si="8"/>
        <v/>
      </c>
      <c r="J35" s="329" t="str">
        <f>IF(A35="","",IF(Monatsverwendungsnachweis!S46="","",Monatsverwendungsnachweis!S46))</f>
        <v/>
      </c>
      <c r="K35" s="329" t="str">
        <f t="shared" si="9"/>
        <v/>
      </c>
    </row>
    <row r="36" spans="1:11" x14ac:dyDescent="0.25">
      <c r="A36" s="328" t="str">
        <f>IF(Ermittlung_Kofi!M37=0,"",IFERROR(VLOOKUP(Monatsverwendungsnachweis!B47,Positionen,4,FALSE),""))</f>
        <v/>
      </c>
      <c r="B36" s="329" t="str">
        <f t="shared" si="5"/>
        <v/>
      </c>
      <c r="C36" s="328" t="str">
        <f>IF(A36="","",CONCATENATE("UHG"," / ",Monatsverwendungsnachweis!$D$7," / ",RIGHT(Monatsverwendungsnachweis!$F$7,2)," / ",ROW()-1))</f>
        <v/>
      </c>
      <c r="D36" s="330" t="str">
        <f t="shared" si="6"/>
        <v/>
      </c>
      <c r="E36" s="330" t="str">
        <f t="shared" si="7"/>
        <v/>
      </c>
      <c r="F36" s="329" t="str">
        <f>IF(A36="","",VLOOKUP(Monatsverwendungsnachweis!B47,Positionen,5,FALSE))</f>
        <v/>
      </c>
      <c r="G36" s="418" t="str">
        <f>IF(A36="","",CONCATENATE(Monatsverwendungsnachweis!D47," / ",LEFT(Monatsverwendungsnachweis!E47,3)," / ",UHG," / ",Ermittlung_Kofi!V37," x Monat"," a ",VLOOKUP(UHG,TN_UHG_Jahr_Monat,Monatsverwendungsnachweis!$S$9,FALSE), "€ /"," ",Ermittlung_Kofi!AC37," x Tage"," a ",VLOOKUP(UHG,TN_UHG_Jahr_Tag,Monatsverwendungsnachweis!$S$9,FALSE), "€"))</f>
        <v/>
      </c>
      <c r="H36" s="447" t="str">
        <f>IF(A36="","",Ermittlung_Kofi!V37*VLOOKUP(UHG,TN_UHG_Jahr_Monat,Monatsverwendungsnachweis!$S$9,FALSE)+Ermittlung_Kofi!AC37*VLOOKUP(UHG,TN_UHG_Jahr_Tag,Monatsverwendungsnachweis!$S$9,FALSE))</f>
        <v/>
      </c>
      <c r="I36" s="447" t="str">
        <f t="shared" si="8"/>
        <v/>
      </c>
      <c r="J36" s="329" t="str">
        <f>IF(A36="","",IF(Monatsverwendungsnachweis!S47="","",Monatsverwendungsnachweis!S47))</f>
        <v/>
      </c>
      <c r="K36" s="329" t="str">
        <f t="shared" si="9"/>
        <v/>
      </c>
    </row>
    <row r="37" spans="1:11" x14ac:dyDescent="0.25">
      <c r="A37" s="328" t="str">
        <f>IF(Ermittlung_Kofi!M38=0,"",IFERROR(VLOOKUP(Monatsverwendungsnachweis!B48,Positionen,4,FALSE),""))</f>
        <v/>
      </c>
      <c r="B37" s="329" t="str">
        <f t="shared" si="5"/>
        <v/>
      </c>
      <c r="C37" s="328" t="str">
        <f>IF(A37="","",CONCATENATE("UHG"," / ",Monatsverwendungsnachweis!$D$7," / ",RIGHT(Monatsverwendungsnachweis!$F$7,2)," / ",ROW()-1))</f>
        <v/>
      </c>
      <c r="D37" s="330" t="str">
        <f t="shared" si="6"/>
        <v/>
      </c>
      <c r="E37" s="330" t="str">
        <f t="shared" si="7"/>
        <v/>
      </c>
      <c r="F37" s="329" t="str">
        <f>IF(A37="","",VLOOKUP(Monatsverwendungsnachweis!B48,Positionen,5,FALSE))</f>
        <v/>
      </c>
      <c r="G37" s="418" t="str">
        <f>IF(A37="","",CONCATENATE(Monatsverwendungsnachweis!D48," / ",LEFT(Monatsverwendungsnachweis!E48,3)," / ",UHG," / ",Ermittlung_Kofi!V38," x Monat"," a ",VLOOKUP(UHG,TN_UHG_Jahr_Monat,Monatsverwendungsnachweis!$S$9,FALSE), "€ /"," ",Ermittlung_Kofi!AC38," x Tage"," a ",VLOOKUP(UHG,TN_UHG_Jahr_Tag,Monatsverwendungsnachweis!$S$9,FALSE), "€"))</f>
        <v/>
      </c>
      <c r="H37" s="447" t="str">
        <f>IF(A37="","",Ermittlung_Kofi!V38*VLOOKUP(UHG,TN_UHG_Jahr_Monat,Monatsverwendungsnachweis!$S$9,FALSE)+Ermittlung_Kofi!AC38*VLOOKUP(UHG,TN_UHG_Jahr_Tag,Monatsverwendungsnachweis!$S$9,FALSE))</f>
        <v/>
      </c>
      <c r="I37" s="447" t="str">
        <f t="shared" si="8"/>
        <v/>
      </c>
      <c r="J37" s="329" t="str">
        <f>IF(A37="","",IF(Monatsverwendungsnachweis!S48="","",Monatsverwendungsnachweis!S48))</f>
        <v/>
      </c>
      <c r="K37" s="329" t="str">
        <f t="shared" si="9"/>
        <v/>
      </c>
    </row>
    <row r="38" spans="1:11" x14ac:dyDescent="0.25">
      <c r="A38" s="328" t="str">
        <f>IF(Ermittlung_Kofi!M39=0,"",IFERROR(VLOOKUP(Monatsverwendungsnachweis!B49,Positionen,4,FALSE),""))</f>
        <v/>
      </c>
      <c r="B38" s="329" t="str">
        <f t="shared" si="5"/>
        <v/>
      </c>
      <c r="C38" s="328" t="str">
        <f>IF(A38="","",CONCATENATE("UHG"," / ",Monatsverwendungsnachweis!$D$7," / ",RIGHT(Monatsverwendungsnachweis!$F$7,2)," / ",ROW()-1))</f>
        <v/>
      </c>
      <c r="D38" s="330" t="str">
        <f t="shared" si="6"/>
        <v/>
      </c>
      <c r="E38" s="330" t="str">
        <f t="shared" si="7"/>
        <v/>
      </c>
      <c r="F38" s="329" t="str">
        <f>IF(A38="","",VLOOKUP(Monatsverwendungsnachweis!B49,Positionen,5,FALSE))</f>
        <v/>
      </c>
      <c r="G38" s="418" t="str">
        <f>IF(A38="","",CONCATENATE(Monatsverwendungsnachweis!D49," / ",LEFT(Monatsverwendungsnachweis!E49,3)," / ",UHG," / ",Ermittlung_Kofi!V39," x Monat"," a ",VLOOKUP(UHG,TN_UHG_Jahr_Monat,Monatsverwendungsnachweis!$S$9,FALSE), "€ /"," ",Ermittlung_Kofi!AC39," x Tage"," a ",VLOOKUP(UHG,TN_UHG_Jahr_Tag,Monatsverwendungsnachweis!$S$9,FALSE), "€"))</f>
        <v/>
      </c>
      <c r="H38" s="447" t="str">
        <f>IF(A38="","",Ermittlung_Kofi!V39*VLOOKUP(UHG,TN_UHG_Jahr_Monat,Monatsverwendungsnachweis!$S$9,FALSE)+Ermittlung_Kofi!AC39*VLOOKUP(UHG,TN_UHG_Jahr_Tag,Monatsverwendungsnachweis!$S$9,FALSE))</f>
        <v/>
      </c>
      <c r="I38" s="447" t="str">
        <f t="shared" si="8"/>
        <v/>
      </c>
      <c r="J38" s="329" t="str">
        <f>IF(A38="","",IF(Monatsverwendungsnachweis!S49="","",Monatsverwendungsnachweis!S49))</f>
        <v/>
      </c>
      <c r="K38" s="329" t="str">
        <f t="shared" si="9"/>
        <v/>
      </c>
    </row>
    <row r="39" spans="1:11" x14ac:dyDescent="0.25">
      <c r="A39" s="328" t="str">
        <f>IF(Ermittlung_Kofi!M40=0,"",IFERROR(VLOOKUP(Monatsverwendungsnachweis!B50,Positionen,4,FALSE),""))</f>
        <v/>
      </c>
      <c r="B39" s="329" t="str">
        <f t="shared" si="5"/>
        <v/>
      </c>
      <c r="C39" s="328" t="str">
        <f>IF(A39="","",CONCATENATE("UHG"," / ",Monatsverwendungsnachweis!$D$7," / ",RIGHT(Monatsverwendungsnachweis!$F$7,2)," / ",ROW()-1))</f>
        <v/>
      </c>
      <c r="D39" s="330" t="str">
        <f t="shared" si="6"/>
        <v/>
      </c>
      <c r="E39" s="330" t="str">
        <f t="shared" si="7"/>
        <v/>
      </c>
      <c r="F39" s="329" t="str">
        <f>IF(A39="","",VLOOKUP(Monatsverwendungsnachweis!B50,Positionen,5,FALSE))</f>
        <v/>
      </c>
      <c r="G39" s="418" t="str">
        <f>IF(A39="","",CONCATENATE(Monatsverwendungsnachweis!D50," / ",LEFT(Monatsverwendungsnachweis!E50,3)," / ",UHG," / ",Ermittlung_Kofi!V40," x Monat"," a ",VLOOKUP(UHG,TN_UHG_Jahr_Monat,Monatsverwendungsnachweis!$S$9,FALSE), "€ /"," ",Ermittlung_Kofi!AC40," x Tage"," a ",VLOOKUP(UHG,TN_UHG_Jahr_Tag,Monatsverwendungsnachweis!$S$9,FALSE), "€"))</f>
        <v/>
      </c>
      <c r="H39" s="447" t="str">
        <f>IF(A39="","",Ermittlung_Kofi!V40*VLOOKUP(UHG,TN_UHG_Jahr_Monat,Monatsverwendungsnachweis!$S$9,FALSE)+Ermittlung_Kofi!AC40*VLOOKUP(UHG,TN_UHG_Jahr_Tag,Monatsverwendungsnachweis!$S$9,FALSE))</f>
        <v/>
      </c>
      <c r="I39" s="447" t="str">
        <f t="shared" si="8"/>
        <v/>
      </c>
      <c r="J39" s="329" t="str">
        <f>IF(A39="","",IF(Monatsverwendungsnachweis!S50="","",Monatsverwendungsnachweis!S50))</f>
        <v/>
      </c>
      <c r="K39" s="329" t="str">
        <f t="shared" si="9"/>
        <v/>
      </c>
    </row>
    <row r="40" spans="1:11" x14ac:dyDescent="0.25">
      <c r="A40" s="328" t="str">
        <f>IF(Ermittlung_Kofi!M41=0,"",IFERROR(VLOOKUP(Monatsverwendungsnachweis!B51,Positionen,4,FALSE),""))</f>
        <v/>
      </c>
      <c r="B40" s="329" t="str">
        <f t="shared" si="5"/>
        <v/>
      </c>
      <c r="C40" s="328" t="str">
        <f>IF(A40="","",CONCATENATE("UHG"," / ",Monatsverwendungsnachweis!$D$7," / ",RIGHT(Monatsverwendungsnachweis!$F$7,2)," / ",ROW()-1))</f>
        <v/>
      </c>
      <c r="D40" s="330" t="str">
        <f t="shared" si="6"/>
        <v/>
      </c>
      <c r="E40" s="330" t="str">
        <f t="shared" si="7"/>
        <v/>
      </c>
      <c r="F40" s="329" t="str">
        <f>IF(A40="","",VLOOKUP(Monatsverwendungsnachweis!B51,Positionen,5,FALSE))</f>
        <v/>
      </c>
      <c r="G40" s="418" t="str">
        <f>IF(A40="","",CONCATENATE(Monatsverwendungsnachweis!D51," / ",LEFT(Monatsverwendungsnachweis!E51,3)," / ",UHG," / ",Ermittlung_Kofi!V41," x Monat"," a ",VLOOKUP(UHG,TN_UHG_Jahr_Monat,Monatsverwendungsnachweis!$S$9,FALSE), "€ /"," ",Ermittlung_Kofi!AC41," x Tage"," a ",VLOOKUP(UHG,TN_UHG_Jahr_Tag,Monatsverwendungsnachweis!$S$9,FALSE), "€"))</f>
        <v/>
      </c>
      <c r="H40" s="447" t="str">
        <f>IF(A40="","",Ermittlung_Kofi!V41*VLOOKUP(UHG,TN_UHG_Jahr_Monat,Monatsverwendungsnachweis!$S$9,FALSE)+Ermittlung_Kofi!AC41*VLOOKUP(UHG,TN_UHG_Jahr_Tag,Monatsverwendungsnachweis!$S$9,FALSE))</f>
        <v/>
      </c>
      <c r="I40" s="447" t="str">
        <f t="shared" si="8"/>
        <v/>
      </c>
      <c r="J40" s="329" t="str">
        <f>IF(A40="","",IF(Monatsverwendungsnachweis!S51="","",Monatsverwendungsnachweis!S51))</f>
        <v/>
      </c>
      <c r="K40" s="329" t="str">
        <f t="shared" si="9"/>
        <v/>
      </c>
    </row>
    <row r="41" spans="1:11" x14ac:dyDescent="0.25">
      <c r="A41" s="328" t="str">
        <f>IF(Ermittlung_Kofi!M42=0,"",IFERROR(VLOOKUP(Monatsverwendungsnachweis!B52,Positionen,4,FALSE),""))</f>
        <v/>
      </c>
      <c r="B41" s="329" t="str">
        <f t="shared" si="5"/>
        <v/>
      </c>
      <c r="C41" s="328" t="str">
        <f>IF(A41="","",CONCATENATE("UHG"," / ",Monatsverwendungsnachweis!$D$7," / ",RIGHT(Monatsverwendungsnachweis!$F$7,2)," / ",ROW()-1))</f>
        <v/>
      </c>
      <c r="D41" s="330" t="str">
        <f t="shared" si="6"/>
        <v/>
      </c>
      <c r="E41" s="330" t="str">
        <f t="shared" si="7"/>
        <v/>
      </c>
      <c r="F41" s="329" t="str">
        <f>IF(A41="","",VLOOKUP(Monatsverwendungsnachweis!B52,Positionen,5,FALSE))</f>
        <v/>
      </c>
      <c r="G41" s="418" t="str">
        <f>IF(A41="","",CONCATENATE(Monatsverwendungsnachweis!D52," / ",LEFT(Monatsverwendungsnachweis!E52,3)," / ",UHG," / ",Ermittlung_Kofi!V42," x Monat"," a ",VLOOKUP(UHG,TN_UHG_Jahr_Monat,Monatsverwendungsnachweis!$S$9,FALSE), "€ /"," ",Ermittlung_Kofi!AC42," x Tage"," a ",VLOOKUP(UHG,TN_UHG_Jahr_Tag,Monatsverwendungsnachweis!$S$9,FALSE), "€"))</f>
        <v/>
      </c>
      <c r="H41" s="447" t="str">
        <f>IF(A41="","",Ermittlung_Kofi!V42*VLOOKUP(UHG,TN_UHG_Jahr_Monat,Monatsverwendungsnachweis!$S$9,FALSE)+Ermittlung_Kofi!AC42*VLOOKUP(UHG,TN_UHG_Jahr_Tag,Monatsverwendungsnachweis!$S$9,FALSE))</f>
        <v/>
      </c>
      <c r="I41" s="447" t="str">
        <f t="shared" si="8"/>
        <v/>
      </c>
      <c r="J41" s="329" t="str">
        <f>IF(A41="","",IF(Monatsverwendungsnachweis!S52="","",Monatsverwendungsnachweis!S52))</f>
        <v/>
      </c>
      <c r="K41" s="329" t="str">
        <f t="shared" si="9"/>
        <v/>
      </c>
    </row>
    <row r="42" spans="1:11" x14ac:dyDescent="0.25">
      <c r="A42" s="328" t="str">
        <f>IF(Ermittlung_Kofi!M43=0,"",IFERROR(VLOOKUP(Monatsverwendungsnachweis!B53,Positionen,4,FALSE),""))</f>
        <v/>
      </c>
      <c r="B42" s="329" t="str">
        <f t="shared" si="5"/>
        <v/>
      </c>
      <c r="C42" s="328" t="str">
        <f>IF(A42="","",CONCATENATE("UHG"," / ",Monatsverwendungsnachweis!$D$7," / ",RIGHT(Monatsverwendungsnachweis!$F$7,2)," / ",ROW()-1))</f>
        <v/>
      </c>
      <c r="D42" s="330" t="str">
        <f t="shared" si="6"/>
        <v/>
      </c>
      <c r="E42" s="330" t="str">
        <f t="shared" si="7"/>
        <v/>
      </c>
      <c r="F42" s="329" t="str">
        <f>IF(A42="","",VLOOKUP(Monatsverwendungsnachweis!B53,Positionen,5,FALSE))</f>
        <v/>
      </c>
      <c r="G42" s="418" t="str">
        <f>IF(A42="","",CONCATENATE(Monatsverwendungsnachweis!D53," / ",LEFT(Monatsverwendungsnachweis!E53,3)," / ",UHG," / ",Ermittlung_Kofi!V43," x Monat"," a ",VLOOKUP(UHG,TN_UHG_Jahr_Monat,Monatsverwendungsnachweis!$S$9,FALSE), "€ /"," ",Ermittlung_Kofi!AC43," x Tage"," a ",VLOOKUP(UHG,TN_UHG_Jahr_Tag,Monatsverwendungsnachweis!$S$9,FALSE), "€"))</f>
        <v/>
      </c>
      <c r="H42" s="447" t="str">
        <f>IF(A42="","",Ermittlung_Kofi!V43*VLOOKUP(UHG,TN_UHG_Jahr_Monat,Monatsverwendungsnachweis!$S$9,FALSE)+Ermittlung_Kofi!AC43*VLOOKUP(UHG,TN_UHG_Jahr_Tag,Monatsverwendungsnachweis!$S$9,FALSE))</f>
        <v/>
      </c>
      <c r="I42" s="447" t="str">
        <f t="shared" si="8"/>
        <v/>
      </c>
      <c r="J42" s="329" t="str">
        <f>IF(A42="","",IF(Monatsverwendungsnachweis!S53="","",Monatsverwendungsnachweis!S53))</f>
        <v/>
      </c>
      <c r="K42" s="329" t="str">
        <f t="shared" si="9"/>
        <v/>
      </c>
    </row>
    <row r="43" spans="1:11" x14ac:dyDescent="0.25">
      <c r="A43" s="328" t="str">
        <f>IF(Ermittlung_Kofi!M44=0,"",IFERROR(VLOOKUP(Monatsverwendungsnachweis!B54,Positionen,4,FALSE),""))</f>
        <v/>
      </c>
      <c r="B43" s="329" t="str">
        <f t="shared" si="5"/>
        <v/>
      </c>
      <c r="C43" s="328" t="str">
        <f>IF(A43="","",CONCATENATE("UHG"," / ",Monatsverwendungsnachweis!$D$7," / ",RIGHT(Monatsverwendungsnachweis!$F$7,2)," / ",ROW()-1))</f>
        <v/>
      </c>
      <c r="D43" s="330" t="str">
        <f t="shared" si="6"/>
        <v/>
      </c>
      <c r="E43" s="330" t="str">
        <f t="shared" si="7"/>
        <v/>
      </c>
      <c r="F43" s="329" t="str">
        <f>IF(A43="","",VLOOKUP(Monatsverwendungsnachweis!B54,Positionen,5,FALSE))</f>
        <v/>
      </c>
      <c r="G43" s="418" t="str">
        <f>IF(A43="","",CONCATENATE(Monatsverwendungsnachweis!D54," / ",LEFT(Monatsverwendungsnachweis!E54,3)," / ",UHG," / ",Ermittlung_Kofi!V44," x Monat"," a ",VLOOKUP(UHG,TN_UHG_Jahr_Monat,Monatsverwendungsnachweis!$S$9,FALSE), "€ /"," ",Ermittlung_Kofi!AC44," x Tage"," a ",VLOOKUP(UHG,TN_UHG_Jahr_Tag,Monatsverwendungsnachweis!$S$9,FALSE), "€"))</f>
        <v/>
      </c>
      <c r="H43" s="447" t="str">
        <f>IF(A43="","",Ermittlung_Kofi!V44*VLOOKUP(UHG,TN_UHG_Jahr_Monat,Monatsverwendungsnachweis!$S$9,FALSE)+Ermittlung_Kofi!AC44*VLOOKUP(UHG,TN_UHG_Jahr_Tag,Monatsverwendungsnachweis!$S$9,FALSE))</f>
        <v/>
      </c>
      <c r="I43" s="447" t="str">
        <f t="shared" si="8"/>
        <v/>
      </c>
      <c r="J43" s="329" t="str">
        <f>IF(A43="","",IF(Monatsverwendungsnachweis!S54="","",Monatsverwendungsnachweis!S54))</f>
        <v/>
      </c>
      <c r="K43" s="329" t="str">
        <f t="shared" si="9"/>
        <v/>
      </c>
    </row>
    <row r="44" spans="1:11" x14ac:dyDescent="0.25">
      <c r="A44" s="328" t="str">
        <f>IF(Ermittlung_Kofi!M45=0,"",IFERROR(VLOOKUP(Monatsverwendungsnachweis!B55,Positionen,4,FALSE),""))</f>
        <v/>
      </c>
      <c r="B44" s="329" t="str">
        <f t="shared" si="5"/>
        <v/>
      </c>
      <c r="C44" s="328" t="str">
        <f>IF(A44="","",CONCATENATE("UHG"," / ",Monatsverwendungsnachweis!$D$7," / ",RIGHT(Monatsverwendungsnachweis!$F$7,2)," / ",ROW()-1))</f>
        <v/>
      </c>
      <c r="D44" s="330" t="str">
        <f t="shared" si="6"/>
        <v/>
      </c>
      <c r="E44" s="330" t="str">
        <f t="shared" si="7"/>
        <v/>
      </c>
      <c r="F44" s="329" t="str">
        <f>IF(A44="","",VLOOKUP(Monatsverwendungsnachweis!B55,Positionen,5,FALSE))</f>
        <v/>
      </c>
      <c r="G44" s="418" t="str">
        <f>IF(A44="","",CONCATENATE(Monatsverwendungsnachweis!D55," / ",LEFT(Monatsverwendungsnachweis!E55,3)," / ",UHG," / ",Ermittlung_Kofi!V45," x Monat"," a ",VLOOKUP(UHG,TN_UHG_Jahr_Monat,Monatsverwendungsnachweis!$S$9,FALSE), "€ /"," ",Ermittlung_Kofi!AC45," x Tage"," a ",VLOOKUP(UHG,TN_UHG_Jahr_Tag,Monatsverwendungsnachweis!$S$9,FALSE), "€"))</f>
        <v/>
      </c>
      <c r="H44" s="447" t="str">
        <f>IF(A44="","",Ermittlung_Kofi!V45*VLOOKUP(UHG,TN_UHG_Jahr_Monat,Monatsverwendungsnachweis!$S$9,FALSE)+Ermittlung_Kofi!AC45*VLOOKUP(UHG,TN_UHG_Jahr_Tag,Monatsverwendungsnachweis!$S$9,FALSE))</f>
        <v/>
      </c>
      <c r="I44" s="447" t="str">
        <f t="shared" si="8"/>
        <v/>
      </c>
      <c r="J44" s="329" t="str">
        <f>IF(A44="","",IF(Monatsverwendungsnachweis!S55="","",Monatsverwendungsnachweis!S55))</f>
        <v/>
      </c>
      <c r="K44" s="329" t="str">
        <f t="shared" si="9"/>
        <v/>
      </c>
    </row>
    <row r="45" spans="1:11" x14ac:dyDescent="0.25">
      <c r="A45" s="328" t="str">
        <f>IF(Ermittlung_Kofi!M46=0,"",IFERROR(VLOOKUP(Monatsverwendungsnachweis!B56,Positionen,4,FALSE),""))</f>
        <v/>
      </c>
      <c r="B45" s="329" t="str">
        <f t="shared" si="5"/>
        <v/>
      </c>
      <c r="C45" s="328" t="str">
        <f>IF(A45="","",CONCATENATE("UHG"," / ",Monatsverwendungsnachweis!$D$7," / ",RIGHT(Monatsverwendungsnachweis!$F$7,2)," / ",ROW()-1))</f>
        <v/>
      </c>
      <c r="D45" s="330" t="str">
        <f t="shared" si="6"/>
        <v/>
      </c>
      <c r="E45" s="330" t="str">
        <f t="shared" si="7"/>
        <v/>
      </c>
      <c r="F45" s="329" t="str">
        <f>IF(A45="","",VLOOKUP(Monatsverwendungsnachweis!B56,Positionen,5,FALSE))</f>
        <v/>
      </c>
      <c r="G45" s="418" t="str">
        <f>IF(A45="","",CONCATENATE(Monatsverwendungsnachweis!D56," / ",LEFT(Monatsverwendungsnachweis!E56,3)," / ",UHG," / ",Ermittlung_Kofi!V46," x Monat"," a ",VLOOKUP(UHG,TN_UHG_Jahr_Monat,Monatsverwendungsnachweis!$S$9,FALSE), "€ /"," ",Ermittlung_Kofi!AC46," x Tage"," a ",VLOOKUP(UHG,TN_UHG_Jahr_Tag,Monatsverwendungsnachweis!$S$9,FALSE), "€"))</f>
        <v/>
      </c>
      <c r="H45" s="447" t="str">
        <f>IF(A45="","",Ermittlung_Kofi!V46*VLOOKUP(UHG,TN_UHG_Jahr_Monat,Monatsverwendungsnachweis!$S$9,FALSE)+Ermittlung_Kofi!AC46*VLOOKUP(UHG,TN_UHG_Jahr_Tag,Monatsverwendungsnachweis!$S$9,FALSE))</f>
        <v/>
      </c>
      <c r="I45" s="447" t="str">
        <f t="shared" si="8"/>
        <v/>
      </c>
      <c r="J45" s="329" t="str">
        <f>IF(A45="","",IF(Monatsverwendungsnachweis!S56="","",Monatsverwendungsnachweis!S56))</f>
        <v/>
      </c>
      <c r="K45" s="329" t="str">
        <f t="shared" si="9"/>
        <v/>
      </c>
    </row>
    <row r="46" spans="1:11" x14ac:dyDescent="0.25">
      <c r="A46" s="328" t="str">
        <f>IF(Ermittlung_Kofi!M47=0,"",IFERROR(VLOOKUP(Monatsverwendungsnachweis!B57,Positionen,4,FALSE),""))</f>
        <v/>
      </c>
      <c r="B46" s="329" t="str">
        <f t="shared" si="5"/>
        <v/>
      </c>
      <c r="C46" s="328" t="str">
        <f>IF(A46="","",CONCATENATE("UHG"," / ",Monatsverwendungsnachweis!$D$7," / ",RIGHT(Monatsverwendungsnachweis!$F$7,2)," / ",ROW()-1))</f>
        <v/>
      </c>
      <c r="D46" s="330" t="str">
        <f t="shared" si="6"/>
        <v/>
      </c>
      <c r="E46" s="330" t="str">
        <f t="shared" si="7"/>
        <v/>
      </c>
      <c r="F46" s="329" t="str">
        <f>IF(A46="","",VLOOKUP(Monatsverwendungsnachweis!B57,Positionen,5,FALSE))</f>
        <v/>
      </c>
      <c r="G46" s="418" t="str">
        <f>IF(A46="","",CONCATENATE(Monatsverwendungsnachweis!D57," / ",LEFT(Monatsverwendungsnachweis!E57,3)," / ",UHG," / ",Ermittlung_Kofi!V47," x Monat"," a ",VLOOKUP(UHG,TN_UHG_Jahr_Monat,Monatsverwendungsnachweis!$S$9,FALSE), "€ /"," ",Ermittlung_Kofi!AC47," x Tage"," a ",VLOOKUP(UHG,TN_UHG_Jahr_Tag,Monatsverwendungsnachweis!$S$9,FALSE), "€"))</f>
        <v/>
      </c>
      <c r="H46" s="447" t="str">
        <f>IF(A46="","",Ermittlung_Kofi!V47*VLOOKUP(UHG,TN_UHG_Jahr_Monat,Monatsverwendungsnachweis!$S$9,FALSE)+Ermittlung_Kofi!AC47*VLOOKUP(UHG,TN_UHG_Jahr_Tag,Monatsverwendungsnachweis!$S$9,FALSE))</f>
        <v/>
      </c>
      <c r="I46" s="447" t="str">
        <f t="shared" si="8"/>
        <v/>
      </c>
      <c r="J46" s="329" t="str">
        <f>IF(A46="","",IF(Monatsverwendungsnachweis!S57="","",Monatsverwendungsnachweis!S57))</f>
        <v/>
      </c>
      <c r="K46" s="329" t="str">
        <f t="shared" si="9"/>
        <v/>
      </c>
    </row>
    <row r="47" spans="1:11" x14ac:dyDescent="0.25">
      <c r="A47" s="328" t="str">
        <f>IF(Ermittlung_Kofi!M48=0,"",IFERROR(VLOOKUP(Monatsverwendungsnachweis!B58,Positionen,4,FALSE),""))</f>
        <v/>
      </c>
      <c r="B47" s="329" t="str">
        <f t="shared" si="5"/>
        <v/>
      </c>
      <c r="C47" s="328" t="str">
        <f>IF(A47="","",CONCATENATE("UHG"," / ",Monatsverwendungsnachweis!$D$7," / ",RIGHT(Monatsverwendungsnachweis!$F$7,2)," / ",ROW()-1))</f>
        <v/>
      </c>
      <c r="D47" s="330" t="str">
        <f t="shared" si="6"/>
        <v/>
      </c>
      <c r="E47" s="330" t="str">
        <f t="shared" si="7"/>
        <v/>
      </c>
      <c r="F47" s="329" t="str">
        <f>IF(A47="","",VLOOKUP(Monatsverwendungsnachweis!B58,Positionen,5,FALSE))</f>
        <v/>
      </c>
      <c r="G47" s="418" t="str">
        <f>IF(A47="","",CONCATENATE(Monatsverwendungsnachweis!D58," / ",LEFT(Monatsverwendungsnachweis!E58,3)," / ",UHG," / ",Ermittlung_Kofi!V48," x Monat"," a ",VLOOKUP(UHG,TN_UHG_Jahr_Monat,Monatsverwendungsnachweis!$S$9,FALSE), "€ /"," ",Ermittlung_Kofi!AC48," x Tage"," a ",VLOOKUP(UHG,TN_UHG_Jahr_Tag,Monatsverwendungsnachweis!$S$9,FALSE), "€"))</f>
        <v/>
      </c>
      <c r="H47" s="447" t="str">
        <f>IF(A47="","",Ermittlung_Kofi!V48*VLOOKUP(UHG,TN_UHG_Jahr_Monat,Monatsverwendungsnachweis!$S$9,FALSE)+Ermittlung_Kofi!AC48*VLOOKUP(UHG,TN_UHG_Jahr_Tag,Monatsverwendungsnachweis!$S$9,FALSE))</f>
        <v/>
      </c>
      <c r="I47" s="447" t="str">
        <f t="shared" si="8"/>
        <v/>
      </c>
      <c r="J47" s="329" t="str">
        <f>IF(A47="","",IF(Monatsverwendungsnachweis!S58="","",Monatsverwendungsnachweis!S58))</f>
        <v/>
      </c>
      <c r="K47" s="329" t="str">
        <f t="shared" si="9"/>
        <v/>
      </c>
    </row>
    <row r="48" spans="1:11" x14ac:dyDescent="0.25">
      <c r="A48" s="328" t="str">
        <f>IF(Ermittlung_Kofi!M49=0,"",IFERROR(VLOOKUP(Monatsverwendungsnachweis!B59,Positionen,4,FALSE),""))</f>
        <v/>
      </c>
      <c r="B48" s="329" t="str">
        <f t="shared" si="5"/>
        <v/>
      </c>
      <c r="C48" s="328" t="str">
        <f>IF(A48="","",CONCATENATE("UHG"," / ",Monatsverwendungsnachweis!$D$7," / ",RIGHT(Monatsverwendungsnachweis!$F$7,2)," / ",ROW()-1))</f>
        <v/>
      </c>
      <c r="D48" s="330" t="str">
        <f t="shared" si="6"/>
        <v/>
      </c>
      <c r="E48" s="330" t="str">
        <f t="shared" si="7"/>
        <v/>
      </c>
      <c r="F48" s="329" t="str">
        <f>IF(A48="","",VLOOKUP(Monatsverwendungsnachweis!B59,Positionen,5,FALSE))</f>
        <v/>
      </c>
      <c r="G48" s="418" t="str">
        <f>IF(A48="","",CONCATENATE(Monatsverwendungsnachweis!D59," / ",LEFT(Monatsverwendungsnachweis!E59,3)," / ",UHG," / ",Ermittlung_Kofi!V49," x Monat"," a ",VLOOKUP(UHG,TN_UHG_Jahr_Monat,Monatsverwendungsnachweis!$S$9,FALSE), "€ /"," ",Ermittlung_Kofi!AC49," x Tage"," a ",VLOOKUP(UHG,TN_UHG_Jahr_Tag,Monatsverwendungsnachweis!$S$9,FALSE), "€"))</f>
        <v/>
      </c>
      <c r="H48" s="447" t="str">
        <f>IF(A48="","",Ermittlung_Kofi!V49*VLOOKUP(UHG,TN_UHG_Jahr_Monat,Monatsverwendungsnachweis!$S$9,FALSE)+Ermittlung_Kofi!AC49*VLOOKUP(UHG,TN_UHG_Jahr_Tag,Monatsverwendungsnachweis!$S$9,FALSE))</f>
        <v/>
      </c>
      <c r="I48" s="447" t="str">
        <f t="shared" si="8"/>
        <v/>
      </c>
      <c r="J48" s="329" t="str">
        <f>IF(A48="","",IF(Monatsverwendungsnachweis!S59="","",Monatsverwendungsnachweis!S59))</f>
        <v/>
      </c>
      <c r="K48" s="329" t="str">
        <f t="shared" si="9"/>
        <v/>
      </c>
    </row>
    <row r="49" spans="1:11" x14ac:dyDescent="0.25">
      <c r="A49" s="328" t="str">
        <f>IF(Ermittlung_Kofi!M50=0,"",IFERROR(VLOOKUP(Monatsverwendungsnachweis!B60,Positionen,4,FALSE),""))</f>
        <v/>
      </c>
      <c r="B49" s="329" t="str">
        <f t="shared" si="5"/>
        <v/>
      </c>
      <c r="C49" s="328" t="str">
        <f>IF(A49="","",CONCATENATE("UHG"," / ",Monatsverwendungsnachweis!$D$7," / ",RIGHT(Monatsverwendungsnachweis!$F$7,2)," / ",ROW()-1))</f>
        <v/>
      </c>
      <c r="D49" s="330" t="str">
        <f t="shared" si="6"/>
        <v/>
      </c>
      <c r="E49" s="330" t="str">
        <f t="shared" si="7"/>
        <v/>
      </c>
      <c r="F49" s="329" t="str">
        <f>IF(A49="","",VLOOKUP(Monatsverwendungsnachweis!B60,Positionen,5,FALSE))</f>
        <v/>
      </c>
      <c r="G49" s="418" t="str">
        <f>IF(A49="","",CONCATENATE(Monatsverwendungsnachweis!D60," / ",LEFT(Monatsverwendungsnachweis!E60,3)," / ",UHG," / ",Ermittlung_Kofi!V50," x Monat"," a ",VLOOKUP(UHG,TN_UHG_Jahr_Monat,Monatsverwendungsnachweis!$S$9,FALSE), "€ /"," ",Ermittlung_Kofi!AC50," x Tage"," a ",VLOOKUP(UHG,TN_UHG_Jahr_Tag,Monatsverwendungsnachweis!$S$9,FALSE), "€"))</f>
        <v/>
      </c>
      <c r="H49" s="447" t="str">
        <f>IF(A49="","",Ermittlung_Kofi!V50*VLOOKUP(UHG,TN_UHG_Jahr_Monat,Monatsverwendungsnachweis!$S$9,FALSE)+Ermittlung_Kofi!AC50*VLOOKUP(UHG,TN_UHG_Jahr_Tag,Monatsverwendungsnachweis!$S$9,FALSE))</f>
        <v/>
      </c>
      <c r="I49" s="447" t="str">
        <f t="shared" si="8"/>
        <v/>
      </c>
      <c r="J49" s="329" t="str">
        <f>IF(A49="","",IF(Monatsverwendungsnachweis!S60="","",Monatsverwendungsnachweis!S60))</f>
        <v/>
      </c>
      <c r="K49" s="329" t="str">
        <f t="shared" si="9"/>
        <v/>
      </c>
    </row>
    <row r="50" spans="1:11" x14ac:dyDescent="0.25">
      <c r="A50" s="328" t="str">
        <f>IF(Ermittlung_Kofi!M51=0,"",IFERROR(VLOOKUP(Monatsverwendungsnachweis!B61,Positionen,4,FALSE),""))</f>
        <v/>
      </c>
      <c r="B50" s="329" t="str">
        <f t="shared" si="5"/>
        <v/>
      </c>
      <c r="C50" s="328" t="str">
        <f>IF(A50="","",CONCATENATE("UHG"," / ",Monatsverwendungsnachweis!$D$7," / ",RIGHT(Monatsverwendungsnachweis!$F$7,2)," / ",ROW()-1))</f>
        <v/>
      </c>
      <c r="D50" s="330" t="str">
        <f t="shared" si="6"/>
        <v/>
      </c>
      <c r="E50" s="330" t="str">
        <f t="shared" si="7"/>
        <v/>
      </c>
      <c r="F50" s="329" t="str">
        <f>IF(A50="","",VLOOKUP(Monatsverwendungsnachweis!B61,Positionen,5,FALSE))</f>
        <v/>
      </c>
      <c r="G50" s="418" t="str">
        <f>IF(A50="","",CONCATENATE(Monatsverwendungsnachweis!D61," / ",LEFT(Monatsverwendungsnachweis!E61,3)," / ",UHG," / ",Ermittlung_Kofi!V51," x Monat"," a ",VLOOKUP(UHG,TN_UHG_Jahr_Monat,Monatsverwendungsnachweis!$S$9,FALSE), "€ /"," ",Ermittlung_Kofi!AC51," x Tage"," a ",VLOOKUP(UHG,TN_UHG_Jahr_Tag,Monatsverwendungsnachweis!$S$9,FALSE), "€"))</f>
        <v/>
      </c>
      <c r="H50" s="447" t="str">
        <f>IF(A50="","",Ermittlung_Kofi!V51*VLOOKUP(UHG,TN_UHG_Jahr_Monat,Monatsverwendungsnachweis!$S$9,FALSE)+Ermittlung_Kofi!AC51*VLOOKUP(UHG,TN_UHG_Jahr_Tag,Monatsverwendungsnachweis!$S$9,FALSE))</f>
        <v/>
      </c>
      <c r="I50" s="447" t="str">
        <f t="shared" si="8"/>
        <v/>
      </c>
      <c r="J50" s="329" t="str">
        <f>IF(A50="","",IF(Monatsverwendungsnachweis!S61="","",Monatsverwendungsnachweis!S61))</f>
        <v/>
      </c>
      <c r="K50" s="329" t="str">
        <f t="shared" si="9"/>
        <v/>
      </c>
    </row>
    <row r="51" spans="1:11" x14ac:dyDescent="0.25">
      <c r="A51" s="328" t="str">
        <f>IF(Ermittlung_Kofi!M52=0,"",IFERROR(VLOOKUP(Monatsverwendungsnachweis!B62,Positionen,4,FALSE),""))</f>
        <v/>
      </c>
      <c r="B51" s="329" t="str">
        <f t="shared" si="5"/>
        <v/>
      </c>
      <c r="C51" s="328" t="str">
        <f>IF(A51="","",CONCATENATE("UHG"," / ",Monatsverwendungsnachweis!$D$7," / ",RIGHT(Monatsverwendungsnachweis!$F$7,2)," / ",ROW()-1))</f>
        <v/>
      </c>
      <c r="D51" s="330" t="str">
        <f t="shared" si="6"/>
        <v/>
      </c>
      <c r="E51" s="330" t="str">
        <f t="shared" si="7"/>
        <v/>
      </c>
      <c r="F51" s="329" t="str">
        <f>IF(A51="","",VLOOKUP(Monatsverwendungsnachweis!B62,Positionen,5,FALSE))</f>
        <v/>
      </c>
      <c r="G51" s="418" t="str">
        <f>IF(A51="","",CONCATENATE(Monatsverwendungsnachweis!D62," / ",LEFT(Monatsverwendungsnachweis!E62,3)," / ",UHG," / ",Ermittlung_Kofi!V52," x Monat"," a ",VLOOKUP(UHG,TN_UHG_Jahr_Monat,Monatsverwendungsnachweis!$S$9,FALSE), "€ /"," ",Ermittlung_Kofi!AC52," x Tage"," a ",VLOOKUP(UHG,TN_UHG_Jahr_Tag,Monatsverwendungsnachweis!$S$9,FALSE), "€"))</f>
        <v/>
      </c>
      <c r="H51" s="447" t="str">
        <f>IF(A51="","",Ermittlung_Kofi!V52*VLOOKUP(UHG,TN_UHG_Jahr_Monat,Monatsverwendungsnachweis!$S$9,FALSE)+Ermittlung_Kofi!AC52*VLOOKUP(UHG,TN_UHG_Jahr_Tag,Monatsverwendungsnachweis!$S$9,FALSE))</f>
        <v/>
      </c>
      <c r="I51" s="447" t="str">
        <f t="shared" si="8"/>
        <v/>
      </c>
      <c r="J51" s="329" t="str">
        <f>IF(A51="","",IF(Monatsverwendungsnachweis!S62="","",Monatsverwendungsnachweis!S62))</f>
        <v/>
      </c>
      <c r="K51" s="329" t="str">
        <f t="shared" si="9"/>
        <v/>
      </c>
    </row>
    <row r="52" spans="1:11" x14ac:dyDescent="0.25">
      <c r="A52" s="328" t="str">
        <f>IF(Ermittlung_Kofi!M53=0,"",IFERROR(VLOOKUP(Monatsverwendungsnachweis!B63,Positionen,4,FALSE),""))</f>
        <v/>
      </c>
      <c r="B52" s="329" t="str">
        <f t="shared" si="5"/>
        <v/>
      </c>
      <c r="C52" s="328" t="str">
        <f>IF(A52="","",CONCATENATE("UHG"," / ",Monatsverwendungsnachweis!$D$7," / ",RIGHT(Monatsverwendungsnachweis!$F$7,2)," / ",ROW()-1))</f>
        <v/>
      </c>
      <c r="D52" s="330" t="str">
        <f t="shared" si="6"/>
        <v/>
      </c>
      <c r="E52" s="330" t="str">
        <f t="shared" si="7"/>
        <v/>
      </c>
      <c r="F52" s="329" t="str">
        <f>IF(A52="","",VLOOKUP(Monatsverwendungsnachweis!B63,Positionen,5,FALSE))</f>
        <v/>
      </c>
      <c r="G52" s="418" t="str">
        <f>IF(A52="","",CONCATENATE(Monatsverwendungsnachweis!D63," / ",LEFT(Monatsverwendungsnachweis!E63,3)," / ",UHG," / ",Ermittlung_Kofi!V53," x Monat"," a ",VLOOKUP(UHG,TN_UHG_Jahr_Monat,Monatsverwendungsnachweis!$S$9,FALSE), "€ /"," ",Ermittlung_Kofi!AC53," x Tage"," a ",VLOOKUP(UHG,TN_UHG_Jahr_Tag,Monatsverwendungsnachweis!$S$9,FALSE), "€"))</f>
        <v/>
      </c>
      <c r="H52" s="447" t="str">
        <f>IF(A52="","",Ermittlung_Kofi!V53*VLOOKUP(UHG,TN_UHG_Jahr_Monat,Monatsverwendungsnachweis!$S$9,FALSE)+Ermittlung_Kofi!AC53*VLOOKUP(UHG,TN_UHG_Jahr_Tag,Monatsverwendungsnachweis!$S$9,FALSE))</f>
        <v/>
      </c>
      <c r="I52" s="447" t="str">
        <f t="shared" si="8"/>
        <v/>
      </c>
      <c r="J52" s="329" t="str">
        <f>IF(A52="","",IF(Monatsverwendungsnachweis!S63="","",Monatsverwendungsnachweis!S63))</f>
        <v/>
      </c>
      <c r="K52" s="329" t="str">
        <f t="shared" si="9"/>
        <v/>
      </c>
    </row>
    <row r="53" spans="1:11" x14ac:dyDescent="0.25">
      <c r="A53" s="328" t="str">
        <f>IF(Ermittlung_Kofi!M54=0,"",IFERROR(VLOOKUP(Monatsverwendungsnachweis!B64,Positionen,4,FALSE),""))</f>
        <v/>
      </c>
      <c r="B53" s="329" t="str">
        <f t="shared" si="5"/>
        <v/>
      </c>
      <c r="C53" s="328" t="str">
        <f>IF(A53="","",CONCATENATE("UHG"," / ",Monatsverwendungsnachweis!$D$7," / ",RIGHT(Monatsverwendungsnachweis!$F$7,2)," / ",ROW()-1))</f>
        <v/>
      </c>
      <c r="D53" s="330" t="str">
        <f t="shared" si="6"/>
        <v/>
      </c>
      <c r="E53" s="330" t="str">
        <f t="shared" si="7"/>
        <v/>
      </c>
      <c r="F53" s="329" t="str">
        <f>IF(A53="","",VLOOKUP(Monatsverwendungsnachweis!B64,Positionen,5,FALSE))</f>
        <v/>
      </c>
      <c r="G53" s="418" t="str">
        <f>IF(A53="","",CONCATENATE(Monatsverwendungsnachweis!D64," / ",LEFT(Monatsverwendungsnachweis!E64,3)," / ",UHG," / ",Ermittlung_Kofi!V54," x Monat"," a ",VLOOKUP(UHG,TN_UHG_Jahr_Monat,Monatsverwendungsnachweis!$S$9,FALSE), "€ /"," ",Ermittlung_Kofi!AC54," x Tage"," a ",VLOOKUP(UHG,TN_UHG_Jahr_Tag,Monatsverwendungsnachweis!$S$9,FALSE), "€"))</f>
        <v/>
      </c>
      <c r="H53" s="447" t="str">
        <f>IF(A53="","",Ermittlung_Kofi!V54*VLOOKUP(UHG,TN_UHG_Jahr_Monat,Monatsverwendungsnachweis!$S$9,FALSE)+Ermittlung_Kofi!AC54*VLOOKUP(UHG,TN_UHG_Jahr_Tag,Monatsverwendungsnachweis!$S$9,FALSE))</f>
        <v/>
      </c>
      <c r="I53" s="447" t="str">
        <f t="shared" si="8"/>
        <v/>
      </c>
      <c r="J53" s="329" t="str">
        <f>IF(A53="","",IF(Monatsverwendungsnachweis!S64="","",Monatsverwendungsnachweis!S64))</f>
        <v/>
      </c>
      <c r="K53" s="329" t="str">
        <f t="shared" si="9"/>
        <v/>
      </c>
    </row>
    <row r="54" spans="1:11" x14ac:dyDescent="0.25">
      <c r="A54" s="328" t="str">
        <f>IF(Ermittlung_Kofi!M55=0,"",IFERROR(VLOOKUP(Monatsverwendungsnachweis!B65,Positionen,4,FALSE),""))</f>
        <v/>
      </c>
      <c r="B54" s="329" t="str">
        <f t="shared" si="5"/>
        <v/>
      </c>
      <c r="C54" s="328" t="str">
        <f>IF(A54="","",CONCATENATE("UHG"," / ",Monatsverwendungsnachweis!$D$7," / ",RIGHT(Monatsverwendungsnachweis!$F$7,2)," / ",ROW()-1))</f>
        <v/>
      </c>
      <c r="D54" s="330" t="str">
        <f t="shared" si="6"/>
        <v/>
      </c>
      <c r="E54" s="330" t="str">
        <f t="shared" si="7"/>
        <v/>
      </c>
      <c r="F54" s="329" t="str">
        <f>IF(A54="","",VLOOKUP(Monatsverwendungsnachweis!B65,Positionen,5,FALSE))</f>
        <v/>
      </c>
      <c r="G54" s="418" t="str">
        <f>IF(A54="","",CONCATENATE(Monatsverwendungsnachweis!D65," / ",LEFT(Monatsverwendungsnachweis!E65,3)," / ",UHG," / ",Ermittlung_Kofi!V55," x Monat"," a ",VLOOKUP(UHG,TN_UHG_Jahr_Monat,Monatsverwendungsnachweis!$S$9,FALSE), "€ /"," ",Ermittlung_Kofi!AC55," x Tage"," a ",VLOOKUP(UHG,TN_UHG_Jahr_Tag,Monatsverwendungsnachweis!$S$9,FALSE), "€"))</f>
        <v/>
      </c>
      <c r="H54" s="447" t="str">
        <f>IF(A54="","",Ermittlung_Kofi!V55*VLOOKUP(UHG,TN_UHG_Jahr_Monat,Monatsverwendungsnachweis!$S$9,FALSE)+Ermittlung_Kofi!AC55*VLOOKUP(UHG,TN_UHG_Jahr_Tag,Monatsverwendungsnachweis!$S$9,FALSE))</f>
        <v/>
      </c>
      <c r="I54" s="447" t="str">
        <f t="shared" si="8"/>
        <v/>
      </c>
      <c r="J54" s="329" t="str">
        <f>IF(A54="","",IF(Monatsverwendungsnachweis!S65="","",Monatsverwendungsnachweis!S65))</f>
        <v/>
      </c>
      <c r="K54" s="329" t="str">
        <f t="shared" si="9"/>
        <v/>
      </c>
    </row>
    <row r="55" spans="1:11" x14ac:dyDescent="0.25">
      <c r="A55" s="328" t="str">
        <f>IF(Ermittlung_Kofi!M56=0,"",IFERROR(VLOOKUP(Monatsverwendungsnachweis!B66,Positionen,4,FALSE),""))</f>
        <v/>
      </c>
      <c r="B55" s="329" t="str">
        <f t="shared" si="5"/>
        <v/>
      </c>
      <c r="C55" s="328" t="str">
        <f>IF(A55="","",CONCATENATE("UHG"," / ",Monatsverwendungsnachweis!$D$7," / ",RIGHT(Monatsverwendungsnachweis!$F$7,2)," / ",ROW()-1))</f>
        <v/>
      </c>
      <c r="D55" s="330" t="str">
        <f t="shared" si="6"/>
        <v/>
      </c>
      <c r="E55" s="330" t="str">
        <f t="shared" si="7"/>
        <v/>
      </c>
      <c r="F55" s="329" t="str">
        <f>IF(A55="","",VLOOKUP(Monatsverwendungsnachweis!B66,Positionen,5,FALSE))</f>
        <v/>
      </c>
      <c r="G55" s="418" t="str">
        <f>IF(A55="","",CONCATENATE(Monatsverwendungsnachweis!D66," / ",LEFT(Monatsverwendungsnachweis!E66,3)," / ",UHG," / ",Ermittlung_Kofi!V56," x Monat"," a ",VLOOKUP(UHG,TN_UHG_Jahr_Monat,Monatsverwendungsnachweis!$S$9,FALSE), "€ /"," ",Ermittlung_Kofi!AC56," x Tage"," a ",VLOOKUP(UHG,TN_UHG_Jahr_Tag,Monatsverwendungsnachweis!$S$9,FALSE), "€"))</f>
        <v/>
      </c>
      <c r="H55" s="447" t="str">
        <f>IF(A55="","",Ermittlung_Kofi!V56*VLOOKUP(UHG,TN_UHG_Jahr_Monat,Monatsverwendungsnachweis!$S$9,FALSE)+Ermittlung_Kofi!AC56*VLOOKUP(UHG,TN_UHG_Jahr_Tag,Monatsverwendungsnachweis!$S$9,FALSE))</f>
        <v/>
      </c>
      <c r="I55" s="447" t="str">
        <f t="shared" si="8"/>
        <v/>
      </c>
      <c r="J55" s="329" t="str">
        <f>IF(A55="","",IF(Monatsverwendungsnachweis!S66="","",Monatsverwendungsnachweis!S66))</f>
        <v/>
      </c>
      <c r="K55" s="329" t="str">
        <f t="shared" si="9"/>
        <v/>
      </c>
    </row>
    <row r="56" spans="1:11" x14ac:dyDescent="0.25">
      <c r="A56" s="328" t="str">
        <f>IF(Ermittlung_Kofi!M57=0,"",IFERROR(VLOOKUP(Monatsverwendungsnachweis!B67,Positionen,4,FALSE),""))</f>
        <v/>
      </c>
      <c r="B56" s="329" t="str">
        <f t="shared" si="5"/>
        <v/>
      </c>
      <c r="C56" s="328" t="str">
        <f>IF(A56="","",CONCATENATE("UHG"," / ",Monatsverwendungsnachweis!$D$7," / ",RIGHT(Monatsverwendungsnachweis!$F$7,2)," / ",ROW()-1))</f>
        <v/>
      </c>
      <c r="D56" s="330" t="str">
        <f t="shared" si="6"/>
        <v/>
      </c>
      <c r="E56" s="330" t="str">
        <f t="shared" si="7"/>
        <v/>
      </c>
      <c r="F56" s="329" t="str">
        <f>IF(A56="","",VLOOKUP(Monatsverwendungsnachweis!B67,Positionen,5,FALSE))</f>
        <v/>
      </c>
      <c r="G56" s="418" t="str">
        <f>IF(A56="","",CONCATENATE(Monatsverwendungsnachweis!D67," / ",LEFT(Monatsverwendungsnachweis!E67,3)," / ",UHG," / ",Ermittlung_Kofi!V57," x Monat"," a ",VLOOKUP(UHG,TN_UHG_Jahr_Monat,Monatsverwendungsnachweis!$S$9,FALSE), "€ /"," ",Ermittlung_Kofi!AC57," x Tage"," a ",VLOOKUP(UHG,TN_UHG_Jahr_Tag,Monatsverwendungsnachweis!$S$9,FALSE), "€"))</f>
        <v/>
      </c>
      <c r="H56" s="447" t="str">
        <f>IF(A56="","",Ermittlung_Kofi!V57*VLOOKUP(UHG,TN_UHG_Jahr_Monat,Monatsverwendungsnachweis!$S$9,FALSE)+Ermittlung_Kofi!AC57*VLOOKUP(UHG,TN_UHG_Jahr_Tag,Monatsverwendungsnachweis!$S$9,FALSE))</f>
        <v/>
      </c>
      <c r="I56" s="447" t="str">
        <f t="shared" si="8"/>
        <v/>
      </c>
      <c r="J56" s="329" t="str">
        <f>IF(A56="","",IF(Monatsverwendungsnachweis!S67="","",Monatsverwendungsnachweis!S67))</f>
        <v/>
      </c>
      <c r="K56" s="329" t="str">
        <f t="shared" si="9"/>
        <v/>
      </c>
    </row>
    <row r="57" spans="1:11" x14ac:dyDescent="0.25">
      <c r="A57" s="328" t="str">
        <f>IF(Ermittlung_Kofi!M58=0,"",IFERROR(VLOOKUP(Monatsverwendungsnachweis!B68,Positionen,4,FALSE),""))</f>
        <v/>
      </c>
      <c r="B57" s="329" t="str">
        <f t="shared" si="5"/>
        <v/>
      </c>
      <c r="C57" s="328" t="str">
        <f>IF(A57="","",CONCATENATE("UHG"," / ",Monatsverwendungsnachweis!$D$7," / ",RIGHT(Monatsverwendungsnachweis!$F$7,2)," / ",ROW()-1))</f>
        <v/>
      </c>
      <c r="D57" s="330" t="str">
        <f t="shared" si="6"/>
        <v/>
      </c>
      <c r="E57" s="330" t="str">
        <f t="shared" si="7"/>
        <v/>
      </c>
      <c r="F57" s="329" t="str">
        <f>IF(A57="","",VLOOKUP(Monatsverwendungsnachweis!B68,Positionen,5,FALSE))</f>
        <v/>
      </c>
      <c r="G57" s="418" t="str">
        <f>IF(A57="","",CONCATENATE(Monatsverwendungsnachweis!D68," / ",LEFT(Monatsverwendungsnachweis!E68,3)," / ",UHG," / ",Ermittlung_Kofi!V58," x Monat"," a ",VLOOKUP(UHG,TN_UHG_Jahr_Monat,Monatsverwendungsnachweis!$S$9,FALSE), "€ /"," ",Ermittlung_Kofi!AC58," x Tage"," a ",VLOOKUP(UHG,TN_UHG_Jahr_Tag,Monatsverwendungsnachweis!$S$9,FALSE), "€"))</f>
        <v/>
      </c>
      <c r="H57" s="447" t="str">
        <f>IF(A57="","",Ermittlung_Kofi!V58*VLOOKUP(UHG,TN_UHG_Jahr_Monat,Monatsverwendungsnachweis!$S$9,FALSE)+Ermittlung_Kofi!AC58*VLOOKUP(UHG,TN_UHG_Jahr_Tag,Monatsverwendungsnachweis!$S$9,FALSE))</f>
        <v/>
      </c>
      <c r="I57" s="447" t="str">
        <f t="shared" si="8"/>
        <v/>
      </c>
      <c r="J57" s="329" t="str">
        <f>IF(A57="","",IF(Monatsverwendungsnachweis!S68="","",Monatsverwendungsnachweis!S68))</f>
        <v/>
      </c>
      <c r="K57" s="329" t="str">
        <f t="shared" si="9"/>
        <v/>
      </c>
    </row>
    <row r="58" spans="1:11" x14ac:dyDescent="0.25">
      <c r="A58" s="328" t="str">
        <f>IF(Ermittlung_Kofi!M59=0,"",IFERROR(VLOOKUP(Monatsverwendungsnachweis!B69,Positionen,4,FALSE),""))</f>
        <v/>
      </c>
      <c r="B58" s="329" t="str">
        <f t="shared" si="5"/>
        <v/>
      </c>
      <c r="C58" s="328" t="str">
        <f>IF(A58="","",CONCATENATE("UHG"," / ",Monatsverwendungsnachweis!$D$7," / ",RIGHT(Monatsverwendungsnachweis!$F$7,2)," / ",ROW()-1))</f>
        <v/>
      </c>
      <c r="D58" s="330" t="str">
        <f t="shared" si="6"/>
        <v/>
      </c>
      <c r="E58" s="330" t="str">
        <f t="shared" si="7"/>
        <v/>
      </c>
      <c r="F58" s="329" t="str">
        <f>IF(A58="","",VLOOKUP(Monatsverwendungsnachweis!B69,Positionen,5,FALSE))</f>
        <v/>
      </c>
      <c r="G58" s="418" t="str">
        <f>IF(A58="","",CONCATENATE(Monatsverwendungsnachweis!D69," / ",LEFT(Monatsverwendungsnachweis!E69,3)," / ",UHG," / ",Ermittlung_Kofi!V59," x Monat"," a ",VLOOKUP(UHG,TN_UHG_Jahr_Monat,Monatsverwendungsnachweis!$S$9,FALSE), "€ /"," ",Ermittlung_Kofi!AC59," x Tage"," a ",VLOOKUP(UHG,TN_UHG_Jahr_Tag,Monatsverwendungsnachweis!$S$9,FALSE), "€"))</f>
        <v/>
      </c>
      <c r="H58" s="447" t="str">
        <f>IF(A58="","",Ermittlung_Kofi!V59*VLOOKUP(UHG,TN_UHG_Jahr_Monat,Monatsverwendungsnachweis!$S$9,FALSE)+Ermittlung_Kofi!AC59*VLOOKUP(UHG,TN_UHG_Jahr_Tag,Monatsverwendungsnachweis!$S$9,FALSE))</f>
        <v/>
      </c>
      <c r="I58" s="447" t="str">
        <f t="shared" si="8"/>
        <v/>
      </c>
      <c r="J58" s="329" t="str">
        <f>IF(A58="","",IF(Monatsverwendungsnachweis!S69="","",Monatsverwendungsnachweis!S69))</f>
        <v/>
      </c>
      <c r="K58" s="329" t="str">
        <f t="shared" si="9"/>
        <v/>
      </c>
    </row>
    <row r="59" spans="1:11" x14ac:dyDescent="0.25">
      <c r="A59" s="328" t="str">
        <f>IF(Ermittlung_Kofi!M60=0,"",IFERROR(VLOOKUP(Monatsverwendungsnachweis!B70,Positionen,4,FALSE),""))</f>
        <v/>
      </c>
      <c r="B59" s="329" t="str">
        <f t="shared" si="5"/>
        <v/>
      </c>
      <c r="C59" s="328" t="str">
        <f>IF(A59="","",CONCATENATE("UHG"," / ",Monatsverwendungsnachweis!$D$7," / ",RIGHT(Monatsverwendungsnachweis!$F$7,2)," / ",ROW()-1))</f>
        <v/>
      </c>
      <c r="D59" s="330" t="str">
        <f t="shared" si="6"/>
        <v/>
      </c>
      <c r="E59" s="330" t="str">
        <f t="shared" si="7"/>
        <v/>
      </c>
      <c r="F59" s="329" t="str">
        <f>IF(A59="","",VLOOKUP(Monatsverwendungsnachweis!B70,Positionen,5,FALSE))</f>
        <v/>
      </c>
      <c r="G59" s="418" t="str">
        <f>IF(A59="","",CONCATENATE(Monatsverwendungsnachweis!D70," / ",LEFT(Monatsverwendungsnachweis!E70,3)," / ",UHG," / ",Ermittlung_Kofi!V60," x Monat"," a ",VLOOKUP(UHG,TN_UHG_Jahr_Monat,Monatsverwendungsnachweis!$S$9,FALSE), "€ /"," ",Ermittlung_Kofi!AC60," x Tage"," a ",VLOOKUP(UHG,TN_UHG_Jahr_Tag,Monatsverwendungsnachweis!$S$9,FALSE), "€"))</f>
        <v/>
      </c>
      <c r="H59" s="447" t="str">
        <f>IF(A59="","",Ermittlung_Kofi!V60*VLOOKUP(UHG,TN_UHG_Jahr_Monat,Monatsverwendungsnachweis!$S$9,FALSE)+Ermittlung_Kofi!AC60*VLOOKUP(UHG,TN_UHG_Jahr_Tag,Monatsverwendungsnachweis!$S$9,FALSE))</f>
        <v/>
      </c>
      <c r="I59" s="447" t="str">
        <f t="shared" si="8"/>
        <v/>
      </c>
      <c r="J59" s="329" t="str">
        <f>IF(A59="","",IF(Monatsverwendungsnachweis!S70="","",Monatsverwendungsnachweis!S70))</f>
        <v/>
      </c>
      <c r="K59" s="329" t="str">
        <f t="shared" si="9"/>
        <v/>
      </c>
    </row>
    <row r="60" spans="1:11" x14ac:dyDescent="0.25">
      <c r="A60" s="328" t="str">
        <f>IF(Ermittlung_Kofi!M61=0,"",IFERROR(VLOOKUP(Monatsverwendungsnachweis!B71,Positionen,4,FALSE),""))</f>
        <v/>
      </c>
      <c r="B60" s="329" t="str">
        <f t="shared" si="5"/>
        <v/>
      </c>
      <c r="C60" s="328" t="str">
        <f>IF(A60="","",CONCATENATE("UHG"," / ",Monatsverwendungsnachweis!$D$7," / ",RIGHT(Monatsverwendungsnachweis!$F$7,2)," / ",ROW()-1))</f>
        <v/>
      </c>
      <c r="D60" s="330" t="str">
        <f t="shared" si="6"/>
        <v/>
      </c>
      <c r="E60" s="330" t="str">
        <f t="shared" si="7"/>
        <v/>
      </c>
      <c r="F60" s="329" t="str">
        <f>IF(A60="","",VLOOKUP(Monatsverwendungsnachweis!B71,Positionen,5,FALSE))</f>
        <v/>
      </c>
      <c r="G60" s="418" t="str">
        <f>IF(A60="","",CONCATENATE(Monatsverwendungsnachweis!D71," / ",LEFT(Monatsverwendungsnachweis!E71,3)," / ",UHG," / ",Ermittlung_Kofi!V61," x Monat"," a ",VLOOKUP(UHG,TN_UHG_Jahr_Monat,Monatsverwendungsnachweis!$S$9,FALSE), "€ /"," ",Ermittlung_Kofi!AC61," x Tage"," a ",VLOOKUP(UHG,TN_UHG_Jahr_Tag,Monatsverwendungsnachweis!$S$9,FALSE), "€"))</f>
        <v/>
      </c>
      <c r="H60" s="447" t="str">
        <f>IF(A60="","",Ermittlung_Kofi!V61*VLOOKUP(UHG,TN_UHG_Jahr_Monat,Monatsverwendungsnachweis!$S$9,FALSE)+Ermittlung_Kofi!AC61*VLOOKUP(UHG,TN_UHG_Jahr_Tag,Monatsverwendungsnachweis!$S$9,FALSE))</f>
        <v/>
      </c>
      <c r="I60" s="447" t="str">
        <f t="shared" si="8"/>
        <v/>
      </c>
      <c r="J60" s="329" t="str">
        <f>IF(A60="","",IF(Monatsverwendungsnachweis!S71="","",Monatsverwendungsnachweis!S71))</f>
        <v/>
      </c>
      <c r="K60" s="329" t="str">
        <f t="shared" si="9"/>
        <v/>
      </c>
    </row>
    <row r="61" spans="1:11" x14ac:dyDescent="0.25">
      <c r="A61" s="328" t="str">
        <f>IF(Ermittlung_Kofi!M62=0,"",IFERROR(VLOOKUP(Monatsverwendungsnachweis!B72,Positionen,4,FALSE),""))</f>
        <v/>
      </c>
      <c r="B61" s="329" t="str">
        <f t="shared" si="5"/>
        <v/>
      </c>
      <c r="C61" s="328" t="str">
        <f>IF(A61="","",CONCATENATE("UHG"," / ",Monatsverwendungsnachweis!$D$7," / ",RIGHT(Monatsverwendungsnachweis!$F$7,2)," / ",ROW()-1))</f>
        <v/>
      </c>
      <c r="D61" s="330" t="str">
        <f t="shared" si="6"/>
        <v/>
      </c>
      <c r="E61" s="330" t="str">
        <f t="shared" si="7"/>
        <v/>
      </c>
      <c r="F61" s="329" t="str">
        <f>IF(A61="","",VLOOKUP(Monatsverwendungsnachweis!B72,Positionen,5,FALSE))</f>
        <v/>
      </c>
      <c r="G61" s="418" t="str">
        <f>IF(A61="","",CONCATENATE(Monatsverwendungsnachweis!D72," / ",LEFT(Monatsverwendungsnachweis!E72,3)," / ",UHG," / ",Ermittlung_Kofi!V62," x Monat"," a ",VLOOKUP(UHG,TN_UHG_Jahr_Monat,Monatsverwendungsnachweis!$S$9,FALSE), "€ /"," ",Ermittlung_Kofi!AC62," x Tage"," a ",VLOOKUP(UHG,TN_UHG_Jahr_Tag,Monatsverwendungsnachweis!$S$9,FALSE), "€"))</f>
        <v/>
      </c>
      <c r="H61" s="447" t="str">
        <f>IF(A61="","",Ermittlung_Kofi!V62*VLOOKUP(UHG,TN_UHG_Jahr_Monat,Monatsverwendungsnachweis!$S$9,FALSE)+Ermittlung_Kofi!AC62*VLOOKUP(UHG,TN_UHG_Jahr_Tag,Monatsverwendungsnachweis!$S$9,FALSE))</f>
        <v/>
      </c>
      <c r="I61" s="447" t="str">
        <f t="shared" si="8"/>
        <v/>
      </c>
      <c r="J61" s="329" t="str">
        <f>IF(A61="","",IF(Monatsverwendungsnachweis!S72="","",Monatsverwendungsnachweis!S72))</f>
        <v/>
      </c>
      <c r="K61" s="329" t="str">
        <f t="shared" si="9"/>
        <v/>
      </c>
    </row>
    <row r="62" spans="1:11" x14ac:dyDescent="0.25">
      <c r="A62" s="328" t="str">
        <f>IF(Ermittlung_Kofi!M63=0,"",IFERROR(VLOOKUP(Monatsverwendungsnachweis!B73,Positionen,4,FALSE),""))</f>
        <v/>
      </c>
      <c r="B62" s="329" t="str">
        <f t="shared" si="5"/>
        <v/>
      </c>
      <c r="C62" s="328" t="str">
        <f>IF(A62="","",CONCATENATE("UHG"," / ",Monatsverwendungsnachweis!$D$7," / ",RIGHT(Monatsverwendungsnachweis!$F$7,2)," / ",ROW()-1))</f>
        <v/>
      </c>
      <c r="D62" s="330" t="str">
        <f t="shared" si="6"/>
        <v/>
      </c>
      <c r="E62" s="330" t="str">
        <f t="shared" si="7"/>
        <v/>
      </c>
      <c r="F62" s="329" t="str">
        <f>IF(A62="","",VLOOKUP(Monatsverwendungsnachweis!B73,Positionen,5,FALSE))</f>
        <v/>
      </c>
      <c r="G62" s="418" t="str">
        <f>IF(A62="","",CONCATENATE(Monatsverwendungsnachweis!D73," / ",LEFT(Monatsverwendungsnachweis!E73,3)," / ",UHG," / ",Ermittlung_Kofi!V63," x Monat"," a ",VLOOKUP(UHG,TN_UHG_Jahr_Monat,Monatsverwendungsnachweis!$S$9,FALSE), "€ /"," ",Ermittlung_Kofi!AC63," x Tage"," a ",VLOOKUP(UHG,TN_UHG_Jahr_Tag,Monatsverwendungsnachweis!$S$9,FALSE), "€"))</f>
        <v/>
      </c>
      <c r="H62" s="447" t="str">
        <f>IF(A62="","",Ermittlung_Kofi!V63*VLOOKUP(UHG,TN_UHG_Jahr_Monat,Monatsverwendungsnachweis!$S$9,FALSE)+Ermittlung_Kofi!AC63*VLOOKUP(UHG,TN_UHG_Jahr_Tag,Monatsverwendungsnachweis!$S$9,FALSE))</f>
        <v/>
      </c>
      <c r="I62" s="447" t="str">
        <f t="shared" si="8"/>
        <v/>
      </c>
      <c r="J62" s="329" t="str">
        <f>IF(A62="","",IF(Monatsverwendungsnachweis!S73="","",Monatsverwendungsnachweis!S73))</f>
        <v/>
      </c>
      <c r="K62" s="329" t="str">
        <f t="shared" si="9"/>
        <v/>
      </c>
    </row>
    <row r="63" spans="1:11" x14ac:dyDescent="0.25">
      <c r="A63" s="328" t="str">
        <f>IF(Ermittlung_Kofi!M64=0,"",IFERROR(VLOOKUP(Monatsverwendungsnachweis!B74,Positionen,4,FALSE),""))</f>
        <v/>
      </c>
      <c r="B63" s="329" t="str">
        <f t="shared" si="5"/>
        <v/>
      </c>
      <c r="C63" s="328" t="str">
        <f>IF(A63="","",CONCATENATE("UHG"," / ",Monatsverwendungsnachweis!$D$7," / ",RIGHT(Monatsverwendungsnachweis!$F$7,2)," / ",ROW()-1))</f>
        <v/>
      </c>
      <c r="D63" s="330" t="str">
        <f t="shared" si="6"/>
        <v/>
      </c>
      <c r="E63" s="330" t="str">
        <f t="shared" si="7"/>
        <v/>
      </c>
      <c r="F63" s="329" t="str">
        <f>IF(A63="","",VLOOKUP(Monatsverwendungsnachweis!B74,Positionen,5,FALSE))</f>
        <v/>
      </c>
      <c r="G63" s="418" t="str">
        <f>IF(A63="","",CONCATENATE(Monatsverwendungsnachweis!D74," / ",LEFT(Monatsverwendungsnachweis!E74,3)," / ",UHG," / ",Ermittlung_Kofi!V64," x Monat"," a ",VLOOKUP(UHG,TN_UHG_Jahr_Monat,Monatsverwendungsnachweis!$S$9,FALSE), "€ /"," ",Ermittlung_Kofi!AC64," x Tage"," a ",VLOOKUP(UHG,TN_UHG_Jahr_Tag,Monatsverwendungsnachweis!$S$9,FALSE), "€"))</f>
        <v/>
      </c>
      <c r="H63" s="447" t="str">
        <f>IF(A63="","",Ermittlung_Kofi!V64*VLOOKUP(UHG,TN_UHG_Jahr_Monat,Monatsverwendungsnachweis!$S$9,FALSE)+Ermittlung_Kofi!AC64*VLOOKUP(UHG,TN_UHG_Jahr_Tag,Monatsverwendungsnachweis!$S$9,FALSE))</f>
        <v/>
      </c>
      <c r="I63" s="447" t="str">
        <f t="shared" si="8"/>
        <v/>
      </c>
      <c r="J63" s="329" t="str">
        <f>IF(A63="","",IF(Monatsverwendungsnachweis!S74="","",Monatsverwendungsnachweis!S74))</f>
        <v/>
      </c>
      <c r="K63" s="329" t="str">
        <f t="shared" si="9"/>
        <v/>
      </c>
    </row>
    <row r="64" spans="1:11" x14ac:dyDescent="0.25">
      <c r="A64" s="328" t="str">
        <f>IF(Ermittlung_Kofi!M65=0,"",IFERROR(VLOOKUP(Monatsverwendungsnachweis!B75,Positionen,4,FALSE),""))</f>
        <v/>
      </c>
      <c r="B64" s="329" t="str">
        <f t="shared" si="5"/>
        <v/>
      </c>
      <c r="C64" s="328" t="str">
        <f>IF(A64="","",CONCATENATE("UHG"," / ",Monatsverwendungsnachweis!$D$7," / ",RIGHT(Monatsverwendungsnachweis!$F$7,2)," / ",ROW()-1))</f>
        <v/>
      </c>
      <c r="D64" s="330" t="str">
        <f t="shared" si="6"/>
        <v/>
      </c>
      <c r="E64" s="330" t="str">
        <f t="shared" si="7"/>
        <v/>
      </c>
      <c r="F64" s="329" t="str">
        <f>IF(A64="","",VLOOKUP(Monatsverwendungsnachweis!B75,Positionen,5,FALSE))</f>
        <v/>
      </c>
      <c r="G64" s="418" t="str">
        <f>IF(A64="","",CONCATENATE(Monatsverwendungsnachweis!D75," / ",LEFT(Monatsverwendungsnachweis!E75,3)," / ",UHG," / ",Ermittlung_Kofi!V65," x Monat"," a ",VLOOKUP(UHG,TN_UHG_Jahr_Monat,Monatsverwendungsnachweis!$S$9,FALSE), "€ /"," ",Ermittlung_Kofi!AC65," x Tage"," a ",VLOOKUP(UHG,TN_UHG_Jahr_Tag,Monatsverwendungsnachweis!$S$9,FALSE), "€"))</f>
        <v/>
      </c>
      <c r="H64" s="447" t="str">
        <f>IF(A64="","",Ermittlung_Kofi!V65*VLOOKUP(UHG,TN_UHG_Jahr_Monat,Monatsverwendungsnachweis!$S$9,FALSE)+Ermittlung_Kofi!AC65*VLOOKUP(UHG,TN_UHG_Jahr_Tag,Monatsverwendungsnachweis!$S$9,FALSE))</f>
        <v/>
      </c>
      <c r="I64" s="447" t="str">
        <f t="shared" si="8"/>
        <v/>
      </c>
      <c r="J64" s="329" t="str">
        <f>IF(A64="","",IF(Monatsverwendungsnachweis!S75="","",Monatsverwendungsnachweis!S75))</f>
        <v/>
      </c>
      <c r="K64" s="329" t="str">
        <f t="shared" si="9"/>
        <v/>
      </c>
    </row>
    <row r="65" spans="1:11" x14ac:dyDescent="0.25">
      <c r="A65" s="328" t="str">
        <f>IF(Ermittlung_Kofi!M66=0,"",IFERROR(VLOOKUP(Monatsverwendungsnachweis!B76,Positionen,4,FALSE),""))</f>
        <v/>
      </c>
      <c r="B65" s="329" t="str">
        <f t="shared" si="5"/>
        <v/>
      </c>
      <c r="C65" s="328" t="str">
        <f>IF(A65="","",CONCATENATE("UHG"," / ",Monatsverwendungsnachweis!$D$7," / ",RIGHT(Monatsverwendungsnachweis!$F$7,2)," / ",ROW()-1))</f>
        <v/>
      </c>
      <c r="D65" s="330" t="str">
        <f t="shared" si="6"/>
        <v/>
      </c>
      <c r="E65" s="330" t="str">
        <f t="shared" si="7"/>
        <v/>
      </c>
      <c r="F65" s="329" t="str">
        <f>IF(A65="","",VLOOKUP(Monatsverwendungsnachweis!B76,Positionen,5,FALSE))</f>
        <v/>
      </c>
      <c r="G65" s="418" t="str">
        <f>IF(A65="","",CONCATENATE(Monatsverwendungsnachweis!D76," / ",LEFT(Monatsverwendungsnachweis!E76,3)," / ",UHG," / ",Ermittlung_Kofi!V66," x Monat"," a ",VLOOKUP(UHG,TN_UHG_Jahr_Monat,Monatsverwendungsnachweis!$S$9,FALSE), "€ /"," ",Ermittlung_Kofi!AC66," x Tage"," a ",VLOOKUP(UHG,TN_UHG_Jahr_Tag,Monatsverwendungsnachweis!$S$9,FALSE), "€"))</f>
        <v/>
      </c>
      <c r="H65" s="447" t="str">
        <f>IF(A65="","",Ermittlung_Kofi!V66*VLOOKUP(UHG,TN_UHG_Jahr_Monat,Monatsverwendungsnachweis!$S$9,FALSE)+Ermittlung_Kofi!AC66*VLOOKUP(UHG,TN_UHG_Jahr_Tag,Monatsverwendungsnachweis!$S$9,FALSE))</f>
        <v/>
      </c>
      <c r="I65" s="447" t="str">
        <f t="shared" si="8"/>
        <v/>
      </c>
      <c r="J65" s="329" t="str">
        <f>IF(A65="","",IF(Monatsverwendungsnachweis!S76="","",Monatsverwendungsnachweis!S76))</f>
        <v/>
      </c>
      <c r="K65" s="329" t="str">
        <f t="shared" si="9"/>
        <v/>
      </c>
    </row>
    <row r="66" spans="1:11" x14ac:dyDescent="0.25">
      <c r="A66" s="328" t="str">
        <f>IF(Ermittlung_Kofi!M67=0,"",IFERROR(VLOOKUP(Monatsverwendungsnachweis!B77,Positionen,4,FALSE),""))</f>
        <v/>
      </c>
      <c r="B66" s="329" t="str">
        <f t="shared" si="5"/>
        <v/>
      </c>
      <c r="C66" s="328" t="str">
        <f>IF(A66="","",CONCATENATE("UHG"," / ",Monatsverwendungsnachweis!$D$7," / ",RIGHT(Monatsverwendungsnachweis!$F$7,2)," / ",ROW()-1))</f>
        <v/>
      </c>
      <c r="D66" s="330" t="str">
        <f t="shared" si="6"/>
        <v/>
      </c>
      <c r="E66" s="330" t="str">
        <f t="shared" si="7"/>
        <v/>
      </c>
      <c r="F66" s="329" t="str">
        <f>IF(A66="","",VLOOKUP(Monatsverwendungsnachweis!B77,Positionen,5,FALSE))</f>
        <v/>
      </c>
      <c r="G66" s="418" t="str">
        <f>IF(A66="","",CONCATENATE(Monatsverwendungsnachweis!D77," / ",LEFT(Monatsverwendungsnachweis!E77,3)," / ",UHG," / ",Ermittlung_Kofi!V67," x Monat"," a ",VLOOKUP(UHG,TN_UHG_Jahr_Monat,Monatsverwendungsnachweis!$S$9,FALSE), "€ /"," ",Ermittlung_Kofi!AC67," x Tage"," a ",VLOOKUP(UHG,TN_UHG_Jahr_Tag,Monatsverwendungsnachweis!$S$9,FALSE), "€"))</f>
        <v/>
      </c>
      <c r="H66" s="447" t="str">
        <f>IF(A66="","",Ermittlung_Kofi!V67*VLOOKUP(UHG,TN_UHG_Jahr_Monat,Monatsverwendungsnachweis!$S$9,FALSE)+Ermittlung_Kofi!AC67*VLOOKUP(UHG,TN_UHG_Jahr_Tag,Monatsverwendungsnachweis!$S$9,FALSE))</f>
        <v/>
      </c>
      <c r="I66" s="447" t="str">
        <f t="shared" si="8"/>
        <v/>
      </c>
      <c r="J66" s="329" t="str">
        <f>IF(A66="","",IF(Monatsverwendungsnachweis!S77="","",Monatsverwendungsnachweis!S77))</f>
        <v/>
      </c>
      <c r="K66" s="329" t="str">
        <f t="shared" si="9"/>
        <v/>
      </c>
    </row>
    <row r="67" spans="1:11" x14ac:dyDescent="0.25">
      <c r="A67" s="328" t="str">
        <f>IF(Ermittlung_Kofi!M68=0,"",IFERROR(VLOOKUP(Monatsverwendungsnachweis!B78,Positionen,4,FALSE),""))</f>
        <v/>
      </c>
      <c r="B67" s="329" t="str">
        <f t="shared" si="5"/>
        <v/>
      </c>
      <c r="C67" s="328" t="str">
        <f>IF(A67="","",CONCATENATE("UHG"," / ",Monatsverwendungsnachweis!$D$7," / ",RIGHT(Monatsverwendungsnachweis!$F$7,2)," / ",ROW()-1))</f>
        <v/>
      </c>
      <c r="D67" s="330" t="str">
        <f t="shared" si="6"/>
        <v/>
      </c>
      <c r="E67" s="330" t="str">
        <f t="shared" si="7"/>
        <v/>
      </c>
      <c r="F67" s="329" t="str">
        <f>IF(A67="","",VLOOKUP(Monatsverwendungsnachweis!B78,Positionen,5,FALSE))</f>
        <v/>
      </c>
      <c r="G67" s="418" t="str">
        <f>IF(A67="","",CONCATENATE(Monatsverwendungsnachweis!D78," / ",LEFT(Monatsverwendungsnachweis!E78,3)," / ",UHG," / ",Ermittlung_Kofi!V68," x Monat"," a ",VLOOKUP(UHG,TN_UHG_Jahr_Monat,Monatsverwendungsnachweis!$S$9,FALSE), "€ /"," ",Ermittlung_Kofi!AC68," x Tage"," a ",VLOOKUP(UHG,TN_UHG_Jahr_Tag,Monatsverwendungsnachweis!$S$9,FALSE), "€"))</f>
        <v/>
      </c>
      <c r="H67" s="447" t="str">
        <f>IF(A67="","",Ermittlung_Kofi!V68*VLOOKUP(UHG,TN_UHG_Jahr_Monat,Monatsverwendungsnachweis!$S$9,FALSE)+Ermittlung_Kofi!AC68*VLOOKUP(UHG,TN_UHG_Jahr_Tag,Monatsverwendungsnachweis!$S$9,FALSE))</f>
        <v/>
      </c>
      <c r="I67" s="447" t="str">
        <f t="shared" si="8"/>
        <v/>
      </c>
      <c r="J67" s="329" t="str">
        <f>IF(A67="","",IF(Monatsverwendungsnachweis!S78="","",Monatsverwendungsnachweis!S78))</f>
        <v/>
      </c>
      <c r="K67" s="329" t="str">
        <f t="shared" si="9"/>
        <v/>
      </c>
    </row>
    <row r="68" spans="1:11" x14ac:dyDescent="0.25">
      <c r="A68" s="328" t="str">
        <f>IF(Ermittlung_Kofi!M69=0,"",IFERROR(VLOOKUP(Monatsverwendungsnachweis!B79,Positionen,4,FALSE),""))</f>
        <v/>
      </c>
      <c r="B68" s="329" t="str">
        <f t="shared" si="5"/>
        <v/>
      </c>
      <c r="C68" s="328" t="str">
        <f>IF(A68="","",CONCATENATE("UHG"," / ",Monatsverwendungsnachweis!$D$7," / ",RIGHT(Monatsverwendungsnachweis!$F$7,2)," / ",ROW()-1))</f>
        <v/>
      </c>
      <c r="D68" s="330" t="str">
        <f t="shared" si="6"/>
        <v/>
      </c>
      <c r="E68" s="330" t="str">
        <f t="shared" si="7"/>
        <v/>
      </c>
      <c r="F68" s="329" t="str">
        <f>IF(A68="","",VLOOKUP(Monatsverwendungsnachweis!B79,Positionen,5,FALSE))</f>
        <v/>
      </c>
      <c r="G68" s="418" t="str">
        <f>IF(A68="","",CONCATENATE(Monatsverwendungsnachweis!D79," / ",LEFT(Monatsverwendungsnachweis!E79,3)," / ",UHG," / ",Ermittlung_Kofi!V69," x Monat"," a ",VLOOKUP(UHG,TN_UHG_Jahr_Monat,Monatsverwendungsnachweis!$S$9,FALSE), "€ /"," ",Ermittlung_Kofi!AC69," x Tage"," a ",VLOOKUP(UHG,TN_UHG_Jahr_Tag,Monatsverwendungsnachweis!$S$9,FALSE), "€"))</f>
        <v/>
      </c>
      <c r="H68" s="447" t="str">
        <f>IF(A68="","",Ermittlung_Kofi!V69*VLOOKUP(UHG,TN_UHG_Jahr_Monat,Monatsverwendungsnachweis!$S$9,FALSE)+Ermittlung_Kofi!AC69*VLOOKUP(UHG,TN_UHG_Jahr_Tag,Monatsverwendungsnachweis!$S$9,FALSE))</f>
        <v/>
      </c>
      <c r="I68" s="447" t="str">
        <f t="shared" si="8"/>
        <v/>
      </c>
      <c r="J68" s="329" t="str">
        <f>IF(A68="","",IF(Monatsverwendungsnachweis!S79="","",Monatsverwendungsnachweis!S79))</f>
        <v/>
      </c>
      <c r="K68" s="329" t="str">
        <f t="shared" si="9"/>
        <v/>
      </c>
    </row>
    <row r="69" spans="1:11" x14ac:dyDescent="0.25">
      <c r="A69" s="328" t="str">
        <f>IF(Ermittlung_Kofi!M70=0,"",IFERROR(VLOOKUP(Monatsverwendungsnachweis!B80,Positionen,4,FALSE),""))</f>
        <v/>
      </c>
      <c r="B69" s="329" t="str">
        <f t="shared" si="5"/>
        <v/>
      </c>
      <c r="C69" s="328" t="str">
        <f>IF(A69="","",CONCATENATE("UHG"," / ",Monatsverwendungsnachweis!$D$7," / ",RIGHT(Monatsverwendungsnachweis!$F$7,2)," / ",ROW()-1))</f>
        <v/>
      </c>
      <c r="D69" s="330" t="str">
        <f t="shared" si="6"/>
        <v/>
      </c>
      <c r="E69" s="330" t="str">
        <f t="shared" si="7"/>
        <v/>
      </c>
      <c r="F69" s="329" t="str">
        <f>IF(A69="","",VLOOKUP(Monatsverwendungsnachweis!B80,Positionen,5,FALSE))</f>
        <v/>
      </c>
      <c r="G69" s="418" t="str">
        <f>IF(A69="","",CONCATENATE(Monatsverwendungsnachweis!D80," / ",LEFT(Monatsverwendungsnachweis!E80,3)," / ",UHG," / ",Ermittlung_Kofi!V70," x Monat"," a ",VLOOKUP(UHG,TN_UHG_Jahr_Monat,Monatsverwendungsnachweis!$S$9,FALSE), "€ /"," ",Ermittlung_Kofi!AC70," x Tage"," a ",VLOOKUP(UHG,TN_UHG_Jahr_Tag,Monatsverwendungsnachweis!$S$9,FALSE), "€"))</f>
        <v/>
      </c>
      <c r="H69" s="447" t="str">
        <f>IF(A69="","",Ermittlung_Kofi!V70*VLOOKUP(UHG,TN_UHG_Jahr_Monat,Monatsverwendungsnachweis!$S$9,FALSE)+Ermittlung_Kofi!AC70*VLOOKUP(UHG,TN_UHG_Jahr_Tag,Monatsverwendungsnachweis!$S$9,FALSE))</f>
        <v/>
      </c>
      <c r="I69" s="447" t="str">
        <f t="shared" si="8"/>
        <v/>
      </c>
      <c r="J69" s="329" t="str">
        <f>IF(A69="","",IF(Monatsverwendungsnachweis!S80="","",Monatsverwendungsnachweis!S80))</f>
        <v/>
      </c>
      <c r="K69" s="329" t="str">
        <f t="shared" si="9"/>
        <v/>
      </c>
    </row>
    <row r="70" spans="1:11" x14ac:dyDescent="0.25">
      <c r="A70" s="328" t="str">
        <f>IF(Ermittlung_Kofi!M71=0,"",IFERROR(VLOOKUP(Monatsverwendungsnachweis!B81,Positionen,4,FALSE),""))</f>
        <v/>
      </c>
      <c r="B70" s="329" t="str">
        <f t="shared" si="5"/>
        <v/>
      </c>
      <c r="C70" s="328" t="str">
        <f>IF(A70="","",CONCATENATE("UHG"," / ",Monatsverwendungsnachweis!$D$7," / ",RIGHT(Monatsverwendungsnachweis!$F$7,2)," / ",ROW()-1))</f>
        <v/>
      </c>
      <c r="D70" s="330" t="str">
        <f t="shared" si="6"/>
        <v/>
      </c>
      <c r="E70" s="330" t="str">
        <f t="shared" si="7"/>
        <v/>
      </c>
      <c r="F70" s="329" t="str">
        <f>IF(A70="","",VLOOKUP(Monatsverwendungsnachweis!B81,Positionen,5,FALSE))</f>
        <v/>
      </c>
      <c r="G70" s="418" t="str">
        <f>IF(A70="","",CONCATENATE(Monatsverwendungsnachweis!D81," / ",LEFT(Monatsverwendungsnachweis!E81,3)," / ",UHG," / ",Ermittlung_Kofi!V71," x Monat"," a ",VLOOKUP(UHG,TN_UHG_Jahr_Monat,Monatsverwendungsnachweis!$S$9,FALSE), "€ /"," ",Ermittlung_Kofi!AC71," x Tage"," a ",VLOOKUP(UHG,TN_UHG_Jahr_Tag,Monatsverwendungsnachweis!$S$9,FALSE), "€"))</f>
        <v/>
      </c>
      <c r="H70" s="447" t="str">
        <f>IF(A70="","",Ermittlung_Kofi!V71*VLOOKUP(UHG,TN_UHG_Jahr_Monat,Monatsverwendungsnachweis!$S$9,FALSE)+Ermittlung_Kofi!AC71*VLOOKUP(UHG,TN_UHG_Jahr_Tag,Monatsverwendungsnachweis!$S$9,FALSE))</f>
        <v/>
      </c>
      <c r="I70" s="447" t="str">
        <f t="shared" si="8"/>
        <v/>
      </c>
      <c r="J70" s="329" t="str">
        <f>IF(A70="","",IF(Monatsverwendungsnachweis!S81="","",Monatsverwendungsnachweis!S81))</f>
        <v/>
      </c>
      <c r="K70" s="329" t="str">
        <f t="shared" si="9"/>
        <v/>
      </c>
    </row>
    <row r="71" spans="1:11" x14ac:dyDescent="0.25">
      <c r="A71" s="328" t="str">
        <f>IF(Ermittlung_Kofi!M72=0,"",IFERROR(VLOOKUP(Monatsverwendungsnachweis!B82,Positionen,4,FALSE),""))</f>
        <v/>
      </c>
      <c r="B71" s="329" t="str">
        <f t="shared" si="5"/>
        <v/>
      </c>
      <c r="C71" s="328" t="str">
        <f>IF(A71="","",CONCATENATE("UHG"," / ",Monatsverwendungsnachweis!$D$7," / ",RIGHT(Monatsverwendungsnachweis!$F$7,2)," / ",ROW()-1))</f>
        <v/>
      </c>
      <c r="D71" s="330" t="str">
        <f t="shared" si="6"/>
        <v/>
      </c>
      <c r="E71" s="330" t="str">
        <f t="shared" si="7"/>
        <v/>
      </c>
      <c r="F71" s="329" t="str">
        <f>IF(A71="","",VLOOKUP(Monatsverwendungsnachweis!B82,Positionen,5,FALSE))</f>
        <v/>
      </c>
      <c r="G71" s="418" t="str">
        <f>IF(A71="","",CONCATENATE(Monatsverwendungsnachweis!D82," / ",LEFT(Monatsverwendungsnachweis!E82,3)," / ",UHG," / ",Ermittlung_Kofi!V72," x Monat"," a ",VLOOKUP(UHG,TN_UHG_Jahr_Monat,Monatsverwendungsnachweis!$S$9,FALSE), "€ /"," ",Ermittlung_Kofi!AC72," x Tage"," a ",VLOOKUP(UHG,TN_UHG_Jahr_Tag,Monatsverwendungsnachweis!$S$9,FALSE), "€"))</f>
        <v/>
      </c>
      <c r="H71" s="447" t="str">
        <f>IF(A71="","",Ermittlung_Kofi!V72*VLOOKUP(UHG,TN_UHG_Jahr_Monat,Monatsverwendungsnachweis!$S$9,FALSE)+Ermittlung_Kofi!AC72*VLOOKUP(UHG,TN_UHG_Jahr_Tag,Monatsverwendungsnachweis!$S$9,FALSE))</f>
        <v/>
      </c>
      <c r="I71" s="447" t="str">
        <f t="shared" si="8"/>
        <v/>
      </c>
      <c r="J71" s="329" t="str">
        <f>IF(A71="","",IF(Monatsverwendungsnachweis!S82="","",Monatsverwendungsnachweis!S82))</f>
        <v/>
      </c>
      <c r="K71" s="329" t="str">
        <f t="shared" si="9"/>
        <v/>
      </c>
    </row>
    <row r="72" spans="1:11" x14ac:dyDescent="0.25">
      <c r="A72" s="328" t="str">
        <f>IF(Ermittlung_Kofi!M73=0,"",IFERROR(VLOOKUP(Monatsverwendungsnachweis!B83,Positionen,4,FALSE),""))</f>
        <v/>
      </c>
      <c r="B72" s="329" t="str">
        <f t="shared" si="5"/>
        <v/>
      </c>
      <c r="C72" s="328" t="str">
        <f>IF(A72="","",CONCATENATE("UHG"," / ",Monatsverwendungsnachweis!$D$7," / ",RIGHT(Monatsverwendungsnachweis!$F$7,2)," / ",ROW()-1))</f>
        <v/>
      </c>
      <c r="D72" s="330" t="str">
        <f t="shared" si="6"/>
        <v/>
      </c>
      <c r="E72" s="330" t="str">
        <f t="shared" si="7"/>
        <v/>
      </c>
      <c r="F72" s="329" t="str">
        <f>IF(A72="","",VLOOKUP(Monatsverwendungsnachweis!B83,Positionen,5,FALSE))</f>
        <v/>
      </c>
      <c r="G72" s="418" t="str">
        <f>IF(A72="","",CONCATENATE(Monatsverwendungsnachweis!D83," / ",LEFT(Monatsverwendungsnachweis!E83,3)," / ",UHG," / ",Ermittlung_Kofi!V73," x Monat"," a ",VLOOKUP(UHG,TN_UHG_Jahr_Monat,Monatsverwendungsnachweis!$S$9,FALSE), "€ /"," ",Ermittlung_Kofi!AC73," x Tage"," a ",VLOOKUP(UHG,TN_UHG_Jahr_Tag,Monatsverwendungsnachweis!$S$9,FALSE), "€"))</f>
        <v/>
      </c>
      <c r="H72" s="447" t="str">
        <f>IF(A72="","",Ermittlung_Kofi!V73*VLOOKUP(UHG,TN_UHG_Jahr_Monat,Monatsverwendungsnachweis!$S$9,FALSE)+Ermittlung_Kofi!AC73*VLOOKUP(UHG,TN_UHG_Jahr_Tag,Monatsverwendungsnachweis!$S$9,FALSE))</f>
        <v/>
      </c>
      <c r="I72" s="447" t="str">
        <f t="shared" si="8"/>
        <v/>
      </c>
      <c r="J72" s="329" t="str">
        <f>IF(A72="","",IF(Monatsverwendungsnachweis!S83="","",Monatsverwendungsnachweis!S83))</f>
        <v/>
      </c>
      <c r="K72" s="329" t="str">
        <f t="shared" si="9"/>
        <v/>
      </c>
    </row>
    <row r="73" spans="1:11" x14ac:dyDescent="0.25">
      <c r="A73" s="328" t="str">
        <f>IF(Ermittlung_Kofi!M74=0,"",IFERROR(VLOOKUP(Monatsverwendungsnachweis!B84,Positionen,4,FALSE),""))</f>
        <v/>
      </c>
      <c r="B73" s="329" t="str">
        <f t="shared" si="5"/>
        <v/>
      </c>
      <c r="C73" s="328" t="str">
        <f>IF(A73="","",CONCATENATE("UHG"," / ",Monatsverwendungsnachweis!$D$7," / ",RIGHT(Monatsverwendungsnachweis!$F$7,2)," / ",ROW()-1))</f>
        <v/>
      </c>
      <c r="D73" s="330" t="str">
        <f t="shared" si="6"/>
        <v/>
      </c>
      <c r="E73" s="330" t="str">
        <f t="shared" si="7"/>
        <v/>
      </c>
      <c r="F73" s="329" t="str">
        <f>IF(A73="","",VLOOKUP(Monatsverwendungsnachweis!B84,Positionen,5,FALSE))</f>
        <v/>
      </c>
      <c r="G73" s="418" t="str">
        <f>IF(A73="","",CONCATENATE(Monatsverwendungsnachweis!D84," / ",LEFT(Monatsverwendungsnachweis!E84,3)," / ",UHG," / ",Ermittlung_Kofi!V74," x Monat"," a ",VLOOKUP(UHG,TN_UHG_Jahr_Monat,Monatsverwendungsnachweis!$S$9,FALSE), "€ /"," ",Ermittlung_Kofi!AC74," x Tage"," a ",VLOOKUP(UHG,TN_UHG_Jahr_Tag,Monatsverwendungsnachweis!$S$9,FALSE), "€"))</f>
        <v/>
      </c>
      <c r="H73" s="447" t="str">
        <f>IF(A73="","",Ermittlung_Kofi!V74*VLOOKUP(UHG,TN_UHG_Jahr_Monat,Monatsverwendungsnachweis!$S$9,FALSE)+Ermittlung_Kofi!AC74*VLOOKUP(UHG,TN_UHG_Jahr_Tag,Monatsverwendungsnachweis!$S$9,FALSE))</f>
        <v/>
      </c>
      <c r="I73" s="447" t="str">
        <f t="shared" si="8"/>
        <v/>
      </c>
      <c r="J73" s="329" t="str">
        <f>IF(A73="","",IF(Monatsverwendungsnachweis!S84="","",Monatsverwendungsnachweis!S84))</f>
        <v/>
      </c>
      <c r="K73" s="329" t="str">
        <f t="shared" si="9"/>
        <v/>
      </c>
    </row>
    <row r="74" spans="1:11" x14ac:dyDescent="0.25">
      <c r="A74" s="328" t="str">
        <f>IF(Ermittlung_Kofi!M75=0,"",IFERROR(VLOOKUP(Monatsverwendungsnachweis!B85,Positionen,4,FALSE),""))</f>
        <v/>
      </c>
      <c r="B74" s="329" t="str">
        <f t="shared" si="5"/>
        <v/>
      </c>
      <c r="C74" s="328" t="str">
        <f>IF(A74="","",CONCATENATE("UHG"," / ",Monatsverwendungsnachweis!$D$7," / ",RIGHT(Monatsverwendungsnachweis!$F$7,2)," / ",ROW()-1))</f>
        <v/>
      </c>
      <c r="D74" s="330" t="str">
        <f t="shared" si="6"/>
        <v/>
      </c>
      <c r="E74" s="330" t="str">
        <f t="shared" si="7"/>
        <v/>
      </c>
      <c r="F74" s="329" t="str">
        <f>IF(A74="","",VLOOKUP(Monatsverwendungsnachweis!B85,Positionen,5,FALSE))</f>
        <v/>
      </c>
      <c r="G74" s="418" t="str">
        <f>IF(A74="","",CONCATENATE(Monatsverwendungsnachweis!D85," / ",LEFT(Monatsverwendungsnachweis!E85,3)," / ",UHG," / ",Ermittlung_Kofi!V75," x Monat"," a ",VLOOKUP(UHG,TN_UHG_Jahr_Monat,Monatsverwendungsnachweis!$S$9,FALSE), "€ /"," ",Ermittlung_Kofi!AC75," x Tage"," a ",VLOOKUP(UHG,TN_UHG_Jahr_Tag,Monatsverwendungsnachweis!$S$9,FALSE), "€"))</f>
        <v/>
      </c>
      <c r="H74" s="447" t="str">
        <f>IF(A74="","",Ermittlung_Kofi!V75*VLOOKUP(UHG,TN_UHG_Jahr_Monat,Monatsverwendungsnachweis!$S$9,FALSE)+Ermittlung_Kofi!AC75*VLOOKUP(UHG,TN_UHG_Jahr_Tag,Monatsverwendungsnachweis!$S$9,FALSE))</f>
        <v/>
      </c>
      <c r="I74" s="447" t="str">
        <f t="shared" si="8"/>
        <v/>
      </c>
      <c r="J74" s="329" t="str">
        <f>IF(A74="","",IF(Monatsverwendungsnachweis!S85="","",Monatsverwendungsnachweis!S85))</f>
        <v/>
      </c>
      <c r="K74" s="329" t="str">
        <f t="shared" si="9"/>
        <v/>
      </c>
    </row>
    <row r="75" spans="1:11" x14ac:dyDescent="0.25">
      <c r="A75" s="328" t="str">
        <f>IF(Ermittlung_Kofi!M76=0,"",IFERROR(VLOOKUP(Monatsverwendungsnachweis!B86,Positionen,4,FALSE),""))</f>
        <v/>
      </c>
      <c r="B75" s="329" t="str">
        <f t="shared" si="5"/>
        <v/>
      </c>
      <c r="C75" s="328" t="str">
        <f>IF(A75="","",CONCATENATE("UHG"," / ",Monatsverwendungsnachweis!$D$7," / ",RIGHT(Monatsverwendungsnachweis!$F$7,2)," / ",ROW()-1))</f>
        <v/>
      </c>
      <c r="D75" s="330" t="str">
        <f t="shared" si="6"/>
        <v/>
      </c>
      <c r="E75" s="330" t="str">
        <f t="shared" si="7"/>
        <v/>
      </c>
      <c r="F75" s="329" t="str">
        <f>IF(A75="","",VLOOKUP(Monatsverwendungsnachweis!B86,Positionen,5,FALSE))</f>
        <v/>
      </c>
      <c r="G75" s="418" t="str">
        <f>IF(A75="","",CONCATENATE(Monatsverwendungsnachweis!D86," / ",LEFT(Monatsverwendungsnachweis!E86,3)," / ",UHG," / ",Ermittlung_Kofi!V76," x Monat"," a ",VLOOKUP(UHG,TN_UHG_Jahr_Monat,Monatsverwendungsnachweis!$S$9,FALSE), "€ /"," ",Ermittlung_Kofi!AC76," x Tage"," a ",VLOOKUP(UHG,TN_UHG_Jahr_Tag,Monatsverwendungsnachweis!$S$9,FALSE), "€"))</f>
        <v/>
      </c>
      <c r="H75" s="447" t="str">
        <f>IF(A75="","",Ermittlung_Kofi!V76*VLOOKUP(UHG,TN_UHG_Jahr_Monat,Monatsverwendungsnachweis!$S$9,FALSE)+Ermittlung_Kofi!AC76*VLOOKUP(UHG,TN_UHG_Jahr_Tag,Monatsverwendungsnachweis!$S$9,FALSE))</f>
        <v/>
      </c>
      <c r="I75" s="447" t="str">
        <f t="shared" si="8"/>
        <v/>
      </c>
      <c r="J75" s="329" t="str">
        <f>IF(A75="","",IF(Monatsverwendungsnachweis!S86="","",Monatsverwendungsnachweis!S86))</f>
        <v/>
      </c>
      <c r="K75" s="329" t="str">
        <f t="shared" si="9"/>
        <v/>
      </c>
    </row>
    <row r="76" spans="1:11" x14ac:dyDescent="0.25">
      <c r="A76" s="328" t="str">
        <f>IF(Ermittlung_Kofi!M77=0,"",IFERROR(VLOOKUP(Monatsverwendungsnachweis!B87,Positionen,4,FALSE),""))</f>
        <v/>
      </c>
      <c r="B76" s="329" t="str">
        <f t="shared" si="5"/>
        <v/>
      </c>
      <c r="C76" s="328" t="str">
        <f>IF(A76="","",CONCATENATE("UHG"," / ",Monatsverwendungsnachweis!$D$7," / ",RIGHT(Monatsverwendungsnachweis!$F$7,2)," / ",ROW()-1))</f>
        <v/>
      </c>
      <c r="D76" s="330" t="str">
        <f t="shared" si="6"/>
        <v/>
      </c>
      <c r="E76" s="330" t="str">
        <f t="shared" si="7"/>
        <v/>
      </c>
      <c r="F76" s="329" t="str">
        <f>IF(A76="","",VLOOKUP(Monatsverwendungsnachweis!B87,Positionen,5,FALSE))</f>
        <v/>
      </c>
      <c r="G76" s="418" t="str">
        <f>IF(A76="","",CONCATENATE(Monatsverwendungsnachweis!D87," / ",LEFT(Monatsverwendungsnachweis!E87,3)," / ",UHG," / ",Ermittlung_Kofi!V77," x Monat"," a ",VLOOKUP(UHG,TN_UHG_Jahr_Monat,Monatsverwendungsnachweis!$S$9,FALSE), "€ /"," ",Ermittlung_Kofi!AC77," x Tage"," a ",VLOOKUP(UHG,TN_UHG_Jahr_Tag,Monatsverwendungsnachweis!$S$9,FALSE), "€"))</f>
        <v/>
      </c>
      <c r="H76" s="447" t="str">
        <f>IF(A76="","",Ermittlung_Kofi!V77*VLOOKUP(UHG,TN_UHG_Jahr_Monat,Monatsverwendungsnachweis!$S$9,FALSE)+Ermittlung_Kofi!AC77*VLOOKUP(UHG,TN_UHG_Jahr_Tag,Monatsverwendungsnachweis!$S$9,FALSE))</f>
        <v/>
      </c>
      <c r="I76" s="447" t="str">
        <f t="shared" si="8"/>
        <v/>
      </c>
      <c r="J76" s="329" t="str">
        <f>IF(A76="","",IF(Monatsverwendungsnachweis!S87="","",Monatsverwendungsnachweis!S87))</f>
        <v/>
      </c>
      <c r="K76" s="329" t="str">
        <f t="shared" si="9"/>
        <v/>
      </c>
    </row>
    <row r="77" spans="1:11" x14ac:dyDescent="0.25">
      <c r="A77" s="328" t="str">
        <f>IF(Ermittlung_Kofi!M78=0,"",IFERROR(VLOOKUP(Monatsverwendungsnachweis!B88,Positionen,4,FALSE),""))</f>
        <v/>
      </c>
      <c r="B77" s="329" t="str">
        <f t="shared" si="5"/>
        <v/>
      </c>
      <c r="C77" s="328" t="str">
        <f>IF(A77="","",CONCATENATE("UHG"," / ",Monatsverwendungsnachweis!$D$7," / ",RIGHT(Monatsverwendungsnachweis!$F$7,2)," / ",ROW()-1))</f>
        <v/>
      </c>
      <c r="D77" s="330" t="str">
        <f t="shared" si="6"/>
        <v/>
      </c>
      <c r="E77" s="330" t="str">
        <f t="shared" si="7"/>
        <v/>
      </c>
      <c r="F77" s="329" t="str">
        <f>IF(A77="","",VLOOKUP(Monatsverwendungsnachweis!B88,Positionen,5,FALSE))</f>
        <v/>
      </c>
      <c r="G77" s="418" t="str">
        <f>IF(A77="","",CONCATENATE(Monatsverwendungsnachweis!D88," / ",LEFT(Monatsverwendungsnachweis!E88,3)," / ",UHG," / ",Ermittlung_Kofi!V78," x Monat"," a ",VLOOKUP(UHG,TN_UHG_Jahr_Monat,Monatsverwendungsnachweis!$S$9,FALSE), "€ /"," ",Ermittlung_Kofi!AC78," x Tage"," a ",VLOOKUP(UHG,TN_UHG_Jahr_Tag,Monatsverwendungsnachweis!$S$9,FALSE), "€"))</f>
        <v/>
      </c>
      <c r="H77" s="447" t="str">
        <f>IF(A77="","",Ermittlung_Kofi!V78*VLOOKUP(UHG,TN_UHG_Jahr_Monat,Monatsverwendungsnachweis!$S$9,FALSE)+Ermittlung_Kofi!AC78*VLOOKUP(UHG,TN_UHG_Jahr_Tag,Monatsverwendungsnachweis!$S$9,FALSE))</f>
        <v/>
      </c>
      <c r="I77" s="447" t="str">
        <f t="shared" si="8"/>
        <v/>
      </c>
      <c r="J77" s="329" t="str">
        <f>IF(A77="","",IF(Monatsverwendungsnachweis!S88="","",Monatsverwendungsnachweis!S88))</f>
        <v/>
      </c>
      <c r="K77" s="329" t="str">
        <f t="shared" si="9"/>
        <v/>
      </c>
    </row>
    <row r="78" spans="1:11" x14ac:dyDescent="0.25">
      <c r="A78" s="328" t="str">
        <f>IF(Ermittlung_Kofi!M79=0,"",IFERROR(VLOOKUP(Monatsverwendungsnachweis!B89,Positionen,4,FALSE),""))</f>
        <v/>
      </c>
      <c r="B78" s="329" t="str">
        <f t="shared" si="5"/>
        <v/>
      </c>
      <c r="C78" s="328" t="str">
        <f>IF(A78="","",CONCATENATE("UHG"," / ",Monatsverwendungsnachweis!$D$7," / ",RIGHT(Monatsverwendungsnachweis!$F$7,2)," / ",ROW()-1))</f>
        <v/>
      </c>
      <c r="D78" s="330" t="str">
        <f t="shared" si="6"/>
        <v/>
      </c>
      <c r="E78" s="330" t="str">
        <f t="shared" si="7"/>
        <v/>
      </c>
      <c r="F78" s="329" t="str">
        <f>IF(A78="","",VLOOKUP(Monatsverwendungsnachweis!B89,Positionen,5,FALSE))</f>
        <v/>
      </c>
      <c r="G78" s="418" t="str">
        <f>IF(A78="","",CONCATENATE(Monatsverwendungsnachweis!D89," / ",LEFT(Monatsverwendungsnachweis!E89,3)," / ",UHG," / ",Ermittlung_Kofi!V79," x Monat"," a ",VLOOKUP(UHG,TN_UHG_Jahr_Monat,Monatsverwendungsnachweis!$S$9,FALSE), "€ /"," ",Ermittlung_Kofi!AC79," x Tage"," a ",VLOOKUP(UHG,TN_UHG_Jahr_Tag,Monatsverwendungsnachweis!$S$9,FALSE), "€"))</f>
        <v/>
      </c>
      <c r="H78" s="447" t="str">
        <f>IF(A78="","",Ermittlung_Kofi!V79*VLOOKUP(UHG,TN_UHG_Jahr_Monat,Monatsverwendungsnachweis!$S$9,FALSE)+Ermittlung_Kofi!AC79*VLOOKUP(UHG,TN_UHG_Jahr_Tag,Monatsverwendungsnachweis!$S$9,FALSE))</f>
        <v/>
      </c>
      <c r="I78" s="447" t="str">
        <f t="shared" si="8"/>
        <v/>
      </c>
      <c r="J78" s="329" t="str">
        <f>IF(A78="","",IF(Monatsverwendungsnachweis!S89="","",Monatsverwendungsnachweis!S89))</f>
        <v/>
      </c>
      <c r="K78" s="329" t="str">
        <f t="shared" si="9"/>
        <v/>
      </c>
    </row>
    <row r="79" spans="1:11" x14ac:dyDescent="0.25">
      <c r="A79" s="328" t="str">
        <f>IF(Ermittlung_Kofi!M80=0,"",IFERROR(VLOOKUP(Monatsverwendungsnachweis!B90,Positionen,4,FALSE),""))</f>
        <v/>
      </c>
      <c r="B79" s="329" t="str">
        <f t="shared" ref="B79:B100" si="10">IF(A79="","","ZE")</f>
        <v/>
      </c>
      <c r="C79" s="328" t="str">
        <f>IF(A79="","",CONCATENATE("UHG"," / ",Monatsverwendungsnachweis!$D$7," / ",RIGHT(Monatsverwendungsnachweis!$F$7,2)," / ",ROW()-1))</f>
        <v/>
      </c>
      <c r="D79" s="330" t="str">
        <f t="shared" ref="D79:D100" si="11">IF(A79="","",Monatsende)</f>
        <v/>
      </c>
      <c r="E79" s="330" t="str">
        <f t="shared" ref="E79:E100" si="12">IF(A79="","",Monatsende)</f>
        <v/>
      </c>
      <c r="F79" s="329" t="str">
        <f>IF(A79="","",VLOOKUP(Monatsverwendungsnachweis!B90,Positionen,5,FALSE))</f>
        <v/>
      </c>
      <c r="G79" s="418" t="str">
        <f>IF(A79="","",CONCATENATE(Monatsverwendungsnachweis!D90," / ",LEFT(Monatsverwendungsnachweis!E90,3)," / ",UHG," / ",Ermittlung_Kofi!V80," x Monat"," a ",VLOOKUP(UHG,TN_UHG_Jahr_Monat,Monatsverwendungsnachweis!$S$9,FALSE), "€ /"," ",Ermittlung_Kofi!AC80," x Tage"," a ",VLOOKUP(UHG,TN_UHG_Jahr_Tag,Monatsverwendungsnachweis!$S$9,FALSE), "€"))</f>
        <v/>
      </c>
      <c r="H79" s="447" t="str">
        <f>IF(A79="","",Ermittlung_Kofi!V80*VLOOKUP(UHG,TN_UHG_Jahr_Monat,Monatsverwendungsnachweis!$S$9,FALSE)+Ermittlung_Kofi!AC80*VLOOKUP(UHG,TN_UHG_Jahr_Tag,Monatsverwendungsnachweis!$S$9,FALSE))</f>
        <v/>
      </c>
      <c r="I79" s="447" t="str">
        <f t="shared" ref="I79:I100" si="13">H79</f>
        <v/>
      </c>
      <c r="J79" s="329" t="str">
        <f>IF(A79="","",IF(Monatsverwendungsnachweis!S90="","",Monatsverwendungsnachweis!S90))</f>
        <v/>
      </c>
      <c r="K79" s="329" t="str">
        <f t="shared" ref="K79:K100" si="14">IF(A79="","","0")</f>
        <v/>
      </c>
    </row>
    <row r="80" spans="1:11" x14ac:dyDescent="0.25">
      <c r="A80" s="328" t="str">
        <f>IF(Ermittlung_Kofi!M81=0,"",IFERROR(VLOOKUP(Monatsverwendungsnachweis!B91,Positionen,4,FALSE),""))</f>
        <v/>
      </c>
      <c r="B80" s="329" t="str">
        <f t="shared" si="10"/>
        <v/>
      </c>
      <c r="C80" s="328" t="str">
        <f>IF(A80="","",CONCATENATE("UHG"," / ",Monatsverwendungsnachweis!$D$7," / ",RIGHT(Monatsverwendungsnachweis!$F$7,2)," / ",ROW()-1))</f>
        <v/>
      </c>
      <c r="D80" s="330" t="str">
        <f t="shared" si="11"/>
        <v/>
      </c>
      <c r="E80" s="330" t="str">
        <f t="shared" si="12"/>
        <v/>
      </c>
      <c r="F80" s="329" t="str">
        <f>IF(A80="","",VLOOKUP(Monatsverwendungsnachweis!B91,Positionen,5,FALSE))</f>
        <v/>
      </c>
      <c r="G80" s="418" t="str">
        <f>IF(A80="","",CONCATENATE(Monatsverwendungsnachweis!D91," / ",LEFT(Monatsverwendungsnachweis!E91,3)," / ",UHG," / ",Ermittlung_Kofi!V81," x Monat"," a ",VLOOKUP(UHG,TN_UHG_Jahr_Monat,Monatsverwendungsnachweis!$S$9,FALSE), "€ /"," ",Ermittlung_Kofi!AC81," x Tage"," a ",VLOOKUP(UHG,TN_UHG_Jahr_Tag,Monatsverwendungsnachweis!$S$9,FALSE), "€"))</f>
        <v/>
      </c>
      <c r="H80" s="447" t="str">
        <f>IF(A80="","",Ermittlung_Kofi!V81*VLOOKUP(UHG,TN_UHG_Jahr_Monat,Monatsverwendungsnachweis!$S$9,FALSE)+Ermittlung_Kofi!AC81*VLOOKUP(UHG,TN_UHG_Jahr_Tag,Monatsverwendungsnachweis!$S$9,FALSE))</f>
        <v/>
      </c>
      <c r="I80" s="447" t="str">
        <f t="shared" si="13"/>
        <v/>
      </c>
      <c r="J80" s="329" t="str">
        <f>IF(A80="","",IF(Monatsverwendungsnachweis!S91="","",Monatsverwendungsnachweis!S91))</f>
        <v/>
      </c>
      <c r="K80" s="329" t="str">
        <f t="shared" si="14"/>
        <v/>
      </c>
    </row>
    <row r="81" spans="1:11" x14ac:dyDescent="0.25">
      <c r="A81" s="328" t="str">
        <f>IF(Ermittlung_Kofi!M82=0,"",IFERROR(VLOOKUP(Monatsverwendungsnachweis!B92,Positionen,4,FALSE),""))</f>
        <v/>
      </c>
      <c r="B81" s="329" t="str">
        <f t="shared" si="10"/>
        <v/>
      </c>
      <c r="C81" s="328" t="str">
        <f>IF(A81="","",CONCATENATE("UHG"," / ",Monatsverwendungsnachweis!$D$7," / ",RIGHT(Monatsverwendungsnachweis!$F$7,2)," / ",ROW()-1))</f>
        <v/>
      </c>
      <c r="D81" s="330" t="str">
        <f t="shared" si="11"/>
        <v/>
      </c>
      <c r="E81" s="330" t="str">
        <f t="shared" si="12"/>
        <v/>
      </c>
      <c r="F81" s="329" t="str">
        <f>IF(A81="","",VLOOKUP(Monatsverwendungsnachweis!B92,Positionen,5,FALSE))</f>
        <v/>
      </c>
      <c r="G81" s="418" t="str">
        <f>IF(A81="","",CONCATENATE(Monatsverwendungsnachweis!D92," / ",LEFT(Monatsverwendungsnachweis!E92,3)," / ",UHG," / ",Ermittlung_Kofi!V82," x Monat"," a ",VLOOKUP(UHG,TN_UHG_Jahr_Monat,Monatsverwendungsnachweis!$S$9,FALSE), "€ /"," ",Ermittlung_Kofi!AC82," x Tage"," a ",VLOOKUP(UHG,TN_UHG_Jahr_Tag,Monatsverwendungsnachweis!$S$9,FALSE), "€"))</f>
        <v/>
      </c>
      <c r="H81" s="447" t="str">
        <f>IF(A81="","",Ermittlung_Kofi!V82*VLOOKUP(UHG,TN_UHG_Jahr_Monat,Monatsverwendungsnachweis!$S$9,FALSE)+Ermittlung_Kofi!AC82*VLOOKUP(UHG,TN_UHG_Jahr_Tag,Monatsverwendungsnachweis!$S$9,FALSE))</f>
        <v/>
      </c>
      <c r="I81" s="447" t="str">
        <f t="shared" si="13"/>
        <v/>
      </c>
      <c r="J81" s="329" t="str">
        <f>IF(A81="","",IF(Monatsverwendungsnachweis!S92="","",Monatsverwendungsnachweis!S92))</f>
        <v/>
      </c>
      <c r="K81" s="329" t="str">
        <f t="shared" si="14"/>
        <v/>
      </c>
    </row>
    <row r="82" spans="1:11" x14ac:dyDescent="0.25">
      <c r="A82" s="328" t="str">
        <f>IF(Ermittlung_Kofi!M83=0,"",IFERROR(VLOOKUP(Monatsverwendungsnachweis!B93,Positionen,4,FALSE),""))</f>
        <v/>
      </c>
      <c r="B82" s="329" t="str">
        <f t="shared" si="10"/>
        <v/>
      </c>
      <c r="C82" s="328" t="str">
        <f>IF(A82="","",CONCATENATE("UHG"," / ",Monatsverwendungsnachweis!$D$7," / ",RIGHT(Monatsverwendungsnachweis!$F$7,2)," / ",ROW()-1))</f>
        <v/>
      </c>
      <c r="D82" s="330" t="str">
        <f t="shared" si="11"/>
        <v/>
      </c>
      <c r="E82" s="330" t="str">
        <f t="shared" si="12"/>
        <v/>
      </c>
      <c r="F82" s="329" t="str">
        <f>IF(A82="","",VLOOKUP(Monatsverwendungsnachweis!B93,Positionen,5,FALSE))</f>
        <v/>
      </c>
      <c r="G82" s="418" t="str">
        <f>IF(A82="","",CONCATENATE(Monatsverwendungsnachweis!D93," / ",LEFT(Monatsverwendungsnachweis!E93,3)," / ",UHG," / ",Ermittlung_Kofi!V83," x Monat"," a ",VLOOKUP(UHG,TN_UHG_Jahr_Monat,Monatsverwendungsnachweis!$S$9,FALSE), "€ /"," ",Ermittlung_Kofi!AC83," x Tage"," a ",VLOOKUP(UHG,TN_UHG_Jahr_Tag,Monatsverwendungsnachweis!$S$9,FALSE), "€"))</f>
        <v/>
      </c>
      <c r="H82" s="447" t="str">
        <f>IF(A82="","",Ermittlung_Kofi!V83*VLOOKUP(UHG,TN_UHG_Jahr_Monat,Monatsverwendungsnachweis!$S$9,FALSE)+Ermittlung_Kofi!AC83*VLOOKUP(UHG,TN_UHG_Jahr_Tag,Monatsverwendungsnachweis!$S$9,FALSE))</f>
        <v/>
      </c>
      <c r="I82" s="447" t="str">
        <f t="shared" si="13"/>
        <v/>
      </c>
      <c r="J82" s="329" t="str">
        <f>IF(A82="","",IF(Monatsverwendungsnachweis!S93="","",Monatsverwendungsnachweis!S93))</f>
        <v/>
      </c>
      <c r="K82" s="329" t="str">
        <f t="shared" si="14"/>
        <v/>
      </c>
    </row>
    <row r="83" spans="1:11" x14ac:dyDescent="0.25">
      <c r="A83" s="328" t="str">
        <f>IF(Ermittlung_Kofi!M84=0,"",IFERROR(VLOOKUP(Monatsverwendungsnachweis!B94,Positionen,4,FALSE),""))</f>
        <v/>
      </c>
      <c r="B83" s="329" t="str">
        <f t="shared" si="10"/>
        <v/>
      </c>
      <c r="C83" s="328" t="str">
        <f>IF(A83="","",CONCATENATE("UHG"," / ",Monatsverwendungsnachweis!$D$7," / ",RIGHT(Monatsverwendungsnachweis!$F$7,2)," / ",ROW()-1))</f>
        <v/>
      </c>
      <c r="D83" s="330" t="str">
        <f t="shared" si="11"/>
        <v/>
      </c>
      <c r="E83" s="330" t="str">
        <f t="shared" si="12"/>
        <v/>
      </c>
      <c r="F83" s="329" t="str">
        <f>IF(A83="","",VLOOKUP(Monatsverwendungsnachweis!B94,Positionen,5,FALSE))</f>
        <v/>
      </c>
      <c r="G83" s="418" t="str">
        <f>IF(A83="","",CONCATENATE(Monatsverwendungsnachweis!D94," / ",LEFT(Monatsverwendungsnachweis!E94,3)," / ",UHG," / ",Ermittlung_Kofi!V84," x Monat"," a ",VLOOKUP(UHG,TN_UHG_Jahr_Monat,Monatsverwendungsnachweis!$S$9,FALSE), "€ /"," ",Ermittlung_Kofi!AC84," x Tage"," a ",VLOOKUP(UHG,TN_UHG_Jahr_Tag,Monatsverwendungsnachweis!$S$9,FALSE), "€"))</f>
        <v/>
      </c>
      <c r="H83" s="447" t="str">
        <f>IF(A83="","",Ermittlung_Kofi!V84*VLOOKUP(UHG,TN_UHG_Jahr_Monat,Monatsverwendungsnachweis!$S$9,FALSE)+Ermittlung_Kofi!AC84*VLOOKUP(UHG,TN_UHG_Jahr_Tag,Monatsverwendungsnachweis!$S$9,FALSE))</f>
        <v/>
      </c>
      <c r="I83" s="447" t="str">
        <f t="shared" si="13"/>
        <v/>
      </c>
      <c r="J83" s="329" t="str">
        <f>IF(A83="","",IF(Monatsverwendungsnachweis!S94="","",Monatsverwendungsnachweis!S94))</f>
        <v/>
      </c>
      <c r="K83" s="329" t="str">
        <f t="shared" si="14"/>
        <v/>
      </c>
    </row>
    <row r="84" spans="1:11" x14ac:dyDescent="0.25">
      <c r="A84" s="328" t="str">
        <f>IF(Ermittlung_Kofi!M85=0,"",IFERROR(VLOOKUP(Monatsverwendungsnachweis!B95,Positionen,4,FALSE),""))</f>
        <v/>
      </c>
      <c r="B84" s="329" t="str">
        <f t="shared" si="10"/>
        <v/>
      </c>
      <c r="C84" s="328" t="str">
        <f>IF(A84="","",CONCATENATE("UHG"," / ",Monatsverwendungsnachweis!$D$7," / ",RIGHT(Monatsverwendungsnachweis!$F$7,2)," / ",ROW()-1))</f>
        <v/>
      </c>
      <c r="D84" s="330" t="str">
        <f t="shared" si="11"/>
        <v/>
      </c>
      <c r="E84" s="330" t="str">
        <f t="shared" si="12"/>
        <v/>
      </c>
      <c r="F84" s="329" t="str">
        <f>IF(A84="","",VLOOKUP(Monatsverwendungsnachweis!B95,Positionen,5,FALSE))</f>
        <v/>
      </c>
      <c r="G84" s="418" t="str">
        <f>IF(A84="","",CONCATENATE(Monatsverwendungsnachweis!D95," / ",LEFT(Monatsverwendungsnachweis!E95,3)," / ",UHG," / ",Ermittlung_Kofi!V85," x Monat"," a ",VLOOKUP(UHG,TN_UHG_Jahr_Monat,Monatsverwendungsnachweis!$S$9,FALSE), "€ /"," ",Ermittlung_Kofi!AC85," x Tage"," a ",VLOOKUP(UHG,TN_UHG_Jahr_Tag,Monatsverwendungsnachweis!$S$9,FALSE), "€"))</f>
        <v/>
      </c>
      <c r="H84" s="447" t="str">
        <f>IF(A84="","",Ermittlung_Kofi!V85*VLOOKUP(UHG,TN_UHG_Jahr_Monat,Monatsverwendungsnachweis!$S$9,FALSE)+Ermittlung_Kofi!AC85*VLOOKUP(UHG,TN_UHG_Jahr_Tag,Monatsverwendungsnachweis!$S$9,FALSE))</f>
        <v/>
      </c>
      <c r="I84" s="447" t="str">
        <f t="shared" si="13"/>
        <v/>
      </c>
      <c r="J84" s="329" t="str">
        <f>IF(A84="","",IF(Monatsverwendungsnachweis!S95="","",Monatsverwendungsnachweis!S95))</f>
        <v/>
      </c>
      <c r="K84" s="329" t="str">
        <f t="shared" si="14"/>
        <v/>
      </c>
    </row>
    <row r="85" spans="1:11" x14ac:dyDescent="0.25">
      <c r="A85" s="328" t="str">
        <f>IF(Ermittlung_Kofi!M86=0,"",IFERROR(VLOOKUP(Monatsverwendungsnachweis!B96,Positionen,4,FALSE),""))</f>
        <v/>
      </c>
      <c r="B85" s="329" t="str">
        <f t="shared" si="10"/>
        <v/>
      </c>
      <c r="C85" s="328" t="str">
        <f>IF(A85="","",CONCATENATE("UHG"," / ",Monatsverwendungsnachweis!$D$7," / ",RIGHT(Monatsverwendungsnachweis!$F$7,2)," / ",ROW()-1))</f>
        <v/>
      </c>
      <c r="D85" s="330" t="str">
        <f t="shared" si="11"/>
        <v/>
      </c>
      <c r="E85" s="330" t="str">
        <f t="shared" si="12"/>
        <v/>
      </c>
      <c r="F85" s="329" t="str">
        <f>IF(A85="","",VLOOKUP(Monatsverwendungsnachweis!B96,Positionen,5,FALSE))</f>
        <v/>
      </c>
      <c r="G85" s="418" t="str">
        <f>IF(A85="","",CONCATENATE(Monatsverwendungsnachweis!D96," / ",LEFT(Monatsverwendungsnachweis!E96,3)," / ",UHG," / ",Ermittlung_Kofi!V86," x Monat"," a ",VLOOKUP(UHG,TN_UHG_Jahr_Monat,Monatsverwendungsnachweis!$S$9,FALSE), "€ /"," ",Ermittlung_Kofi!AC86," x Tage"," a ",VLOOKUP(UHG,TN_UHG_Jahr_Tag,Monatsverwendungsnachweis!$S$9,FALSE), "€"))</f>
        <v/>
      </c>
      <c r="H85" s="447" t="str">
        <f>IF(A85="","",Ermittlung_Kofi!V86*VLOOKUP(UHG,TN_UHG_Jahr_Monat,Monatsverwendungsnachweis!$S$9,FALSE)+Ermittlung_Kofi!AC86*VLOOKUP(UHG,TN_UHG_Jahr_Tag,Monatsverwendungsnachweis!$S$9,FALSE))</f>
        <v/>
      </c>
      <c r="I85" s="447" t="str">
        <f t="shared" si="13"/>
        <v/>
      </c>
      <c r="J85" s="329" t="str">
        <f>IF(A85="","",IF(Monatsverwendungsnachweis!S96="","",Monatsverwendungsnachweis!S96))</f>
        <v/>
      </c>
      <c r="K85" s="329" t="str">
        <f t="shared" si="14"/>
        <v/>
      </c>
    </row>
    <row r="86" spans="1:11" x14ac:dyDescent="0.25">
      <c r="A86" s="328" t="str">
        <f>IF(Ermittlung_Kofi!M87=0,"",IFERROR(VLOOKUP(Monatsverwendungsnachweis!B97,Positionen,4,FALSE),""))</f>
        <v/>
      </c>
      <c r="B86" s="329" t="str">
        <f t="shared" si="10"/>
        <v/>
      </c>
      <c r="C86" s="328" t="str">
        <f>IF(A86="","",CONCATENATE("UHG"," / ",Monatsverwendungsnachweis!$D$7," / ",RIGHT(Monatsverwendungsnachweis!$F$7,2)," / ",ROW()-1))</f>
        <v/>
      </c>
      <c r="D86" s="330" t="str">
        <f t="shared" si="11"/>
        <v/>
      </c>
      <c r="E86" s="330" t="str">
        <f t="shared" si="12"/>
        <v/>
      </c>
      <c r="F86" s="329" t="str">
        <f>IF(A86="","",VLOOKUP(Monatsverwendungsnachweis!B97,Positionen,5,FALSE))</f>
        <v/>
      </c>
      <c r="G86" s="418" t="str">
        <f>IF(A86="","",CONCATENATE(Monatsverwendungsnachweis!D97," / ",LEFT(Monatsverwendungsnachweis!E97,3)," / ",UHG," / ",Ermittlung_Kofi!V87," x Monat"," a ",VLOOKUP(UHG,TN_UHG_Jahr_Monat,Monatsverwendungsnachweis!$S$9,FALSE), "€ /"," ",Ermittlung_Kofi!AC87," x Tage"," a ",VLOOKUP(UHG,TN_UHG_Jahr_Tag,Monatsverwendungsnachweis!$S$9,FALSE), "€"))</f>
        <v/>
      </c>
      <c r="H86" s="447" t="str">
        <f>IF(A86="","",Ermittlung_Kofi!V87*VLOOKUP(UHG,TN_UHG_Jahr_Monat,Monatsverwendungsnachweis!$S$9,FALSE)+Ermittlung_Kofi!AC87*VLOOKUP(UHG,TN_UHG_Jahr_Tag,Monatsverwendungsnachweis!$S$9,FALSE))</f>
        <v/>
      </c>
      <c r="I86" s="447" t="str">
        <f t="shared" si="13"/>
        <v/>
      </c>
      <c r="J86" s="329" t="str">
        <f>IF(A86="","",IF(Monatsverwendungsnachweis!S97="","",Monatsverwendungsnachweis!S97))</f>
        <v/>
      </c>
      <c r="K86" s="329" t="str">
        <f t="shared" si="14"/>
        <v/>
      </c>
    </row>
    <row r="87" spans="1:11" x14ac:dyDescent="0.25">
      <c r="A87" s="328" t="str">
        <f>IF(Ermittlung_Kofi!M88=0,"",IFERROR(VLOOKUP(Monatsverwendungsnachweis!B98,Positionen,4,FALSE),""))</f>
        <v/>
      </c>
      <c r="B87" s="329" t="str">
        <f t="shared" si="10"/>
        <v/>
      </c>
      <c r="C87" s="328" t="str">
        <f>IF(A87="","",CONCATENATE("UHG"," / ",Monatsverwendungsnachweis!$D$7," / ",RIGHT(Monatsverwendungsnachweis!$F$7,2)," / ",ROW()-1))</f>
        <v/>
      </c>
      <c r="D87" s="330" t="str">
        <f t="shared" si="11"/>
        <v/>
      </c>
      <c r="E87" s="330" t="str">
        <f t="shared" si="12"/>
        <v/>
      </c>
      <c r="F87" s="329" t="str">
        <f>IF(A87="","",VLOOKUP(Monatsverwendungsnachweis!B98,Positionen,5,FALSE))</f>
        <v/>
      </c>
      <c r="G87" s="418" t="str">
        <f>IF(A87="","",CONCATENATE(Monatsverwendungsnachweis!D98," / ",LEFT(Monatsverwendungsnachweis!E98,3)," / ",UHG," / ",Ermittlung_Kofi!V88," x Monat"," a ",VLOOKUP(UHG,TN_UHG_Jahr_Monat,Monatsverwendungsnachweis!$S$9,FALSE), "€ /"," ",Ermittlung_Kofi!AC88," x Tage"," a ",VLOOKUP(UHG,TN_UHG_Jahr_Tag,Monatsverwendungsnachweis!$S$9,FALSE), "€"))</f>
        <v/>
      </c>
      <c r="H87" s="447" t="str">
        <f>IF(A87="","",Ermittlung_Kofi!V88*VLOOKUP(UHG,TN_UHG_Jahr_Monat,Monatsverwendungsnachweis!$S$9,FALSE)+Ermittlung_Kofi!AC88*VLOOKUP(UHG,TN_UHG_Jahr_Tag,Monatsverwendungsnachweis!$S$9,FALSE))</f>
        <v/>
      </c>
      <c r="I87" s="447" t="str">
        <f t="shared" si="13"/>
        <v/>
      </c>
      <c r="J87" s="329" t="str">
        <f>IF(A87="","",IF(Monatsverwendungsnachweis!S98="","",Monatsverwendungsnachweis!S98))</f>
        <v/>
      </c>
      <c r="K87" s="329" t="str">
        <f t="shared" si="14"/>
        <v/>
      </c>
    </row>
    <row r="88" spans="1:11" x14ac:dyDescent="0.25">
      <c r="A88" s="328" t="str">
        <f>IF(Ermittlung_Kofi!M89=0,"",IFERROR(VLOOKUP(Monatsverwendungsnachweis!B99,Positionen,4,FALSE),""))</f>
        <v/>
      </c>
      <c r="B88" s="329" t="str">
        <f t="shared" si="10"/>
        <v/>
      </c>
      <c r="C88" s="328" t="str">
        <f>IF(A88="","",CONCATENATE("UHG"," / ",Monatsverwendungsnachweis!$D$7," / ",RIGHT(Monatsverwendungsnachweis!$F$7,2)," / ",ROW()-1))</f>
        <v/>
      </c>
      <c r="D88" s="330" t="str">
        <f t="shared" si="11"/>
        <v/>
      </c>
      <c r="E88" s="330" t="str">
        <f t="shared" si="12"/>
        <v/>
      </c>
      <c r="F88" s="329" t="str">
        <f>IF(A88="","",VLOOKUP(Monatsverwendungsnachweis!B99,Positionen,5,FALSE))</f>
        <v/>
      </c>
      <c r="G88" s="418" t="str">
        <f>IF(A88="","",CONCATENATE(Monatsverwendungsnachweis!D99," / ",LEFT(Monatsverwendungsnachweis!E99,3)," / ",UHG," / ",Ermittlung_Kofi!V89," x Monat"," a ",VLOOKUP(UHG,TN_UHG_Jahr_Monat,Monatsverwendungsnachweis!$S$9,FALSE), "€ /"," ",Ermittlung_Kofi!AC89," x Tage"," a ",VLOOKUP(UHG,TN_UHG_Jahr_Tag,Monatsverwendungsnachweis!$S$9,FALSE), "€"))</f>
        <v/>
      </c>
      <c r="H88" s="447" t="str">
        <f>IF(A88="","",Ermittlung_Kofi!V89*VLOOKUP(UHG,TN_UHG_Jahr_Monat,Monatsverwendungsnachweis!$S$9,FALSE)+Ermittlung_Kofi!AC89*VLOOKUP(UHG,TN_UHG_Jahr_Tag,Monatsverwendungsnachweis!$S$9,FALSE))</f>
        <v/>
      </c>
      <c r="I88" s="447" t="str">
        <f t="shared" si="13"/>
        <v/>
      </c>
      <c r="J88" s="329" t="str">
        <f>IF(A88="","",IF(Monatsverwendungsnachweis!S99="","",Monatsverwendungsnachweis!S99))</f>
        <v/>
      </c>
      <c r="K88" s="329" t="str">
        <f t="shared" si="14"/>
        <v/>
      </c>
    </row>
    <row r="89" spans="1:11" x14ac:dyDescent="0.25">
      <c r="A89" s="328" t="str">
        <f>IF(Ermittlung_Kofi!M90=0,"",IFERROR(VLOOKUP(Monatsverwendungsnachweis!B100,Positionen,4,FALSE),""))</f>
        <v/>
      </c>
      <c r="B89" s="329" t="str">
        <f t="shared" si="10"/>
        <v/>
      </c>
      <c r="C89" s="328" t="str">
        <f>IF(A89="","",CONCATENATE("UHG"," / ",Monatsverwendungsnachweis!$D$7," / ",RIGHT(Monatsverwendungsnachweis!$F$7,2)," / ",ROW()-1))</f>
        <v/>
      </c>
      <c r="D89" s="330" t="str">
        <f t="shared" si="11"/>
        <v/>
      </c>
      <c r="E89" s="330" t="str">
        <f t="shared" si="12"/>
        <v/>
      </c>
      <c r="F89" s="329" t="str">
        <f>IF(A89="","",VLOOKUP(Monatsverwendungsnachweis!B100,Positionen,5,FALSE))</f>
        <v/>
      </c>
      <c r="G89" s="418" t="str">
        <f>IF(A89="","",CONCATENATE(Monatsverwendungsnachweis!D100," / ",LEFT(Monatsverwendungsnachweis!E100,3)," / ",UHG," / ",Ermittlung_Kofi!V90," x Monat"," a ",VLOOKUP(UHG,TN_UHG_Jahr_Monat,Monatsverwendungsnachweis!$S$9,FALSE), "€ /"," ",Ermittlung_Kofi!AC90," x Tage"," a ",VLOOKUP(UHG,TN_UHG_Jahr_Tag,Monatsverwendungsnachweis!$S$9,FALSE), "€"))</f>
        <v/>
      </c>
      <c r="H89" s="447" t="str">
        <f>IF(A89="","",Ermittlung_Kofi!V90*VLOOKUP(UHG,TN_UHG_Jahr_Monat,Monatsverwendungsnachweis!$S$9,FALSE)+Ermittlung_Kofi!AC90*VLOOKUP(UHG,TN_UHG_Jahr_Tag,Monatsverwendungsnachweis!$S$9,FALSE))</f>
        <v/>
      </c>
      <c r="I89" s="447" t="str">
        <f t="shared" si="13"/>
        <v/>
      </c>
      <c r="J89" s="329" t="str">
        <f>IF(A89="","",IF(Monatsverwendungsnachweis!S100="","",Monatsverwendungsnachweis!S100))</f>
        <v/>
      </c>
      <c r="K89" s="329" t="str">
        <f t="shared" si="14"/>
        <v/>
      </c>
    </row>
    <row r="90" spans="1:11" x14ac:dyDescent="0.25">
      <c r="A90" s="328" t="str">
        <f>IF(Ermittlung_Kofi!M91=0,"",IFERROR(VLOOKUP(Monatsverwendungsnachweis!B101,Positionen,4,FALSE),""))</f>
        <v/>
      </c>
      <c r="B90" s="329" t="str">
        <f t="shared" si="10"/>
        <v/>
      </c>
      <c r="C90" s="328" t="str">
        <f>IF(A90="","",CONCATENATE("UHG"," / ",Monatsverwendungsnachweis!$D$7," / ",RIGHT(Monatsverwendungsnachweis!$F$7,2)," / ",ROW()-1))</f>
        <v/>
      </c>
      <c r="D90" s="330" t="str">
        <f t="shared" si="11"/>
        <v/>
      </c>
      <c r="E90" s="330" t="str">
        <f t="shared" si="12"/>
        <v/>
      </c>
      <c r="F90" s="329" t="str">
        <f>IF(A90="","",VLOOKUP(Monatsverwendungsnachweis!B101,Positionen,5,FALSE))</f>
        <v/>
      </c>
      <c r="G90" s="418" t="str">
        <f>IF(A90="","",CONCATENATE(Monatsverwendungsnachweis!D101," / ",LEFT(Monatsverwendungsnachweis!E101,3)," / ",UHG," / ",Ermittlung_Kofi!V91," x Monat"," a ",VLOOKUP(UHG,TN_UHG_Jahr_Monat,Monatsverwendungsnachweis!$S$9,FALSE), "€ /"," ",Ermittlung_Kofi!AC91," x Tage"," a ",VLOOKUP(UHG,TN_UHG_Jahr_Tag,Monatsverwendungsnachweis!$S$9,FALSE), "€"))</f>
        <v/>
      </c>
      <c r="H90" s="447" t="str">
        <f>IF(A90="","",Ermittlung_Kofi!V91*VLOOKUP(UHG,TN_UHG_Jahr_Monat,Monatsverwendungsnachweis!$S$9,FALSE)+Ermittlung_Kofi!AC91*VLOOKUP(UHG,TN_UHG_Jahr_Tag,Monatsverwendungsnachweis!$S$9,FALSE))</f>
        <v/>
      </c>
      <c r="I90" s="447" t="str">
        <f t="shared" si="13"/>
        <v/>
      </c>
      <c r="J90" s="329" t="str">
        <f>IF(A90="","",IF(Monatsverwendungsnachweis!S101="","",Monatsverwendungsnachweis!S101))</f>
        <v/>
      </c>
      <c r="K90" s="329" t="str">
        <f t="shared" si="14"/>
        <v/>
      </c>
    </row>
    <row r="91" spans="1:11" x14ac:dyDescent="0.25">
      <c r="A91" s="328" t="str">
        <f>IF(Ermittlung_Kofi!M92=0,"",IFERROR(VLOOKUP(Monatsverwendungsnachweis!B102,Positionen,4,FALSE),""))</f>
        <v/>
      </c>
      <c r="B91" s="329" t="str">
        <f t="shared" si="10"/>
        <v/>
      </c>
      <c r="C91" s="328" t="str">
        <f>IF(A91="","",CONCATENATE("UHG"," / ",Monatsverwendungsnachweis!$D$7," / ",RIGHT(Monatsverwendungsnachweis!$F$7,2)," / ",ROW()-1))</f>
        <v/>
      </c>
      <c r="D91" s="330" t="str">
        <f t="shared" si="11"/>
        <v/>
      </c>
      <c r="E91" s="330" t="str">
        <f t="shared" si="12"/>
        <v/>
      </c>
      <c r="F91" s="329" t="str">
        <f>IF(A91="","",VLOOKUP(Monatsverwendungsnachweis!B102,Positionen,5,FALSE))</f>
        <v/>
      </c>
      <c r="G91" s="418" t="str">
        <f>IF(A91="","",CONCATENATE(Monatsverwendungsnachweis!D102," / ",LEFT(Monatsverwendungsnachweis!E102,3)," / ",UHG," / ",Ermittlung_Kofi!V92," x Monat"," a ",VLOOKUP(UHG,TN_UHG_Jahr_Monat,Monatsverwendungsnachweis!$S$9,FALSE), "€ /"," ",Ermittlung_Kofi!AC92," x Tage"," a ",VLOOKUP(UHG,TN_UHG_Jahr_Tag,Monatsverwendungsnachweis!$S$9,FALSE), "€"))</f>
        <v/>
      </c>
      <c r="H91" s="447" t="str">
        <f>IF(A91="","",Ermittlung_Kofi!V92*VLOOKUP(UHG,TN_UHG_Jahr_Monat,Monatsverwendungsnachweis!$S$9,FALSE)+Ermittlung_Kofi!AC92*VLOOKUP(UHG,TN_UHG_Jahr_Tag,Monatsverwendungsnachweis!$S$9,FALSE))</f>
        <v/>
      </c>
      <c r="I91" s="447" t="str">
        <f t="shared" si="13"/>
        <v/>
      </c>
      <c r="J91" s="329" t="str">
        <f>IF(A91="","",IF(Monatsverwendungsnachweis!S102="","",Monatsverwendungsnachweis!S102))</f>
        <v/>
      </c>
      <c r="K91" s="329" t="str">
        <f t="shared" si="14"/>
        <v/>
      </c>
    </row>
    <row r="92" spans="1:11" x14ac:dyDescent="0.25">
      <c r="A92" s="328" t="str">
        <f>IF(Ermittlung_Kofi!M93=0,"",IFERROR(VLOOKUP(Monatsverwendungsnachweis!B103,Positionen,4,FALSE),""))</f>
        <v/>
      </c>
      <c r="B92" s="329" t="str">
        <f t="shared" si="10"/>
        <v/>
      </c>
      <c r="C92" s="328" t="str">
        <f>IF(A92="","",CONCATENATE("UHG"," / ",Monatsverwendungsnachweis!$D$7," / ",RIGHT(Monatsverwendungsnachweis!$F$7,2)," / ",ROW()-1))</f>
        <v/>
      </c>
      <c r="D92" s="330" t="str">
        <f t="shared" si="11"/>
        <v/>
      </c>
      <c r="E92" s="330" t="str">
        <f t="shared" si="12"/>
        <v/>
      </c>
      <c r="F92" s="329" t="str">
        <f>IF(A92="","",VLOOKUP(Monatsverwendungsnachweis!B103,Positionen,5,FALSE))</f>
        <v/>
      </c>
      <c r="G92" s="418" t="str">
        <f>IF(A92="","",CONCATENATE(Monatsverwendungsnachweis!D103," / ",LEFT(Monatsverwendungsnachweis!E103,3)," / ",UHG," / ",Ermittlung_Kofi!V93," x Monat"," a ",VLOOKUP(UHG,TN_UHG_Jahr_Monat,Monatsverwendungsnachweis!$S$9,FALSE), "€ /"," ",Ermittlung_Kofi!AC93," x Tage"," a ",VLOOKUP(UHG,TN_UHG_Jahr_Tag,Monatsverwendungsnachweis!$S$9,FALSE), "€"))</f>
        <v/>
      </c>
      <c r="H92" s="447" t="str">
        <f>IF(A92="","",Ermittlung_Kofi!V93*VLOOKUP(UHG,TN_UHG_Jahr_Monat,Monatsverwendungsnachweis!$S$9,FALSE)+Ermittlung_Kofi!AC93*VLOOKUP(UHG,TN_UHG_Jahr_Tag,Monatsverwendungsnachweis!$S$9,FALSE))</f>
        <v/>
      </c>
      <c r="I92" s="447" t="str">
        <f t="shared" si="13"/>
        <v/>
      </c>
      <c r="J92" s="329" t="str">
        <f>IF(A92="","",IF(Monatsverwendungsnachweis!S103="","",Monatsverwendungsnachweis!S103))</f>
        <v/>
      </c>
      <c r="K92" s="329" t="str">
        <f t="shared" si="14"/>
        <v/>
      </c>
    </row>
    <row r="93" spans="1:11" x14ac:dyDescent="0.25">
      <c r="A93" s="328" t="str">
        <f>IF(Ermittlung_Kofi!M94=0,"",IFERROR(VLOOKUP(Monatsverwendungsnachweis!B104,Positionen,4,FALSE),""))</f>
        <v/>
      </c>
      <c r="B93" s="329" t="str">
        <f t="shared" si="10"/>
        <v/>
      </c>
      <c r="C93" s="328" t="str">
        <f>IF(A93="","",CONCATENATE("UHG"," / ",Monatsverwendungsnachweis!$D$7," / ",RIGHT(Monatsverwendungsnachweis!$F$7,2)," / ",ROW()-1))</f>
        <v/>
      </c>
      <c r="D93" s="330" t="str">
        <f t="shared" si="11"/>
        <v/>
      </c>
      <c r="E93" s="330" t="str">
        <f t="shared" si="12"/>
        <v/>
      </c>
      <c r="F93" s="329" t="str">
        <f>IF(A93="","",VLOOKUP(Monatsverwendungsnachweis!B104,Positionen,5,FALSE))</f>
        <v/>
      </c>
      <c r="G93" s="418" t="str">
        <f>IF(A93="","",CONCATENATE(Monatsverwendungsnachweis!D104," / ",LEFT(Monatsverwendungsnachweis!E104,3)," / ",UHG," / ",Ermittlung_Kofi!V94," x Monat"," a ",VLOOKUP(UHG,TN_UHG_Jahr_Monat,Monatsverwendungsnachweis!$S$9,FALSE), "€ /"," ",Ermittlung_Kofi!AC94," x Tage"," a ",VLOOKUP(UHG,TN_UHG_Jahr_Tag,Monatsverwendungsnachweis!$S$9,FALSE), "€"))</f>
        <v/>
      </c>
      <c r="H93" s="447" t="str">
        <f>IF(A93="","",Ermittlung_Kofi!V94*VLOOKUP(UHG,TN_UHG_Jahr_Monat,Monatsverwendungsnachweis!$S$9,FALSE)+Ermittlung_Kofi!AC94*VLOOKUP(UHG,TN_UHG_Jahr_Tag,Monatsverwendungsnachweis!$S$9,FALSE))</f>
        <v/>
      </c>
      <c r="I93" s="447" t="str">
        <f t="shared" si="13"/>
        <v/>
      </c>
      <c r="J93" s="329" t="str">
        <f>IF(A93="","",IF(Monatsverwendungsnachweis!S104="","",Monatsverwendungsnachweis!S104))</f>
        <v/>
      </c>
      <c r="K93" s="329" t="str">
        <f t="shared" si="14"/>
        <v/>
      </c>
    </row>
    <row r="94" spans="1:11" x14ac:dyDescent="0.25">
      <c r="A94" s="328" t="str">
        <f>IF(Ermittlung_Kofi!M95=0,"",IFERROR(VLOOKUP(Monatsverwendungsnachweis!B105,Positionen,4,FALSE),""))</f>
        <v/>
      </c>
      <c r="B94" s="329" t="str">
        <f t="shared" si="10"/>
        <v/>
      </c>
      <c r="C94" s="328" t="str">
        <f>IF(A94="","",CONCATENATE("UHG"," / ",Monatsverwendungsnachweis!$D$7," / ",RIGHT(Monatsverwendungsnachweis!$F$7,2)," / ",ROW()-1))</f>
        <v/>
      </c>
      <c r="D94" s="330" t="str">
        <f t="shared" si="11"/>
        <v/>
      </c>
      <c r="E94" s="330" t="str">
        <f t="shared" si="12"/>
        <v/>
      </c>
      <c r="F94" s="329" t="str">
        <f>IF(A94="","",VLOOKUP(Monatsverwendungsnachweis!B105,Positionen,5,FALSE))</f>
        <v/>
      </c>
      <c r="G94" s="418" t="str">
        <f>IF(A94="","",CONCATENATE(Monatsverwendungsnachweis!D105," / ",LEFT(Monatsverwendungsnachweis!E105,3)," / ",UHG," / ",Ermittlung_Kofi!V95," x Monat"," a ",VLOOKUP(UHG,TN_UHG_Jahr_Monat,Monatsverwendungsnachweis!$S$9,FALSE), "€ /"," ",Ermittlung_Kofi!AC95," x Tage"," a ",VLOOKUP(UHG,TN_UHG_Jahr_Tag,Monatsverwendungsnachweis!$S$9,FALSE), "€"))</f>
        <v/>
      </c>
      <c r="H94" s="447" t="str">
        <f>IF(A94="","",Ermittlung_Kofi!V95*VLOOKUP(UHG,TN_UHG_Jahr_Monat,Monatsverwendungsnachweis!$S$9,FALSE)+Ermittlung_Kofi!AC95*VLOOKUP(UHG,TN_UHG_Jahr_Tag,Monatsverwendungsnachweis!$S$9,FALSE))</f>
        <v/>
      </c>
      <c r="I94" s="447" t="str">
        <f t="shared" si="13"/>
        <v/>
      </c>
      <c r="J94" s="329" t="str">
        <f>IF(A94="","",IF(Monatsverwendungsnachweis!S105="","",Monatsverwendungsnachweis!S105))</f>
        <v/>
      </c>
      <c r="K94" s="329" t="str">
        <f t="shared" si="14"/>
        <v/>
      </c>
    </row>
    <row r="95" spans="1:11" x14ac:dyDescent="0.25">
      <c r="A95" s="328" t="str">
        <f>IF(Ermittlung_Kofi!M96=0,"",IFERROR(VLOOKUP(Monatsverwendungsnachweis!B106,Positionen,4,FALSE),""))</f>
        <v/>
      </c>
      <c r="B95" s="329" t="str">
        <f t="shared" si="10"/>
        <v/>
      </c>
      <c r="C95" s="328" t="str">
        <f>IF(A95="","",CONCATENATE("UHG"," / ",Monatsverwendungsnachweis!$D$7," / ",RIGHT(Monatsverwendungsnachweis!$F$7,2)," / ",ROW()-1))</f>
        <v/>
      </c>
      <c r="D95" s="330" t="str">
        <f t="shared" si="11"/>
        <v/>
      </c>
      <c r="E95" s="330" t="str">
        <f t="shared" si="12"/>
        <v/>
      </c>
      <c r="F95" s="329" t="str">
        <f>IF(A95="","",VLOOKUP(Monatsverwendungsnachweis!B106,Positionen,5,FALSE))</f>
        <v/>
      </c>
      <c r="G95" s="418" t="str">
        <f>IF(A95="","",CONCATENATE(Monatsverwendungsnachweis!D106," / ",LEFT(Monatsverwendungsnachweis!E106,3)," / ",UHG," / ",Ermittlung_Kofi!V96," x Monat"," a ",VLOOKUP(UHG,TN_UHG_Jahr_Monat,Monatsverwendungsnachweis!$S$9,FALSE), "€ /"," ",Ermittlung_Kofi!AC96," x Tage"," a ",VLOOKUP(UHG,TN_UHG_Jahr_Tag,Monatsverwendungsnachweis!$S$9,FALSE), "€"))</f>
        <v/>
      </c>
      <c r="H95" s="447" t="str">
        <f>IF(A95="","",Ermittlung_Kofi!V96*VLOOKUP(UHG,TN_UHG_Jahr_Monat,Monatsverwendungsnachweis!$S$9,FALSE)+Ermittlung_Kofi!AC96*VLOOKUP(UHG,TN_UHG_Jahr_Tag,Monatsverwendungsnachweis!$S$9,FALSE))</f>
        <v/>
      </c>
      <c r="I95" s="447" t="str">
        <f t="shared" si="13"/>
        <v/>
      </c>
      <c r="J95" s="329" t="str">
        <f>IF(A95="","",IF(Monatsverwendungsnachweis!S106="","",Monatsverwendungsnachweis!S106))</f>
        <v/>
      </c>
      <c r="K95" s="329" t="str">
        <f t="shared" si="14"/>
        <v/>
      </c>
    </row>
    <row r="96" spans="1:11" x14ac:dyDescent="0.25">
      <c r="A96" s="328" t="str">
        <f>IF(Ermittlung_Kofi!M97=0,"",IFERROR(VLOOKUP(Monatsverwendungsnachweis!B107,Positionen,4,FALSE),""))</f>
        <v/>
      </c>
      <c r="B96" s="329" t="str">
        <f t="shared" si="10"/>
        <v/>
      </c>
      <c r="C96" s="328" t="str">
        <f>IF(A96="","",CONCATENATE("UHG"," / ",Monatsverwendungsnachweis!$D$7," / ",RIGHT(Monatsverwendungsnachweis!$F$7,2)," / ",ROW()-1))</f>
        <v/>
      </c>
      <c r="D96" s="330" t="str">
        <f t="shared" si="11"/>
        <v/>
      </c>
      <c r="E96" s="330" t="str">
        <f t="shared" si="12"/>
        <v/>
      </c>
      <c r="F96" s="329" t="str">
        <f>IF(A96="","",VLOOKUP(Monatsverwendungsnachweis!B107,Positionen,5,FALSE))</f>
        <v/>
      </c>
      <c r="G96" s="418" t="str">
        <f>IF(A96="","",CONCATENATE(Monatsverwendungsnachweis!D107," / ",LEFT(Monatsverwendungsnachweis!E107,3)," / ",UHG," / ",Ermittlung_Kofi!V97," x Monat"," a ",VLOOKUP(UHG,TN_UHG_Jahr_Monat,Monatsverwendungsnachweis!$S$9,FALSE), "€ /"," ",Ermittlung_Kofi!AC97," x Tage"," a ",VLOOKUP(UHG,TN_UHG_Jahr_Tag,Monatsverwendungsnachweis!$S$9,FALSE), "€"))</f>
        <v/>
      </c>
      <c r="H96" s="447" t="str">
        <f>IF(A96="","",Ermittlung_Kofi!V97*VLOOKUP(UHG,TN_UHG_Jahr_Monat,Monatsverwendungsnachweis!$S$9,FALSE)+Ermittlung_Kofi!AC97*VLOOKUP(UHG,TN_UHG_Jahr_Tag,Monatsverwendungsnachweis!$S$9,FALSE))</f>
        <v/>
      </c>
      <c r="I96" s="447" t="str">
        <f t="shared" si="13"/>
        <v/>
      </c>
      <c r="J96" s="329" t="str">
        <f>IF(A96="","",IF(Monatsverwendungsnachweis!S107="","",Monatsverwendungsnachweis!S107))</f>
        <v/>
      </c>
      <c r="K96" s="329" t="str">
        <f t="shared" si="14"/>
        <v/>
      </c>
    </row>
    <row r="97" spans="1:11" x14ac:dyDescent="0.25">
      <c r="A97" s="328" t="str">
        <f>IF(Ermittlung_Kofi!M98=0,"",IFERROR(VLOOKUP(Monatsverwendungsnachweis!B108,Positionen,4,FALSE),""))</f>
        <v/>
      </c>
      <c r="B97" s="329" t="str">
        <f t="shared" si="10"/>
        <v/>
      </c>
      <c r="C97" s="328" t="str">
        <f>IF(A97="","",CONCATENATE("UHG"," / ",Monatsverwendungsnachweis!$D$7," / ",RIGHT(Monatsverwendungsnachweis!$F$7,2)," / ",ROW()-1))</f>
        <v/>
      </c>
      <c r="D97" s="330" t="str">
        <f t="shared" si="11"/>
        <v/>
      </c>
      <c r="E97" s="330" t="str">
        <f t="shared" si="12"/>
        <v/>
      </c>
      <c r="F97" s="329" t="str">
        <f>IF(A97="","",VLOOKUP(Monatsverwendungsnachweis!B108,Positionen,5,FALSE))</f>
        <v/>
      </c>
      <c r="G97" s="418" t="str">
        <f>IF(A97="","",CONCATENATE(Monatsverwendungsnachweis!D108," / ",LEFT(Monatsverwendungsnachweis!E108,3)," / ",UHG," / ",Ermittlung_Kofi!V98," x Monat"," a ",VLOOKUP(UHG,TN_UHG_Jahr_Monat,Monatsverwendungsnachweis!$S$9,FALSE), "€ /"," ",Ermittlung_Kofi!AC98," x Tage"," a ",VLOOKUP(UHG,TN_UHG_Jahr_Tag,Monatsverwendungsnachweis!$S$9,FALSE), "€"))</f>
        <v/>
      </c>
      <c r="H97" s="447" t="str">
        <f>IF(A97="","",Ermittlung_Kofi!V98*VLOOKUP(UHG,TN_UHG_Jahr_Monat,Monatsverwendungsnachweis!$S$9,FALSE)+Ermittlung_Kofi!AC98*VLOOKUP(UHG,TN_UHG_Jahr_Tag,Monatsverwendungsnachweis!$S$9,FALSE))</f>
        <v/>
      </c>
      <c r="I97" s="447" t="str">
        <f t="shared" si="13"/>
        <v/>
      </c>
      <c r="J97" s="329" t="str">
        <f>IF(A97="","",IF(Monatsverwendungsnachweis!S108="","",Monatsverwendungsnachweis!S108))</f>
        <v/>
      </c>
      <c r="K97" s="329" t="str">
        <f t="shared" si="14"/>
        <v/>
      </c>
    </row>
    <row r="98" spans="1:11" x14ac:dyDescent="0.25">
      <c r="A98" s="328" t="str">
        <f>IF(Ermittlung_Kofi!M99=0,"",IFERROR(VLOOKUP(Monatsverwendungsnachweis!B109,Positionen,4,FALSE),""))</f>
        <v/>
      </c>
      <c r="B98" s="329" t="str">
        <f t="shared" si="10"/>
        <v/>
      </c>
      <c r="C98" s="328" t="str">
        <f>IF(A98="","",CONCATENATE("UHG"," / ",Monatsverwendungsnachweis!$D$7," / ",RIGHT(Monatsverwendungsnachweis!$F$7,2)," / ",ROW()-1))</f>
        <v/>
      </c>
      <c r="D98" s="330" t="str">
        <f t="shared" si="11"/>
        <v/>
      </c>
      <c r="E98" s="330" t="str">
        <f t="shared" si="12"/>
        <v/>
      </c>
      <c r="F98" s="329" t="str">
        <f>IF(A98="","",VLOOKUP(Monatsverwendungsnachweis!B109,Positionen,5,FALSE))</f>
        <v/>
      </c>
      <c r="G98" s="418" t="str">
        <f>IF(A98="","",CONCATENATE(Monatsverwendungsnachweis!D109," / ",LEFT(Monatsverwendungsnachweis!E109,3)," / ",UHG," / ",Ermittlung_Kofi!V99," x Monat"," a ",VLOOKUP(UHG,TN_UHG_Jahr_Monat,Monatsverwendungsnachweis!$S$9,FALSE), "€ /"," ",Ermittlung_Kofi!AC99," x Tage"," a ",VLOOKUP(UHG,TN_UHG_Jahr_Tag,Monatsverwendungsnachweis!$S$9,FALSE), "€"))</f>
        <v/>
      </c>
      <c r="H98" s="447" t="str">
        <f>IF(A98="","",Ermittlung_Kofi!V99*VLOOKUP(UHG,TN_UHG_Jahr_Monat,Monatsverwendungsnachweis!$S$9,FALSE)+Ermittlung_Kofi!AC99*VLOOKUP(UHG,TN_UHG_Jahr_Tag,Monatsverwendungsnachweis!$S$9,FALSE))</f>
        <v/>
      </c>
      <c r="I98" s="447" t="str">
        <f t="shared" si="13"/>
        <v/>
      </c>
      <c r="J98" s="329" t="str">
        <f>IF(A98="","",IF(Monatsverwendungsnachweis!S109="","",Monatsverwendungsnachweis!S109))</f>
        <v/>
      </c>
      <c r="K98" s="329" t="str">
        <f t="shared" si="14"/>
        <v/>
      </c>
    </row>
    <row r="99" spans="1:11" x14ac:dyDescent="0.25">
      <c r="A99" s="328" t="str">
        <f>IF(Ermittlung_Kofi!M100=0,"",IFERROR(VLOOKUP(Monatsverwendungsnachweis!B110,Positionen,4,FALSE),""))</f>
        <v/>
      </c>
      <c r="B99" s="329" t="str">
        <f t="shared" si="10"/>
        <v/>
      </c>
      <c r="C99" s="328" t="str">
        <f>IF(A99="","",CONCATENATE("UHG"," / ",Monatsverwendungsnachweis!$D$7," / ",RIGHT(Monatsverwendungsnachweis!$F$7,2)," / ",ROW()-1))</f>
        <v/>
      </c>
      <c r="D99" s="330" t="str">
        <f t="shared" si="11"/>
        <v/>
      </c>
      <c r="E99" s="330" t="str">
        <f t="shared" si="12"/>
        <v/>
      </c>
      <c r="F99" s="329" t="str">
        <f>IF(A99="","",VLOOKUP(Monatsverwendungsnachweis!B110,Positionen,5,FALSE))</f>
        <v/>
      </c>
      <c r="G99" s="418" t="str">
        <f>IF(A99="","",CONCATENATE(Monatsverwendungsnachweis!D110," / ",LEFT(Monatsverwendungsnachweis!E110,3)," / ",UHG," / ",Ermittlung_Kofi!V100," x Monat"," a ",VLOOKUP(UHG,TN_UHG_Jahr_Monat,Monatsverwendungsnachweis!$S$9,FALSE), "€ /"," ",Ermittlung_Kofi!AC100," x Tage"," a ",VLOOKUP(UHG,TN_UHG_Jahr_Tag,Monatsverwendungsnachweis!$S$9,FALSE), "€"))</f>
        <v/>
      </c>
      <c r="H99" s="447" t="str">
        <f>IF(A99="","",Ermittlung_Kofi!V100*VLOOKUP(UHG,TN_UHG_Jahr_Monat,Monatsverwendungsnachweis!$S$9,FALSE)+Ermittlung_Kofi!AC100*VLOOKUP(UHG,TN_UHG_Jahr_Tag,Monatsverwendungsnachweis!$S$9,FALSE))</f>
        <v/>
      </c>
      <c r="I99" s="447" t="str">
        <f t="shared" si="13"/>
        <v/>
      </c>
      <c r="J99" s="329" t="str">
        <f>IF(A99="","",IF(Monatsverwendungsnachweis!S110="","",Monatsverwendungsnachweis!S110))</f>
        <v/>
      </c>
      <c r="K99" s="329" t="str">
        <f t="shared" si="14"/>
        <v/>
      </c>
    </row>
    <row r="100" spans="1:11" x14ac:dyDescent="0.25">
      <c r="A100" s="328" t="str">
        <f>IF(Ermittlung_Kofi!M101=0,"",IFERROR(VLOOKUP(Monatsverwendungsnachweis!B111,Positionen,4,FALSE),""))</f>
        <v/>
      </c>
      <c r="B100" s="329" t="str">
        <f t="shared" si="10"/>
        <v/>
      </c>
      <c r="C100" s="328" t="str">
        <f>IF(A100="","",CONCATENATE("UHG"," / ",Monatsverwendungsnachweis!$D$7," / ",RIGHT(Monatsverwendungsnachweis!$F$7,2)," / ",ROW()-1))</f>
        <v/>
      </c>
      <c r="D100" s="330" t="str">
        <f t="shared" si="11"/>
        <v/>
      </c>
      <c r="E100" s="330" t="str">
        <f t="shared" si="12"/>
        <v/>
      </c>
      <c r="F100" s="329" t="str">
        <f>IF(A100="","",VLOOKUP(Monatsverwendungsnachweis!B111,Positionen,5,FALSE))</f>
        <v/>
      </c>
      <c r="G100" s="418" t="str">
        <f>IF(A100="","",CONCATENATE(Monatsverwendungsnachweis!D111," / ",LEFT(Monatsverwendungsnachweis!E111,3)," / ",UHG," / ",Ermittlung_Kofi!V101," x Monat"," a ",VLOOKUP(UHG,TN_UHG_Jahr_Monat,Monatsverwendungsnachweis!$S$9,FALSE), "€ /"," ",Ermittlung_Kofi!AC101," x Tage"," a ",VLOOKUP(UHG,TN_UHG_Jahr_Tag,Monatsverwendungsnachweis!$S$9,FALSE), "€"))</f>
        <v/>
      </c>
      <c r="H100" s="447" t="str">
        <f>IF(A100="","",Ermittlung_Kofi!V101*VLOOKUP(UHG,TN_UHG_Jahr_Monat,Monatsverwendungsnachweis!$S$9,FALSE)+Ermittlung_Kofi!AC101*VLOOKUP(UHG,TN_UHG_Jahr_Tag,Monatsverwendungsnachweis!$S$9,FALSE))</f>
        <v/>
      </c>
      <c r="I100" s="447" t="str">
        <f t="shared" si="13"/>
        <v/>
      </c>
      <c r="J100" s="329" t="str">
        <f>IF(A100="","",IF(Monatsverwendungsnachweis!S111="","",Monatsverwendungsnachweis!S111))</f>
        <v/>
      </c>
      <c r="K100" s="329" t="str">
        <f t="shared" si="14"/>
        <v/>
      </c>
    </row>
    <row r="101" spans="1:11" x14ac:dyDescent="0.25">
      <c r="A101" s="328" t="str">
        <f>IF(Ermittlung_Kofi!M102=0,"",IFERROR(VLOOKUP(Monatsverwendungsnachweis!B112,Positionen,4,FALSE),""))</f>
        <v/>
      </c>
      <c r="B101" s="329" t="str">
        <f t="shared" ref="B101:B164" si="15">IF(A101="","","ZE")</f>
        <v/>
      </c>
      <c r="C101" s="328" t="str">
        <f>IF(A101="","",CONCATENATE("UHG"," / ",Monatsverwendungsnachweis!$D$7," / ",RIGHT(Monatsverwendungsnachweis!$F$7,2)," / ",ROW()-1))</f>
        <v/>
      </c>
      <c r="D101" s="330" t="str">
        <f t="shared" ref="D101:D164" si="16">IF(A101="","",Monatsende)</f>
        <v/>
      </c>
      <c r="E101" s="330" t="str">
        <f t="shared" ref="E101:E164" si="17">IF(A101="","",Monatsende)</f>
        <v/>
      </c>
      <c r="F101" s="329" t="str">
        <f>IF(A101="","",VLOOKUP(Monatsverwendungsnachweis!B112,Positionen,5,FALSE))</f>
        <v/>
      </c>
      <c r="G101" s="418" t="str">
        <f>IF(A101="","",CONCATENATE(Monatsverwendungsnachweis!D112," / ",LEFT(Monatsverwendungsnachweis!E112,3)," / ",UHG," / ",Ermittlung_Kofi!V102," x Monat"," a ",VLOOKUP(UHG,TN_UHG_Jahr_Monat,Monatsverwendungsnachweis!$S$9,FALSE), "€ /"," ",Ermittlung_Kofi!AC102," x Tage"," a ",VLOOKUP(UHG,TN_UHG_Jahr_Tag,Monatsverwendungsnachweis!$S$9,FALSE), "€"))</f>
        <v/>
      </c>
      <c r="H101" s="447" t="str">
        <f>IF(A101="","",Ermittlung_Kofi!V102*VLOOKUP(UHG,TN_UHG_Jahr_Monat,Monatsverwendungsnachweis!$S$9,FALSE)+Ermittlung_Kofi!AC102*VLOOKUP(UHG,TN_UHG_Jahr_Tag,Monatsverwendungsnachweis!$S$9,FALSE))</f>
        <v/>
      </c>
      <c r="I101" s="447" t="str">
        <f t="shared" ref="I101:I164" si="18">H101</f>
        <v/>
      </c>
      <c r="J101" s="329" t="str">
        <f>IF(A101="","",IF(Monatsverwendungsnachweis!S112="","",Monatsverwendungsnachweis!S112))</f>
        <v/>
      </c>
      <c r="K101" s="329" t="str">
        <f t="shared" ref="K101:K164" si="19">IF(A101="","","0")</f>
        <v/>
      </c>
    </row>
    <row r="102" spans="1:11" x14ac:dyDescent="0.25">
      <c r="A102" s="328" t="str">
        <f>IF(Ermittlung_Kofi!M103=0,"",IFERROR(VLOOKUP(Monatsverwendungsnachweis!B113,Positionen,4,FALSE),""))</f>
        <v/>
      </c>
      <c r="B102" s="329" t="str">
        <f t="shared" si="15"/>
        <v/>
      </c>
      <c r="C102" s="328" t="str">
        <f>IF(A102="","",CONCATENATE("UHG"," / ",Monatsverwendungsnachweis!$D$7," / ",RIGHT(Monatsverwendungsnachweis!$F$7,2)," / ",ROW()-1))</f>
        <v/>
      </c>
      <c r="D102" s="330" t="str">
        <f t="shared" si="16"/>
        <v/>
      </c>
      <c r="E102" s="330" t="str">
        <f t="shared" si="17"/>
        <v/>
      </c>
      <c r="F102" s="329" t="str">
        <f>IF(A102="","",VLOOKUP(Monatsverwendungsnachweis!B113,Positionen,5,FALSE))</f>
        <v/>
      </c>
      <c r="G102" s="418" t="str">
        <f>IF(A102="","",CONCATENATE(Monatsverwendungsnachweis!D113," / ",LEFT(Monatsverwendungsnachweis!E113,3)," / ",UHG," / ",Ermittlung_Kofi!V103," x Monat"," a ",VLOOKUP(UHG,TN_UHG_Jahr_Monat,Monatsverwendungsnachweis!$S$9,FALSE), "€ /"," ",Ermittlung_Kofi!AC103," x Tage"," a ",VLOOKUP(UHG,TN_UHG_Jahr_Tag,Monatsverwendungsnachweis!$S$9,FALSE), "€"))</f>
        <v/>
      </c>
      <c r="H102" s="447" t="str">
        <f>IF(A102="","",Ermittlung_Kofi!V103*VLOOKUP(UHG,TN_UHG_Jahr_Monat,Monatsverwendungsnachweis!$S$9,FALSE)+Ermittlung_Kofi!AC103*VLOOKUP(UHG,TN_UHG_Jahr_Tag,Monatsverwendungsnachweis!$S$9,FALSE))</f>
        <v/>
      </c>
      <c r="I102" s="447" t="str">
        <f t="shared" si="18"/>
        <v/>
      </c>
      <c r="J102" s="329" t="str">
        <f>IF(A102="","",IF(Monatsverwendungsnachweis!S113="","",Monatsverwendungsnachweis!S113))</f>
        <v/>
      </c>
      <c r="K102" s="329" t="str">
        <f t="shared" si="19"/>
        <v/>
      </c>
    </row>
    <row r="103" spans="1:11" x14ac:dyDescent="0.25">
      <c r="A103" s="328" t="str">
        <f>IF(Ermittlung_Kofi!M104=0,"",IFERROR(VLOOKUP(Monatsverwendungsnachweis!B114,Positionen,4,FALSE),""))</f>
        <v/>
      </c>
      <c r="B103" s="329" t="str">
        <f t="shared" si="15"/>
        <v/>
      </c>
      <c r="C103" s="328" t="str">
        <f>IF(A103="","",CONCATENATE("UHG"," / ",Monatsverwendungsnachweis!$D$7," / ",RIGHT(Monatsverwendungsnachweis!$F$7,2)," / ",ROW()-1))</f>
        <v/>
      </c>
      <c r="D103" s="330" t="str">
        <f t="shared" si="16"/>
        <v/>
      </c>
      <c r="E103" s="330" t="str">
        <f t="shared" si="17"/>
        <v/>
      </c>
      <c r="F103" s="329" t="str">
        <f>IF(A103="","",VLOOKUP(Monatsverwendungsnachweis!B114,Positionen,5,FALSE))</f>
        <v/>
      </c>
      <c r="G103" s="418" t="str">
        <f>IF(A103="","",CONCATENATE(Monatsverwendungsnachweis!D114," / ",LEFT(Monatsverwendungsnachweis!E114,3)," / ",UHG," / ",Ermittlung_Kofi!V104," x Monat"," a ",VLOOKUP(UHG,TN_UHG_Jahr_Monat,Monatsverwendungsnachweis!$S$9,FALSE), "€ /"," ",Ermittlung_Kofi!AC104," x Tage"," a ",VLOOKUP(UHG,TN_UHG_Jahr_Tag,Monatsverwendungsnachweis!$S$9,FALSE), "€"))</f>
        <v/>
      </c>
      <c r="H103" s="447" t="str">
        <f>IF(A103="","",Ermittlung_Kofi!V104*VLOOKUP(UHG,TN_UHG_Jahr_Monat,Monatsverwendungsnachweis!$S$9,FALSE)+Ermittlung_Kofi!AC104*VLOOKUP(UHG,TN_UHG_Jahr_Tag,Monatsverwendungsnachweis!$S$9,FALSE))</f>
        <v/>
      </c>
      <c r="I103" s="447" t="str">
        <f t="shared" si="18"/>
        <v/>
      </c>
      <c r="J103" s="329" t="str">
        <f>IF(A103="","",IF(Monatsverwendungsnachweis!S114="","",Monatsverwendungsnachweis!S114))</f>
        <v/>
      </c>
      <c r="K103" s="329" t="str">
        <f t="shared" si="19"/>
        <v/>
      </c>
    </row>
    <row r="104" spans="1:11" x14ac:dyDescent="0.25">
      <c r="A104" s="328" t="str">
        <f>IF(Ermittlung_Kofi!M105=0,"",IFERROR(VLOOKUP(Monatsverwendungsnachweis!B115,Positionen,4,FALSE),""))</f>
        <v/>
      </c>
      <c r="B104" s="329" t="str">
        <f t="shared" si="15"/>
        <v/>
      </c>
      <c r="C104" s="328" t="str">
        <f>IF(A104="","",CONCATENATE("UHG"," / ",Monatsverwendungsnachweis!$D$7," / ",RIGHT(Monatsverwendungsnachweis!$F$7,2)," / ",ROW()-1))</f>
        <v/>
      </c>
      <c r="D104" s="330" t="str">
        <f t="shared" si="16"/>
        <v/>
      </c>
      <c r="E104" s="330" t="str">
        <f t="shared" si="17"/>
        <v/>
      </c>
      <c r="F104" s="329" t="str">
        <f>IF(A104="","",VLOOKUP(Monatsverwendungsnachweis!B115,Positionen,5,FALSE))</f>
        <v/>
      </c>
      <c r="G104" s="418" t="str">
        <f>IF(A104="","",CONCATENATE(Monatsverwendungsnachweis!D115," / ",LEFT(Monatsverwendungsnachweis!E115,3)," / ",UHG," / ",Ermittlung_Kofi!V105," x Monat"," a ",VLOOKUP(UHG,TN_UHG_Jahr_Monat,Monatsverwendungsnachweis!$S$9,FALSE), "€ /"," ",Ermittlung_Kofi!AC105," x Tage"," a ",VLOOKUP(UHG,TN_UHG_Jahr_Tag,Monatsverwendungsnachweis!$S$9,FALSE), "€"))</f>
        <v/>
      </c>
      <c r="H104" s="447" t="str">
        <f>IF(A104="","",Ermittlung_Kofi!V105*VLOOKUP(UHG,TN_UHG_Jahr_Monat,Monatsverwendungsnachweis!$S$9,FALSE)+Ermittlung_Kofi!AC105*VLOOKUP(UHG,TN_UHG_Jahr_Tag,Monatsverwendungsnachweis!$S$9,FALSE))</f>
        <v/>
      </c>
      <c r="I104" s="447" t="str">
        <f t="shared" si="18"/>
        <v/>
      </c>
      <c r="J104" s="329" t="str">
        <f>IF(A104="","",IF(Monatsverwendungsnachweis!S115="","",Monatsverwendungsnachweis!S115))</f>
        <v/>
      </c>
      <c r="K104" s="329" t="str">
        <f t="shared" si="19"/>
        <v/>
      </c>
    </row>
    <row r="105" spans="1:11" x14ac:dyDescent="0.25">
      <c r="A105" s="328" t="str">
        <f>IF(Ermittlung_Kofi!M106=0,"",IFERROR(VLOOKUP(Monatsverwendungsnachweis!B116,Positionen,4,FALSE),""))</f>
        <v/>
      </c>
      <c r="B105" s="329" t="str">
        <f t="shared" si="15"/>
        <v/>
      </c>
      <c r="C105" s="328" t="str">
        <f>IF(A105="","",CONCATENATE("UHG"," / ",Monatsverwendungsnachweis!$D$7," / ",RIGHT(Monatsverwendungsnachweis!$F$7,2)," / ",ROW()-1))</f>
        <v/>
      </c>
      <c r="D105" s="330" t="str">
        <f t="shared" si="16"/>
        <v/>
      </c>
      <c r="E105" s="330" t="str">
        <f t="shared" si="17"/>
        <v/>
      </c>
      <c r="F105" s="329" t="str">
        <f>IF(A105="","",VLOOKUP(Monatsverwendungsnachweis!B116,Positionen,5,FALSE))</f>
        <v/>
      </c>
      <c r="G105" s="418" t="str">
        <f>IF(A105="","",CONCATENATE(Monatsverwendungsnachweis!D116," / ",LEFT(Monatsverwendungsnachweis!E116,3)," / ",UHG," / ",Ermittlung_Kofi!V106," x Monat"," a ",VLOOKUP(UHG,TN_UHG_Jahr_Monat,Monatsverwendungsnachweis!$S$9,FALSE), "€ /"," ",Ermittlung_Kofi!AC106," x Tage"," a ",VLOOKUP(UHG,TN_UHG_Jahr_Tag,Monatsverwendungsnachweis!$S$9,FALSE), "€"))</f>
        <v/>
      </c>
      <c r="H105" s="447" t="str">
        <f>IF(A105="","",Ermittlung_Kofi!V106*VLOOKUP(UHG,TN_UHG_Jahr_Monat,Monatsverwendungsnachweis!$S$9,FALSE)+Ermittlung_Kofi!AC106*VLOOKUP(UHG,TN_UHG_Jahr_Tag,Monatsverwendungsnachweis!$S$9,FALSE))</f>
        <v/>
      </c>
      <c r="I105" s="447" t="str">
        <f t="shared" si="18"/>
        <v/>
      </c>
      <c r="J105" s="329" t="str">
        <f>IF(A105="","",IF(Monatsverwendungsnachweis!S116="","",Monatsverwendungsnachweis!S116))</f>
        <v/>
      </c>
      <c r="K105" s="329" t="str">
        <f t="shared" si="19"/>
        <v/>
      </c>
    </row>
    <row r="106" spans="1:11" x14ac:dyDescent="0.25">
      <c r="A106" s="328" t="str">
        <f>IF(Ermittlung_Kofi!M107=0,"",IFERROR(VLOOKUP(Monatsverwendungsnachweis!B117,Positionen,4,FALSE),""))</f>
        <v/>
      </c>
      <c r="B106" s="329" t="str">
        <f t="shared" si="15"/>
        <v/>
      </c>
      <c r="C106" s="328" t="str">
        <f>IF(A106="","",CONCATENATE("UHG"," / ",Monatsverwendungsnachweis!$D$7," / ",RIGHT(Monatsverwendungsnachweis!$F$7,2)," / ",ROW()-1))</f>
        <v/>
      </c>
      <c r="D106" s="330" t="str">
        <f t="shared" si="16"/>
        <v/>
      </c>
      <c r="E106" s="330" t="str">
        <f t="shared" si="17"/>
        <v/>
      </c>
      <c r="F106" s="329" t="str">
        <f>IF(A106="","",VLOOKUP(Monatsverwendungsnachweis!B117,Positionen,5,FALSE))</f>
        <v/>
      </c>
      <c r="G106" s="418" t="str">
        <f>IF(A106="","",CONCATENATE(Monatsverwendungsnachweis!D117," / ",LEFT(Monatsverwendungsnachweis!E117,3)," / ",UHG," / ",Ermittlung_Kofi!V107," x Monat"," a ",VLOOKUP(UHG,TN_UHG_Jahr_Monat,Monatsverwendungsnachweis!$S$9,FALSE), "€ /"," ",Ermittlung_Kofi!AC107," x Tage"," a ",VLOOKUP(UHG,TN_UHG_Jahr_Tag,Monatsverwendungsnachweis!$S$9,FALSE), "€"))</f>
        <v/>
      </c>
      <c r="H106" s="447" t="str">
        <f>IF(A106="","",Ermittlung_Kofi!V107*VLOOKUP(UHG,TN_UHG_Jahr_Monat,Monatsverwendungsnachweis!$S$9,FALSE)+Ermittlung_Kofi!AC107*VLOOKUP(UHG,TN_UHG_Jahr_Tag,Monatsverwendungsnachweis!$S$9,FALSE))</f>
        <v/>
      </c>
      <c r="I106" s="447" t="str">
        <f t="shared" si="18"/>
        <v/>
      </c>
      <c r="J106" s="329" t="str">
        <f>IF(A106="","",IF(Monatsverwendungsnachweis!S117="","",Monatsverwendungsnachweis!S117))</f>
        <v/>
      </c>
      <c r="K106" s="329" t="str">
        <f t="shared" si="19"/>
        <v/>
      </c>
    </row>
    <row r="107" spans="1:11" x14ac:dyDescent="0.25">
      <c r="A107" s="328" t="str">
        <f>IF(Ermittlung_Kofi!M108=0,"",IFERROR(VLOOKUP(Monatsverwendungsnachweis!B118,Positionen,4,FALSE),""))</f>
        <v/>
      </c>
      <c r="B107" s="329" t="str">
        <f t="shared" si="15"/>
        <v/>
      </c>
      <c r="C107" s="328" t="str">
        <f>IF(A107="","",CONCATENATE("UHG"," / ",Monatsverwendungsnachweis!$D$7," / ",RIGHT(Monatsverwendungsnachweis!$F$7,2)," / ",ROW()-1))</f>
        <v/>
      </c>
      <c r="D107" s="330" t="str">
        <f t="shared" si="16"/>
        <v/>
      </c>
      <c r="E107" s="330" t="str">
        <f t="shared" si="17"/>
        <v/>
      </c>
      <c r="F107" s="329" t="str">
        <f>IF(A107="","",VLOOKUP(Monatsverwendungsnachweis!B118,Positionen,5,FALSE))</f>
        <v/>
      </c>
      <c r="G107" s="418" t="str">
        <f>IF(A107="","",CONCATENATE(Monatsverwendungsnachweis!D118," / ",LEFT(Monatsverwendungsnachweis!E118,3)," / ",UHG," / ",Ermittlung_Kofi!V108," x Monat"," a ",VLOOKUP(UHG,TN_UHG_Jahr_Monat,Monatsverwendungsnachweis!$S$9,FALSE), "€ /"," ",Ermittlung_Kofi!AC108," x Tage"," a ",VLOOKUP(UHG,TN_UHG_Jahr_Tag,Monatsverwendungsnachweis!$S$9,FALSE), "€"))</f>
        <v/>
      </c>
      <c r="H107" s="447" t="str">
        <f>IF(A107="","",Ermittlung_Kofi!V108*VLOOKUP(UHG,TN_UHG_Jahr_Monat,Monatsverwendungsnachweis!$S$9,FALSE)+Ermittlung_Kofi!AC108*VLOOKUP(UHG,TN_UHG_Jahr_Tag,Monatsverwendungsnachweis!$S$9,FALSE))</f>
        <v/>
      </c>
      <c r="I107" s="447" t="str">
        <f t="shared" si="18"/>
        <v/>
      </c>
      <c r="J107" s="329" t="str">
        <f>IF(A107="","",IF(Monatsverwendungsnachweis!S118="","",Monatsverwendungsnachweis!S118))</f>
        <v/>
      </c>
      <c r="K107" s="329" t="str">
        <f t="shared" si="19"/>
        <v/>
      </c>
    </row>
    <row r="108" spans="1:11" x14ac:dyDescent="0.25">
      <c r="A108" s="328" t="str">
        <f>IF(Ermittlung_Kofi!M109=0,"",IFERROR(VLOOKUP(Monatsverwendungsnachweis!B119,Positionen,4,FALSE),""))</f>
        <v/>
      </c>
      <c r="B108" s="329" t="str">
        <f t="shared" si="15"/>
        <v/>
      </c>
      <c r="C108" s="328" t="str">
        <f>IF(A108="","",CONCATENATE("UHG"," / ",Monatsverwendungsnachweis!$D$7," / ",RIGHT(Monatsverwendungsnachweis!$F$7,2)," / ",ROW()-1))</f>
        <v/>
      </c>
      <c r="D108" s="330" t="str">
        <f t="shared" si="16"/>
        <v/>
      </c>
      <c r="E108" s="330" t="str">
        <f t="shared" si="17"/>
        <v/>
      </c>
      <c r="F108" s="329" t="str">
        <f>IF(A108="","",VLOOKUP(Monatsverwendungsnachweis!B119,Positionen,5,FALSE))</f>
        <v/>
      </c>
      <c r="G108" s="418" t="str">
        <f>IF(A108="","",CONCATENATE(Monatsverwendungsnachweis!D119," / ",LEFT(Monatsverwendungsnachweis!E119,3)," / ",UHG," / ",Ermittlung_Kofi!V109," x Monat"," a ",VLOOKUP(UHG,TN_UHG_Jahr_Monat,Monatsverwendungsnachweis!$S$9,FALSE), "€ /"," ",Ermittlung_Kofi!AC109," x Tage"," a ",VLOOKUP(UHG,TN_UHG_Jahr_Tag,Monatsverwendungsnachweis!$S$9,FALSE), "€"))</f>
        <v/>
      </c>
      <c r="H108" s="447" t="str">
        <f>IF(A108="","",Ermittlung_Kofi!V109*VLOOKUP(UHG,TN_UHG_Jahr_Monat,Monatsverwendungsnachweis!$S$9,FALSE)+Ermittlung_Kofi!AC109*VLOOKUP(UHG,TN_UHG_Jahr_Tag,Monatsverwendungsnachweis!$S$9,FALSE))</f>
        <v/>
      </c>
      <c r="I108" s="447" t="str">
        <f t="shared" si="18"/>
        <v/>
      </c>
      <c r="J108" s="329" t="str">
        <f>IF(A108="","",IF(Monatsverwendungsnachweis!S119="","",Monatsverwendungsnachweis!S119))</f>
        <v/>
      </c>
      <c r="K108" s="329" t="str">
        <f t="shared" si="19"/>
        <v/>
      </c>
    </row>
    <row r="109" spans="1:11" x14ac:dyDescent="0.25">
      <c r="A109" s="328" t="str">
        <f>IF(Ermittlung_Kofi!M110=0,"",IFERROR(VLOOKUP(Monatsverwendungsnachweis!B120,Positionen,4,FALSE),""))</f>
        <v/>
      </c>
      <c r="B109" s="329" t="str">
        <f t="shared" si="15"/>
        <v/>
      </c>
      <c r="C109" s="328" t="str">
        <f>IF(A109="","",CONCATENATE("UHG"," / ",Monatsverwendungsnachweis!$D$7," / ",RIGHT(Monatsverwendungsnachweis!$F$7,2)," / ",ROW()-1))</f>
        <v/>
      </c>
      <c r="D109" s="330" t="str">
        <f t="shared" si="16"/>
        <v/>
      </c>
      <c r="E109" s="330" t="str">
        <f t="shared" si="17"/>
        <v/>
      </c>
      <c r="F109" s="329" t="str">
        <f>IF(A109="","",VLOOKUP(Monatsverwendungsnachweis!B120,Positionen,5,FALSE))</f>
        <v/>
      </c>
      <c r="G109" s="418" t="str">
        <f>IF(A109="","",CONCATENATE(Monatsverwendungsnachweis!D120," / ",LEFT(Monatsverwendungsnachweis!E120,3)," / ",UHG," / ",Ermittlung_Kofi!V110," x Monat"," a ",VLOOKUP(UHG,TN_UHG_Jahr_Monat,Monatsverwendungsnachweis!$S$9,FALSE), "€ /"," ",Ermittlung_Kofi!AC110," x Tage"," a ",VLOOKUP(UHG,TN_UHG_Jahr_Tag,Monatsverwendungsnachweis!$S$9,FALSE), "€"))</f>
        <v/>
      </c>
      <c r="H109" s="447" t="str">
        <f>IF(A109="","",Ermittlung_Kofi!V110*VLOOKUP(UHG,TN_UHG_Jahr_Monat,Monatsverwendungsnachweis!$S$9,FALSE)+Ermittlung_Kofi!AC110*VLOOKUP(UHG,TN_UHG_Jahr_Tag,Monatsverwendungsnachweis!$S$9,FALSE))</f>
        <v/>
      </c>
      <c r="I109" s="447" t="str">
        <f t="shared" si="18"/>
        <v/>
      </c>
      <c r="J109" s="329" t="str">
        <f>IF(A109="","",IF(Monatsverwendungsnachweis!S120="","",Monatsverwendungsnachweis!S120))</f>
        <v/>
      </c>
      <c r="K109" s="329" t="str">
        <f t="shared" si="19"/>
        <v/>
      </c>
    </row>
    <row r="110" spans="1:11" x14ac:dyDescent="0.25">
      <c r="A110" s="328" t="str">
        <f>IF(Ermittlung_Kofi!M111=0,"",IFERROR(VLOOKUP(Monatsverwendungsnachweis!B121,Positionen,4,FALSE),""))</f>
        <v/>
      </c>
      <c r="B110" s="329" t="str">
        <f t="shared" si="15"/>
        <v/>
      </c>
      <c r="C110" s="328" t="str">
        <f>IF(A110="","",CONCATENATE("UHG"," / ",Monatsverwendungsnachweis!$D$7," / ",RIGHT(Monatsverwendungsnachweis!$F$7,2)," / ",ROW()-1))</f>
        <v/>
      </c>
      <c r="D110" s="330" t="str">
        <f t="shared" si="16"/>
        <v/>
      </c>
      <c r="E110" s="330" t="str">
        <f t="shared" si="17"/>
        <v/>
      </c>
      <c r="F110" s="329" t="str">
        <f>IF(A110="","",VLOOKUP(Monatsverwendungsnachweis!B121,Positionen,5,FALSE))</f>
        <v/>
      </c>
      <c r="G110" s="418" t="str">
        <f>IF(A110="","",CONCATENATE(Monatsverwendungsnachweis!D121," / ",LEFT(Monatsverwendungsnachweis!E121,3)," / ",UHG," / ",Ermittlung_Kofi!V111," x Monat"," a ",VLOOKUP(UHG,TN_UHG_Jahr_Monat,Monatsverwendungsnachweis!$S$9,FALSE), "€ /"," ",Ermittlung_Kofi!AC111," x Tage"," a ",VLOOKUP(UHG,TN_UHG_Jahr_Tag,Monatsverwendungsnachweis!$S$9,FALSE), "€"))</f>
        <v/>
      </c>
      <c r="H110" s="447" t="str">
        <f>IF(A110="","",Ermittlung_Kofi!V111*VLOOKUP(UHG,TN_UHG_Jahr_Monat,Monatsverwendungsnachweis!$S$9,FALSE)+Ermittlung_Kofi!AC111*VLOOKUP(UHG,TN_UHG_Jahr_Tag,Monatsverwendungsnachweis!$S$9,FALSE))</f>
        <v/>
      </c>
      <c r="I110" s="447" t="str">
        <f t="shared" si="18"/>
        <v/>
      </c>
      <c r="J110" s="329" t="str">
        <f>IF(A110="","",IF(Monatsverwendungsnachweis!S121="","",Monatsverwendungsnachweis!S121))</f>
        <v/>
      </c>
      <c r="K110" s="329" t="str">
        <f t="shared" si="19"/>
        <v/>
      </c>
    </row>
    <row r="111" spans="1:11" x14ac:dyDescent="0.25">
      <c r="A111" s="328" t="str">
        <f>IF(Ermittlung_Kofi!M112=0,"",IFERROR(VLOOKUP(Monatsverwendungsnachweis!B122,Positionen,4,FALSE),""))</f>
        <v/>
      </c>
      <c r="B111" s="329" t="str">
        <f t="shared" si="15"/>
        <v/>
      </c>
      <c r="C111" s="328" t="str">
        <f>IF(A111="","",CONCATENATE("UHG"," / ",Monatsverwendungsnachweis!$D$7," / ",RIGHT(Monatsverwendungsnachweis!$F$7,2)," / ",ROW()-1))</f>
        <v/>
      </c>
      <c r="D111" s="330" t="str">
        <f t="shared" si="16"/>
        <v/>
      </c>
      <c r="E111" s="330" t="str">
        <f t="shared" si="17"/>
        <v/>
      </c>
      <c r="F111" s="329" t="str">
        <f>IF(A111="","",VLOOKUP(Monatsverwendungsnachweis!B122,Positionen,5,FALSE))</f>
        <v/>
      </c>
      <c r="G111" s="418" t="str">
        <f>IF(A111="","",CONCATENATE(Monatsverwendungsnachweis!D122," / ",LEFT(Monatsverwendungsnachweis!E122,3)," / ",UHG," / ",Ermittlung_Kofi!V112," x Monat"," a ",VLOOKUP(UHG,TN_UHG_Jahr_Monat,Monatsverwendungsnachweis!$S$9,FALSE), "€ /"," ",Ermittlung_Kofi!AC112," x Tage"," a ",VLOOKUP(UHG,TN_UHG_Jahr_Tag,Monatsverwendungsnachweis!$S$9,FALSE), "€"))</f>
        <v/>
      </c>
      <c r="H111" s="447" t="str">
        <f>IF(A111="","",Ermittlung_Kofi!V112*VLOOKUP(UHG,TN_UHG_Jahr_Monat,Monatsverwendungsnachweis!$S$9,FALSE)+Ermittlung_Kofi!AC112*VLOOKUP(UHG,TN_UHG_Jahr_Tag,Monatsverwendungsnachweis!$S$9,FALSE))</f>
        <v/>
      </c>
      <c r="I111" s="447" t="str">
        <f t="shared" si="18"/>
        <v/>
      </c>
      <c r="J111" s="329" t="str">
        <f>IF(A111="","",IF(Monatsverwendungsnachweis!S122="","",Monatsverwendungsnachweis!S122))</f>
        <v/>
      </c>
      <c r="K111" s="329" t="str">
        <f t="shared" si="19"/>
        <v/>
      </c>
    </row>
    <row r="112" spans="1:11" x14ac:dyDescent="0.25">
      <c r="A112" s="328" t="str">
        <f>IF(Ermittlung_Kofi!M113=0,"",IFERROR(VLOOKUP(Monatsverwendungsnachweis!B123,Positionen,4,FALSE),""))</f>
        <v/>
      </c>
      <c r="B112" s="329" t="str">
        <f t="shared" si="15"/>
        <v/>
      </c>
      <c r="C112" s="328" t="str">
        <f>IF(A112="","",CONCATENATE("UHG"," / ",Monatsverwendungsnachweis!$D$7," / ",RIGHT(Monatsverwendungsnachweis!$F$7,2)," / ",ROW()-1))</f>
        <v/>
      </c>
      <c r="D112" s="330" t="str">
        <f t="shared" si="16"/>
        <v/>
      </c>
      <c r="E112" s="330" t="str">
        <f t="shared" si="17"/>
        <v/>
      </c>
      <c r="F112" s="329" t="str">
        <f>IF(A112="","",VLOOKUP(Monatsverwendungsnachweis!B123,Positionen,5,FALSE))</f>
        <v/>
      </c>
      <c r="G112" s="418" t="str">
        <f>IF(A112="","",CONCATENATE(Monatsverwendungsnachweis!D123," / ",LEFT(Monatsverwendungsnachweis!E123,3)," / ",UHG," / ",Ermittlung_Kofi!V113," x Monat"," a ",VLOOKUP(UHG,TN_UHG_Jahr_Monat,Monatsverwendungsnachweis!$S$9,FALSE), "€ /"," ",Ermittlung_Kofi!AC113," x Tage"," a ",VLOOKUP(UHG,TN_UHG_Jahr_Tag,Monatsverwendungsnachweis!$S$9,FALSE), "€"))</f>
        <v/>
      </c>
      <c r="H112" s="447" t="str">
        <f>IF(A112="","",Ermittlung_Kofi!V113*VLOOKUP(UHG,TN_UHG_Jahr_Monat,Monatsverwendungsnachweis!$S$9,FALSE)+Ermittlung_Kofi!AC113*VLOOKUP(UHG,TN_UHG_Jahr_Tag,Monatsverwendungsnachweis!$S$9,FALSE))</f>
        <v/>
      </c>
      <c r="I112" s="447" t="str">
        <f t="shared" si="18"/>
        <v/>
      </c>
      <c r="J112" s="329" t="str">
        <f>IF(A112="","",IF(Monatsverwendungsnachweis!S123="","",Monatsverwendungsnachweis!S123))</f>
        <v/>
      </c>
      <c r="K112" s="329" t="str">
        <f t="shared" si="19"/>
        <v/>
      </c>
    </row>
    <row r="113" spans="1:11" x14ac:dyDescent="0.25">
      <c r="A113" s="328" t="str">
        <f>IF(Ermittlung_Kofi!M114=0,"",IFERROR(VLOOKUP(Monatsverwendungsnachweis!B124,Positionen,4,FALSE),""))</f>
        <v/>
      </c>
      <c r="B113" s="329" t="str">
        <f t="shared" si="15"/>
        <v/>
      </c>
      <c r="C113" s="328" t="str">
        <f>IF(A113="","",CONCATENATE("UHG"," / ",Monatsverwendungsnachweis!$D$7," / ",RIGHT(Monatsverwendungsnachweis!$F$7,2)," / ",ROW()-1))</f>
        <v/>
      </c>
      <c r="D113" s="330" t="str">
        <f t="shared" si="16"/>
        <v/>
      </c>
      <c r="E113" s="330" t="str">
        <f t="shared" si="17"/>
        <v/>
      </c>
      <c r="F113" s="329" t="str">
        <f>IF(A113="","",VLOOKUP(Monatsverwendungsnachweis!B124,Positionen,5,FALSE))</f>
        <v/>
      </c>
      <c r="G113" s="418" t="str">
        <f>IF(A113="","",CONCATENATE(Monatsverwendungsnachweis!D124," / ",LEFT(Monatsverwendungsnachweis!E124,3)," / ",UHG," / ",Ermittlung_Kofi!V114," x Monat"," a ",VLOOKUP(UHG,TN_UHG_Jahr_Monat,Monatsverwendungsnachweis!$S$9,FALSE), "€ /"," ",Ermittlung_Kofi!AC114," x Tage"," a ",VLOOKUP(UHG,TN_UHG_Jahr_Tag,Monatsverwendungsnachweis!$S$9,FALSE), "€"))</f>
        <v/>
      </c>
      <c r="H113" s="447" t="str">
        <f>IF(A113="","",Ermittlung_Kofi!V114*VLOOKUP(UHG,TN_UHG_Jahr_Monat,Monatsverwendungsnachweis!$S$9,FALSE)+Ermittlung_Kofi!AC114*VLOOKUP(UHG,TN_UHG_Jahr_Tag,Monatsverwendungsnachweis!$S$9,FALSE))</f>
        <v/>
      </c>
      <c r="I113" s="447" t="str">
        <f t="shared" si="18"/>
        <v/>
      </c>
      <c r="J113" s="329" t="str">
        <f>IF(A113="","",IF(Monatsverwendungsnachweis!S124="","",Monatsverwendungsnachweis!S124))</f>
        <v/>
      </c>
      <c r="K113" s="329" t="str">
        <f t="shared" si="19"/>
        <v/>
      </c>
    </row>
    <row r="114" spans="1:11" x14ac:dyDescent="0.25">
      <c r="A114" s="328" t="str">
        <f>IF(Ermittlung_Kofi!M115=0,"",IFERROR(VLOOKUP(Monatsverwendungsnachweis!B125,Positionen,4,FALSE),""))</f>
        <v/>
      </c>
      <c r="B114" s="329" t="str">
        <f t="shared" si="15"/>
        <v/>
      </c>
      <c r="C114" s="328" t="str">
        <f>IF(A114="","",CONCATENATE("UHG"," / ",Monatsverwendungsnachweis!$D$7," / ",RIGHT(Monatsverwendungsnachweis!$F$7,2)," / ",ROW()-1))</f>
        <v/>
      </c>
      <c r="D114" s="330" t="str">
        <f t="shared" si="16"/>
        <v/>
      </c>
      <c r="E114" s="330" t="str">
        <f t="shared" si="17"/>
        <v/>
      </c>
      <c r="F114" s="329" t="str">
        <f>IF(A114="","",VLOOKUP(Monatsverwendungsnachweis!B125,Positionen,5,FALSE))</f>
        <v/>
      </c>
      <c r="G114" s="418" t="str">
        <f>IF(A114="","",CONCATENATE(Monatsverwendungsnachweis!D125," / ",LEFT(Monatsverwendungsnachweis!E125,3)," / ",UHG," / ",Ermittlung_Kofi!V115," x Monat"," a ",VLOOKUP(UHG,TN_UHG_Jahr_Monat,Monatsverwendungsnachweis!$S$9,FALSE), "€ /"," ",Ermittlung_Kofi!AC115," x Tage"," a ",VLOOKUP(UHG,TN_UHG_Jahr_Tag,Monatsverwendungsnachweis!$S$9,FALSE), "€"))</f>
        <v/>
      </c>
      <c r="H114" s="447" t="str">
        <f>IF(A114="","",Ermittlung_Kofi!V115*VLOOKUP(UHG,TN_UHG_Jahr_Monat,Monatsverwendungsnachweis!$S$9,FALSE)+Ermittlung_Kofi!AC115*VLOOKUP(UHG,TN_UHG_Jahr_Tag,Monatsverwendungsnachweis!$S$9,FALSE))</f>
        <v/>
      </c>
      <c r="I114" s="447" t="str">
        <f t="shared" si="18"/>
        <v/>
      </c>
      <c r="J114" s="329" t="str">
        <f>IF(A114="","",IF(Monatsverwendungsnachweis!S125="","",Monatsverwendungsnachweis!S125))</f>
        <v/>
      </c>
      <c r="K114" s="329" t="str">
        <f t="shared" si="19"/>
        <v/>
      </c>
    </row>
    <row r="115" spans="1:11" x14ac:dyDescent="0.25">
      <c r="A115" s="328" t="str">
        <f>IF(Ermittlung_Kofi!M116=0,"",IFERROR(VLOOKUP(Monatsverwendungsnachweis!B126,Positionen,4,FALSE),""))</f>
        <v/>
      </c>
      <c r="B115" s="329" t="str">
        <f t="shared" si="15"/>
        <v/>
      </c>
      <c r="C115" s="328" t="str">
        <f>IF(A115="","",CONCATENATE("UHG"," / ",Monatsverwendungsnachweis!$D$7," / ",RIGHT(Monatsverwendungsnachweis!$F$7,2)," / ",ROW()-1))</f>
        <v/>
      </c>
      <c r="D115" s="330" t="str">
        <f t="shared" si="16"/>
        <v/>
      </c>
      <c r="E115" s="330" t="str">
        <f t="shared" si="17"/>
        <v/>
      </c>
      <c r="F115" s="329" t="str">
        <f>IF(A115="","",VLOOKUP(Monatsverwendungsnachweis!B126,Positionen,5,FALSE))</f>
        <v/>
      </c>
      <c r="G115" s="418" t="str">
        <f>IF(A115="","",CONCATENATE(Monatsverwendungsnachweis!D126," / ",LEFT(Monatsverwendungsnachweis!E126,3)," / ",UHG," / ",Ermittlung_Kofi!V116," x Monat"," a ",VLOOKUP(UHG,TN_UHG_Jahr_Monat,Monatsverwendungsnachweis!$S$9,FALSE), "€ /"," ",Ermittlung_Kofi!AC116," x Tage"," a ",VLOOKUP(UHG,TN_UHG_Jahr_Tag,Monatsverwendungsnachweis!$S$9,FALSE), "€"))</f>
        <v/>
      </c>
      <c r="H115" s="447" t="str">
        <f>IF(A115="","",Ermittlung_Kofi!V116*VLOOKUP(UHG,TN_UHG_Jahr_Monat,Monatsverwendungsnachweis!$S$9,FALSE)+Ermittlung_Kofi!AC116*VLOOKUP(UHG,TN_UHG_Jahr_Tag,Monatsverwendungsnachweis!$S$9,FALSE))</f>
        <v/>
      </c>
      <c r="I115" s="447" t="str">
        <f t="shared" si="18"/>
        <v/>
      </c>
      <c r="J115" s="329" t="str">
        <f>IF(A115="","",IF(Monatsverwendungsnachweis!S126="","",Monatsverwendungsnachweis!S126))</f>
        <v/>
      </c>
      <c r="K115" s="329" t="str">
        <f t="shared" si="19"/>
        <v/>
      </c>
    </row>
    <row r="116" spans="1:11" x14ac:dyDescent="0.25">
      <c r="A116" s="328" t="str">
        <f>IF(Ermittlung_Kofi!M117=0,"",IFERROR(VLOOKUP(Monatsverwendungsnachweis!B127,Positionen,4,FALSE),""))</f>
        <v/>
      </c>
      <c r="B116" s="329" t="str">
        <f t="shared" si="15"/>
        <v/>
      </c>
      <c r="C116" s="328" t="str">
        <f>IF(A116="","",CONCATENATE("UHG"," / ",Monatsverwendungsnachweis!$D$7," / ",RIGHT(Monatsverwendungsnachweis!$F$7,2)," / ",ROW()-1))</f>
        <v/>
      </c>
      <c r="D116" s="330" t="str">
        <f t="shared" si="16"/>
        <v/>
      </c>
      <c r="E116" s="330" t="str">
        <f t="shared" si="17"/>
        <v/>
      </c>
      <c r="F116" s="329" t="str">
        <f>IF(A116="","",VLOOKUP(Monatsverwendungsnachweis!B127,Positionen,5,FALSE))</f>
        <v/>
      </c>
      <c r="G116" s="418" t="str">
        <f>IF(A116="","",CONCATENATE(Monatsverwendungsnachweis!D127," / ",LEFT(Monatsverwendungsnachweis!E127,3)," / ",UHG," / ",Ermittlung_Kofi!V117," x Monat"," a ",VLOOKUP(UHG,TN_UHG_Jahr_Monat,Monatsverwendungsnachweis!$S$9,FALSE), "€ /"," ",Ermittlung_Kofi!AC117," x Tage"," a ",VLOOKUP(UHG,TN_UHG_Jahr_Tag,Monatsverwendungsnachweis!$S$9,FALSE), "€"))</f>
        <v/>
      </c>
      <c r="H116" s="447" t="str">
        <f>IF(A116="","",Ermittlung_Kofi!V117*VLOOKUP(UHG,TN_UHG_Jahr_Monat,Monatsverwendungsnachweis!$S$9,FALSE)+Ermittlung_Kofi!AC117*VLOOKUP(UHG,TN_UHG_Jahr_Tag,Monatsverwendungsnachweis!$S$9,FALSE))</f>
        <v/>
      </c>
      <c r="I116" s="447" t="str">
        <f t="shared" si="18"/>
        <v/>
      </c>
      <c r="J116" s="329" t="str">
        <f>IF(A116="","",IF(Monatsverwendungsnachweis!S127="","",Monatsverwendungsnachweis!S127))</f>
        <v/>
      </c>
      <c r="K116" s="329" t="str">
        <f t="shared" si="19"/>
        <v/>
      </c>
    </row>
    <row r="117" spans="1:11" x14ac:dyDescent="0.25">
      <c r="A117" s="328" t="str">
        <f>IF(Ermittlung_Kofi!M118=0,"",IFERROR(VLOOKUP(Monatsverwendungsnachweis!B128,Positionen,4,FALSE),""))</f>
        <v/>
      </c>
      <c r="B117" s="329" t="str">
        <f t="shared" si="15"/>
        <v/>
      </c>
      <c r="C117" s="328" t="str">
        <f>IF(A117="","",CONCATENATE("UHG"," / ",Monatsverwendungsnachweis!$D$7," / ",RIGHT(Monatsverwendungsnachweis!$F$7,2)," / ",ROW()-1))</f>
        <v/>
      </c>
      <c r="D117" s="330" t="str">
        <f t="shared" si="16"/>
        <v/>
      </c>
      <c r="E117" s="330" t="str">
        <f t="shared" si="17"/>
        <v/>
      </c>
      <c r="F117" s="329" t="str">
        <f>IF(A117="","",VLOOKUP(Monatsverwendungsnachweis!B128,Positionen,5,FALSE))</f>
        <v/>
      </c>
      <c r="G117" s="418" t="str">
        <f>IF(A117="","",CONCATENATE(Monatsverwendungsnachweis!D128," / ",LEFT(Monatsverwendungsnachweis!E128,3)," / ",UHG," / ",Ermittlung_Kofi!V118," x Monat"," a ",VLOOKUP(UHG,TN_UHG_Jahr_Monat,Monatsverwendungsnachweis!$S$9,FALSE), "€ /"," ",Ermittlung_Kofi!AC118," x Tage"," a ",VLOOKUP(UHG,TN_UHG_Jahr_Tag,Monatsverwendungsnachweis!$S$9,FALSE), "€"))</f>
        <v/>
      </c>
      <c r="H117" s="447" t="str">
        <f>IF(A117="","",Ermittlung_Kofi!V118*VLOOKUP(UHG,TN_UHG_Jahr_Monat,Monatsverwendungsnachweis!$S$9,FALSE)+Ermittlung_Kofi!AC118*VLOOKUP(UHG,TN_UHG_Jahr_Tag,Monatsverwendungsnachweis!$S$9,FALSE))</f>
        <v/>
      </c>
      <c r="I117" s="447" t="str">
        <f t="shared" si="18"/>
        <v/>
      </c>
      <c r="J117" s="329" t="str">
        <f>IF(A117="","",IF(Monatsverwendungsnachweis!S128="","",Monatsverwendungsnachweis!S128))</f>
        <v/>
      </c>
      <c r="K117" s="329" t="str">
        <f t="shared" si="19"/>
        <v/>
      </c>
    </row>
    <row r="118" spans="1:11" x14ac:dyDescent="0.25">
      <c r="A118" s="328" t="str">
        <f>IF(Ermittlung_Kofi!M119=0,"",IFERROR(VLOOKUP(Monatsverwendungsnachweis!B129,Positionen,4,FALSE),""))</f>
        <v/>
      </c>
      <c r="B118" s="329" t="str">
        <f t="shared" si="15"/>
        <v/>
      </c>
      <c r="C118" s="328" t="str">
        <f>IF(A118="","",CONCATENATE("UHG"," / ",Monatsverwendungsnachweis!$D$7," / ",RIGHT(Monatsverwendungsnachweis!$F$7,2)," / ",ROW()-1))</f>
        <v/>
      </c>
      <c r="D118" s="330" t="str">
        <f t="shared" si="16"/>
        <v/>
      </c>
      <c r="E118" s="330" t="str">
        <f t="shared" si="17"/>
        <v/>
      </c>
      <c r="F118" s="329" t="str">
        <f>IF(A118="","",VLOOKUP(Monatsverwendungsnachweis!B129,Positionen,5,FALSE))</f>
        <v/>
      </c>
      <c r="G118" s="418" t="str">
        <f>IF(A118="","",CONCATENATE(Monatsverwendungsnachweis!D129," / ",LEFT(Monatsverwendungsnachweis!E129,3)," / ",UHG," / ",Ermittlung_Kofi!V119," x Monat"," a ",VLOOKUP(UHG,TN_UHG_Jahr_Monat,Monatsverwendungsnachweis!$S$9,FALSE), "€ /"," ",Ermittlung_Kofi!AC119," x Tage"," a ",VLOOKUP(UHG,TN_UHG_Jahr_Tag,Monatsverwendungsnachweis!$S$9,FALSE), "€"))</f>
        <v/>
      </c>
      <c r="H118" s="447" t="str">
        <f>IF(A118="","",Ermittlung_Kofi!V119*VLOOKUP(UHG,TN_UHG_Jahr_Monat,Monatsverwendungsnachweis!$S$9,FALSE)+Ermittlung_Kofi!AC119*VLOOKUP(UHG,TN_UHG_Jahr_Tag,Monatsverwendungsnachweis!$S$9,FALSE))</f>
        <v/>
      </c>
      <c r="I118" s="447" t="str">
        <f t="shared" si="18"/>
        <v/>
      </c>
      <c r="J118" s="329" t="str">
        <f>IF(A118="","",IF(Monatsverwendungsnachweis!S129="","",Monatsverwendungsnachweis!S129))</f>
        <v/>
      </c>
      <c r="K118" s="329" t="str">
        <f t="shared" si="19"/>
        <v/>
      </c>
    </row>
    <row r="119" spans="1:11" x14ac:dyDescent="0.25">
      <c r="A119" s="328" t="str">
        <f>IF(Ermittlung_Kofi!M120=0,"",IFERROR(VLOOKUP(Monatsverwendungsnachweis!B130,Positionen,4,FALSE),""))</f>
        <v/>
      </c>
      <c r="B119" s="329" t="str">
        <f t="shared" si="15"/>
        <v/>
      </c>
      <c r="C119" s="328" t="str">
        <f>IF(A119="","",CONCATENATE("UHG"," / ",Monatsverwendungsnachweis!$D$7," / ",RIGHT(Monatsverwendungsnachweis!$F$7,2)," / ",ROW()-1))</f>
        <v/>
      </c>
      <c r="D119" s="330" t="str">
        <f t="shared" si="16"/>
        <v/>
      </c>
      <c r="E119" s="330" t="str">
        <f t="shared" si="17"/>
        <v/>
      </c>
      <c r="F119" s="329" t="str">
        <f>IF(A119="","",VLOOKUP(Monatsverwendungsnachweis!B130,Positionen,5,FALSE))</f>
        <v/>
      </c>
      <c r="G119" s="418" t="str">
        <f>IF(A119="","",CONCATENATE(Monatsverwendungsnachweis!D130," / ",LEFT(Monatsverwendungsnachweis!E130,3)," / ",UHG," / ",Ermittlung_Kofi!V120," x Monat"," a ",VLOOKUP(UHG,TN_UHG_Jahr_Monat,Monatsverwendungsnachweis!$S$9,FALSE), "€ /"," ",Ermittlung_Kofi!AC120," x Tage"," a ",VLOOKUP(UHG,TN_UHG_Jahr_Tag,Monatsverwendungsnachweis!$S$9,FALSE), "€"))</f>
        <v/>
      </c>
      <c r="H119" s="447" t="str">
        <f>IF(A119="","",Ermittlung_Kofi!V120*VLOOKUP(UHG,TN_UHG_Jahr_Monat,Monatsverwendungsnachweis!$S$9,FALSE)+Ermittlung_Kofi!AC120*VLOOKUP(UHG,TN_UHG_Jahr_Tag,Monatsverwendungsnachweis!$S$9,FALSE))</f>
        <v/>
      </c>
      <c r="I119" s="447" t="str">
        <f t="shared" si="18"/>
        <v/>
      </c>
      <c r="J119" s="329" t="str">
        <f>IF(A119="","",IF(Monatsverwendungsnachweis!S130="","",Monatsverwendungsnachweis!S130))</f>
        <v/>
      </c>
      <c r="K119" s="329" t="str">
        <f t="shared" si="19"/>
        <v/>
      </c>
    </row>
    <row r="120" spans="1:11" x14ac:dyDescent="0.25">
      <c r="A120" s="328" t="str">
        <f>IF(Ermittlung_Kofi!M121=0,"",IFERROR(VLOOKUP(Monatsverwendungsnachweis!B131,Positionen,4,FALSE),""))</f>
        <v/>
      </c>
      <c r="B120" s="329" t="str">
        <f t="shared" si="15"/>
        <v/>
      </c>
      <c r="C120" s="328" t="str">
        <f>IF(A120="","",CONCATENATE("UHG"," / ",Monatsverwendungsnachweis!$D$7," / ",RIGHT(Monatsverwendungsnachweis!$F$7,2)," / ",ROW()-1))</f>
        <v/>
      </c>
      <c r="D120" s="330" t="str">
        <f t="shared" si="16"/>
        <v/>
      </c>
      <c r="E120" s="330" t="str">
        <f t="shared" si="17"/>
        <v/>
      </c>
      <c r="F120" s="329" t="str">
        <f>IF(A120="","",VLOOKUP(Monatsverwendungsnachweis!B131,Positionen,5,FALSE))</f>
        <v/>
      </c>
      <c r="G120" s="418" t="str">
        <f>IF(A120="","",CONCATENATE(Monatsverwendungsnachweis!D131," / ",LEFT(Monatsverwendungsnachweis!E131,3)," / ",UHG," / ",Ermittlung_Kofi!V121," x Monat"," a ",VLOOKUP(UHG,TN_UHG_Jahr_Monat,Monatsverwendungsnachweis!$S$9,FALSE), "€ /"," ",Ermittlung_Kofi!AC121," x Tage"," a ",VLOOKUP(UHG,TN_UHG_Jahr_Tag,Monatsverwendungsnachweis!$S$9,FALSE), "€"))</f>
        <v/>
      </c>
      <c r="H120" s="447" t="str">
        <f>IF(A120="","",Ermittlung_Kofi!V121*VLOOKUP(UHG,TN_UHG_Jahr_Monat,Monatsverwendungsnachweis!$S$9,FALSE)+Ermittlung_Kofi!AC121*VLOOKUP(UHG,TN_UHG_Jahr_Tag,Monatsverwendungsnachweis!$S$9,FALSE))</f>
        <v/>
      </c>
      <c r="I120" s="447" t="str">
        <f t="shared" si="18"/>
        <v/>
      </c>
      <c r="J120" s="329" t="str">
        <f>IF(A120="","",IF(Monatsverwendungsnachweis!S131="","",Monatsverwendungsnachweis!S131))</f>
        <v/>
      </c>
      <c r="K120" s="329" t="str">
        <f t="shared" si="19"/>
        <v/>
      </c>
    </row>
    <row r="121" spans="1:11" x14ac:dyDescent="0.25">
      <c r="A121" s="328" t="str">
        <f>IF(Ermittlung_Kofi!M122=0,"",IFERROR(VLOOKUP(Monatsverwendungsnachweis!B132,Positionen,4,FALSE),""))</f>
        <v/>
      </c>
      <c r="B121" s="329" t="str">
        <f t="shared" si="15"/>
        <v/>
      </c>
      <c r="C121" s="328" t="str">
        <f>IF(A121="","",CONCATENATE("UHG"," / ",Monatsverwendungsnachweis!$D$7," / ",RIGHT(Monatsverwendungsnachweis!$F$7,2)," / ",ROW()-1))</f>
        <v/>
      </c>
      <c r="D121" s="330" t="str">
        <f t="shared" si="16"/>
        <v/>
      </c>
      <c r="E121" s="330" t="str">
        <f t="shared" si="17"/>
        <v/>
      </c>
      <c r="F121" s="329" t="str">
        <f>IF(A121="","",VLOOKUP(Monatsverwendungsnachweis!B132,Positionen,5,FALSE))</f>
        <v/>
      </c>
      <c r="G121" s="418" t="str">
        <f>IF(A121="","",CONCATENATE(Monatsverwendungsnachweis!D132," / ",LEFT(Monatsverwendungsnachweis!E132,3)," / ",UHG," / ",Ermittlung_Kofi!V122," x Monat"," a ",VLOOKUP(UHG,TN_UHG_Jahr_Monat,Monatsverwendungsnachweis!$S$9,FALSE), "€ /"," ",Ermittlung_Kofi!AC122," x Tage"," a ",VLOOKUP(UHG,TN_UHG_Jahr_Tag,Monatsverwendungsnachweis!$S$9,FALSE), "€"))</f>
        <v/>
      </c>
      <c r="H121" s="447" t="str">
        <f>IF(A121="","",Ermittlung_Kofi!V122*VLOOKUP(UHG,TN_UHG_Jahr_Monat,Monatsverwendungsnachweis!$S$9,FALSE)+Ermittlung_Kofi!AC122*VLOOKUP(UHG,TN_UHG_Jahr_Tag,Monatsverwendungsnachweis!$S$9,FALSE))</f>
        <v/>
      </c>
      <c r="I121" s="447" t="str">
        <f t="shared" si="18"/>
        <v/>
      </c>
      <c r="J121" s="329" t="str">
        <f>IF(A121="","",IF(Monatsverwendungsnachweis!S132="","",Monatsverwendungsnachweis!S132))</f>
        <v/>
      </c>
      <c r="K121" s="329" t="str">
        <f t="shared" si="19"/>
        <v/>
      </c>
    </row>
    <row r="122" spans="1:11" x14ac:dyDescent="0.25">
      <c r="A122" s="328" t="str">
        <f>IF(Ermittlung_Kofi!M123=0,"",IFERROR(VLOOKUP(Monatsverwendungsnachweis!B133,Positionen,4,FALSE),""))</f>
        <v/>
      </c>
      <c r="B122" s="329" t="str">
        <f t="shared" si="15"/>
        <v/>
      </c>
      <c r="C122" s="328" t="str">
        <f>IF(A122="","",CONCATENATE("UHG"," / ",Monatsverwendungsnachweis!$D$7," / ",RIGHT(Monatsverwendungsnachweis!$F$7,2)," / ",ROW()-1))</f>
        <v/>
      </c>
      <c r="D122" s="330" t="str">
        <f t="shared" si="16"/>
        <v/>
      </c>
      <c r="E122" s="330" t="str">
        <f t="shared" si="17"/>
        <v/>
      </c>
      <c r="F122" s="329" t="str">
        <f>IF(A122="","",VLOOKUP(Monatsverwendungsnachweis!B133,Positionen,5,FALSE))</f>
        <v/>
      </c>
      <c r="G122" s="418" t="str">
        <f>IF(A122="","",CONCATENATE(Monatsverwendungsnachweis!D133," / ",LEFT(Monatsverwendungsnachweis!E133,3)," / ",UHG," / ",Ermittlung_Kofi!V123," x Monat"," a ",VLOOKUP(UHG,TN_UHG_Jahr_Monat,Monatsverwendungsnachweis!$S$9,FALSE), "€ /"," ",Ermittlung_Kofi!AC123," x Tage"," a ",VLOOKUP(UHG,TN_UHG_Jahr_Tag,Monatsverwendungsnachweis!$S$9,FALSE), "€"))</f>
        <v/>
      </c>
      <c r="H122" s="447" t="str">
        <f>IF(A122="","",Ermittlung_Kofi!V123*VLOOKUP(UHG,TN_UHG_Jahr_Monat,Monatsverwendungsnachweis!$S$9,FALSE)+Ermittlung_Kofi!AC123*VLOOKUP(UHG,TN_UHG_Jahr_Tag,Monatsverwendungsnachweis!$S$9,FALSE))</f>
        <v/>
      </c>
      <c r="I122" s="447" t="str">
        <f t="shared" si="18"/>
        <v/>
      </c>
      <c r="J122" s="329" t="str">
        <f>IF(A122="","",IF(Monatsverwendungsnachweis!S133="","",Monatsverwendungsnachweis!S133))</f>
        <v/>
      </c>
      <c r="K122" s="329" t="str">
        <f t="shared" si="19"/>
        <v/>
      </c>
    </row>
    <row r="123" spans="1:11" x14ac:dyDescent="0.25">
      <c r="A123" s="328" t="str">
        <f>IF(Ermittlung_Kofi!M124=0,"",IFERROR(VLOOKUP(Monatsverwendungsnachweis!B134,Positionen,4,FALSE),""))</f>
        <v/>
      </c>
      <c r="B123" s="329" t="str">
        <f t="shared" si="15"/>
        <v/>
      </c>
      <c r="C123" s="328" t="str">
        <f>IF(A123="","",CONCATENATE("UHG"," / ",Monatsverwendungsnachweis!$D$7," / ",RIGHT(Monatsverwendungsnachweis!$F$7,2)," / ",ROW()-1))</f>
        <v/>
      </c>
      <c r="D123" s="330" t="str">
        <f t="shared" si="16"/>
        <v/>
      </c>
      <c r="E123" s="330" t="str">
        <f t="shared" si="17"/>
        <v/>
      </c>
      <c r="F123" s="329" t="str">
        <f>IF(A123="","",VLOOKUP(Monatsverwendungsnachweis!B134,Positionen,5,FALSE))</f>
        <v/>
      </c>
      <c r="G123" s="418" t="str">
        <f>IF(A123="","",CONCATENATE(Monatsverwendungsnachweis!D134," / ",LEFT(Monatsverwendungsnachweis!E134,3)," / ",UHG," / ",Ermittlung_Kofi!V124," x Monat"," a ",VLOOKUP(UHG,TN_UHG_Jahr_Monat,Monatsverwendungsnachweis!$S$9,FALSE), "€ /"," ",Ermittlung_Kofi!AC124," x Tage"," a ",VLOOKUP(UHG,TN_UHG_Jahr_Tag,Monatsverwendungsnachweis!$S$9,FALSE), "€"))</f>
        <v/>
      </c>
      <c r="H123" s="447" t="str">
        <f>IF(A123="","",Ermittlung_Kofi!V124*VLOOKUP(UHG,TN_UHG_Jahr_Monat,Monatsverwendungsnachweis!$S$9,FALSE)+Ermittlung_Kofi!AC124*VLOOKUP(UHG,TN_UHG_Jahr_Tag,Monatsverwendungsnachweis!$S$9,FALSE))</f>
        <v/>
      </c>
      <c r="I123" s="447" t="str">
        <f t="shared" si="18"/>
        <v/>
      </c>
      <c r="J123" s="329" t="str">
        <f>IF(A123="","",IF(Monatsverwendungsnachweis!S134="","",Monatsverwendungsnachweis!S134))</f>
        <v/>
      </c>
      <c r="K123" s="329" t="str">
        <f t="shared" si="19"/>
        <v/>
      </c>
    </row>
    <row r="124" spans="1:11" x14ac:dyDescent="0.25">
      <c r="A124" s="328" t="str">
        <f>IF(Ermittlung_Kofi!M125=0,"",IFERROR(VLOOKUP(Monatsverwendungsnachweis!B135,Positionen,4,FALSE),""))</f>
        <v/>
      </c>
      <c r="B124" s="329" t="str">
        <f t="shared" si="15"/>
        <v/>
      </c>
      <c r="C124" s="328" t="str">
        <f>IF(A124="","",CONCATENATE("UHG"," / ",Monatsverwendungsnachweis!$D$7," / ",RIGHT(Monatsverwendungsnachweis!$F$7,2)," / ",ROW()-1))</f>
        <v/>
      </c>
      <c r="D124" s="330" t="str">
        <f t="shared" si="16"/>
        <v/>
      </c>
      <c r="E124" s="330" t="str">
        <f t="shared" si="17"/>
        <v/>
      </c>
      <c r="F124" s="329" t="str">
        <f>IF(A124="","",VLOOKUP(Monatsverwendungsnachweis!B135,Positionen,5,FALSE))</f>
        <v/>
      </c>
      <c r="G124" s="418" t="str">
        <f>IF(A124="","",CONCATENATE(Monatsverwendungsnachweis!D135," / ",LEFT(Monatsverwendungsnachweis!E135,3)," / ",UHG," / ",Ermittlung_Kofi!V125," x Monat"," a ",VLOOKUP(UHG,TN_UHG_Jahr_Monat,Monatsverwendungsnachweis!$S$9,FALSE), "€ /"," ",Ermittlung_Kofi!AC125," x Tage"," a ",VLOOKUP(UHG,TN_UHG_Jahr_Tag,Monatsverwendungsnachweis!$S$9,FALSE), "€"))</f>
        <v/>
      </c>
      <c r="H124" s="447" t="str">
        <f>IF(A124="","",Ermittlung_Kofi!V125*VLOOKUP(UHG,TN_UHG_Jahr_Monat,Monatsverwendungsnachweis!$S$9,FALSE)+Ermittlung_Kofi!AC125*VLOOKUP(UHG,TN_UHG_Jahr_Tag,Monatsverwendungsnachweis!$S$9,FALSE))</f>
        <v/>
      </c>
      <c r="I124" s="447" t="str">
        <f t="shared" si="18"/>
        <v/>
      </c>
      <c r="J124" s="329" t="str">
        <f>IF(A124="","",IF(Monatsverwendungsnachweis!S135="","",Monatsverwendungsnachweis!S135))</f>
        <v/>
      </c>
      <c r="K124" s="329" t="str">
        <f t="shared" si="19"/>
        <v/>
      </c>
    </row>
    <row r="125" spans="1:11" x14ac:dyDescent="0.25">
      <c r="A125" s="328" t="str">
        <f>IF(Ermittlung_Kofi!M126=0,"",IFERROR(VLOOKUP(Monatsverwendungsnachweis!B136,Positionen,4,FALSE),""))</f>
        <v/>
      </c>
      <c r="B125" s="329" t="str">
        <f t="shared" si="15"/>
        <v/>
      </c>
      <c r="C125" s="328" t="str">
        <f>IF(A125="","",CONCATENATE("UHG"," / ",Monatsverwendungsnachweis!$D$7," / ",RIGHT(Monatsverwendungsnachweis!$F$7,2)," / ",ROW()-1))</f>
        <v/>
      </c>
      <c r="D125" s="330" t="str">
        <f t="shared" si="16"/>
        <v/>
      </c>
      <c r="E125" s="330" t="str">
        <f t="shared" si="17"/>
        <v/>
      </c>
      <c r="F125" s="329" t="str">
        <f>IF(A125="","",VLOOKUP(Monatsverwendungsnachweis!B136,Positionen,5,FALSE))</f>
        <v/>
      </c>
      <c r="G125" s="418" t="str">
        <f>IF(A125="","",CONCATENATE(Monatsverwendungsnachweis!D136," / ",LEFT(Monatsverwendungsnachweis!E136,3)," / ",UHG," / ",Ermittlung_Kofi!V126," x Monat"," a ",VLOOKUP(UHG,TN_UHG_Jahr_Monat,Monatsverwendungsnachweis!$S$9,FALSE), "€ /"," ",Ermittlung_Kofi!AC126," x Tage"," a ",VLOOKUP(UHG,TN_UHG_Jahr_Tag,Monatsverwendungsnachweis!$S$9,FALSE), "€"))</f>
        <v/>
      </c>
      <c r="H125" s="447" t="str">
        <f>IF(A125="","",Ermittlung_Kofi!V126*VLOOKUP(UHG,TN_UHG_Jahr_Monat,Monatsverwendungsnachweis!$S$9,FALSE)+Ermittlung_Kofi!AC126*VLOOKUP(UHG,TN_UHG_Jahr_Tag,Monatsverwendungsnachweis!$S$9,FALSE))</f>
        <v/>
      </c>
      <c r="I125" s="447" t="str">
        <f t="shared" si="18"/>
        <v/>
      </c>
      <c r="J125" s="329" t="str">
        <f>IF(A125="","",IF(Monatsverwendungsnachweis!S136="","",Monatsverwendungsnachweis!S136))</f>
        <v/>
      </c>
      <c r="K125" s="329" t="str">
        <f t="shared" si="19"/>
        <v/>
      </c>
    </row>
    <row r="126" spans="1:11" x14ac:dyDescent="0.25">
      <c r="A126" s="328" t="str">
        <f>IF(Ermittlung_Kofi!M127=0,"",IFERROR(VLOOKUP(Monatsverwendungsnachweis!B137,Positionen,4,FALSE),""))</f>
        <v/>
      </c>
      <c r="B126" s="329" t="str">
        <f t="shared" si="15"/>
        <v/>
      </c>
      <c r="C126" s="328" t="str">
        <f>IF(A126="","",CONCATENATE("UHG"," / ",Monatsverwendungsnachweis!$D$7," / ",RIGHT(Monatsverwendungsnachweis!$F$7,2)," / ",ROW()-1))</f>
        <v/>
      </c>
      <c r="D126" s="330" t="str">
        <f t="shared" si="16"/>
        <v/>
      </c>
      <c r="E126" s="330" t="str">
        <f t="shared" si="17"/>
        <v/>
      </c>
      <c r="F126" s="329" t="str">
        <f>IF(A126="","",VLOOKUP(Monatsverwendungsnachweis!B137,Positionen,5,FALSE))</f>
        <v/>
      </c>
      <c r="G126" s="418" t="str">
        <f>IF(A126="","",CONCATENATE(Monatsverwendungsnachweis!D137," / ",LEFT(Monatsverwendungsnachweis!E137,3)," / ",UHG," / ",Ermittlung_Kofi!V127," x Monat"," a ",VLOOKUP(UHG,TN_UHG_Jahr_Monat,Monatsverwendungsnachweis!$S$9,FALSE), "€ /"," ",Ermittlung_Kofi!AC127," x Tage"," a ",VLOOKUP(UHG,TN_UHG_Jahr_Tag,Monatsverwendungsnachweis!$S$9,FALSE), "€"))</f>
        <v/>
      </c>
      <c r="H126" s="447" t="str">
        <f>IF(A126="","",Ermittlung_Kofi!V127*VLOOKUP(UHG,TN_UHG_Jahr_Monat,Monatsverwendungsnachweis!$S$9,FALSE)+Ermittlung_Kofi!AC127*VLOOKUP(UHG,TN_UHG_Jahr_Tag,Monatsverwendungsnachweis!$S$9,FALSE))</f>
        <v/>
      </c>
      <c r="I126" s="447" t="str">
        <f t="shared" si="18"/>
        <v/>
      </c>
      <c r="J126" s="329" t="str">
        <f>IF(A126="","",IF(Monatsverwendungsnachweis!S137="","",Monatsverwendungsnachweis!S137))</f>
        <v/>
      </c>
      <c r="K126" s="329" t="str">
        <f t="shared" si="19"/>
        <v/>
      </c>
    </row>
    <row r="127" spans="1:11" x14ac:dyDescent="0.25">
      <c r="A127" s="328" t="str">
        <f>IF(Ermittlung_Kofi!M128=0,"",IFERROR(VLOOKUP(Monatsverwendungsnachweis!B138,Positionen,4,FALSE),""))</f>
        <v/>
      </c>
      <c r="B127" s="329" t="str">
        <f t="shared" si="15"/>
        <v/>
      </c>
      <c r="C127" s="328" t="str">
        <f>IF(A127="","",CONCATENATE("UHG"," / ",Monatsverwendungsnachweis!$D$7," / ",RIGHT(Monatsverwendungsnachweis!$F$7,2)," / ",ROW()-1))</f>
        <v/>
      </c>
      <c r="D127" s="330" t="str">
        <f t="shared" si="16"/>
        <v/>
      </c>
      <c r="E127" s="330" t="str">
        <f t="shared" si="17"/>
        <v/>
      </c>
      <c r="F127" s="329" t="str">
        <f>IF(A127="","",VLOOKUP(Monatsverwendungsnachweis!B138,Positionen,5,FALSE))</f>
        <v/>
      </c>
      <c r="G127" s="418" t="str">
        <f>IF(A127="","",CONCATENATE(Monatsverwendungsnachweis!D138," / ",LEFT(Monatsverwendungsnachweis!E138,3)," / ",UHG," / ",Ermittlung_Kofi!V128," x Monat"," a ",VLOOKUP(UHG,TN_UHG_Jahr_Monat,Monatsverwendungsnachweis!$S$9,FALSE), "€ /"," ",Ermittlung_Kofi!AC128," x Tage"," a ",VLOOKUP(UHG,TN_UHG_Jahr_Tag,Monatsverwendungsnachweis!$S$9,FALSE), "€"))</f>
        <v/>
      </c>
      <c r="H127" s="447" t="str">
        <f>IF(A127="","",Ermittlung_Kofi!V128*VLOOKUP(UHG,TN_UHG_Jahr_Monat,Monatsverwendungsnachweis!$S$9,FALSE)+Ermittlung_Kofi!AC128*VLOOKUP(UHG,TN_UHG_Jahr_Tag,Monatsverwendungsnachweis!$S$9,FALSE))</f>
        <v/>
      </c>
      <c r="I127" s="447" t="str">
        <f t="shared" si="18"/>
        <v/>
      </c>
      <c r="J127" s="329" t="str">
        <f>IF(A127="","",IF(Monatsverwendungsnachweis!S138="","",Monatsverwendungsnachweis!S138))</f>
        <v/>
      </c>
      <c r="K127" s="329" t="str">
        <f t="shared" si="19"/>
        <v/>
      </c>
    </row>
    <row r="128" spans="1:11" x14ac:dyDescent="0.25">
      <c r="A128" s="328" t="str">
        <f>IF(Ermittlung_Kofi!M129=0,"",IFERROR(VLOOKUP(Monatsverwendungsnachweis!B139,Positionen,4,FALSE),""))</f>
        <v/>
      </c>
      <c r="B128" s="329" t="str">
        <f t="shared" si="15"/>
        <v/>
      </c>
      <c r="C128" s="328" t="str">
        <f>IF(A128="","",CONCATENATE("UHG"," / ",Monatsverwendungsnachweis!$D$7," / ",RIGHT(Monatsverwendungsnachweis!$F$7,2)," / ",ROW()-1))</f>
        <v/>
      </c>
      <c r="D128" s="330" t="str">
        <f t="shared" si="16"/>
        <v/>
      </c>
      <c r="E128" s="330" t="str">
        <f t="shared" si="17"/>
        <v/>
      </c>
      <c r="F128" s="329" t="str">
        <f>IF(A128="","",VLOOKUP(Monatsverwendungsnachweis!B139,Positionen,5,FALSE))</f>
        <v/>
      </c>
      <c r="G128" s="418" t="str">
        <f>IF(A128="","",CONCATENATE(Monatsverwendungsnachweis!D139," / ",LEFT(Monatsverwendungsnachweis!E139,3)," / ",UHG," / ",Ermittlung_Kofi!V129," x Monat"," a ",VLOOKUP(UHG,TN_UHG_Jahr_Monat,Monatsverwendungsnachweis!$S$9,FALSE), "€ /"," ",Ermittlung_Kofi!AC129," x Tage"," a ",VLOOKUP(UHG,TN_UHG_Jahr_Tag,Monatsverwendungsnachweis!$S$9,FALSE), "€"))</f>
        <v/>
      </c>
      <c r="H128" s="447" t="str">
        <f>IF(A128="","",Ermittlung_Kofi!V129*VLOOKUP(UHG,TN_UHG_Jahr_Monat,Monatsverwendungsnachweis!$S$9,FALSE)+Ermittlung_Kofi!AC129*VLOOKUP(UHG,TN_UHG_Jahr_Tag,Monatsverwendungsnachweis!$S$9,FALSE))</f>
        <v/>
      </c>
      <c r="I128" s="447" t="str">
        <f t="shared" si="18"/>
        <v/>
      </c>
      <c r="J128" s="329" t="str">
        <f>IF(A128="","",IF(Monatsverwendungsnachweis!S139="","",Monatsverwendungsnachweis!S139))</f>
        <v/>
      </c>
      <c r="K128" s="329" t="str">
        <f t="shared" si="19"/>
        <v/>
      </c>
    </row>
    <row r="129" spans="1:11" x14ac:dyDescent="0.25">
      <c r="A129" s="328" t="str">
        <f>IF(Ermittlung_Kofi!M130=0,"",IFERROR(VLOOKUP(Monatsverwendungsnachweis!B140,Positionen,4,FALSE),""))</f>
        <v/>
      </c>
      <c r="B129" s="329" t="str">
        <f t="shared" si="15"/>
        <v/>
      </c>
      <c r="C129" s="328" t="str">
        <f>IF(A129="","",CONCATENATE("UHG"," / ",Monatsverwendungsnachweis!$D$7," / ",RIGHT(Monatsverwendungsnachweis!$F$7,2)," / ",ROW()-1))</f>
        <v/>
      </c>
      <c r="D129" s="330" t="str">
        <f t="shared" si="16"/>
        <v/>
      </c>
      <c r="E129" s="330" t="str">
        <f t="shared" si="17"/>
        <v/>
      </c>
      <c r="F129" s="329" t="str">
        <f>IF(A129="","",VLOOKUP(Monatsverwendungsnachweis!B140,Positionen,5,FALSE))</f>
        <v/>
      </c>
      <c r="G129" s="418" t="str">
        <f>IF(A129="","",CONCATENATE(Monatsverwendungsnachweis!D140," / ",LEFT(Monatsverwendungsnachweis!E140,3)," / ",UHG," / ",Ermittlung_Kofi!V130," x Monat"," a ",VLOOKUP(UHG,TN_UHG_Jahr_Monat,Monatsverwendungsnachweis!$S$9,FALSE), "€ /"," ",Ermittlung_Kofi!AC130," x Tage"," a ",VLOOKUP(UHG,TN_UHG_Jahr_Tag,Monatsverwendungsnachweis!$S$9,FALSE), "€"))</f>
        <v/>
      </c>
      <c r="H129" s="447" t="str">
        <f>IF(A129="","",Ermittlung_Kofi!V130*VLOOKUP(UHG,TN_UHG_Jahr_Monat,Monatsverwendungsnachweis!$S$9,FALSE)+Ermittlung_Kofi!AC130*VLOOKUP(UHG,TN_UHG_Jahr_Tag,Monatsverwendungsnachweis!$S$9,FALSE))</f>
        <v/>
      </c>
      <c r="I129" s="447" t="str">
        <f t="shared" si="18"/>
        <v/>
      </c>
      <c r="J129" s="329" t="str">
        <f>IF(A129="","",IF(Monatsverwendungsnachweis!S140="","",Monatsverwendungsnachweis!S140))</f>
        <v/>
      </c>
      <c r="K129" s="329" t="str">
        <f t="shared" si="19"/>
        <v/>
      </c>
    </row>
    <row r="130" spans="1:11" x14ac:dyDescent="0.25">
      <c r="A130" s="328" t="str">
        <f>IF(Ermittlung_Kofi!M131=0,"",IFERROR(VLOOKUP(Monatsverwendungsnachweis!B141,Positionen,4,FALSE),""))</f>
        <v/>
      </c>
      <c r="B130" s="329" t="str">
        <f t="shared" si="15"/>
        <v/>
      </c>
      <c r="C130" s="328" t="str">
        <f>IF(A130="","",CONCATENATE("UHG"," / ",Monatsverwendungsnachweis!$D$7," / ",RIGHT(Monatsverwendungsnachweis!$F$7,2)," / ",ROW()-1))</f>
        <v/>
      </c>
      <c r="D130" s="330" t="str">
        <f t="shared" si="16"/>
        <v/>
      </c>
      <c r="E130" s="330" t="str">
        <f t="shared" si="17"/>
        <v/>
      </c>
      <c r="F130" s="329" t="str">
        <f>IF(A130="","",VLOOKUP(Monatsverwendungsnachweis!B141,Positionen,5,FALSE))</f>
        <v/>
      </c>
      <c r="G130" s="418" t="str">
        <f>IF(A130="","",CONCATENATE(Monatsverwendungsnachweis!D141," / ",LEFT(Monatsverwendungsnachweis!E141,3)," / ",UHG," / ",Ermittlung_Kofi!V131," x Monat"," a ",VLOOKUP(UHG,TN_UHG_Jahr_Monat,Monatsverwendungsnachweis!$S$9,FALSE), "€ /"," ",Ermittlung_Kofi!AC131," x Tage"," a ",VLOOKUP(UHG,TN_UHG_Jahr_Tag,Monatsverwendungsnachweis!$S$9,FALSE), "€"))</f>
        <v/>
      </c>
      <c r="H130" s="447" t="str">
        <f>IF(A130="","",Ermittlung_Kofi!V131*VLOOKUP(UHG,TN_UHG_Jahr_Monat,Monatsverwendungsnachweis!$S$9,FALSE)+Ermittlung_Kofi!AC131*VLOOKUP(UHG,TN_UHG_Jahr_Tag,Monatsverwendungsnachweis!$S$9,FALSE))</f>
        <v/>
      </c>
      <c r="I130" s="447" t="str">
        <f t="shared" si="18"/>
        <v/>
      </c>
      <c r="J130" s="329" t="str">
        <f>IF(A130="","",IF(Monatsverwendungsnachweis!S141="","",Monatsverwendungsnachweis!S141))</f>
        <v/>
      </c>
      <c r="K130" s="329" t="str">
        <f t="shared" si="19"/>
        <v/>
      </c>
    </row>
    <row r="131" spans="1:11" x14ac:dyDescent="0.25">
      <c r="A131" s="328" t="str">
        <f>IF(Ermittlung_Kofi!M132=0,"",IFERROR(VLOOKUP(Monatsverwendungsnachweis!B142,Positionen,4,FALSE),""))</f>
        <v/>
      </c>
      <c r="B131" s="329" t="str">
        <f t="shared" si="15"/>
        <v/>
      </c>
      <c r="C131" s="328" t="str">
        <f>IF(A131="","",CONCATENATE("UHG"," / ",Monatsverwendungsnachweis!$D$7," / ",RIGHT(Monatsverwendungsnachweis!$F$7,2)," / ",ROW()-1))</f>
        <v/>
      </c>
      <c r="D131" s="330" t="str">
        <f t="shared" si="16"/>
        <v/>
      </c>
      <c r="E131" s="330" t="str">
        <f t="shared" si="17"/>
        <v/>
      </c>
      <c r="F131" s="329" t="str">
        <f>IF(A131="","",VLOOKUP(Monatsverwendungsnachweis!B142,Positionen,5,FALSE))</f>
        <v/>
      </c>
      <c r="G131" s="418" t="str">
        <f>IF(A131="","",CONCATENATE(Monatsverwendungsnachweis!D142," / ",LEFT(Monatsverwendungsnachweis!E142,3)," / ",UHG," / ",Ermittlung_Kofi!V132," x Monat"," a ",VLOOKUP(UHG,TN_UHG_Jahr_Monat,Monatsverwendungsnachweis!$S$9,FALSE), "€ /"," ",Ermittlung_Kofi!AC132," x Tage"," a ",VLOOKUP(UHG,TN_UHG_Jahr_Tag,Monatsverwendungsnachweis!$S$9,FALSE), "€"))</f>
        <v/>
      </c>
      <c r="H131" s="447" t="str">
        <f>IF(A131="","",Ermittlung_Kofi!V132*VLOOKUP(UHG,TN_UHG_Jahr_Monat,Monatsverwendungsnachweis!$S$9,FALSE)+Ermittlung_Kofi!AC132*VLOOKUP(UHG,TN_UHG_Jahr_Tag,Monatsverwendungsnachweis!$S$9,FALSE))</f>
        <v/>
      </c>
      <c r="I131" s="447" t="str">
        <f t="shared" si="18"/>
        <v/>
      </c>
      <c r="J131" s="329" t="str">
        <f>IF(A131="","",IF(Monatsverwendungsnachweis!S142="","",Monatsverwendungsnachweis!S142))</f>
        <v/>
      </c>
      <c r="K131" s="329" t="str">
        <f t="shared" si="19"/>
        <v/>
      </c>
    </row>
    <row r="132" spans="1:11" x14ac:dyDescent="0.25">
      <c r="A132" s="328" t="str">
        <f>IF(Ermittlung_Kofi!M133=0,"",IFERROR(VLOOKUP(Monatsverwendungsnachweis!B143,Positionen,4,FALSE),""))</f>
        <v/>
      </c>
      <c r="B132" s="329" t="str">
        <f t="shared" si="15"/>
        <v/>
      </c>
      <c r="C132" s="328" t="str">
        <f>IF(A132="","",CONCATENATE("UHG"," / ",Monatsverwendungsnachweis!$D$7," / ",RIGHT(Monatsverwendungsnachweis!$F$7,2)," / ",ROW()-1))</f>
        <v/>
      </c>
      <c r="D132" s="330" t="str">
        <f t="shared" si="16"/>
        <v/>
      </c>
      <c r="E132" s="330" t="str">
        <f t="shared" si="17"/>
        <v/>
      </c>
      <c r="F132" s="329" t="str">
        <f>IF(A132="","",VLOOKUP(Monatsverwendungsnachweis!B143,Positionen,5,FALSE))</f>
        <v/>
      </c>
      <c r="G132" s="418" t="str">
        <f>IF(A132="","",CONCATENATE(Monatsverwendungsnachweis!D143," / ",LEFT(Monatsverwendungsnachweis!E143,3)," / ",UHG," / ",Ermittlung_Kofi!V133," x Monat"," a ",VLOOKUP(UHG,TN_UHG_Jahr_Monat,Monatsverwendungsnachweis!$S$9,FALSE), "€ /"," ",Ermittlung_Kofi!AC133," x Tage"," a ",VLOOKUP(UHG,TN_UHG_Jahr_Tag,Monatsverwendungsnachweis!$S$9,FALSE), "€"))</f>
        <v/>
      </c>
      <c r="H132" s="447" t="str">
        <f>IF(A132="","",Ermittlung_Kofi!V133*VLOOKUP(UHG,TN_UHG_Jahr_Monat,Monatsverwendungsnachweis!$S$9,FALSE)+Ermittlung_Kofi!AC133*VLOOKUP(UHG,TN_UHG_Jahr_Tag,Monatsverwendungsnachweis!$S$9,FALSE))</f>
        <v/>
      </c>
      <c r="I132" s="447" t="str">
        <f t="shared" si="18"/>
        <v/>
      </c>
      <c r="J132" s="329" t="str">
        <f>IF(A132="","",IF(Monatsverwendungsnachweis!S143="","",Monatsverwendungsnachweis!S143))</f>
        <v/>
      </c>
      <c r="K132" s="329" t="str">
        <f t="shared" si="19"/>
        <v/>
      </c>
    </row>
    <row r="133" spans="1:11" x14ac:dyDescent="0.25">
      <c r="A133" s="328" t="str">
        <f>IF(Ermittlung_Kofi!M134=0,"",IFERROR(VLOOKUP(Monatsverwendungsnachweis!B144,Positionen,4,FALSE),""))</f>
        <v/>
      </c>
      <c r="B133" s="329" t="str">
        <f t="shared" si="15"/>
        <v/>
      </c>
      <c r="C133" s="328" t="str">
        <f>IF(A133="","",CONCATENATE("UHG"," / ",Monatsverwendungsnachweis!$D$7," / ",RIGHT(Monatsverwendungsnachweis!$F$7,2)," / ",ROW()-1))</f>
        <v/>
      </c>
      <c r="D133" s="330" t="str">
        <f t="shared" si="16"/>
        <v/>
      </c>
      <c r="E133" s="330" t="str">
        <f t="shared" si="17"/>
        <v/>
      </c>
      <c r="F133" s="329" t="str">
        <f>IF(A133="","",VLOOKUP(Monatsverwendungsnachweis!B144,Positionen,5,FALSE))</f>
        <v/>
      </c>
      <c r="G133" s="418" t="str">
        <f>IF(A133="","",CONCATENATE(Monatsverwendungsnachweis!D144," / ",LEFT(Monatsverwendungsnachweis!E144,3)," / ",UHG," / ",Ermittlung_Kofi!V134," x Monat"," a ",VLOOKUP(UHG,TN_UHG_Jahr_Monat,Monatsverwendungsnachweis!$S$9,FALSE), "€ /"," ",Ermittlung_Kofi!AC134," x Tage"," a ",VLOOKUP(UHG,TN_UHG_Jahr_Tag,Monatsverwendungsnachweis!$S$9,FALSE), "€"))</f>
        <v/>
      </c>
      <c r="H133" s="447" t="str">
        <f>IF(A133="","",Ermittlung_Kofi!V134*VLOOKUP(UHG,TN_UHG_Jahr_Monat,Monatsverwendungsnachweis!$S$9,FALSE)+Ermittlung_Kofi!AC134*VLOOKUP(UHG,TN_UHG_Jahr_Tag,Monatsverwendungsnachweis!$S$9,FALSE))</f>
        <v/>
      </c>
      <c r="I133" s="447" t="str">
        <f t="shared" si="18"/>
        <v/>
      </c>
      <c r="J133" s="329" t="str">
        <f>IF(A133="","",IF(Monatsverwendungsnachweis!S144="","",Monatsverwendungsnachweis!S144))</f>
        <v/>
      </c>
      <c r="K133" s="329" t="str">
        <f t="shared" si="19"/>
        <v/>
      </c>
    </row>
    <row r="134" spans="1:11" x14ac:dyDescent="0.25">
      <c r="A134" s="328" t="str">
        <f>IF(Ermittlung_Kofi!M135=0,"",IFERROR(VLOOKUP(Monatsverwendungsnachweis!B145,Positionen,4,FALSE),""))</f>
        <v/>
      </c>
      <c r="B134" s="329" t="str">
        <f t="shared" si="15"/>
        <v/>
      </c>
      <c r="C134" s="328" t="str">
        <f>IF(A134="","",CONCATENATE("UHG"," / ",Monatsverwendungsnachweis!$D$7," / ",RIGHT(Monatsverwendungsnachweis!$F$7,2)," / ",ROW()-1))</f>
        <v/>
      </c>
      <c r="D134" s="330" t="str">
        <f t="shared" si="16"/>
        <v/>
      </c>
      <c r="E134" s="330" t="str">
        <f t="shared" si="17"/>
        <v/>
      </c>
      <c r="F134" s="329" t="str">
        <f>IF(A134="","",VLOOKUP(Monatsverwendungsnachweis!B145,Positionen,5,FALSE))</f>
        <v/>
      </c>
      <c r="G134" s="418" t="str">
        <f>IF(A134="","",CONCATENATE(Monatsverwendungsnachweis!D145," / ",LEFT(Monatsverwendungsnachweis!E145,3)," / ",UHG," / ",Ermittlung_Kofi!V135," x Monat"," a ",VLOOKUP(UHG,TN_UHG_Jahr_Monat,Monatsverwendungsnachweis!$S$9,FALSE), "€ /"," ",Ermittlung_Kofi!AC135," x Tage"," a ",VLOOKUP(UHG,TN_UHG_Jahr_Tag,Monatsverwendungsnachweis!$S$9,FALSE), "€"))</f>
        <v/>
      </c>
      <c r="H134" s="447" t="str">
        <f>IF(A134="","",Ermittlung_Kofi!V135*VLOOKUP(UHG,TN_UHG_Jahr_Monat,Monatsverwendungsnachweis!$S$9,FALSE)+Ermittlung_Kofi!AC135*VLOOKUP(UHG,TN_UHG_Jahr_Tag,Monatsverwendungsnachweis!$S$9,FALSE))</f>
        <v/>
      </c>
      <c r="I134" s="447" t="str">
        <f t="shared" si="18"/>
        <v/>
      </c>
      <c r="J134" s="329" t="str">
        <f>IF(A134="","",IF(Monatsverwendungsnachweis!S145="","",Monatsverwendungsnachweis!S145))</f>
        <v/>
      </c>
      <c r="K134" s="329" t="str">
        <f t="shared" si="19"/>
        <v/>
      </c>
    </row>
    <row r="135" spans="1:11" x14ac:dyDescent="0.25">
      <c r="A135" s="328" t="str">
        <f>IF(Ermittlung_Kofi!M136=0,"",IFERROR(VLOOKUP(Monatsverwendungsnachweis!B146,Positionen,4,FALSE),""))</f>
        <v/>
      </c>
      <c r="B135" s="329" t="str">
        <f t="shared" si="15"/>
        <v/>
      </c>
      <c r="C135" s="328" t="str">
        <f>IF(A135="","",CONCATENATE("UHG"," / ",Monatsverwendungsnachweis!$D$7," / ",RIGHT(Monatsverwendungsnachweis!$F$7,2)," / ",ROW()-1))</f>
        <v/>
      </c>
      <c r="D135" s="330" t="str">
        <f t="shared" si="16"/>
        <v/>
      </c>
      <c r="E135" s="330" t="str">
        <f t="shared" si="17"/>
        <v/>
      </c>
      <c r="F135" s="329" t="str">
        <f>IF(A135="","",VLOOKUP(Monatsverwendungsnachweis!B146,Positionen,5,FALSE))</f>
        <v/>
      </c>
      <c r="G135" s="418" t="str">
        <f>IF(A135="","",CONCATENATE(Monatsverwendungsnachweis!D146," / ",LEFT(Monatsverwendungsnachweis!E146,3)," / ",UHG," / ",Ermittlung_Kofi!V136," x Monat"," a ",VLOOKUP(UHG,TN_UHG_Jahr_Monat,Monatsverwendungsnachweis!$S$9,FALSE), "€ /"," ",Ermittlung_Kofi!AC136," x Tage"," a ",VLOOKUP(UHG,TN_UHG_Jahr_Tag,Monatsverwendungsnachweis!$S$9,FALSE), "€"))</f>
        <v/>
      </c>
      <c r="H135" s="447" t="str">
        <f>IF(A135="","",Ermittlung_Kofi!V136*VLOOKUP(UHG,TN_UHG_Jahr_Monat,Monatsverwendungsnachweis!$S$9,FALSE)+Ermittlung_Kofi!AC136*VLOOKUP(UHG,TN_UHG_Jahr_Tag,Monatsverwendungsnachweis!$S$9,FALSE))</f>
        <v/>
      </c>
      <c r="I135" s="447" t="str">
        <f t="shared" si="18"/>
        <v/>
      </c>
      <c r="J135" s="329" t="str">
        <f>IF(A135="","",IF(Monatsverwendungsnachweis!S146="","",Monatsverwendungsnachweis!S146))</f>
        <v/>
      </c>
      <c r="K135" s="329" t="str">
        <f t="shared" si="19"/>
        <v/>
      </c>
    </row>
    <row r="136" spans="1:11" x14ac:dyDescent="0.25">
      <c r="A136" s="328" t="str">
        <f>IF(Ermittlung_Kofi!M137=0,"",IFERROR(VLOOKUP(Monatsverwendungsnachweis!B147,Positionen,4,FALSE),""))</f>
        <v/>
      </c>
      <c r="B136" s="329" t="str">
        <f t="shared" si="15"/>
        <v/>
      </c>
      <c r="C136" s="328" t="str">
        <f>IF(A136="","",CONCATENATE("UHG"," / ",Monatsverwendungsnachweis!$D$7," / ",RIGHT(Monatsverwendungsnachweis!$F$7,2)," / ",ROW()-1))</f>
        <v/>
      </c>
      <c r="D136" s="330" t="str">
        <f t="shared" si="16"/>
        <v/>
      </c>
      <c r="E136" s="330" t="str">
        <f t="shared" si="17"/>
        <v/>
      </c>
      <c r="F136" s="329" t="str">
        <f>IF(A136="","",VLOOKUP(Monatsverwendungsnachweis!B147,Positionen,5,FALSE))</f>
        <v/>
      </c>
      <c r="G136" s="418" t="str">
        <f>IF(A136="","",CONCATENATE(Monatsverwendungsnachweis!D147," / ",LEFT(Monatsverwendungsnachweis!E147,3)," / ",UHG," / ",Ermittlung_Kofi!V137," x Monat"," a ",VLOOKUP(UHG,TN_UHG_Jahr_Monat,Monatsverwendungsnachweis!$S$9,FALSE), "€ /"," ",Ermittlung_Kofi!AC137," x Tage"," a ",VLOOKUP(UHG,TN_UHG_Jahr_Tag,Monatsverwendungsnachweis!$S$9,FALSE), "€"))</f>
        <v/>
      </c>
      <c r="H136" s="447" t="str">
        <f>IF(A136="","",Ermittlung_Kofi!V137*VLOOKUP(UHG,TN_UHG_Jahr_Monat,Monatsverwendungsnachweis!$S$9,FALSE)+Ermittlung_Kofi!AC137*VLOOKUP(UHG,TN_UHG_Jahr_Tag,Monatsverwendungsnachweis!$S$9,FALSE))</f>
        <v/>
      </c>
      <c r="I136" s="447" t="str">
        <f t="shared" si="18"/>
        <v/>
      </c>
      <c r="J136" s="329" t="str">
        <f>IF(A136="","",IF(Monatsverwendungsnachweis!S147="","",Monatsverwendungsnachweis!S147))</f>
        <v/>
      </c>
      <c r="K136" s="329" t="str">
        <f t="shared" si="19"/>
        <v/>
      </c>
    </row>
    <row r="137" spans="1:11" x14ac:dyDescent="0.25">
      <c r="A137" s="328" t="str">
        <f>IF(Ermittlung_Kofi!M138=0,"",IFERROR(VLOOKUP(Monatsverwendungsnachweis!B148,Positionen,4,FALSE),""))</f>
        <v/>
      </c>
      <c r="B137" s="329" t="str">
        <f t="shared" si="15"/>
        <v/>
      </c>
      <c r="C137" s="328" t="str">
        <f>IF(A137="","",CONCATENATE("UHG"," / ",Monatsverwendungsnachweis!$D$7," / ",RIGHT(Monatsverwendungsnachweis!$F$7,2)," / ",ROW()-1))</f>
        <v/>
      </c>
      <c r="D137" s="330" t="str">
        <f t="shared" si="16"/>
        <v/>
      </c>
      <c r="E137" s="330" t="str">
        <f t="shared" si="17"/>
        <v/>
      </c>
      <c r="F137" s="329" t="str">
        <f>IF(A137="","",VLOOKUP(Monatsverwendungsnachweis!B148,Positionen,5,FALSE))</f>
        <v/>
      </c>
      <c r="G137" s="418" t="str">
        <f>IF(A137="","",CONCATENATE(Monatsverwendungsnachweis!D148," / ",LEFT(Monatsverwendungsnachweis!E148,3)," / ",UHG," / ",Ermittlung_Kofi!V138," x Monat"," a ",VLOOKUP(UHG,TN_UHG_Jahr_Monat,Monatsverwendungsnachweis!$S$9,FALSE), "€ /"," ",Ermittlung_Kofi!AC138," x Tage"," a ",VLOOKUP(UHG,TN_UHG_Jahr_Tag,Monatsverwendungsnachweis!$S$9,FALSE), "€"))</f>
        <v/>
      </c>
      <c r="H137" s="447" t="str">
        <f>IF(A137="","",Ermittlung_Kofi!V138*VLOOKUP(UHG,TN_UHG_Jahr_Monat,Monatsverwendungsnachweis!$S$9,FALSE)+Ermittlung_Kofi!AC138*VLOOKUP(UHG,TN_UHG_Jahr_Tag,Monatsverwendungsnachweis!$S$9,FALSE))</f>
        <v/>
      </c>
      <c r="I137" s="447" t="str">
        <f t="shared" si="18"/>
        <v/>
      </c>
      <c r="J137" s="329" t="str">
        <f>IF(A137="","",IF(Monatsverwendungsnachweis!S148="","",Monatsverwendungsnachweis!S148))</f>
        <v/>
      </c>
      <c r="K137" s="329" t="str">
        <f t="shared" si="19"/>
        <v/>
      </c>
    </row>
    <row r="138" spans="1:11" x14ac:dyDescent="0.25">
      <c r="A138" s="328" t="str">
        <f>IF(Ermittlung_Kofi!M139=0,"",IFERROR(VLOOKUP(Monatsverwendungsnachweis!B149,Positionen,4,FALSE),""))</f>
        <v/>
      </c>
      <c r="B138" s="329" t="str">
        <f t="shared" si="15"/>
        <v/>
      </c>
      <c r="C138" s="328" t="str">
        <f>IF(A138="","",CONCATENATE("UHG"," / ",Monatsverwendungsnachweis!$D$7," / ",RIGHT(Monatsverwendungsnachweis!$F$7,2)," / ",ROW()-1))</f>
        <v/>
      </c>
      <c r="D138" s="330" t="str">
        <f t="shared" si="16"/>
        <v/>
      </c>
      <c r="E138" s="330" t="str">
        <f t="shared" si="17"/>
        <v/>
      </c>
      <c r="F138" s="329" t="str">
        <f>IF(A138="","",VLOOKUP(Monatsverwendungsnachweis!B149,Positionen,5,FALSE))</f>
        <v/>
      </c>
      <c r="G138" s="418" t="str">
        <f>IF(A138="","",CONCATENATE(Monatsverwendungsnachweis!D149," / ",LEFT(Monatsverwendungsnachweis!E149,3)," / ",UHG," / ",Ermittlung_Kofi!V139," x Monat"," a ",VLOOKUP(UHG,TN_UHG_Jahr_Monat,Monatsverwendungsnachweis!$S$9,FALSE), "€ /"," ",Ermittlung_Kofi!AC139," x Tage"," a ",VLOOKUP(UHG,TN_UHG_Jahr_Tag,Monatsverwendungsnachweis!$S$9,FALSE), "€"))</f>
        <v/>
      </c>
      <c r="H138" s="447" t="str">
        <f>IF(A138="","",Ermittlung_Kofi!V139*VLOOKUP(UHG,TN_UHG_Jahr_Monat,Monatsverwendungsnachweis!$S$9,FALSE)+Ermittlung_Kofi!AC139*VLOOKUP(UHG,TN_UHG_Jahr_Tag,Monatsverwendungsnachweis!$S$9,FALSE))</f>
        <v/>
      </c>
      <c r="I138" s="447" t="str">
        <f t="shared" si="18"/>
        <v/>
      </c>
      <c r="J138" s="329" t="str">
        <f>IF(A138="","",IF(Monatsverwendungsnachweis!S149="","",Monatsverwendungsnachweis!S149))</f>
        <v/>
      </c>
      <c r="K138" s="329" t="str">
        <f t="shared" si="19"/>
        <v/>
      </c>
    </row>
    <row r="139" spans="1:11" x14ac:dyDescent="0.25">
      <c r="A139" s="328" t="str">
        <f>IF(Ermittlung_Kofi!M140=0,"",IFERROR(VLOOKUP(Monatsverwendungsnachweis!B150,Positionen,4,FALSE),""))</f>
        <v/>
      </c>
      <c r="B139" s="329" t="str">
        <f t="shared" si="15"/>
        <v/>
      </c>
      <c r="C139" s="328" t="str">
        <f>IF(A139="","",CONCATENATE("UHG"," / ",Monatsverwendungsnachweis!$D$7," / ",RIGHT(Monatsverwendungsnachweis!$F$7,2)," / ",ROW()-1))</f>
        <v/>
      </c>
      <c r="D139" s="330" t="str">
        <f t="shared" si="16"/>
        <v/>
      </c>
      <c r="E139" s="330" t="str">
        <f t="shared" si="17"/>
        <v/>
      </c>
      <c r="F139" s="329" t="str">
        <f>IF(A139="","",VLOOKUP(Monatsverwendungsnachweis!B150,Positionen,5,FALSE))</f>
        <v/>
      </c>
      <c r="G139" s="418" t="str">
        <f>IF(A139="","",CONCATENATE(Monatsverwendungsnachweis!D150," / ",LEFT(Monatsverwendungsnachweis!E150,3)," / ",UHG," / ",Ermittlung_Kofi!V140," x Monat"," a ",VLOOKUP(UHG,TN_UHG_Jahr_Monat,Monatsverwendungsnachweis!$S$9,FALSE), "€ /"," ",Ermittlung_Kofi!AC140," x Tage"," a ",VLOOKUP(UHG,TN_UHG_Jahr_Tag,Monatsverwendungsnachweis!$S$9,FALSE), "€"))</f>
        <v/>
      </c>
      <c r="H139" s="447" t="str">
        <f>IF(A139="","",Ermittlung_Kofi!V140*VLOOKUP(UHG,TN_UHG_Jahr_Monat,Monatsverwendungsnachweis!$S$9,FALSE)+Ermittlung_Kofi!AC140*VLOOKUP(UHG,TN_UHG_Jahr_Tag,Monatsverwendungsnachweis!$S$9,FALSE))</f>
        <v/>
      </c>
      <c r="I139" s="447" t="str">
        <f t="shared" si="18"/>
        <v/>
      </c>
      <c r="J139" s="329" t="str">
        <f>IF(A139="","",IF(Monatsverwendungsnachweis!S150="","",Monatsverwendungsnachweis!S150))</f>
        <v/>
      </c>
      <c r="K139" s="329" t="str">
        <f t="shared" si="19"/>
        <v/>
      </c>
    </row>
    <row r="140" spans="1:11" x14ac:dyDescent="0.25">
      <c r="A140" s="328" t="str">
        <f>IF(Ermittlung_Kofi!M141=0,"",IFERROR(VLOOKUP(Monatsverwendungsnachweis!B151,Positionen,4,FALSE),""))</f>
        <v/>
      </c>
      <c r="B140" s="329" t="str">
        <f t="shared" si="15"/>
        <v/>
      </c>
      <c r="C140" s="328" t="str">
        <f>IF(A140="","",CONCATENATE("UHG"," / ",Monatsverwendungsnachweis!$D$7," / ",RIGHT(Monatsverwendungsnachweis!$F$7,2)," / ",ROW()-1))</f>
        <v/>
      </c>
      <c r="D140" s="330" t="str">
        <f t="shared" si="16"/>
        <v/>
      </c>
      <c r="E140" s="330" t="str">
        <f t="shared" si="17"/>
        <v/>
      </c>
      <c r="F140" s="329" t="str">
        <f>IF(A140="","",VLOOKUP(Monatsverwendungsnachweis!B151,Positionen,5,FALSE))</f>
        <v/>
      </c>
      <c r="G140" s="418" t="str">
        <f>IF(A140="","",CONCATENATE(Monatsverwendungsnachweis!D151," / ",LEFT(Monatsverwendungsnachweis!E151,3)," / ",UHG," / ",Ermittlung_Kofi!V141," x Monat"," a ",VLOOKUP(UHG,TN_UHG_Jahr_Monat,Monatsverwendungsnachweis!$S$9,FALSE), "€ /"," ",Ermittlung_Kofi!AC141," x Tage"," a ",VLOOKUP(UHG,TN_UHG_Jahr_Tag,Monatsverwendungsnachweis!$S$9,FALSE), "€"))</f>
        <v/>
      </c>
      <c r="H140" s="447" t="str">
        <f>IF(A140="","",Ermittlung_Kofi!V141*VLOOKUP(UHG,TN_UHG_Jahr_Monat,Monatsverwendungsnachweis!$S$9,FALSE)+Ermittlung_Kofi!AC141*VLOOKUP(UHG,TN_UHG_Jahr_Tag,Monatsverwendungsnachweis!$S$9,FALSE))</f>
        <v/>
      </c>
      <c r="I140" s="447" t="str">
        <f t="shared" si="18"/>
        <v/>
      </c>
      <c r="J140" s="329" t="str">
        <f>IF(A140="","",IF(Monatsverwendungsnachweis!S151="","",Monatsverwendungsnachweis!S151))</f>
        <v/>
      </c>
      <c r="K140" s="329" t="str">
        <f t="shared" si="19"/>
        <v/>
      </c>
    </row>
    <row r="141" spans="1:11" x14ac:dyDescent="0.25">
      <c r="A141" s="328" t="str">
        <f>IF(Ermittlung_Kofi!M142=0,"",IFERROR(VLOOKUP(Monatsverwendungsnachweis!B152,Positionen,4,FALSE),""))</f>
        <v/>
      </c>
      <c r="B141" s="329" t="str">
        <f t="shared" si="15"/>
        <v/>
      </c>
      <c r="C141" s="328" t="str">
        <f>IF(A141="","",CONCATENATE("UHG"," / ",Monatsverwendungsnachweis!$D$7," / ",RIGHT(Monatsverwendungsnachweis!$F$7,2)," / ",ROW()-1))</f>
        <v/>
      </c>
      <c r="D141" s="330" t="str">
        <f t="shared" si="16"/>
        <v/>
      </c>
      <c r="E141" s="330" t="str">
        <f t="shared" si="17"/>
        <v/>
      </c>
      <c r="F141" s="329" t="str">
        <f>IF(A141="","",VLOOKUP(Monatsverwendungsnachweis!B152,Positionen,5,FALSE))</f>
        <v/>
      </c>
      <c r="G141" s="418" t="str">
        <f>IF(A141="","",CONCATENATE(Monatsverwendungsnachweis!D152," / ",LEFT(Monatsverwendungsnachweis!E152,3)," / ",UHG," / ",Ermittlung_Kofi!V142," x Monat"," a ",VLOOKUP(UHG,TN_UHG_Jahr_Monat,Monatsverwendungsnachweis!$S$9,FALSE), "€ /"," ",Ermittlung_Kofi!AC142," x Tage"," a ",VLOOKUP(UHG,TN_UHG_Jahr_Tag,Monatsverwendungsnachweis!$S$9,FALSE), "€"))</f>
        <v/>
      </c>
      <c r="H141" s="447" t="str">
        <f>IF(A141="","",Ermittlung_Kofi!V142*VLOOKUP(UHG,TN_UHG_Jahr_Monat,Monatsverwendungsnachweis!$S$9,FALSE)+Ermittlung_Kofi!AC142*VLOOKUP(UHG,TN_UHG_Jahr_Tag,Monatsverwendungsnachweis!$S$9,FALSE))</f>
        <v/>
      </c>
      <c r="I141" s="447" t="str">
        <f t="shared" si="18"/>
        <v/>
      </c>
      <c r="J141" s="329" t="str">
        <f>IF(A141="","",IF(Monatsverwendungsnachweis!S152="","",Monatsverwendungsnachweis!S152))</f>
        <v/>
      </c>
      <c r="K141" s="329" t="str">
        <f t="shared" si="19"/>
        <v/>
      </c>
    </row>
    <row r="142" spans="1:11" x14ac:dyDescent="0.25">
      <c r="A142" s="328" t="str">
        <f>IF(Ermittlung_Kofi!M143=0,"",IFERROR(VLOOKUP(Monatsverwendungsnachweis!B153,Positionen,4,FALSE),""))</f>
        <v/>
      </c>
      <c r="B142" s="329" t="str">
        <f t="shared" si="15"/>
        <v/>
      </c>
      <c r="C142" s="328" t="str">
        <f>IF(A142="","",CONCATENATE("UHG"," / ",Monatsverwendungsnachweis!$D$7," / ",RIGHT(Monatsverwendungsnachweis!$F$7,2)," / ",ROW()-1))</f>
        <v/>
      </c>
      <c r="D142" s="330" t="str">
        <f t="shared" si="16"/>
        <v/>
      </c>
      <c r="E142" s="330" t="str">
        <f t="shared" si="17"/>
        <v/>
      </c>
      <c r="F142" s="329" t="str">
        <f>IF(A142="","",VLOOKUP(Monatsverwendungsnachweis!B153,Positionen,5,FALSE))</f>
        <v/>
      </c>
      <c r="G142" s="418" t="str">
        <f>IF(A142="","",CONCATENATE(Monatsverwendungsnachweis!D153," / ",LEFT(Monatsverwendungsnachweis!E153,3)," / ",UHG," / ",Ermittlung_Kofi!V143," x Monat"," a ",VLOOKUP(UHG,TN_UHG_Jahr_Monat,Monatsverwendungsnachweis!$S$9,FALSE), "€ /"," ",Ermittlung_Kofi!AC143," x Tage"," a ",VLOOKUP(UHG,TN_UHG_Jahr_Tag,Monatsverwendungsnachweis!$S$9,FALSE), "€"))</f>
        <v/>
      </c>
      <c r="H142" s="447" t="str">
        <f>IF(A142="","",Ermittlung_Kofi!V143*VLOOKUP(UHG,TN_UHG_Jahr_Monat,Monatsverwendungsnachweis!$S$9,FALSE)+Ermittlung_Kofi!AC143*VLOOKUP(UHG,TN_UHG_Jahr_Tag,Monatsverwendungsnachweis!$S$9,FALSE))</f>
        <v/>
      </c>
      <c r="I142" s="447" t="str">
        <f t="shared" si="18"/>
        <v/>
      </c>
      <c r="J142" s="329" t="str">
        <f>IF(A142="","",IF(Monatsverwendungsnachweis!S153="","",Monatsverwendungsnachweis!S153))</f>
        <v/>
      </c>
      <c r="K142" s="329" t="str">
        <f t="shared" si="19"/>
        <v/>
      </c>
    </row>
    <row r="143" spans="1:11" x14ac:dyDescent="0.25">
      <c r="A143" s="328" t="str">
        <f>IF(Ermittlung_Kofi!M144=0,"",IFERROR(VLOOKUP(Monatsverwendungsnachweis!B154,Positionen,4,FALSE),""))</f>
        <v/>
      </c>
      <c r="B143" s="329" t="str">
        <f t="shared" si="15"/>
        <v/>
      </c>
      <c r="C143" s="328" t="str">
        <f>IF(A143="","",CONCATENATE("UHG"," / ",Monatsverwendungsnachweis!$D$7," / ",RIGHT(Monatsverwendungsnachweis!$F$7,2)," / ",ROW()-1))</f>
        <v/>
      </c>
      <c r="D143" s="330" t="str">
        <f t="shared" si="16"/>
        <v/>
      </c>
      <c r="E143" s="330" t="str">
        <f t="shared" si="17"/>
        <v/>
      </c>
      <c r="F143" s="329" t="str">
        <f>IF(A143="","",VLOOKUP(Monatsverwendungsnachweis!B154,Positionen,5,FALSE))</f>
        <v/>
      </c>
      <c r="G143" s="418" t="str">
        <f>IF(A143="","",CONCATENATE(Monatsverwendungsnachweis!D154," / ",LEFT(Monatsverwendungsnachweis!E154,3)," / ",UHG," / ",Ermittlung_Kofi!V144," x Monat"," a ",VLOOKUP(UHG,TN_UHG_Jahr_Monat,Monatsverwendungsnachweis!$S$9,FALSE), "€ /"," ",Ermittlung_Kofi!AC144," x Tage"," a ",VLOOKUP(UHG,TN_UHG_Jahr_Tag,Monatsverwendungsnachweis!$S$9,FALSE), "€"))</f>
        <v/>
      </c>
      <c r="H143" s="447" t="str">
        <f>IF(A143="","",Ermittlung_Kofi!V144*VLOOKUP(UHG,TN_UHG_Jahr_Monat,Monatsverwendungsnachweis!$S$9,FALSE)+Ermittlung_Kofi!AC144*VLOOKUP(UHG,TN_UHG_Jahr_Tag,Monatsverwendungsnachweis!$S$9,FALSE))</f>
        <v/>
      </c>
      <c r="I143" s="447" t="str">
        <f t="shared" si="18"/>
        <v/>
      </c>
      <c r="J143" s="329" t="str">
        <f>IF(A143="","",IF(Monatsverwendungsnachweis!S154="","",Monatsverwendungsnachweis!S154))</f>
        <v/>
      </c>
      <c r="K143" s="329" t="str">
        <f t="shared" si="19"/>
        <v/>
      </c>
    </row>
    <row r="144" spans="1:11" x14ac:dyDescent="0.25">
      <c r="A144" s="328" t="str">
        <f>IF(Ermittlung_Kofi!M145=0,"",IFERROR(VLOOKUP(Monatsverwendungsnachweis!B155,Positionen,4,FALSE),""))</f>
        <v/>
      </c>
      <c r="B144" s="329" t="str">
        <f t="shared" si="15"/>
        <v/>
      </c>
      <c r="C144" s="328" t="str">
        <f>IF(A144="","",CONCATENATE("UHG"," / ",Monatsverwendungsnachweis!$D$7," / ",RIGHT(Monatsverwendungsnachweis!$F$7,2)," / ",ROW()-1))</f>
        <v/>
      </c>
      <c r="D144" s="330" t="str">
        <f t="shared" si="16"/>
        <v/>
      </c>
      <c r="E144" s="330" t="str">
        <f t="shared" si="17"/>
        <v/>
      </c>
      <c r="F144" s="329" t="str">
        <f>IF(A144="","",VLOOKUP(Monatsverwendungsnachweis!B155,Positionen,5,FALSE))</f>
        <v/>
      </c>
      <c r="G144" s="418" t="str">
        <f>IF(A144="","",CONCATENATE(Monatsverwendungsnachweis!D155," / ",LEFT(Monatsverwendungsnachweis!E155,3)," / ",UHG," / ",Ermittlung_Kofi!V145," x Monat"," a ",VLOOKUP(UHG,TN_UHG_Jahr_Monat,Monatsverwendungsnachweis!$S$9,FALSE), "€ /"," ",Ermittlung_Kofi!AC145," x Tage"," a ",VLOOKUP(UHG,TN_UHG_Jahr_Tag,Monatsverwendungsnachweis!$S$9,FALSE), "€"))</f>
        <v/>
      </c>
      <c r="H144" s="447" t="str">
        <f>IF(A144="","",Ermittlung_Kofi!V145*VLOOKUP(UHG,TN_UHG_Jahr_Monat,Monatsverwendungsnachweis!$S$9,FALSE)+Ermittlung_Kofi!AC145*VLOOKUP(UHG,TN_UHG_Jahr_Tag,Monatsverwendungsnachweis!$S$9,FALSE))</f>
        <v/>
      </c>
      <c r="I144" s="447" t="str">
        <f t="shared" si="18"/>
        <v/>
      </c>
      <c r="J144" s="329" t="str">
        <f>IF(A144="","",IF(Monatsverwendungsnachweis!S155="","",Monatsverwendungsnachweis!S155))</f>
        <v/>
      </c>
      <c r="K144" s="329" t="str">
        <f t="shared" si="19"/>
        <v/>
      </c>
    </row>
    <row r="145" spans="1:11" x14ac:dyDescent="0.25">
      <c r="A145" s="328" t="str">
        <f>IF(Ermittlung_Kofi!M146=0,"",IFERROR(VLOOKUP(Monatsverwendungsnachweis!B156,Positionen,4,FALSE),""))</f>
        <v/>
      </c>
      <c r="B145" s="329" t="str">
        <f t="shared" si="15"/>
        <v/>
      </c>
      <c r="C145" s="328" t="str">
        <f>IF(A145="","",CONCATENATE("UHG"," / ",Monatsverwendungsnachweis!$D$7," / ",RIGHT(Monatsverwendungsnachweis!$F$7,2)," / ",ROW()-1))</f>
        <v/>
      </c>
      <c r="D145" s="330" t="str">
        <f t="shared" si="16"/>
        <v/>
      </c>
      <c r="E145" s="330" t="str">
        <f t="shared" si="17"/>
        <v/>
      </c>
      <c r="F145" s="329" t="str">
        <f>IF(A145="","",VLOOKUP(Monatsverwendungsnachweis!B156,Positionen,5,FALSE))</f>
        <v/>
      </c>
      <c r="G145" s="418" t="str">
        <f>IF(A145="","",CONCATENATE(Monatsverwendungsnachweis!D156," / ",LEFT(Monatsverwendungsnachweis!E156,3)," / ",UHG," / ",Ermittlung_Kofi!V146," x Monat"," a ",VLOOKUP(UHG,TN_UHG_Jahr_Monat,Monatsverwendungsnachweis!$S$9,FALSE), "€ /"," ",Ermittlung_Kofi!AC146," x Tage"," a ",VLOOKUP(UHG,TN_UHG_Jahr_Tag,Monatsverwendungsnachweis!$S$9,FALSE), "€"))</f>
        <v/>
      </c>
      <c r="H145" s="447" t="str">
        <f>IF(A145="","",Ermittlung_Kofi!V146*VLOOKUP(UHG,TN_UHG_Jahr_Monat,Monatsverwendungsnachweis!$S$9,FALSE)+Ermittlung_Kofi!AC146*VLOOKUP(UHG,TN_UHG_Jahr_Tag,Monatsverwendungsnachweis!$S$9,FALSE))</f>
        <v/>
      </c>
      <c r="I145" s="447" t="str">
        <f t="shared" si="18"/>
        <v/>
      </c>
      <c r="J145" s="329" t="str">
        <f>IF(A145="","",IF(Monatsverwendungsnachweis!S156="","",Monatsverwendungsnachweis!S156))</f>
        <v/>
      </c>
      <c r="K145" s="329" t="str">
        <f t="shared" si="19"/>
        <v/>
      </c>
    </row>
    <row r="146" spans="1:11" x14ac:dyDescent="0.25">
      <c r="A146" s="328" t="str">
        <f>IF(Ermittlung_Kofi!M147=0,"",IFERROR(VLOOKUP(Monatsverwendungsnachweis!B157,Positionen,4,FALSE),""))</f>
        <v/>
      </c>
      <c r="B146" s="329" t="str">
        <f t="shared" si="15"/>
        <v/>
      </c>
      <c r="C146" s="328" t="str">
        <f>IF(A146="","",CONCATENATE("UHG"," / ",Monatsverwendungsnachweis!$D$7," / ",RIGHT(Monatsverwendungsnachweis!$F$7,2)," / ",ROW()-1))</f>
        <v/>
      </c>
      <c r="D146" s="330" t="str">
        <f t="shared" si="16"/>
        <v/>
      </c>
      <c r="E146" s="330" t="str">
        <f t="shared" si="17"/>
        <v/>
      </c>
      <c r="F146" s="329" t="str">
        <f>IF(A146="","",VLOOKUP(Monatsverwendungsnachweis!B157,Positionen,5,FALSE))</f>
        <v/>
      </c>
      <c r="G146" s="418" t="str">
        <f>IF(A146="","",CONCATENATE(Monatsverwendungsnachweis!D157," / ",LEFT(Monatsverwendungsnachweis!E157,3)," / ",UHG," / ",Ermittlung_Kofi!V147," x Monat"," a ",VLOOKUP(UHG,TN_UHG_Jahr_Monat,Monatsverwendungsnachweis!$S$9,FALSE), "€ /"," ",Ermittlung_Kofi!AC147," x Tage"," a ",VLOOKUP(UHG,TN_UHG_Jahr_Tag,Monatsverwendungsnachweis!$S$9,FALSE), "€"))</f>
        <v/>
      </c>
      <c r="H146" s="447" t="str">
        <f>IF(A146="","",Ermittlung_Kofi!V147*VLOOKUP(UHG,TN_UHG_Jahr_Monat,Monatsverwendungsnachweis!$S$9,FALSE)+Ermittlung_Kofi!AC147*VLOOKUP(UHG,TN_UHG_Jahr_Tag,Monatsverwendungsnachweis!$S$9,FALSE))</f>
        <v/>
      </c>
      <c r="I146" s="447" t="str">
        <f t="shared" si="18"/>
        <v/>
      </c>
      <c r="J146" s="329" t="str">
        <f>IF(A146="","",IF(Monatsverwendungsnachweis!S157="","",Monatsverwendungsnachweis!S157))</f>
        <v/>
      </c>
      <c r="K146" s="329" t="str">
        <f t="shared" si="19"/>
        <v/>
      </c>
    </row>
    <row r="147" spans="1:11" x14ac:dyDescent="0.25">
      <c r="A147" s="328" t="str">
        <f>IF(Ermittlung_Kofi!M148=0,"",IFERROR(VLOOKUP(Monatsverwendungsnachweis!B158,Positionen,4,FALSE),""))</f>
        <v/>
      </c>
      <c r="B147" s="329" t="str">
        <f t="shared" si="15"/>
        <v/>
      </c>
      <c r="C147" s="328" t="str">
        <f>IF(A147="","",CONCATENATE("UHG"," / ",Monatsverwendungsnachweis!$D$7," / ",RIGHT(Monatsverwendungsnachweis!$F$7,2)," / ",ROW()-1))</f>
        <v/>
      </c>
      <c r="D147" s="330" t="str">
        <f t="shared" si="16"/>
        <v/>
      </c>
      <c r="E147" s="330" t="str">
        <f t="shared" si="17"/>
        <v/>
      </c>
      <c r="F147" s="329" t="str">
        <f>IF(A147="","",VLOOKUP(Monatsverwendungsnachweis!B158,Positionen,5,FALSE))</f>
        <v/>
      </c>
      <c r="G147" s="418" t="str">
        <f>IF(A147="","",CONCATENATE(Monatsverwendungsnachweis!D158," / ",LEFT(Monatsverwendungsnachweis!E158,3)," / ",UHG," / ",Ermittlung_Kofi!V148," x Monat"," a ",VLOOKUP(UHG,TN_UHG_Jahr_Monat,Monatsverwendungsnachweis!$S$9,FALSE), "€ /"," ",Ermittlung_Kofi!AC148," x Tage"," a ",VLOOKUP(UHG,TN_UHG_Jahr_Tag,Monatsverwendungsnachweis!$S$9,FALSE), "€"))</f>
        <v/>
      </c>
      <c r="H147" s="447" t="str">
        <f>IF(A147="","",Ermittlung_Kofi!V148*VLOOKUP(UHG,TN_UHG_Jahr_Monat,Monatsverwendungsnachweis!$S$9,FALSE)+Ermittlung_Kofi!AC148*VLOOKUP(UHG,TN_UHG_Jahr_Tag,Monatsverwendungsnachweis!$S$9,FALSE))</f>
        <v/>
      </c>
      <c r="I147" s="447" t="str">
        <f t="shared" si="18"/>
        <v/>
      </c>
      <c r="J147" s="329" t="str">
        <f>IF(A147="","",IF(Monatsverwendungsnachweis!S158="","",Monatsverwendungsnachweis!S158))</f>
        <v/>
      </c>
      <c r="K147" s="329" t="str">
        <f t="shared" si="19"/>
        <v/>
      </c>
    </row>
    <row r="148" spans="1:11" x14ac:dyDescent="0.25">
      <c r="A148" s="328" t="str">
        <f>IF(Ermittlung_Kofi!M149=0,"",IFERROR(VLOOKUP(Monatsverwendungsnachweis!B159,Positionen,4,FALSE),""))</f>
        <v/>
      </c>
      <c r="B148" s="329" t="str">
        <f t="shared" si="15"/>
        <v/>
      </c>
      <c r="C148" s="328" t="str">
        <f>IF(A148="","",CONCATENATE("UHG"," / ",Monatsverwendungsnachweis!$D$7," / ",RIGHT(Monatsverwendungsnachweis!$F$7,2)," / ",ROW()-1))</f>
        <v/>
      </c>
      <c r="D148" s="330" t="str">
        <f t="shared" si="16"/>
        <v/>
      </c>
      <c r="E148" s="330" t="str">
        <f t="shared" si="17"/>
        <v/>
      </c>
      <c r="F148" s="329" t="str">
        <f>IF(A148="","",VLOOKUP(Monatsverwendungsnachweis!B159,Positionen,5,FALSE))</f>
        <v/>
      </c>
      <c r="G148" s="418" t="str">
        <f>IF(A148="","",CONCATENATE(Monatsverwendungsnachweis!D159," / ",LEFT(Monatsverwendungsnachweis!E159,3)," / ",UHG," / ",Ermittlung_Kofi!V149," x Monat"," a ",VLOOKUP(UHG,TN_UHG_Jahr_Monat,Monatsverwendungsnachweis!$S$9,FALSE), "€ /"," ",Ermittlung_Kofi!AC149," x Tage"," a ",VLOOKUP(UHG,TN_UHG_Jahr_Tag,Monatsverwendungsnachweis!$S$9,FALSE), "€"))</f>
        <v/>
      </c>
      <c r="H148" s="447" t="str">
        <f>IF(A148="","",Ermittlung_Kofi!V149*VLOOKUP(UHG,TN_UHG_Jahr_Monat,Monatsverwendungsnachweis!$S$9,FALSE)+Ermittlung_Kofi!AC149*VLOOKUP(UHG,TN_UHG_Jahr_Tag,Monatsverwendungsnachweis!$S$9,FALSE))</f>
        <v/>
      </c>
      <c r="I148" s="447" t="str">
        <f t="shared" si="18"/>
        <v/>
      </c>
      <c r="J148" s="329" t="str">
        <f>IF(A148="","",IF(Monatsverwendungsnachweis!S159="","",Monatsverwendungsnachweis!S159))</f>
        <v/>
      </c>
      <c r="K148" s="329" t="str">
        <f t="shared" si="19"/>
        <v/>
      </c>
    </row>
    <row r="149" spans="1:11" x14ac:dyDescent="0.25">
      <c r="A149" s="328" t="str">
        <f>IF(Ermittlung_Kofi!M150=0,"",IFERROR(VLOOKUP(Monatsverwendungsnachweis!B160,Positionen,4,FALSE),""))</f>
        <v/>
      </c>
      <c r="B149" s="329" t="str">
        <f t="shared" si="15"/>
        <v/>
      </c>
      <c r="C149" s="328" t="str">
        <f>IF(A149="","",CONCATENATE("UHG"," / ",Monatsverwendungsnachweis!$D$7," / ",RIGHT(Monatsverwendungsnachweis!$F$7,2)," / ",ROW()-1))</f>
        <v/>
      </c>
      <c r="D149" s="330" t="str">
        <f t="shared" si="16"/>
        <v/>
      </c>
      <c r="E149" s="330" t="str">
        <f t="shared" si="17"/>
        <v/>
      </c>
      <c r="F149" s="329" t="str">
        <f>IF(A149="","",VLOOKUP(Monatsverwendungsnachweis!B160,Positionen,5,FALSE))</f>
        <v/>
      </c>
      <c r="G149" s="418" t="str">
        <f>IF(A149="","",CONCATENATE(Monatsverwendungsnachweis!D160," / ",LEFT(Monatsverwendungsnachweis!E160,3)," / ",UHG," / ",Ermittlung_Kofi!V150," x Monat"," a ",VLOOKUP(UHG,TN_UHG_Jahr_Monat,Monatsverwendungsnachweis!$S$9,FALSE), "€ /"," ",Ermittlung_Kofi!AC150," x Tage"," a ",VLOOKUP(UHG,TN_UHG_Jahr_Tag,Monatsverwendungsnachweis!$S$9,FALSE), "€"))</f>
        <v/>
      </c>
      <c r="H149" s="447" t="str">
        <f>IF(A149="","",Ermittlung_Kofi!V150*VLOOKUP(UHG,TN_UHG_Jahr_Monat,Monatsverwendungsnachweis!$S$9,FALSE)+Ermittlung_Kofi!AC150*VLOOKUP(UHG,TN_UHG_Jahr_Tag,Monatsverwendungsnachweis!$S$9,FALSE))</f>
        <v/>
      </c>
      <c r="I149" s="447" t="str">
        <f t="shared" si="18"/>
        <v/>
      </c>
      <c r="J149" s="329" t="str">
        <f>IF(A149="","",IF(Monatsverwendungsnachweis!S160="","",Monatsverwendungsnachweis!S160))</f>
        <v/>
      </c>
      <c r="K149" s="329" t="str">
        <f t="shared" si="19"/>
        <v/>
      </c>
    </row>
    <row r="150" spans="1:11" x14ac:dyDescent="0.25">
      <c r="A150" s="328" t="str">
        <f>IF(Ermittlung_Kofi!M151=0,"",IFERROR(VLOOKUP(Monatsverwendungsnachweis!B161,Positionen,4,FALSE),""))</f>
        <v/>
      </c>
      <c r="B150" s="329" t="str">
        <f t="shared" si="15"/>
        <v/>
      </c>
      <c r="C150" s="328" t="str">
        <f>IF(A150="","",CONCATENATE("UHG"," / ",Monatsverwendungsnachweis!$D$7," / ",RIGHT(Monatsverwendungsnachweis!$F$7,2)," / ",ROW()-1))</f>
        <v/>
      </c>
      <c r="D150" s="330" t="str">
        <f t="shared" si="16"/>
        <v/>
      </c>
      <c r="E150" s="330" t="str">
        <f t="shared" si="17"/>
        <v/>
      </c>
      <c r="F150" s="329" t="str">
        <f>IF(A150="","",VLOOKUP(Monatsverwendungsnachweis!B161,Positionen,5,FALSE))</f>
        <v/>
      </c>
      <c r="G150" s="418" t="str">
        <f>IF(A150="","",CONCATENATE(Monatsverwendungsnachweis!D161," / ",LEFT(Monatsverwendungsnachweis!E161,3)," / ",UHG," / ",Ermittlung_Kofi!V151," x Monat"," a ",VLOOKUP(UHG,TN_UHG_Jahr_Monat,Monatsverwendungsnachweis!$S$9,FALSE), "€ /"," ",Ermittlung_Kofi!AC151," x Tage"," a ",VLOOKUP(UHG,TN_UHG_Jahr_Tag,Monatsverwendungsnachweis!$S$9,FALSE), "€"))</f>
        <v/>
      </c>
      <c r="H150" s="447" t="str">
        <f>IF(A150="","",Ermittlung_Kofi!V151*VLOOKUP(UHG,TN_UHG_Jahr_Monat,Monatsverwendungsnachweis!$S$9,FALSE)+Ermittlung_Kofi!AC151*VLOOKUP(UHG,TN_UHG_Jahr_Tag,Monatsverwendungsnachweis!$S$9,FALSE))</f>
        <v/>
      </c>
      <c r="I150" s="447" t="str">
        <f t="shared" si="18"/>
        <v/>
      </c>
      <c r="J150" s="329" t="str">
        <f>IF(A150="","",IF(Monatsverwendungsnachweis!S161="","",Monatsverwendungsnachweis!S161))</f>
        <v/>
      </c>
      <c r="K150" s="329" t="str">
        <f t="shared" si="19"/>
        <v/>
      </c>
    </row>
    <row r="151" spans="1:11" x14ac:dyDescent="0.25">
      <c r="A151" s="328" t="str">
        <f>IF(Ermittlung_Kofi!M152=0,"",IFERROR(VLOOKUP(Monatsverwendungsnachweis!B162,Positionen,4,FALSE),""))</f>
        <v/>
      </c>
      <c r="B151" s="329" t="str">
        <f t="shared" si="15"/>
        <v/>
      </c>
      <c r="C151" s="328" t="str">
        <f>IF(A151="","",CONCATENATE("UHG"," / ",Monatsverwendungsnachweis!$D$7," / ",RIGHT(Monatsverwendungsnachweis!$F$7,2)," / ",ROW()-1))</f>
        <v/>
      </c>
      <c r="D151" s="330" t="str">
        <f t="shared" si="16"/>
        <v/>
      </c>
      <c r="E151" s="330" t="str">
        <f t="shared" si="17"/>
        <v/>
      </c>
      <c r="F151" s="329" t="str">
        <f>IF(A151="","",VLOOKUP(Monatsverwendungsnachweis!B162,Positionen,5,FALSE))</f>
        <v/>
      </c>
      <c r="G151" s="418" t="str">
        <f>IF(A151="","",CONCATENATE(Monatsverwendungsnachweis!D162," / ",LEFT(Monatsverwendungsnachweis!E162,3)," / ",UHG," / ",Ermittlung_Kofi!V152," x Monat"," a ",VLOOKUP(UHG,TN_UHG_Jahr_Monat,Monatsverwendungsnachweis!$S$9,FALSE), "€ /"," ",Ermittlung_Kofi!AC152," x Tage"," a ",VLOOKUP(UHG,TN_UHG_Jahr_Tag,Monatsverwendungsnachweis!$S$9,FALSE), "€"))</f>
        <v/>
      </c>
      <c r="H151" s="447" t="str">
        <f>IF(A151="","",Ermittlung_Kofi!V152*VLOOKUP(UHG,TN_UHG_Jahr_Monat,Monatsverwendungsnachweis!$S$9,FALSE)+Ermittlung_Kofi!AC152*VLOOKUP(UHG,TN_UHG_Jahr_Tag,Monatsverwendungsnachweis!$S$9,FALSE))</f>
        <v/>
      </c>
      <c r="I151" s="447" t="str">
        <f t="shared" si="18"/>
        <v/>
      </c>
      <c r="J151" s="329" t="str">
        <f>IF(A151="","",IF(Monatsverwendungsnachweis!S162="","",Monatsverwendungsnachweis!S162))</f>
        <v/>
      </c>
      <c r="K151" s="329" t="str">
        <f t="shared" si="19"/>
        <v/>
      </c>
    </row>
    <row r="152" spans="1:11" x14ac:dyDescent="0.25">
      <c r="A152" s="328" t="str">
        <f>IF(Ermittlung_Kofi!M153=0,"",IFERROR(VLOOKUP(Monatsverwendungsnachweis!B163,Positionen,4,FALSE),""))</f>
        <v/>
      </c>
      <c r="B152" s="329" t="str">
        <f t="shared" si="15"/>
        <v/>
      </c>
      <c r="C152" s="328" t="str">
        <f>IF(A152="","",CONCATENATE("UHG"," / ",Monatsverwendungsnachweis!$D$7," / ",RIGHT(Monatsverwendungsnachweis!$F$7,2)," / ",ROW()-1))</f>
        <v/>
      </c>
      <c r="D152" s="330" t="str">
        <f t="shared" si="16"/>
        <v/>
      </c>
      <c r="E152" s="330" t="str">
        <f t="shared" si="17"/>
        <v/>
      </c>
      <c r="F152" s="329" t="str">
        <f>IF(A152="","",VLOOKUP(Monatsverwendungsnachweis!B163,Positionen,5,FALSE))</f>
        <v/>
      </c>
      <c r="G152" s="418" t="str">
        <f>IF(A152="","",CONCATENATE(Monatsverwendungsnachweis!D163," / ",LEFT(Monatsverwendungsnachweis!E163,3)," / ",UHG," / ",Ermittlung_Kofi!V153," x Monat"," a ",VLOOKUP(UHG,TN_UHG_Jahr_Monat,Monatsverwendungsnachweis!$S$9,FALSE), "€ /"," ",Ermittlung_Kofi!AC153," x Tage"," a ",VLOOKUP(UHG,TN_UHG_Jahr_Tag,Monatsverwendungsnachweis!$S$9,FALSE), "€"))</f>
        <v/>
      </c>
      <c r="H152" s="447" t="str">
        <f>IF(A152="","",Ermittlung_Kofi!V153*VLOOKUP(UHG,TN_UHG_Jahr_Monat,Monatsverwendungsnachweis!$S$9,FALSE)+Ermittlung_Kofi!AC153*VLOOKUP(UHG,TN_UHG_Jahr_Tag,Monatsverwendungsnachweis!$S$9,FALSE))</f>
        <v/>
      </c>
      <c r="I152" s="447" t="str">
        <f t="shared" si="18"/>
        <v/>
      </c>
      <c r="J152" s="329" t="str">
        <f>IF(A152="","",IF(Monatsverwendungsnachweis!S163="","",Monatsverwendungsnachweis!S163))</f>
        <v/>
      </c>
      <c r="K152" s="329" t="str">
        <f t="shared" si="19"/>
        <v/>
      </c>
    </row>
    <row r="153" spans="1:11" x14ac:dyDescent="0.25">
      <c r="A153" s="328" t="str">
        <f>IF(Ermittlung_Kofi!M154=0,"",IFERROR(VLOOKUP(Monatsverwendungsnachweis!B164,Positionen,4,FALSE),""))</f>
        <v/>
      </c>
      <c r="B153" s="329" t="str">
        <f t="shared" si="15"/>
        <v/>
      </c>
      <c r="C153" s="328" t="str">
        <f>IF(A153="","",CONCATENATE("UHG"," / ",Monatsverwendungsnachweis!$D$7," / ",RIGHT(Monatsverwendungsnachweis!$F$7,2)," / ",ROW()-1))</f>
        <v/>
      </c>
      <c r="D153" s="330" t="str">
        <f t="shared" si="16"/>
        <v/>
      </c>
      <c r="E153" s="330" t="str">
        <f t="shared" si="17"/>
        <v/>
      </c>
      <c r="F153" s="329" t="str">
        <f>IF(A153="","",VLOOKUP(Monatsverwendungsnachweis!B164,Positionen,5,FALSE))</f>
        <v/>
      </c>
      <c r="G153" s="418" t="str">
        <f>IF(A153="","",CONCATENATE(Monatsverwendungsnachweis!D164," / ",LEFT(Monatsverwendungsnachweis!E164,3)," / ",UHG," / ",Ermittlung_Kofi!V154," x Monat"," a ",VLOOKUP(UHG,TN_UHG_Jahr_Monat,Monatsverwendungsnachweis!$S$9,FALSE), "€ /"," ",Ermittlung_Kofi!AC154," x Tage"," a ",VLOOKUP(UHG,TN_UHG_Jahr_Tag,Monatsverwendungsnachweis!$S$9,FALSE), "€"))</f>
        <v/>
      </c>
      <c r="H153" s="447" t="str">
        <f>IF(A153="","",Ermittlung_Kofi!V154*VLOOKUP(UHG,TN_UHG_Jahr_Monat,Monatsverwendungsnachweis!$S$9,FALSE)+Ermittlung_Kofi!AC154*VLOOKUP(UHG,TN_UHG_Jahr_Tag,Monatsverwendungsnachweis!$S$9,FALSE))</f>
        <v/>
      </c>
      <c r="I153" s="447" t="str">
        <f t="shared" si="18"/>
        <v/>
      </c>
      <c r="J153" s="329" t="str">
        <f>IF(A153="","",IF(Monatsverwendungsnachweis!S164="","",Monatsverwendungsnachweis!S164))</f>
        <v/>
      </c>
      <c r="K153" s="329" t="str">
        <f t="shared" si="19"/>
        <v/>
      </c>
    </row>
    <row r="154" spans="1:11" x14ac:dyDescent="0.25">
      <c r="A154" s="328" t="str">
        <f>IF(Ermittlung_Kofi!M155=0,"",IFERROR(VLOOKUP(Monatsverwendungsnachweis!B165,Positionen,4,FALSE),""))</f>
        <v/>
      </c>
      <c r="B154" s="329" t="str">
        <f t="shared" si="15"/>
        <v/>
      </c>
      <c r="C154" s="328" t="str">
        <f>IF(A154="","",CONCATENATE("UHG"," / ",Monatsverwendungsnachweis!$D$7," / ",RIGHT(Monatsverwendungsnachweis!$F$7,2)," / ",ROW()-1))</f>
        <v/>
      </c>
      <c r="D154" s="330" t="str">
        <f t="shared" si="16"/>
        <v/>
      </c>
      <c r="E154" s="330" t="str">
        <f t="shared" si="17"/>
        <v/>
      </c>
      <c r="F154" s="329" t="str">
        <f>IF(A154="","",VLOOKUP(Monatsverwendungsnachweis!B165,Positionen,5,FALSE))</f>
        <v/>
      </c>
      <c r="G154" s="418" t="str">
        <f>IF(A154="","",CONCATENATE(Monatsverwendungsnachweis!D165," / ",LEFT(Monatsverwendungsnachweis!E165,3)," / ",UHG," / ",Ermittlung_Kofi!V155," x Monat"," a ",VLOOKUP(UHG,TN_UHG_Jahr_Monat,Monatsverwendungsnachweis!$S$9,FALSE), "€ /"," ",Ermittlung_Kofi!AC155," x Tage"," a ",VLOOKUP(UHG,TN_UHG_Jahr_Tag,Monatsverwendungsnachweis!$S$9,FALSE), "€"))</f>
        <v/>
      </c>
      <c r="H154" s="447" t="str">
        <f>IF(A154="","",Ermittlung_Kofi!V155*VLOOKUP(UHG,TN_UHG_Jahr_Monat,Monatsverwendungsnachweis!$S$9,FALSE)+Ermittlung_Kofi!AC155*VLOOKUP(UHG,TN_UHG_Jahr_Tag,Monatsverwendungsnachweis!$S$9,FALSE))</f>
        <v/>
      </c>
      <c r="I154" s="447" t="str">
        <f t="shared" si="18"/>
        <v/>
      </c>
      <c r="J154" s="329" t="str">
        <f>IF(A154="","",IF(Monatsverwendungsnachweis!S165="","",Monatsverwendungsnachweis!S165))</f>
        <v/>
      </c>
      <c r="K154" s="329" t="str">
        <f t="shared" si="19"/>
        <v/>
      </c>
    </row>
    <row r="155" spans="1:11" x14ac:dyDescent="0.25">
      <c r="A155" s="328" t="str">
        <f>IF(Ermittlung_Kofi!M156=0,"",IFERROR(VLOOKUP(Monatsverwendungsnachweis!B166,Positionen,4,FALSE),""))</f>
        <v/>
      </c>
      <c r="B155" s="329" t="str">
        <f t="shared" si="15"/>
        <v/>
      </c>
      <c r="C155" s="328" t="str">
        <f>IF(A155="","",CONCATENATE("UHG"," / ",Monatsverwendungsnachweis!$D$7," / ",RIGHT(Monatsverwendungsnachweis!$F$7,2)," / ",ROW()-1))</f>
        <v/>
      </c>
      <c r="D155" s="330" t="str">
        <f t="shared" si="16"/>
        <v/>
      </c>
      <c r="E155" s="330" t="str">
        <f t="shared" si="17"/>
        <v/>
      </c>
      <c r="F155" s="329" t="str">
        <f>IF(A155="","",VLOOKUP(Monatsverwendungsnachweis!B166,Positionen,5,FALSE))</f>
        <v/>
      </c>
      <c r="G155" s="418" t="str">
        <f>IF(A155="","",CONCATENATE(Monatsverwendungsnachweis!D166," / ",LEFT(Monatsverwendungsnachweis!E166,3)," / ",UHG," / ",Ermittlung_Kofi!V156," x Monat"," a ",VLOOKUP(UHG,TN_UHG_Jahr_Monat,Monatsverwendungsnachweis!$S$9,FALSE), "€ /"," ",Ermittlung_Kofi!AC156," x Tage"," a ",VLOOKUP(UHG,TN_UHG_Jahr_Tag,Monatsverwendungsnachweis!$S$9,FALSE), "€"))</f>
        <v/>
      </c>
      <c r="H155" s="447" t="str">
        <f>IF(A155="","",Ermittlung_Kofi!V156*VLOOKUP(UHG,TN_UHG_Jahr_Monat,Monatsverwendungsnachweis!$S$9,FALSE)+Ermittlung_Kofi!AC156*VLOOKUP(UHG,TN_UHG_Jahr_Tag,Monatsverwendungsnachweis!$S$9,FALSE))</f>
        <v/>
      </c>
      <c r="I155" s="447" t="str">
        <f t="shared" si="18"/>
        <v/>
      </c>
      <c r="J155" s="329" t="str">
        <f>IF(A155="","",IF(Monatsverwendungsnachweis!S166="","",Monatsverwendungsnachweis!S166))</f>
        <v/>
      </c>
      <c r="K155" s="329" t="str">
        <f t="shared" si="19"/>
        <v/>
      </c>
    </row>
    <row r="156" spans="1:11" x14ac:dyDescent="0.25">
      <c r="A156" s="328" t="str">
        <f>IF(Ermittlung_Kofi!M157=0,"",IFERROR(VLOOKUP(Monatsverwendungsnachweis!B167,Positionen,4,FALSE),""))</f>
        <v/>
      </c>
      <c r="B156" s="329" t="str">
        <f t="shared" si="15"/>
        <v/>
      </c>
      <c r="C156" s="328" t="str">
        <f>IF(A156="","",CONCATENATE("UHG"," / ",Monatsverwendungsnachweis!$D$7," / ",RIGHT(Monatsverwendungsnachweis!$F$7,2)," / ",ROW()-1))</f>
        <v/>
      </c>
      <c r="D156" s="330" t="str">
        <f t="shared" si="16"/>
        <v/>
      </c>
      <c r="E156" s="330" t="str">
        <f t="shared" si="17"/>
        <v/>
      </c>
      <c r="F156" s="329" t="str">
        <f>IF(A156="","",VLOOKUP(Monatsverwendungsnachweis!B167,Positionen,5,FALSE))</f>
        <v/>
      </c>
      <c r="G156" s="418" t="str">
        <f>IF(A156="","",CONCATENATE(Monatsverwendungsnachweis!D167," / ",LEFT(Monatsverwendungsnachweis!E167,3)," / ",UHG," / ",Ermittlung_Kofi!V157," x Monat"," a ",VLOOKUP(UHG,TN_UHG_Jahr_Monat,Monatsverwendungsnachweis!$S$9,FALSE), "€ /"," ",Ermittlung_Kofi!AC157," x Tage"," a ",VLOOKUP(UHG,TN_UHG_Jahr_Tag,Monatsverwendungsnachweis!$S$9,FALSE), "€"))</f>
        <v/>
      </c>
      <c r="H156" s="447" t="str">
        <f>IF(A156="","",Ermittlung_Kofi!V157*VLOOKUP(UHG,TN_UHG_Jahr_Monat,Monatsverwendungsnachweis!$S$9,FALSE)+Ermittlung_Kofi!AC157*VLOOKUP(UHG,TN_UHG_Jahr_Tag,Monatsverwendungsnachweis!$S$9,FALSE))</f>
        <v/>
      </c>
      <c r="I156" s="447" t="str">
        <f t="shared" si="18"/>
        <v/>
      </c>
      <c r="J156" s="329" t="str">
        <f>IF(A156="","",IF(Monatsverwendungsnachweis!S167="","",Monatsverwendungsnachweis!S167))</f>
        <v/>
      </c>
      <c r="K156" s="329" t="str">
        <f t="shared" si="19"/>
        <v/>
      </c>
    </row>
    <row r="157" spans="1:11" x14ac:dyDescent="0.25">
      <c r="A157" s="328" t="str">
        <f>IF(Ermittlung_Kofi!M158=0,"",IFERROR(VLOOKUP(Monatsverwendungsnachweis!B168,Positionen,4,FALSE),""))</f>
        <v/>
      </c>
      <c r="B157" s="329" t="str">
        <f t="shared" si="15"/>
        <v/>
      </c>
      <c r="C157" s="328" t="str">
        <f>IF(A157="","",CONCATENATE("UHG"," / ",Monatsverwendungsnachweis!$D$7," / ",RIGHT(Monatsverwendungsnachweis!$F$7,2)," / ",ROW()-1))</f>
        <v/>
      </c>
      <c r="D157" s="330" t="str">
        <f t="shared" si="16"/>
        <v/>
      </c>
      <c r="E157" s="330" t="str">
        <f t="shared" si="17"/>
        <v/>
      </c>
      <c r="F157" s="329" t="str">
        <f>IF(A157="","",VLOOKUP(Monatsverwendungsnachweis!B168,Positionen,5,FALSE))</f>
        <v/>
      </c>
      <c r="G157" s="418" t="str">
        <f>IF(A157="","",CONCATENATE(Monatsverwendungsnachweis!D168," / ",LEFT(Monatsverwendungsnachweis!E168,3)," / ",UHG," / ",Ermittlung_Kofi!V158," x Monat"," a ",VLOOKUP(UHG,TN_UHG_Jahr_Monat,Monatsverwendungsnachweis!$S$9,FALSE), "€ /"," ",Ermittlung_Kofi!AC158," x Tage"," a ",VLOOKUP(UHG,TN_UHG_Jahr_Tag,Monatsverwendungsnachweis!$S$9,FALSE), "€"))</f>
        <v/>
      </c>
      <c r="H157" s="447" t="str">
        <f>IF(A157="","",Ermittlung_Kofi!V158*VLOOKUP(UHG,TN_UHG_Jahr_Monat,Monatsverwendungsnachweis!$S$9,FALSE)+Ermittlung_Kofi!AC158*VLOOKUP(UHG,TN_UHG_Jahr_Tag,Monatsverwendungsnachweis!$S$9,FALSE))</f>
        <v/>
      </c>
      <c r="I157" s="447" t="str">
        <f t="shared" si="18"/>
        <v/>
      </c>
      <c r="J157" s="329" t="str">
        <f>IF(A157="","",IF(Monatsverwendungsnachweis!S168="","",Monatsverwendungsnachweis!S168))</f>
        <v/>
      </c>
      <c r="K157" s="329" t="str">
        <f t="shared" si="19"/>
        <v/>
      </c>
    </row>
    <row r="158" spans="1:11" x14ac:dyDescent="0.25">
      <c r="A158" s="328" t="str">
        <f>IF(Ermittlung_Kofi!M159=0,"",IFERROR(VLOOKUP(Monatsverwendungsnachweis!B169,Positionen,4,FALSE),""))</f>
        <v/>
      </c>
      <c r="B158" s="329" t="str">
        <f t="shared" si="15"/>
        <v/>
      </c>
      <c r="C158" s="328" t="str">
        <f>IF(A158="","",CONCATENATE("UHG"," / ",Monatsverwendungsnachweis!$D$7," / ",RIGHT(Monatsverwendungsnachweis!$F$7,2)," / ",ROW()-1))</f>
        <v/>
      </c>
      <c r="D158" s="330" t="str">
        <f t="shared" si="16"/>
        <v/>
      </c>
      <c r="E158" s="330" t="str">
        <f t="shared" si="17"/>
        <v/>
      </c>
      <c r="F158" s="329" t="str">
        <f>IF(A158="","",VLOOKUP(Monatsverwendungsnachweis!B169,Positionen,5,FALSE))</f>
        <v/>
      </c>
      <c r="G158" s="418" t="str">
        <f>IF(A158="","",CONCATENATE(Monatsverwendungsnachweis!D169," / ",LEFT(Monatsverwendungsnachweis!E169,3)," / ",UHG," / ",Ermittlung_Kofi!V159," x Monat"," a ",VLOOKUP(UHG,TN_UHG_Jahr_Monat,Monatsverwendungsnachweis!$S$9,FALSE), "€ /"," ",Ermittlung_Kofi!AC159," x Tage"," a ",VLOOKUP(UHG,TN_UHG_Jahr_Tag,Monatsverwendungsnachweis!$S$9,FALSE), "€"))</f>
        <v/>
      </c>
      <c r="H158" s="447" t="str">
        <f>IF(A158="","",Ermittlung_Kofi!V159*VLOOKUP(UHG,TN_UHG_Jahr_Monat,Monatsverwendungsnachweis!$S$9,FALSE)+Ermittlung_Kofi!AC159*VLOOKUP(UHG,TN_UHG_Jahr_Tag,Monatsverwendungsnachweis!$S$9,FALSE))</f>
        <v/>
      </c>
      <c r="I158" s="447" t="str">
        <f t="shared" si="18"/>
        <v/>
      </c>
      <c r="J158" s="329" t="str">
        <f>IF(A158="","",IF(Monatsverwendungsnachweis!S169="","",Monatsverwendungsnachweis!S169))</f>
        <v/>
      </c>
      <c r="K158" s="329" t="str">
        <f t="shared" si="19"/>
        <v/>
      </c>
    </row>
    <row r="159" spans="1:11" x14ac:dyDescent="0.25">
      <c r="A159" s="328" t="str">
        <f>IF(Ermittlung_Kofi!M160=0,"",IFERROR(VLOOKUP(Monatsverwendungsnachweis!B170,Positionen,4,FALSE),""))</f>
        <v/>
      </c>
      <c r="B159" s="329" t="str">
        <f t="shared" si="15"/>
        <v/>
      </c>
      <c r="C159" s="328" t="str">
        <f>IF(A159="","",CONCATENATE("UHG"," / ",Monatsverwendungsnachweis!$D$7," / ",RIGHT(Monatsverwendungsnachweis!$F$7,2)," / ",ROW()-1))</f>
        <v/>
      </c>
      <c r="D159" s="330" t="str">
        <f t="shared" si="16"/>
        <v/>
      </c>
      <c r="E159" s="330" t="str">
        <f t="shared" si="17"/>
        <v/>
      </c>
      <c r="F159" s="329" t="str">
        <f>IF(A159="","",VLOOKUP(Monatsverwendungsnachweis!B170,Positionen,5,FALSE))</f>
        <v/>
      </c>
      <c r="G159" s="418" t="str">
        <f>IF(A159="","",CONCATENATE(Monatsverwendungsnachweis!D170," / ",LEFT(Monatsverwendungsnachweis!E170,3)," / ",UHG," / ",Ermittlung_Kofi!V160," x Monat"," a ",VLOOKUP(UHG,TN_UHG_Jahr_Monat,Monatsverwendungsnachweis!$S$9,FALSE), "€ /"," ",Ermittlung_Kofi!AC160," x Tage"," a ",VLOOKUP(UHG,TN_UHG_Jahr_Tag,Monatsverwendungsnachweis!$S$9,FALSE), "€"))</f>
        <v/>
      </c>
      <c r="H159" s="447" t="str">
        <f>IF(A159="","",Ermittlung_Kofi!V160*VLOOKUP(UHG,TN_UHG_Jahr_Monat,Monatsverwendungsnachweis!$S$9,FALSE)+Ermittlung_Kofi!AC160*VLOOKUP(UHG,TN_UHG_Jahr_Tag,Monatsverwendungsnachweis!$S$9,FALSE))</f>
        <v/>
      </c>
      <c r="I159" s="447" t="str">
        <f t="shared" si="18"/>
        <v/>
      </c>
      <c r="J159" s="329" t="str">
        <f>IF(A159="","",IF(Monatsverwendungsnachweis!S170="","",Monatsverwendungsnachweis!S170))</f>
        <v/>
      </c>
      <c r="K159" s="329" t="str">
        <f t="shared" si="19"/>
        <v/>
      </c>
    </row>
    <row r="160" spans="1:11" x14ac:dyDescent="0.25">
      <c r="A160" s="328" t="str">
        <f>IF(Ermittlung_Kofi!M161=0,"",IFERROR(VLOOKUP(Monatsverwendungsnachweis!B171,Positionen,4,FALSE),""))</f>
        <v/>
      </c>
      <c r="B160" s="329" t="str">
        <f t="shared" si="15"/>
        <v/>
      </c>
      <c r="C160" s="328" t="str">
        <f>IF(A160="","",CONCATENATE("UHG"," / ",Monatsverwendungsnachweis!$D$7," / ",RIGHT(Monatsverwendungsnachweis!$F$7,2)," / ",ROW()-1))</f>
        <v/>
      </c>
      <c r="D160" s="330" t="str">
        <f t="shared" si="16"/>
        <v/>
      </c>
      <c r="E160" s="330" t="str">
        <f t="shared" si="17"/>
        <v/>
      </c>
      <c r="F160" s="329" t="str">
        <f>IF(A160="","",VLOOKUP(Monatsverwendungsnachweis!B171,Positionen,5,FALSE))</f>
        <v/>
      </c>
      <c r="G160" s="418" t="str">
        <f>IF(A160="","",CONCATENATE(Monatsverwendungsnachweis!D171," / ",LEFT(Monatsverwendungsnachweis!E171,3)," / ",UHG," / ",Ermittlung_Kofi!V161," x Monat"," a ",VLOOKUP(UHG,TN_UHG_Jahr_Monat,Monatsverwendungsnachweis!$S$9,FALSE), "€ /"," ",Ermittlung_Kofi!AC161," x Tage"," a ",VLOOKUP(UHG,TN_UHG_Jahr_Tag,Monatsverwendungsnachweis!$S$9,FALSE), "€"))</f>
        <v/>
      </c>
      <c r="H160" s="447" t="str">
        <f>IF(A160="","",Ermittlung_Kofi!V161*VLOOKUP(UHG,TN_UHG_Jahr_Monat,Monatsverwendungsnachweis!$S$9,FALSE)+Ermittlung_Kofi!AC161*VLOOKUP(UHG,TN_UHG_Jahr_Tag,Monatsverwendungsnachweis!$S$9,FALSE))</f>
        <v/>
      </c>
      <c r="I160" s="447" t="str">
        <f t="shared" si="18"/>
        <v/>
      </c>
      <c r="J160" s="329" t="str">
        <f>IF(A160="","",IF(Monatsverwendungsnachweis!S171="","",Monatsverwendungsnachweis!S171))</f>
        <v/>
      </c>
      <c r="K160" s="329" t="str">
        <f t="shared" si="19"/>
        <v/>
      </c>
    </row>
    <row r="161" spans="1:11" x14ac:dyDescent="0.25">
      <c r="A161" s="328" t="str">
        <f>IF(Ermittlung_Kofi!M162=0,"",IFERROR(VLOOKUP(Monatsverwendungsnachweis!B172,Positionen,4,FALSE),""))</f>
        <v/>
      </c>
      <c r="B161" s="329" t="str">
        <f t="shared" si="15"/>
        <v/>
      </c>
      <c r="C161" s="328" t="str">
        <f>IF(A161="","",CONCATENATE("UHG"," / ",Monatsverwendungsnachweis!$D$7," / ",RIGHT(Monatsverwendungsnachweis!$F$7,2)," / ",ROW()-1))</f>
        <v/>
      </c>
      <c r="D161" s="330" t="str">
        <f t="shared" si="16"/>
        <v/>
      </c>
      <c r="E161" s="330" t="str">
        <f t="shared" si="17"/>
        <v/>
      </c>
      <c r="F161" s="329" t="str">
        <f>IF(A161="","",VLOOKUP(Monatsverwendungsnachweis!B172,Positionen,5,FALSE))</f>
        <v/>
      </c>
      <c r="G161" s="418" t="str">
        <f>IF(A161="","",CONCATENATE(Monatsverwendungsnachweis!D172," / ",LEFT(Monatsverwendungsnachweis!E172,3)," / ",UHG," / ",Ermittlung_Kofi!V162," x Monat"," a ",VLOOKUP(UHG,TN_UHG_Jahr_Monat,Monatsverwendungsnachweis!$S$9,FALSE), "€ /"," ",Ermittlung_Kofi!AC162," x Tage"," a ",VLOOKUP(UHG,TN_UHG_Jahr_Tag,Monatsverwendungsnachweis!$S$9,FALSE), "€"))</f>
        <v/>
      </c>
      <c r="H161" s="447" t="str">
        <f>IF(A161="","",Ermittlung_Kofi!V162*VLOOKUP(UHG,TN_UHG_Jahr_Monat,Monatsverwendungsnachweis!$S$9,FALSE)+Ermittlung_Kofi!AC162*VLOOKUP(UHG,TN_UHG_Jahr_Tag,Monatsverwendungsnachweis!$S$9,FALSE))</f>
        <v/>
      </c>
      <c r="I161" s="447" t="str">
        <f t="shared" si="18"/>
        <v/>
      </c>
      <c r="J161" s="329" t="str">
        <f>IF(A161="","",IF(Monatsverwendungsnachweis!S172="","",Monatsverwendungsnachweis!S172))</f>
        <v/>
      </c>
      <c r="K161" s="329" t="str">
        <f t="shared" si="19"/>
        <v/>
      </c>
    </row>
    <row r="162" spans="1:11" x14ac:dyDescent="0.25">
      <c r="A162" s="328" t="str">
        <f>IF(Ermittlung_Kofi!M163=0,"",IFERROR(VLOOKUP(Monatsverwendungsnachweis!B173,Positionen,4,FALSE),""))</f>
        <v/>
      </c>
      <c r="B162" s="329" t="str">
        <f t="shared" si="15"/>
        <v/>
      </c>
      <c r="C162" s="328" t="str">
        <f>IF(A162="","",CONCATENATE("UHG"," / ",Monatsverwendungsnachweis!$D$7," / ",RIGHT(Monatsverwendungsnachweis!$F$7,2)," / ",ROW()-1))</f>
        <v/>
      </c>
      <c r="D162" s="330" t="str">
        <f t="shared" si="16"/>
        <v/>
      </c>
      <c r="E162" s="330" t="str">
        <f t="shared" si="17"/>
        <v/>
      </c>
      <c r="F162" s="329" t="str">
        <f>IF(A162="","",VLOOKUP(Monatsverwendungsnachweis!B173,Positionen,5,FALSE))</f>
        <v/>
      </c>
      <c r="G162" s="418" t="str">
        <f>IF(A162="","",CONCATENATE(Monatsverwendungsnachweis!D173," / ",LEFT(Monatsverwendungsnachweis!E173,3)," / ",UHG," / ",Ermittlung_Kofi!V163," x Monat"," a ",VLOOKUP(UHG,TN_UHG_Jahr_Monat,Monatsverwendungsnachweis!$S$9,FALSE), "€ /"," ",Ermittlung_Kofi!AC163," x Tage"," a ",VLOOKUP(UHG,TN_UHG_Jahr_Tag,Monatsverwendungsnachweis!$S$9,FALSE), "€"))</f>
        <v/>
      </c>
      <c r="H162" s="447" t="str">
        <f>IF(A162="","",Ermittlung_Kofi!V163*VLOOKUP(UHG,TN_UHG_Jahr_Monat,Monatsverwendungsnachweis!$S$9,FALSE)+Ermittlung_Kofi!AC163*VLOOKUP(UHG,TN_UHG_Jahr_Tag,Monatsverwendungsnachweis!$S$9,FALSE))</f>
        <v/>
      </c>
      <c r="I162" s="447" t="str">
        <f t="shared" si="18"/>
        <v/>
      </c>
      <c r="J162" s="329" t="str">
        <f>IF(A162="","",IF(Monatsverwendungsnachweis!S173="","",Monatsverwendungsnachweis!S173))</f>
        <v/>
      </c>
      <c r="K162" s="329" t="str">
        <f t="shared" si="19"/>
        <v/>
      </c>
    </row>
    <row r="163" spans="1:11" x14ac:dyDescent="0.25">
      <c r="A163" s="328" t="str">
        <f>IF(Ermittlung_Kofi!M164=0,"",IFERROR(VLOOKUP(Monatsverwendungsnachweis!B174,Positionen,4,FALSE),""))</f>
        <v/>
      </c>
      <c r="B163" s="329" t="str">
        <f t="shared" si="15"/>
        <v/>
      </c>
      <c r="C163" s="328" t="str">
        <f>IF(A163="","",CONCATENATE("UHG"," / ",Monatsverwendungsnachweis!$D$7," / ",RIGHT(Monatsverwendungsnachweis!$F$7,2)," / ",ROW()-1))</f>
        <v/>
      </c>
      <c r="D163" s="330" t="str">
        <f t="shared" si="16"/>
        <v/>
      </c>
      <c r="E163" s="330" t="str">
        <f t="shared" si="17"/>
        <v/>
      </c>
      <c r="F163" s="329" t="str">
        <f>IF(A163="","",VLOOKUP(Monatsverwendungsnachweis!B174,Positionen,5,FALSE))</f>
        <v/>
      </c>
      <c r="G163" s="418" t="str">
        <f>IF(A163="","",CONCATENATE(Monatsverwendungsnachweis!D174," / ",LEFT(Monatsverwendungsnachweis!E174,3)," / ",UHG," / ",Ermittlung_Kofi!V164," x Monat"," a ",VLOOKUP(UHG,TN_UHG_Jahr_Monat,Monatsverwendungsnachweis!$S$9,FALSE), "€ /"," ",Ermittlung_Kofi!AC164," x Tage"," a ",VLOOKUP(UHG,TN_UHG_Jahr_Tag,Monatsverwendungsnachweis!$S$9,FALSE), "€"))</f>
        <v/>
      </c>
      <c r="H163" s="447" t="str">
        <f>IF(A163="","",Ermittlung_Kofi!V164*VLOOKUP(UHG,TN_UHG_Jahr_Monat,Monatsverwendungsnachweis!$S$9,FALSE)+Ermittlung_Kofi!AC164*VLOOKUP(UHG,TN_UHG_Jahr_Tag,Monatsverwendungsnachweis!$S$9,FALSE))</f>
        <v/>
      </c>
      <c r="I163" s="447" t="str">
        <f t="shared" si="18"/>
        <v/>
      </c>
      <c r="J163" s="329" t="str">
        <f>IF(A163="","",IF(Monatsverwendungsnachweis!S174="","",Monatsverwendungsnachweis!S174))</f>
        <v/>
      </c>
      <c r="K163" s="329" t="str">
        <f t="shared" si="19"/>
        <v/>
      </c>
    </row>
    <row r="164" spans="1:11" x14ac:dyDescent="0.25">
      <c r="A164" s="328" t="str">
        <f>IF(Ermittlung_Kofi!M165=0,"",IFERROR(VLOOKUP(Monatsverwendungsnachweis!B175,Positionen,4,FALSE),""))</f>
        <v/>
      </c>
      <c r="B164" s="329" t="str">
        <f t="shared" si="15"/>
        <v/>
      </c>
      <c r="C164" s="328" t="str">
        <f>IF(A164="","",CONCATENATE("UHG"," / ",Monatsverwendungsnachweis!$D$7," / ",RIGHT(Monatsverwendungsnachweis!$F$7,2)," / ",ROW()-1))</f>
        <v/>
      </c>
      <c r="D164" s="330" t="str">
        <f t="shared" si="16"/>
        <v/>
      </c>
      <c r="E164" s="330" t="str">
        <f t="shared" si="17"/>
        <v/>
      </c>
      <c r="F164" s="329" t="str">
        <f>IF(A164="","",VLOOKUP(Monatsverwendungsnachweis!B175,Positionen,5,FALSE))</f>
        <v/>
      </c>
      <c r="G164" s="418" t="str">
        <f>IF(A164="","",CONCATENATE(Monatsverwendungsnachweis!D175," / ",LEFT(Monatsverwendungsnachweis!E175,3)," / ",UHG," / ",Ermittlung_Kofi!V165," x Monat"," a ",VLOOKUP(UHG,TN_UHG_Jahr_Monat,Monatsverwendungsnachweis!$S$9,FALSE), "€ /"," ",Ermittlung_Kofi!AC165," x Tage"," a ",VLOOKUP(UHG,TN_UHG_Jahr_Tag,Monatsverwendungsnachweis!$S$9,FALSE), "€"))</f>
        <v/>
      </c>
      <c r="H164" s="447" t="str">
        <f>IF(A164="","",Ermittlung_Kofi!V165*VLOOKUP(UHG,TN_UHG_Jahr_Monat,Monatsverwendungsnachweis!$S$9,FALSE)+Ermittlung_Kofi!AC165*VLOOKUP(UHG,TN_UHG_Jahr_Tag,Monatsverwendungsnachweis!$S$9,FALSE))</f>
        <v/>
      </c>
      <c r="I164" s="447" t="str">
        <f t="shared" si="18"/>
        <v/>
      </c>
      <c r="J164" s="329" t="str">
        <f>IF(A164="","",IF(Monatsverwendungsnachweis!S175="","",Monatsverwendungsnachweis!S175))</f>
        <v/>
      </c>
      <c r="K164" s="329" t="str">
        <f t="shared" si="19"/>
        <v/>
      </c>
    </row>
    <row r="165" spans="1:11" x14ac:dyDescent="0.25">
      <c r="A165" s="328" t="str">
        <f>IF(Ermittlung_Kofi!M166=0,"",IFERROR(VLOOKUP(Monatsverwendungsnachweis!B176,Positionen,4,FALSE),""))</f>
        <v/>
      </c>
      <c r="B165" s="329" t="str">
        <f t="shared" ref="B165:B228" si="20">IF(A165="","","ZE")</f>
        <v/>
      </c>
      <c r="C165" s="328" t="str">
        <f>IF(A165="","",CONCATENATE("UHG"," / ",Monatsverwendungsnachweis!$D$7," / ",RIGHT(Monatsverwendungsnachweis!$F$7,2)," / ",ROW()-1))</f>
        <v/>
      </c>
      <c r="D165" s="330" t="str">
        <f t="shared" ref="D165:D228" si="21">IF(A165="","",Monatsende)</f>
        <v/>
      </c>
      <c r="E165" s="330" t="str">
        <f t="shared" ref="E165:E228" si="22">IF(A165="","",Monatsende)</f>
        <v/>
      </c>
      <c r="F165" s="329" t="str">
        <f>IF(A165="","",VLOOKUP(Monatsverwendungsnachweis!B176,Positionen,5,FALSE))</f>
        <v/>
      </c>
      <c r="G165" s="418" t="str">
        <f>IF(A165="","",CONCATENATE(Monatsverwendungsnachweis!D176," / ",LEFT(Monatsverwendungsnachweis!E176,3)," / ",UHG," / ",Ermittlung_Kofi!V166," x Monat"," a ",VLOOKUP(UHG,TN_UHG_Jahr_Monat,Monatsverwendungsnachweis!$S$9,FALSE), "€ /"," ",Ermittlung_Kofi!AC166," x Tage"," a ",VLOOKUP(UHG,TN_UHG_Jahr_Tag,Monatsverwendungsnachweis!$S$9,FALSE), "€"))</f>
        <v/>
      </c>
      <c r="H165" s="447" t="str">
        <f>IF(A165="","",Ermittlung_Kofi!V166*VLOOKUP(UHG,TN_UHG_Jahr_Monat,Monatsverwendungsnachweis!$S$9,FALSE)+Ermittlung_Kofi!AC166*VLOOKUP(UHG,TN_UHG_Jahr_Tag,Monatsverwendungsnachweis!$S$9,FALSE))</f>
        <v/>
      </c>
      <c r="I165" s="447" t="str">
        <f t="shared" ref="I165:I228" si="23">H165</f>
        <v/>
      </c>
      <c r="J165" s="329" t="str">
        <f>IF(A165="","",IF(Monatsverwendungsnachweis!S176="","",Monatsverwendungsnachweis!S176))</f>
        <v/>
      </c>
      <c r="K165" s="329" t="str">
        <f t="shared" ref="K165:K228" si="24">IF(A165="","","0")</f>
        <v/>
      </c>
    </row>
    <row r="166" spans="1:11" x14ac:dyDescent="0.25">
      <c r="A166" s="328" t="str">
        <f>IF(Ermittlung_Kofi!M167=0,"",IFERROR(VLOOKUP(Monatsverwendungsnachweis!B177,Positionen,4,FALSE),""))</f>
        <v/>
      </c>
      <c r="B166" s="329" t="str">
        <f t="shared" si="20"/>
        <v/>
      </c>
      <c r="C166" s="328" t="str">
        <f>IF(A166="","",CONCATENATE("UHG"," / ",Monatsverwendungsnachweis!$D$7," / ",RIGHT(Monatsverwendungsnachweis!$F$7,2)," / ",ROW()-1))</f>
        <v/>
      </c>
      <c r="D166" s="330" t="str">
        <f t="shared" si="21"/>
        <v/>
      </c>
      <c r="E166" s="330" t="str">
        <f t="shared" si="22"/>
        <v/>
      </c>
      <c r="F166" s="329" t="str">
        <f>IF(A166="","",VLOOKUP(Monatsverwendungsnachweis!B177,Positionen,5,FALSE))</f>
        <v/>
      </c>
      <c r="G166" s="418" t="str">
        <f>IF(A166="","",CONCATENATE(Monatsverwendungsnachweis!D177," / ",LEFT(Monatsverwendungsnachweis!E177,3)," / ",UHG," / ",Ermittlung_Kofi!V167," x Monat"," a ",VLOOKUP(UHG,TN_UHG_Jahr_Monat,Monatsverwendungsnachweis!$S$9,FALSE), "€ /"," ",Ermittlung_Kofi!AC167," x Tage"," a ",VLOOKUP(UHG,TN_UHG_Jahr_Tag,Monatsverwendungsnachweis!$S$9,FALSE), "€"))</f>
        <v/>
      </c>
      <c r="H166" s="447" t="str">
        <f>IF(A166="","",Ermittlung_Kofi!V167*VLOOKUP(UHG,TN_UHG_Jahr_Monat,Monatsverwendungsnachweis!$S$9,FALSE)+Ermittlung_Kofi!AC167*VLOOKUP(UHG,TN_UHG_Jahr_Tag,Monatsverwendungsnachweis!$S$9,FALSE))</f>
        <v/>
      </c>
      <c r="I166" s="447" t="str">
        <f t="shared" si="23"/>
        <v/>
      </c>
      <c r="J166" s="329" t="str">
        <f>IF(A166="","",IF(Monatsverwendungsnachweis!S177="","",Monatsverwendungsnachweis!S177))</f>
        <v/>
      </c>
      <c r="K166" s="329" t="str">
        <f t="shared" si="24"/>
        <v/>
      </c>
    </row>
    <row r="167" spans="1:11" x14ac:dyDescent="0.25">
      <c r="A167" s="328" t="str">
        <f>IF(Ermittlung_Kofi!M168=0,"",IFERROR(VLOOKUP(Monatsverwendungsnachweis!B178,Positionen,4,FALSE),""))</f>
        <v/>
      </c>
      <c r="B167" s="329" t="str">
        <f t="shared" si="20"/>
        <v/>
      </c>
      <c r="C167" s="328" t="str">
        <f>IF(A167="","",CONCATENATE("UHG"," / ",Monatsverwendungsnachweis!$D$7," / ",RIGHT(Monatsverwendungsnachweis!$F$7,2)," / ",ROW()-1))</f>
        <v/>
      </c>
      <c r="D167" s="330" t="str">
        <f t="shared" si="21"/>
        <v/>
      </c>
      <c r="E167" s="330" t="str">
        <f t="shared" si="22"/>
        <v/>
      </c>
      <c r="F167" s="329" t="str">
        <f>IF(A167="","",VLOOKUP(Monatsverwendungsnachweis!B178,Positionen,5,FALSE))</f>
        <v/>
      </c>
      <c r="G167" s="418" t="str">
        <f>IF(A167="","",CONCATENATE(Monatsverwendungsnachweis!D178," / ",LEFT(Monatsverwendungsnachweis!E178,3)," / ",UHG," / ",Ermittlung_Kofi!V168," x Monat"," a ",VLOOKUP(UHG,TN_UHG_Jahr_Monat,Monatsverwendungsnachweis!$S$9,FALSE), "€ /"," ",Ermittlung_Kofi!AC168," x Tage"," a ",VLOOKUP(UHG,TN_UHG_Jahr_Tag,Monatsverwendungsnachweis!$S$9,FALSE), "€"))</f>
        <v/>
      </c>
      <c r="H167" s="447" t="str">
        <f>IF(A167="","",Ermittlung_Kofi!V168*VLOOKUP(UHG,TN_UHG_Jahr_Monat,Monatsverwendungsnachweis!$S$9,FALSE)+Ermittlung_Kofi!AC168*VLOOKUP(UHG,TN_UHG_Jahr_Tag,Monatsverwendungsnachweis!$S$9,FALSE))</f>
        <v/>
      </c>
      <c r="I167" s="447" t="str">
        <f t="shared" si="23"/>
        <v/>
      </c>
      <c r="J167" s="329" t="str">
        <f>IF(A167="","",IF(Monatsverwendungsnachweis!S178="","",Monatsverwendungsnachweis!S178))</f>
        <v/>
      </c>
      <c r="K167" s="329" t="str">
        <f t="shared" si="24"/>
        <v/>
      </c>
    </row>
    <row r="168" spans="1:11" x14ac:dyDescent="0.25">
      <c r="A168" s="328" t="str">
        <f>IF(Ermittlung_Kofi!M169=0,"",IFERROR(VLOOKUP(Monatsverwendungsnachweis!B179,Positionen,4,FALSE),""))</f>
        <v/>
      </c>
      <c r="B168" s="329" t="str">
        <f t="shared" si="20"/>
        <v/>
      </c>
      <c r="C168" s="328" t="str">
        <f>IF(A168="","",CONCATENATE("UHG"," / ",Monatsverwendungsnachweis!$D$7," / ",RIGHT(Monatsverwendungsnachweis!$F$7,2)," / ",ROW()-1))</f>
        <v/>
      </c>
      <c r="D168" s="330" t="str">
        <f t="shared" si="21"/>
        <v/>
      </c>
      <c r="E168" s="330" t="str">
        <f t="shared" si="22"/>
        <v/>
      </c>
      <c r="F168" s="329" t="str">
        <f>IF(A168="","",VLOOKUP(Monatsverwendungsnachweis!B179,Positionen,5,FALSE))</f>
        <v/>
      </c>
      <c r="G168" s="418" t="str">
        <f>IF(A168="","",CONCATENATE(Monatsverwendungsnachweis!D179," / ",LEFT(Monatsverwendungsnachweis!E179,3)," / ",UHG," / ",Ermittlung_Kofi!V169," x Monat"," a ",VLOOKUP(UHG,TN_UHG_Jahr_Monat,Monatsverwendungsnachweis!$S$9,FALSE), "€ /"," ",Ermittlung_Kofi!AC169," x Tage"," a ",VLOOKUP(UHG,TN_UHG_Jahr_Tag,Monatsverwendungsnachweis!$S$9,FALSE), "€"))</f>
        <v/>
      </c>
      <c r="H168" s="447" t="str">
        <f>IF(A168="","",Ermittlung_Kofi!V169*VLOOKUP(UHG,TN_UHG_Jahr_Monat,Monatsverwendungsnachweis!$S$9,FALSE)+Ermittlung_Kofi!AC169*VLOOKUP(UHG,TN_UHG_Jahr_Tag,Monatsverwendungsnachweis!$S$9,FALSE))</f>
        <v/>
      </c>
      <c r="I168" s="447" t="str">
        <f t="shared" si="23"/>
        <v/>
      </c>
      <c r="J168" s="329" t="str">
        <f>IF(A168="","",IF(Monatsverwendungsnachweis!S179="","",Monatsverwendungsnachweis!S179))</f>
        <v/>
      </c>
      <c r="K168" s="329" t="str">
        <f t="shared" si="24"/>
        <v/>
      </c>
    </row>
    <row r="169" spans="1:11" x14ac:dyDescent="0.25">
      <c r="A169" s="328" t="str">
        <f>IF(Ermittlung_Kofi!M170=0,"",IFERROR(VLOOKUP(Monatsverwendungsnachweis!B180,Positionen,4,FALSE),""))</f>
        <v/>
      </c>
      <c r="B169" s="329" t="str">
        <f t="shared" si="20"/>
        <v/>
      </c>
      <c r="C169" s="328" t="str">
        <f>IF(A169="","",CONCATENATE("UHG"," / ",Monatsverwendungsnachweis!$D$7," / ",RIGHT(Monatsverwendungsnachweis!$F$7,2)," / ",ROW()-1))</f>
        <v/>
      </c>
      <c r="D169" s="330" t="str">
        <f t="shared" si="21"/>
        <v/>
      </c>
      <c r="E169" s="330" t="str">
        <f t="shared" si="22"/>
        <v/>
      </c>
      <c r="F169" s="329" t="str">
        <f>IF(A169="","",VLOOKUP(Monatsverwendungsnachweis!B180,Positionen,5,FALSE))</f>
        <v/>
      </c>
      <c r="G169" s="418" t="str">
        <f>IF(A169="","",CONCATENATE(Monatsverwendungsnachweis!D180," / ",LEFT(Monatsverwendungsnachweis!E180,3)," / ",UHG," / ",Ermittlung_Kofi!V170," x Monat"," a ",VLOOKUP(UHG,TN_UHG_Jahr_Monat,Monatsverwendungsnachweis!$S$9,FALSE), "€ /"," ",Ermittlung_Kofi!AC170," x Tage"," a ",VLOOKUP(UHG,TN_UHG_Jahr_Tag,Monatsverwendungsnachweis!$S$9,FALSE), "€"))</f>
        <v/>
      </c>
      <c r="H169" s="447" t="str">
        <f>IF(A169="","",Ermittlung_Kofi!V170*VLOOKUP(UHG,TN_UHG_Jahr_Monat,Monatsverwendungsnachweis!$S$9,FALSE)+Ermittlung_Kofi!AC170*VLOOKUP(UHG,TN_UHG_Jahr_Tag,Monatsverwendungsnachweis!$S$9,FALSE))</f>
        <v/>
      </c>
      <c r="I169" s="447" t="str">
        <f t="shared" si="23"/>
        <v/>
      </c>
      <c r="J169" s="329" t="str">
        <f>IF(A169="","",IF(Monatsverwendungsnachweis!S180="","",Monatsverwendungsnachweis!S180))</f>
        <v/>
      </c>
      <c r="K169" s="329" t="str">
        <f t="shared" si="24"/>
        <v/>
      </c>
    </row>
    <row r="170" spans="1:11" x14ac:dyDescent="0.25">
      <c r="A170" s="328" t="str">
        <f>IF(Ermittlung_Kofi!M171=0,"",IFERROR(VLOOKUP(Monatsverwendungsnachweis!B181,Positionen,4,FALSE),""))</f>
        <v/>
      </c>
      <c r="B170" s="329" t="str">
        <f t="shared" si="20"/>
        <v/>
      </c>
      <c r="C170" s="328" t="str">
        <f>IF(A170="","",CONCATENATE("UHG"," / ",Monatsverwendungsnachweis!$D$7," / ",RIGHT(Monatsverwendungsnachweis!$F$7,2)," / ",ROW()-1))</f>
        <v/>
      </c>
      <c r="D170" s="330" t="str">
        <f t="shared" si="21"/>
        <v/>
      </c>
      <c r="E170" s="330" t="str">
        <f t="shared" si="22"/>
        <v/>
      </c>
      <c r="F170" s="329" t="str">
        <f>IF(A170="","",VLOOKUP(Monatsverwendungsnachweis!B181,Positionen,5,FALSE))</f>
        <v/>
      </c>
      <c r="G170" s="418" t="str">
        <f>IF(A170="","",CONCATENATE(Monatsverwendungsnachweis!D181," / ",LEFT(Monatsverwendungsnachweis!E181,3)," / ",UHG," / ",Ermittlung_Kofi!V171," x Monat"," a ",VLOOKUP(UHG,TN_UHG_Jahr_Monat,Monatsverwendungsnachweis!$S$9,FALSE), "€ /"," ",Ermittlung_Kofi!AC171," x Tage"," a ",VLOOKUP(UHG,TN_UHG_Jahr_Tag,Monatsverwendungsnachweis!$S$9,FALSE), "€"))</f>
        <v/>
      </c>
      <c r="H170" s="447" t="str">
        <f>IF(A170="","",Ermittlung_Kofi!V171*VLOOKUP(UHG,TN_UHG_Jahr_Monat,Monatsverwendungsnachweis!$S$9,FALSE)+Ermittlung_Kofi!AC171*VLOOKUP(UHG,TN_UHG_Jahr_Tag,Monatsverwendungsnachweis!$S$9,FALSE))</f>
        <v/>
      </c>
      <c r="I170" s="447" t="str">
        <f t="shared" si="23"/>
        <v/>
      </c>
      <c r="J170" s="329" t="str">
        <f>IF(A170="","",IF(Monatsverwendungsnachweis!S181="","",Monatsverwendungsnachweis!S181))</f>
        <v/>
      </c>
      <c r="K170" s="329" t="str">
        <f t="shared" si="24"/>
        <v/>
      </c>
    </row>
    <row r="171" spans="1:11" x14ac:dyDescent="0.25">
      <c r="A171" s="328" t="str">
        <f>IF(Ermittlung_Kofi!M172=0,"",IFERROR(VLOOKUP(Monatsverwendungsnachweis!B182,Positionen,4,FALSE),""))</f>
        <v/>
      </c>
      <c r="B171" s="329" t="str">
        <f t="shared" si="20"/>
        <v/>
      </c>
      <c r="C171" s="328" t="str">
        <f>IF(A171="","",CONCATENATE("UHG"," / ",Monatsverwendungsnachweis!$D$7," / ",RIGHT(Monatsverwendungsnachweis!$F$7,2)," / ",ROW()-1))</f>
        <v/>
      </c>
      <c r="D171" s="330" t="str">
        <f t="shared" si="21"/>
        <v/>
      </c>
      <c r="E171" s="330" t="str">
        <f t="shared" si="22"/>
        <v/>
      </c>
      <c r="F171" s="329" t="str">
        <f>IF(A171="","",VLOOKUP(Monatsverwendungsnachweis!B182,Positionen,5,FALSE))</f>
        <v/>
      </c>
      <c r="G171" s="418" t="str">
        <f>IF(A171="","",CONCATENATE(Monatsverwendungsnachweis!D182," / ",LEFT(Monatsverwendungsnachweis!E182,3)," / ",UHG," / ",Ermittlung_Kofi!V172," x Monat"," a ",VLOOKUP(UHG,TN_UHG_Jahr_Monat,Monatsverwendungsnachweis!$S$9,FALSE), "€ /"," ",Ermittlung_Kofi!AC172," x Tage"," a ",VLOOKUP(UHG,TN_UHG_Jahr_Tag,Monatsverwendungsnachweis!$S$9,FALSE), "€"))</f>
        <v/>
      </c>
      <c r="H171" s="447" t="str">
        <f>IF(A171="","",Ermittlung_Kofi!V172*VLOOKUP(UHG,TN_UHG_Jahr_Monat,Monatsverwendungsnachweis!$S$9,FALSE)+Ermittlung_Kofi!AC172*VLOOKUP(UHG,TN_UHG_Jahr_Tag,Monatsverwendungsnachweis!$S$9,FALSE))</f>
        <v/>
      </c>
      <c r="I171" s="447" t="str">
        <f t="shared" si="23"/>
        <v/>
      </c>
      <c r="J171" s="329" t="str">
        <f>IF(A171="","",IF(Monatsverwendungsnachweis!S182="","",Monatsverwendungsnachweis!S182))</f>
        <v/>
      </c>
      <c r="K171" s="329" t="str">
        <f t="shared" si="24"/>
        <v/>
      </c>
    </row>
    <row r="172" spans="1:11" x14ac:dyDescent="0.25">
      <c r="A172" s="328" t="str">
        <f>IF(Ermittlung_Kofi!M173=0,"",IFERROR(VLOOKUP(Monatsverwendungsnachweis!B183,Positionen,4,FALSE),""))</f>
        <v/>
      </c>
      <c r="B172" s="329" t="str">
        <f t="shared" si="20"/>
        <v/>
      </c>
      <c r="C172" s="328" t="str">
        <f>IF(A172="","",CONCATENATE("UHG"," / ",Monatsverwendungsnachweis!$D$7," / ",RIGHT(Monatsverwendungsnachweis!$F$7,2)," / ",ROW()-1))</f>
        <v/>
      </c>
      <c r="D172" s="330" t="str">
        <f t="shared" si="21"/>
        <v/>
      </c>
      <c r="E172" s="330" t="str">
        <f t="shared" si="22"/>
        <v/>
      </c>
      <c r="F172" s="329" t="str">
        <f>IF(A172="","",VLOOKUP(Monatsverwendungsnachweis!B183,Positionen,5,FALSE))</f>
        <v/>
      </c>
      <c r="G172" s="418" t="str">
        <f>IF(A172="","",CONCATENATE(Monatsverwendungsnachweis!D183," / ",LEFT(Monatsverwendungsnachweis!E183,3)," / ",UHG," / ",Ermittlung_Kofi!V173," x Monat"," a ",VLOOKUP(UHG,TN_UHG_Jahr_Monat,Monatsverwendungsnachweis!$S$9,FALSE), "€ /"," ",Ermittlung_Kofi!AC173," x Tage"," a ",VLOOKUP(UHG,TN_UHG_Jahr_Tag,Monatsverwendungsnachweis!$S$9,FALSE), "€"))</f>
        <v/>
      </c>
      <c r="H172" s="447" t="str">
        <f>IF(A172="","",Ermittlung_Kofi!V173*VLOOKUP(UHG,TN_UHG_Jahr_Monat,Monatsverwendungsnachweis!$S$9,FALSE)+Ermittlung_Kofi!AC173*VLOOKUP(UHG,TN_UHG_Jahr_Tag,Monatsverwendungsnachweis!$S$9,FALSE))</f>
        <v/>
      </c>
      <c r="I172" s="447" t="str">
        <f t="shared" si="23"/>
        <v/>
      </c>
      <c r="J172" s="329" t="str">
        <f>IF(A172="","",IF(Monatsverwendungsnachweis!S183="","",Monatsverwendungsnachweis!S183))</f>
        <v/>
      </c>
      <c r="K172" s="329" t="str">
        <f t="shared" si="24"/>
        <v/>
      </c>
    </row>
    <row r="173" spans="1:11" x14ac:dyDescent="0.25">
      <c r="A173" s="328" t="str">
        <f>IF(Ermittlung_Kofi!M174=0,"",IFERROR(VLOOKUP(Monatsverwendungsnachweis!B184,Positionen,4,FALSE),""))</f>
        <v/>
      </c>
      <c r="B173" s="329" t="str">
        <f t="shared" si="20"/>
        <v/>
      </c>
      <c r="C173" s="328" t="str">
        <f>IF(A173="","",CONCATENATE("UHG"," / ",Monatsverwendungsnachweis!$D$7," / ",RIGHT(Monatsverwendungsnachweis!$F$7,2)," / ",ROW()-1))</f>
        <v/>
      </c>
      <c r="D173" s="330" t="str">
        <f t="shared" si="21"/>
        <v/>
      </c>
      <c r="E173" s="330" t="str">
        <f t="shared" si="22"/>
        <v/>
      </c>
      <c r="F173" s="329" t="str">
        <f>IF(A173="","",VLOOKUP(Monatsverwendungsnachweis!B184,Positionen,5,FALSE))</f>
        <v/>
      </c>
      <c r="G173" s="418" t="str">
        <f>IF(A173="","",CONCATENATE(Monatsverwendungsnachweis!D184," / ",LEFT(Monatsverwendungsnachweis!E184,3)," / ",UHG," / ",Ermittlung_Kofi!V174," x Monat"," a ",VLOOKUP(UHG,TN_UHG_Jahr_Monat,Monatsverwendungsnachweis!$S$9,FALSE), "€ /"," ",Ermittlung_Kofi!AC174," x Tage"," a ",VLOOKUP(UHG,TN_UHG_Jahr_Tag,Monatsverwendungsnachweis!$S$9,FALSE), "€"))</f>
        <v/>
      </c>
      <c r="H173" s="447" t="str">
        <f>IF(A173="","",Ermittlung_Kofi!V174*VLOOKUP(UHG,TN_UHG_Jahr_Monat,Monatsverwendungsnachweis!$S$9,FALSE)+Ermittlung_Kofi!AC174*VLOOKUP(UHG,TN_UHG_Jahr_Tag,Monatsverwendungsnachweis!$S$9,FALSE))</f>
        <v/>
      </c>
      <c r="I173" s="447" t="str">
        <f t="shared" si="23"/>
        <v/>
      </c>
      <c r="J173" s="329" t="str">
        <f>IF(A173="","",IF(Monatsverwendungsnachweis!S184="","",Monatsverwendungsnachweis!S184))</f>
        <v/>
      </c>
      <c r="K173" s="329" t="str">
        <f t="shared" si="24"/>
        <v/>
      </c>
    </row>
    <row r="174" spans="1:11" x14ac:dyDescent="0.25">
      <c r="A174" s="328" t="str">
        <f>IF(Ermittlung_Kofi!M175=0,"",IFERROR(VLOOKUP(Monatsverwendungsnachweis!B185,Positionen,4,FALSE),""))</f>
        <v/>
      </c>
      <c r="B174" s="329" t="str">
        <f t="shared" si="20"/>
        <v/>
      </c>
      <c r="C174" s="328" t="str">
        <f>IF(A174="","",CONCATENATE("UHG"," / ",Monatsverwendungsnachweis!$D$7," / ",RIGHT(Monatsverwendungsnachweis!$F$7,2)," / ",ROW()-1))</f>
        <v/>
      </c>
      <c r="D174" s="330" t="str">
        <f t="shared" si="21"/>
        <v/>
      </c>
      <c r="E174" s="330" t="str">
        <f t="shared" si="22"/>
        <v/>
      </c>
      <c r="F174" s="329" t="str">
        <f>IF(A174="","",VLOOKUP(Monatsverwendungsnachweis!B185,Positionen,5,FALSE))</f>
        <v/>
      </c>
      <c r="G174" s="418" t="str">
        <f>IF(A174="","",CONCATENATE(Monatsverwendungsnachweis!D185," / ",LEFT(Monatsverwendungsnachweis!E185,3)," / ",UHG," / ",Ermittlung_Kofi!V175," x Monat"," a ",VLOOKUP(UHG,TN_UHG_Jahr_Monat,Monatsverwendungsnachweis!$S$9,FALSE), "€ /"," ",Ermittlung_Kofi!AC175," x Tage"," a ",VLOOKUP(UHG,TN_UHG_Jahr_Tag,Monatsverwendungsnachweis!$S$9,FALSE), "€"))</f>
        <v/>
      </c>
      <c r="H174" s="447" t="str">
        <f>IF(A174="","",Ermittlung_Kofi!V175*VLOOKUP(UHG,TN_UHG_Jahr_Monat,Monatsverwendungsnachweis!$S$9,FALSE)+Ermittlung_Kofi!AC175*VLOOKUP(UHG,TN_UHG_Jahr_Tag,Monatsverwendungsnachweis!$S$9,FALSE))</f>
        <v/>
      </c>
      <c r="I174" s="447" t="str">
        <f t="shared" si="23"/>
        <v/>
      </c>
      <c r="J174" s="329" t="str">
        <f>IF(A174="","",IF(Monatsverwendungsnachweis!S185="","",Monatsverwendungsnachweis!S185))</f>
        <v/>
      </c>
      <c r="K174" s="329" t="str">
        <f t="shared" si="24"/>
        <v/>
      </c>
    </row>
    <row r="175" spans="1:11" x14ac:dyDescent="0.25">
      <c r="A175" s="328" t="str">
        <f>IF(Ermittlung_Kofi!M176=0,"",IFERROR(VLOOKUP(Monatsverwendungsnachweis!B186,Positionen,4,FALSE),""))</f>
        <v/>
      </c>
      <c r="B175" s="329" t="str">
        <f t="shared" si="20"/>
        <v/>
      </c>
      <c r="C175" s="328" t="str">
        <f>IF(A175="","",CONCATENATE("UHG"," / ",Monatsverwendungsnachweis!$D$7," / ",RIGHT(Monatsverwendungsnachweis!$F$7,2)," / ",ROW()-1))</f>
        <v/>
      </c>
      <c r="D175" s="330" t="str">
        <f t="shared" si="21"/>
        <v/>
      </c>
      <c r="E175" s="330" t="str">
        <f t="shared" si="22"/>
        <v/>
      </c>
      <c r="F175" s="329" t="str">
        <f>IF(A175="","",VLOOKUP(Monatsverwendungsnachweis!B186,Positionen,5,FALSE))</f>
        <v/>
      </c>
      <c r="G175" s="418" t="str">
        <f>IF(A175="","",CONCATENATE(Monatsverwendungsnachweis!D186," / ",LEFT(Monatsverwendungsnachweis!E186,3)," / ",UHG," / ",Ermittlung_Kofi!V176," x Monat"," a ",VLOOKUP(UHG,TN_UHG_Jahr_Monat,Monatsverwendungsnachweis!$S$9,FALSE), "€ /"," ",Ermittlung_Kofi!AC176," x Tage"," a ",VLOOKUP(UHG,TN_UHG_Jahr_Tag,Monatsverwendungsnachweis!$S$9,FALSE), "€"))</f>
        <v/>
      </c>
      <c r="H175" s="447" t="str">
        <f>IF(A175="","",Ermittlung_Kofi!V176*VLOOKUP(UHG,TN_UHG_Jahr_Monat,Monatsverwendungsnachweis!$S$9,FALSE)+Ermittlung_Kofi!AC176*VLOOKUP(UHG,TN_UHG_Jahr_Tag,Monatsverwendungsnachweis!$S$9,FALSE))</f>
        <v/>
      </c>
      <c r="I175" s="447" t="str">
        <f t="shared" si="23"/>
        <v/>
      </c>
      <c r="J175" s="329" t="str">
        <f>IF(A175="","",IF(Monatsverwendungsnachweis!S186="","",Monatsverwendungsnachweis!S186))</f>
        <v/>
      </c>
      <c r="K175" s="329" t="str">
        <f t="shared" si="24"/>
        <v/>
      </c>
    </row>
    <row r="176" spans="1:11" x14ac:dyDescent="0.25">
      <c r="A176" s="328" t="str">
        <f>IF(Ermittlung_Kofi!M177=0,"",IFERROR(VLOOKUP(Monatsverwendungsnachweis!B187,Positionen,4,FALSE),""))</f>
        <v/>
      </c>
      <c r="B176" s="329" t="str">
        <f t="shared" si="20"/>
        <v/>
      </c>
      <c r="C176" s="328" t="str">
        <f>IF(A176="","",CONCATENATE("UHG"," / ",Monatsverwendungsnachweis!$D$7," / ",RIGHT(Monatsverwendungsnachweis!$F$7,2)," / ",ROW()-1))</f>
        <v/>
      </c>
      <c r="D176" s="330" t="str">
        <f t="shared" si="21"/>
        <v/>
      </c>
      <c r="E176" s="330" t="str">
        <f t="shared" si="22"/>
        <v/>
      </c>
      <c r="F176" s="329" t="str">
        <f>IF(A176="","",VLOOKUP(Monatsverwendungsnachweis!B187,Positionen,5,FALSE))</f>
        <v/>
      </c>
      <c r="G176" s="418" t="str">
        <f>IF(A176="","",CONCATENATE(Monatsverwendungsnachweis!D187," / ",LEFT(Monatsverwendungsnachweis!E187,3)," / ",UHG," / ",Ermittlung_Kofi!V177," x Monat"," a ",VLOOKUP(UHG,TN_UHG_Jahr_Monat,Monatsverwendungsnachweis!$S$9,FALSE), "€ /"," ",Ermittlung_Kofi!AC177," x Tage"," a ",VLOOKUP(UHG,TN_UHG_Jahr_Tag,Monatsverwendungsnachweis!$S$9,FALSE), "€"))</f>
        <v/>
      </c>
      <c r="H176" s="447" t="str">
        <f>IF(A176="","",Ermittlung_Kofi!V177*VLOOKUP(UHG,TN_UHG_Jahr_Monat,Monatsverwendungsnachweis!$S$9,FALSE)+Ermittlung_Kofi!AC177*VLOOKUP(UHG,TN_UHG_Jahr_Tag,Monatsverwendungsnachweis!$S$9,FALSE))</f>
        <v/>
      </c>
      <c r="I176" s="447" t="str">
        <f t="shared" si="23"/>
        <v/>
      </c>
      <c r="J176" s="329" t="str">
        <f>IF(A176="","",IF(Monatsverwendungsnachweis!S187="","",Monatsverwendungsnachweis!S187))</f>
        <v/>
      </c>
      <c r="K176" s="329" t="str">
        <f t="shared" si="24"/>
        <v/>
      </c>
    </row>
    <row r="177" spans="1:11" x14ac:dyDescent="0.25">
      <c r="A177" s="328" t="str">
        <f>IF(Ermittlung_Kofi!M178=0,"",IFERROR(VLOOKUP(Monatsverwendungsnachweis!B188,Positionen,4,FALSE),""))</f>
        <v/>
      </c>
      <c r="B177" s="329" t="str">
        <f t="shared" si="20"/>
        <v/>
      </c>
      <c r="C177" s="328" t="str">
        <f>IF(A177="","",CONCATENATE("UHG"," / ",Monatsverwendungsnachweis!$D$7," / ",RIGHT(Monatsverwendungsnachweis!$F$7,2)," / ",ROW()-1))</f>
        <v/>
      </c>
      <c r="D177" s="330" t="str">
        <f t="shared" si="21"/>
        <v/>
      </c>
      <c r="E177" s="330" t="str">
        <f t="shared" si="22"/>
        <v/>
      </c>
      <c r="F177" s="329" t="str">
        <f>IF(A177="","",VLOOKUP(Monatsverwendungsnachweis!B188,Positionen,5,FALSE))</f>
        <v/>
      </c>
      <c r="G177" s="418" t="str">
        <f>IF(A177="","",CONCATENATE(Monatsverwendungsnachweis!D188," / ",LEFT(Monatsverwendungsnachweis!E188,3)," / ",UHG," / ",Ermittlung_Kofi!V178," x Monat"," a ",VLOOKUP(UHG,TN_UHG_Jahr_Monat,Monatsverwendungsnachweis!$S$9,FALSE), "€ /"," ",Ermittlung_Kofi!AC178," x Tage"," a ",VLOOKUP(UHG,TN_UHG_Jahr_Tag,Monatsverwendungsnachweis!$S$9,FALSE), "€"))</f>
        <v/>
      </c>
      <c r="H177" s="447" t="str">
        <f>IF(A177="","",Ermittlung_Kofi!V178*VLOOKUP(UHG,TN_UHG_Jahr_Monat,Monatsverwendungsnachweis!$S$9,FALSE)+Ermittlung_Kofi!AC178*VLOOKUP(UHG,TN_UHG_Jahr_Tag,Monatsverwendungsnachweis!$S$9,FALSE))</f>
        <v/>
      </c>
      <c r="I177" s="447" t="str">
        <f t="shared" si="23"/>
        <v/>
      </c>
      <c r="J177" s="329" t="str">
        <f>IF(A177="","",IF(Monatsverwendungsnachweis!S188="","",Monatsverwendungsnachweis!S188))</f>
        <v/>
      </c>
      <c r="K177" s="329" t="str">
        <f t="shared" si="24"/>
        <v/>
      </c>
    </row>
    <row r="178" spans="1:11" x14ac:dyDescent="0.25">
      <c r="A178" s="328" t="str">
        <f>IF(Ermittlung_Kofi!M179=0,"",IFERROR(VLOOKUP(Monatsverwendungsnachweis!B189,Positionen,4,FALSE),""))</f>
        <v/>
      </c>
      <c r="B178" s="329" t="str">
        <f t="shared" si="20"/>
        <v/>
      </c>
      <c r="C178" s="328" t="str">
        <f>IF(A178="","",CONCATENATE("UHG"," / ",Monatsverwendungsnachweis!$D$7," / ",RIGHT(Monatsverwendungsnachweis!$F$7,2)," / ",ROW()-1))</f>
        <v/>
      </c>
      <c r="D178" s="330" t="str">
        <f t="shared" si="21"/>
        <v/>
      </c>
      <c r="E178" s="330" t="str">
        <f t="shared" si="22"/>
        <v/>
      </c>
      <c r="F178" s="329" t="str">
        <f>IF(A178="","",VLOOKUP(Monatsverwendungsnachweis!B189,Positionen,5,FALSE))</f>
        <v/>
      </c>
      <c r="G178" s="418" t="str">
        <f>IF(A178="","",CONCATENATE(Monatsverwendungsnachweis!D189," / ",LEFT(Monatsverwendungsnachweis!E189,3)," / ",UHG," / ",Ermittlung_Kofi!V179," x Monat"," a ",VLOOKUP(UHG,TN_UHG_Jahr_Monat,Monatsverwendungsnachweis!$S$9,FALSE), "€ /"," ",Ermittlung_Kofi!AC179," x Tage"," a ",VLOOKUP(UHG,TN_UHG_Jahr_Tag,Monatsverwendungsnachweis!$S$9,FALSE), "€"))</f>
        <v/>
      </c>
      <c r="H178" s="447" t="str">
        <f>IF(A178="","",Ermittlung_Kofi!V179*VLOOKUP(UHG,TN_UHG_Jahr_Monat,Monatsverwendungsnachweis!$S$9,FALSE)+Ermittlung_Kofi!AC179*VLOOKUP(UHG,TN_UHG_Jahr_Tag,Monatsverwendungsnachweis!$S$9,FALSE))</f>
        <v/>
      </c>
      <c r="I178" s="447" t="str">
        <f t="shared" si="23"/>
        <v/>
      </c>
      <c r="J178" s="329" t="str">
        <f>IF(A178="","",IF(Monatsverwendungsnachweis!S189="","",Monatsverwendungsnachweis!S189))</f>
        <v/>
      </c>
      <c r="K178" s="329" t="str">
        <f t="shared" si="24"/>
        <v/>
      </c>
    </row>
    <row r="179" spans="1:11" x14ac:dyDescent="0.25">
      <c r="A179" s="328" t="str">
        <f>IF(Ermittlung_Kofi!M180=0,"",IFERROR(VLOOKUP(Monatsverwendungsnachweis!B190,Positionen,4,FALSE),""))</f>
        <v/>
      </c>
      <c r="B179" s="329" t="str">
        <f t="shared" si="20"/>
        <v/>
      </c>
      <c r="C179" s="328" t="str">
        <f>IF(A179="","",CONCATENATE("UHG"," / ",Monatsverwendungsnachweis!$D$7," / ",RIGHT(Monatsverwendungsnachweis!$F$7,2)," / ",ROW()-1))</f>
        <v/>
      </c>
      <c r="D179" s="330" t="str">
        <f t="shared" si="21"/>
        <v/>
      </c>
      <c r="E179" s="330" t="str">
        <f t="shared" si="22"/>
        <v/>
      </c>
      <c r="F179" s="329" t="str">
        <f>IF(A179="","",VLOOKUP(Monatsverwendungsnachweis!B190,Positionen,5,FALSE))</f>
        <v/>
      </c>
      <c r="G179" s="418" t="str">
        <f>IF(A179="","",CONCATENATE(Monatsverwendungsnachweis!D190," / ",LEFT(Monatsverwendungsnachweis!E190,3)," / ",UHG," / ",Ermittlung_Kofi!V180," x Monat"," a ",VLOOKUP(UHG,TN_UHG_Jahr_Monat,Monatsverwendungsnachweis!$S$9,FALSE), "€ /"," ",Ermittlung_Kofi!AC180," x Tage"," a ",VLOOKUP(UHG,TN_UHG_Jahr_Tag,Monatsverwendungsnachweis!$S$9,FALSE), "€"))</f>
        <v/>
      </c>
      <c r="H179" s="447" t="str">
        <f>IF(A179="","",Ermittlung_Kofi!V180*VLOOKUP(UHG,TN_UHG_Jahr_Monat,Monatsverwendungsnachweis!$S$9,FALSE)+Ermittlung_Kofi!AC180*VLOOKUP(UHG,TN_UHG_Jahr_Tag,Monatsverwendungsnachweis!$S$9,FALSE))</f>
        <v/>
      </c>
      <c r="I179" s="447" t="str">
        <f t="shared" si="23"/>
        <v/>
      </c>
      <c r="J179" s="329" t="str">
        <f>IF(A179="","",IF(Monatsverwendungsnachweis!S190="","",Monatsverwendungsnachweis!S190))</f>
        <v/>
      </c>
      <c r="K179" s="329" t="str">
        <f t="shared" si="24"/>
        <v/>
      </c>
    </row>
    <row r="180" spans="1:11" x14ac:dyDescent="0.25">
      <c r="A180" s="328" t="str">
        <f>IF(Ermittlung_Kofi!M181=0,"",IFERROR(VLOOKUP(Monatsverwendungsnachweis!B191,Positionen,4,FALSE),""))</f>
        <v/>
      </c>
      <c r="B180" s="329" t="str">
        <f t="shared" si="20"/>
        <v/>
      </c>
      <c r="C180" s="328" t="str">
        <f>IF(A180="","",CONCATENATE("UHG"," / ",Monatsverwendungsnachweis!$D$7," / ",RIGHT(Monatsverwendungsnachweis!$F$7,2)," / ",ROW()-1))</f>
        <v/>
      </c>
      <c r="D180" s="330" t="str">
        <f t="shared" si="21"/>
        <v/>
      </c>
      <c r="E180" s="330" t="str">
        <f t="shared" si="22"/>
        <v/>
      </c>
      <c r="F180" s="329" t="str">
        <f>IF(A180="","",VLOOKUP(Monatsverwendungsnachweis!B191,Positionen,5,FALSE))</f>
        <v/>
      </c>
      <c r="G180" s="418" t="str">
        <f>IF(A180="","",CONCATENATE(Monatsverwendungsnachweis!D191," / ",LEFT(Monatsverwendungsnachweis!E191,3)," / ",UHG," / ",Ermittlung_Kofi!V181," x Monat"," a ",VLOOKUP(UHG,TN_UHG_Jahr_Monat,Monatsverwendungsnachweis!$S$9,FALSE), "€ /"," ",Ermittlung_Kofi!AC181," x Tage"," a ",VLOOKUP(UHG,TN_UHG_Jahr_Tag,Monatsverwendungsnachweis!$S$9,FALSE), "€"))</f>
        <v/>
      </c>
      <c r="H180" s="447" t="str">
        <f>IF(A180="","",Ermittlung_Kofi!V181*VLOOKUP(UHG,TN_UHG_Jahr_Monat,Monatsverwendungsnachweis!$S$9,FALSE)+Ermittlung_Kofi!AC181*VLOOKUP(UHG,TN_UHG_Jahr_Tag,Monatsverwendungsnachweis!$S$9,FALSE))</f>
        <v/>
      </c>
      <c r="I180" s="447" t="str">
        <f t="shared" si="23"/>
        <v/>
      </c>
      <c r="J180" s="329" t="str">
        <f>IF(A180="","",IF(Monatsverwendungsnachweis!S191="","",Monatsverwendungsnachweis!S191))</f>
        <v/>
      </c>
      <c r="K180" s="329" t="str">
        <f t="shared" si="24"/>
        <v/>
      </c>
    </row>
    <row r="181" spans="1:11" x14ac:dyDescent="0.25">
      <c r="A181" s="328" t="str">
        <f>IF(Ermittlung_Kofi!M182=0,"",IFERROR(VLOOKUP(Monatsverwendungsnachweis!B192,Positionen,4,FALSE),""))</f>
        <v/>
      </c>
      <c r="B181" s="329" t="str">
        <f t="shared" si="20"/>
        <v/>
      </c>
      <c r="C181" s="328" t="str">
        <f>IF(A181="","",CONCATENATE("UHG"," / ",Monatsverwendungsnachweis!$D$7," / ",RIGHT(Monatsverwendungsnachweis!$F$7,2)," / ",ROW()-1))</f>
        <v/>
      </c>
      <c r="D181" s="330" t="str">
        <f t="shared" si="21"/>
        <v/>
      </c>
      <c r="E181" s="330" t="str">
        <f t="shared" si="22"/>
        <v/>
      </c>
      <c r="F181" s="329" t="str">
        <f>IF(A181="","",VLOOKUP(Monatsverwendungsnachweis!B192,Positionen,5,FALSE))</f>
        <v/>
      </c>
      <c r="G181" s="418" t="str">
        <f>IF(A181="","",CONCATENATE(Monatsverwendungsnachweis!D192," / ",LEFT(Monatsverwendungsnachweis!E192,3)," / ",UHG," / ",Ermittlung_Kofi!V182," x Monat"," a ",VLOOKUP(UHG,TN_UHG_Jahr_Monat,Monatsverwendungsnachweis!$S$9,FALSE), "€ /"," ",Ermittlung_Kofi!AC182," x Tage"," a ",VLOOKUP(UHG,TN_UHG_Jahr_Tag,Monatsverwendungsnachweis!$S$9,FALSE), "€"))</f>
        <v/>
      </c>
      <c r="H181" s="447" t="str">
        <f>IF(A181="","",Ermittlung_Kofi!V182*VLOOKUP(UHG,TN_UHG_Jahr_Monat,Monatsverwendungsnachweis!$S$9,FALSE)+Ermittlung_Kofi!AC182*VLOOKUP(UHG,TN_UHG_Jahr_Tag,Monatsverwendungsnachweis!$S$9,FALSE))</f>
        <v/>
      </c>
      <c r="I181" s="447" t="str">
        <f t="shared" si="23"/>
        <v/>
      </c>
      <c r="J181" s="329" t="str">
        <f>IF(A181="","",IF(Monatsverwendungsnachweis!S192="","",Monatsverwendungsnachweis!S192))</f>
        <v/>
      </c>
      <c r="K181" s="329" t="str">
        <f t="shared" si="24"/>
        <v/>
      </c>
    </row>
    <row r="182" spans="1:11" x14ac:dyDescent="0.25">
      <c r="A182" s="328" t="str">
        <f>IF(Ermittlung_Kofi!M183=0,"",IFERROR(VLOOKUP(Monatsverwendungsnachweis!B193,Positionen,4,FALSE),""))</f>
        <v/>
      </c>
      <c r="B182" s="329" t="str">
        <f t="shared" si="20"/>
        <v/>
      </c>
      <c r="C182" s="328" t="str">
        <f>IF(A182="","",CONCATENATE("UHG"," / ",Monatsverwendungsnachweis!$D$7," / ",RIGHT(Monatsverwendungsnachweis!$F$7,2)," / ",ROW()-1))</f>
        <v/>
      </c>
      <c r="D182" s="330" t="str">
        <f t="shared" si="21"/>
        <v/>
      </c>
      <c r="E182" s="330" t="str">
        <f t="shared" si="22"/>
        <v/>
      </c>
      <c r="F182" s="329" t="str">
        <f>IF(A182="","",VLOOKUP(Monatsverwendungsnachweis!B193,Positionen,5,FALSE))</f>
        <v/>
      </c>
      <c r="G182" s="418" t="str">
        <f>IF(A182="","",CONCATENATE(Monatsverwendungsnachweis!D193," / ",LEFT(Monatsverwendungsnachweis!E193,3)," / ",UHG," / ",Ermittlung_Kofi!V183," x Monat"," a ",VLOOKUP(UHG,TN_UHG_Jahr_Monat,Monatsverwendungsnachweis!$S$9,FALSE), "€ /"," ",Ermittlung_Kofi!AC183," x Tage"," a ",VLOOKUP(UHG,TN_UHG_Jahr_Tag,Monatsverwendungsnachweis!$S$9,FALSE), "€"))</f>
        <v/>
      </c>
      <c r="H182" s="447" t="str">
        <f>IF(A182="","",Ermittlung_Kofi!V183*VLOOKUP(UHG,TN_UHG_Jahr_Monat,Monatsverwendungsnachweis!$S$9,FALSE)+Ermittlung_Kofi!AC183*VLOOKUP(UHG,TN_UHG_Jahr_Tag,Monatsverwendungsnachweis!$S$9,FALSE))</f>
        <v/>
      </c>
      <c r="I182" s="447" t="str">
        <f t="shared" si="23"/>
        <v/>
      </c>
      <c r="J182" s="329" t="str">
        <f>IF(A182="","",IF(Monatsverwendungsnachweis!S193="","",Monatsverwendungsnachweis!S193))</f>
        <v/>
      </c>
      <c r="K182" s="329" t="str">
        <f t="shared" si="24"/>
        <v/>
      </c>
    </row>
    <row r="183" spans="1:11" x14ac:dyDescent="0.25">
      <c r="A183" s="328" t="str">
        <f>IF(Ermittlung_Kofi!M184=0,"",IFERROR(VLOOKUP(Monatsverwendungsnachweis!B194,Positionen,4,FALSE),""))</f>
        <v/>
      </c>
      <c r="B183" s="329" t="str">
        <f t="shared" si="20"/>
        <v/>
      </c>
      <c r="C183" s="328" t="str">
        <f>IF(A183="","",CONCATENATE("UHG"," / ",Monatsverwendungsnachweis!$D$7," / ",RIGHT(Monatsverwendungsnachweis!$F$7,2)," / ",ROW()-1))</f>
        <v/>
      </c>
      <c r="D183" s="330" t="str">
        <f t="shared" si="21"/>
        <v/>
      </c>
      <c r="E183" s="330" t="str">
        <f t="shared" si="22"/>
        <v/>
      </c>
      <c r="F183" s="329" t="str">
        <f>IF(A183="","",VLOOKUP(Monatsverwendungsnachweis!B194,Positionen,5,FALSE))</f>
        <v/>
      </c>
      <c r="G183" s="418" t="str">
        <f>IF(A183="","",CONCATENATE(Monatsverwendungsnachweis!D194," / ",LEFT(Monatsverwendungsnachweis!E194,3)," / ",UHG," / ",Ermittlung_Kofi!V184," x Monat"," a ",VLOOKUP(UHG,TN_UHG_Jahr_Monat,Monatsverwendungsnachweis!$S$9,FALSE), "€ /"," ",Ermittlung_Kofi!AC184," x Tage"," a ",VLOOKUP(UHG,TN_UHG_Jahr_Tag,Monatsverwendungsnachweis!$S$9,FALSE), "€"))</f>
        <v/>
      </c>
      <c r="H183" s="447" t="str">
        <f>IF(A183="","",Ermittlung_Kofi!V184*VLOOKUP(UHG,TN_UHG_Jahr_Monat,Monatsverwendungsnachweis!$S$9,FALSE)+Ermittlung_Kofi!AC184*VLOOKUP(UHG,TN_UHG_Jahr_Tag,Monatsverwendungsnachweis!$S$9,FALSE))</f>
        <v/>
      </c>
      <c r="I183" s="447" t="str">
        <f t="shared" si="23"/>
        <v/>
      </c>
      <c r="J183" s="329" t="str">
        <f>IF(A183="","",IF(Monatsverwendungsnachweis!S194="","",Monatsverwendungsnachweis!S194))</f>
        <v/>
      </c>
      <c r="K183" s="329" t="str">
        <f t="shared" si="24"/>
        <v/>
      </c>
    </row>
    <row r="184" spans="1:11" x14ac:dyDescent="0.25">
      <c r="A184" s="328" t="str">
        <f>IF(Ermittlung_Kofi!M185=0,"",IFERROR(VLOOKUP(Monatsverwendungsnachweis!B195,Positionen,4,FALSE),""))</f>
        <v/>
      </c>
      <c r="B184" s="329" t="str">
        <f t="shared" si="20"/>
        <v/>
      </c>
      <c r="C184" s="328" t="str">
        <f>IF(A184="","",CONCATENATE("UHG"," / ",Monatsverwendungsnachweis!$D$7," / ",RIGHT(Monatsverwendungsnachweis!$F$7,2)," / ",ROW()-1))</f>
        <v/>
      </c>
      <c r="D184" s="330" t="str">
        <f t="shared" si="21"/>
        <v/>
      </c>
      <c r="E184" s="330" t="str">
        <f t="shared" si="22"/>
        <v/>
      </c>
      <c r="F184" s="329" t="str">
        <f>IF(A184="","",VLOOKUP(Monatsverwendungsnachweis!B195,Positionen,5,FALSE))</f>
        <v/>
      </c>
      <c r="G184" s="418" t="str">
        <f>IF(A184="","",CONCATENATE(Monatsverwendungsnachweis!D195," / ",LEFT(Monatsverwendungsnachweis!E195,3)," / ",UHG," / ",Ermittlung_Kofi!V185," x Monat"," a ",VLOOKUP(UHG,TN_UHG_Jahr_Monat,Monatsverwendungsnachweis!$S$9,FALSE), "€ /"," ",Ermittlung_Kofi!AC185," x Tage"," a ",VLOOKUP(UHG,TN_UHG_Jahr_Tag,Monatsverwendungsnachweis!$S$9,FALSE), "€"))</f>
        <v/>
      </c>
      <c r="H184" s="447" t="str">
        <f>IF(A184="","",Ermittlung_Kofi!V185*VLOOKUP(UHG,TN_UHG_Jahr_Monat,Monatsverwendungsnachweis!$S$9,FALSE)+Ermittlung_Kofi!AC185*VLOOKUP(UHG,TN_UHG_Jahr_Tag,Monatsverwendungsnachweis!$S$9,FALSE))</f>
        <v/>
      </c>
      <c r="I184" s="447" t="str">
        <f t="shared" si="23"/>
        <v/>
      </c>
      <c r="J184" s="329" t="str">
        <f>IF(A184="","",IF(Monatsverwendungsnachweis!S195="","",Monatsverwendungsnachweis!S195))</f>
        <v/>
      </c>
      <c r="K184" s="329" t="str">
        <f t="shared" si="24"/>
        <v/>
      </c>
    </row>
    <row r="185" spans="1:11" x14ac:dyDescent="0.25">
      <c r="A185" s="328" t="str">
        <f>IF(Ermittlung_Kofi!M186=0,"",IFERROR(VLOOKUP(Monatsverwendungsnachweis!B196,Positionen,4,FALSE),""))</f>
        <v/>
      </c>
      <c r="B185" s="329" t="str">
        <f t="shared" si="20"/>
        <v/>
      </c>
      <c r="C185" s="328" t="str">
        <f>IF(A185="","",CONCATENATE("UHG"," / ",Monatsverwendungsnachweis!$D$7," / ",RIGHT(Monatsverwendungsnachweis!$F$7,2)," / ",ROW()-1))</f>
        <v/>
      </c>
      <c r="D185" s="330" t="str">
        <f t="shared" si="21"/>
        <v/>
      </c>
      <c r="E185" s="330" t="str">
        <f t="shared" si="22"/>
        <v/>
      </c>
      <c r="F185" s="329" t="str">
        <f>IF(A185="","",VLOOKUP(Monatsverwendungsnachweis!B196,Positionen,5,FALSE))</f>
        <v/>
      </c>
      <c r="G185" s="418" t="str">
        <f>IF(A185="","",CONCATENATE(Monatsverwendungsnachweis!D196," / ",LEFT(Monatsverwendungsnachweis!E196,3)," / ",UHG," / ",Ermittlung_Kofi!V186," x Monat"," a ",VLOOKUP(UHG,TN_UHG_Jahr_Monat,Monatsverwendungsnachweis!$S$9,FALSE), "€ /"," ",Ermittlung_Kofi!AC186," x Tage"," a ",VLOOKUP(UHG,TN_UHG_Jahr_Tag,Monatsverwendungsnachweis!$S$9,FALSE), "€"))</f>
        <v/>
      </c>
      <c r="H185" s="447" t="str">
        <f>IF(A185="","",Ermittlung_Kofi!V186*VLOOKUP(UHG,TN_UHG_Jahr_Monat,Monatsverwendungsnachweis!$S$9,FALSE)+Ermittlung_Kofi!AC186*VLOOKUP(UHG,TN_UHG_Jahr_Tag,Monatsverwendungsnachweis!$S$9,FALSE))</f>
        <v/>
      </c>
      <c r="I185" s="447" t="str">
        <f t="shared" si="23"/>
        <v/>
      </c>
      <c r="J185" s="329" t="str">
        <f>IF(A185="","",IF(Monatsverwendungsnachweis!S196="","",Monatsverwendungsnachweis!S196))</f>
        <v/>
      </c>
      <c r="K185" s="329" t="str">
        <f t="shared" si="24"/>
        <v/>
      </c>
    </row>
    <row r="186" spans="1:11" x14ac:dyDescent="0.25">
      <c r="A186" s="328" t="str">
        <f>IF(Ermittlung_Kofi!M187=0,"",IFERROR(VLOOKUP(Monatsverwendungsnachweis!B197,Positionen,4,FALSE),""))</f>
        <v/>
      </c>
      <c r="B186" s="329" t="str">
        <f t="shared" si="20"/>
        <v/>
      </c>
      <c r="C186" s="328" t="str">
        <f>IF(A186="","",CONCATENATE("UHG"," / ",Monatsverwendungsnachweis!$D$7," / ",RIGHT(Monatsverwendungsnachweis!$F$7,2)," / ",ROW()-1))</f>
        <v/>
      </c>
      <c r="D186" s="330" t="str">
        <f t="shared" si="21"/>
        <v/>
      </c>
      <c r="E186" s="330" t="str">
        <f t="shared" si="22"/>
        <v/>
      </c>
      <c r="F186" s="329" t="str">
        <f>IF(A186="","",VLOOKUP(Monatsverwendungsnachweis!B197,Positionen,5,FALSE))</f>
        <v/>
      </c>
      <c r="G186" s="418" t="str">
        <f>IF(A186="","",CONCATENATE(Monatsverwendungsnachweis!D197," / ",LEFT(Monatsverwendungsnachweis!E197,3)," / ",UHG," / ",Ermittlung_Kofi!V187," x Monat"," a ",VLOOKUP(UHG,TN_UHG_Jahr_Monat,Monatsverwendungsnachweis!$S$9,FALSE), "€ /"," ",Ermittlung_Kofi!AC187," x Tage"," a ",VLOOKUP(UHG,TN_UHG_Jahr_Tag,Monatsverwendungsnachweis!$S$9,FALSE), "€"))</f>
        <v/>
      </c>
      <c r="H186" s="447" t="str">
        <f>IF(A186="","",Ermittlung_Kofi!V187*VLOOKUP(UHG,TN_UHG_Jahr_Monat,Monatsverwendungsnachweis!$S$9,FALSE)+Ermittlung_Kofi!AC187*VLOOKUP(UHG,TN_UHG_Jahr_Tag,Monatsverwendungsnachweis!$S$9,FALSE))</f>
        <v/>
      </c>
      <c r="I186" s="447" t="str">
        <f t="shared" si="23"/>
        <v/>
      </c>
      <c r="J186" s="329" t="str">
        <f>IF(A186="","",IF(Monatsverwendungsnachweis!S197="","",Monatsverwendungsnachweis!S197))</f>
        <v/>
      </c>
      <c r="K186" s="329" t="str">
        <f t="shared" si="24"/>
        <v/>
      </c>
    </row>
    <row r="187" spans="1:11" x14ac:dyDescent="0.25">
      <c r="A187" s="328" t="str">
        <f>IF(Ermittlung_Kofi!M188=0,"",IFERROR(VLOOKUP(Monatsverwendungsnachweis!B198,Positionen,4,FALSE),""))</f>
        <v/>
      </c>
      <c r="B187" s="329" t="str">
        <f t="shared" si="20"/>
        <v/>
      </c>
      <c r="C187" s="328" t="str">
        <f>IF(A187="","",CONCATENATE("UHG"," / ",Monatsverwendungsnachweis!$D$7," / ",RIGHT(Monatsverwendungsnachweis!$F$7,2)," / ",ROW()-1))</f>
        <v/>
      </c>
      <c r="D187" s="330" t="str">
        <f t="shared" si="21"/>
        <v/>
      </c>
      <c r="E187" s="330" t="str">
        <f t="shared" si="22"/>
        <v/>
      </c>
      <c r="F187" s="329" t="str">
        <f>IF(A187="","",VLOOKUP(Monatsverwendungsnachweis!B198,Positionen,5,FALSE))</f>
        <v/>
      </c>
      <c r="G187" s="418" t="str">
        <f>IF(A187="","",CONCATENATE(Monatsverwendungsnachweis!D198," / ",LEFT(Monatsverwendungsnachweis!E198,3)," / ",UHG," / ",Ermittlung_Kofi!V188," x Monat"," a ",VLOOKUP(UHG,TN_UHG_Jahr_Monat,Monatsverwendungsnachweis!$S$9,FALSE), "€ /"," ",Ermittlung_Kofi!AC188," x Tage"," a ",VLOOKUP(UHG,TN_UHG_Jahr_Tag,Monatsverwendungsnachweis!$S$9,FALSE), "€"))</f>
        <v/>
      </c>
      <c r="H187" s="447" t="str">
        <f>IF(A187="","",Ermittlung_Kofi!V188*VLOOKUP(UHG,TN_UHG_Jahr_Monat,Monatsverwendungsnachweis!$S$9,FALSE)+Ermittlung_Kofi!AC188*VLOOKUP(UHG,TN_UHG_Jahr_Tag,Monatsverwendungsnachweis!$S$9,FALSE))</f>
        <v/>
      </c>
      <c r="I187" s="447" t="str">
        <f t="shared" si="23"/>
        <v/>
      </c>
      <c r="J187" s="329" t="str">
        <f>IF(A187="","",IF(Monatsverwendungsnachweis!S198="","",Monatsverwendungsnachweis!S198))</f>
        <v/>
      </c>
      <c r="K187" s="329" t="str">
        <f t="shared" si="24"/>
        <v/>
      </c>
    </row>
    <row r="188" spans="1:11" x14ac:dyDescent="0.25">
      <c r="A188" s="328" t="str">
        <f>IF(Ermittlung_Kofi!M189=0,"",IFERROR(VLOOKUP(Monatsverwendungsnachweis!B199,Positionen,4,FALSE),""))</f>
        <v/>
      </c>
      <c r="B188" s="329" t="str">
        <f t="shared" si="20"/>
        <v/>
      </c>
      <c r="C188" s="328" t="str">
        <f>IF(A188="","",CONCATENATE("UHG"," / ",Monatsverwendungsnachweis!$D$7," / ",RIGHT(Monatsverwendungsnachweis!$F$7,2)," / ",ROW()-1))</f>
        <v/>
      </c>
      <c r="D188" s="330" t="str">
        <f t="shared" si="21"/>
        <v/>
      </c>
      <c r="E188" s="330" t="str">
        <f t="shared" si="22"/>
        <v/>
      </c>
      <c r="F188" s="329" t="str">
        <f>IF(A188="","",VLOOKUP(Monatsverwendungsnachweis!B199,Positionen,5,FALSE))</f>
        <v/>
      </c>
      <c r="G188" s="418" t="str">
        <f>IF(A188="","",CONCATENATE(Monatsverwendungsnachweis!D199," / ",LEFT(Monatsverwendungsnachweis!E199,3)," / ",UHG," / ",Ermittlung_Kofi!V189," x Monat"," a ",VLOOKUP(UHG,TN_UHG_Jahr_Monat,Monatsverwendungsnachweis!$S$9,FALSE), "€ /"," ",Ermittlung_Kofi!AC189," x Tage"," a ",VLOOKUP(UHG,TN_UHG_Jahr_Tag,Monatsverwendungsnachweis!$S$9,FALSE), "€"))</f>
        <v/>
      </c>
      <c r="H188" s="447" t="str">
        <f>IF(A188="","",Ermittlung_Kofi!V189*VLOOKUP(UHG,TN_UHG_Jahr_Monat,Monatsverwendungsnachweis!$S$9,FALSE)+Ermittlung_Kofi!AC189*VLOOKUP(UHG,TN_UHG_Jahr_Tag,Monatsverwendungsnachweis!$S$9,FALSE))</f>
        <v/>
      </c>
      <c r="I188" s="447" t="str">
        <f t="shared" si="23"/>
        <v/>
      </c>
      <c r="J188" s="329" t="str">
        <f>IF(A188="","",IF(Monatsverwendungsnachweis!S199="","",Monatsverwendungsnachweis!S199))</f>
        <v/>
      </c>
      <c r="K188" s="329" t="str">
        <f t="shared" si="24"/>
        <v/>
      </c>
    </row>
    <row r="189" spans="1:11" x14ac:dyDescent="0.25">
      <c r="A189" s="328" t="str">
        <f>IF(Ermittlung_Kofi!M190=0,"",IFERROR(VLOOKUP(Monatsverwendungsnachweis!B200,Positionen,4,FALSE),""))</f>
        <v/>
      </c>
      <c r="B189" s="329" t="str">
        <f t="shared" si="20"/>
        <v/>
      </c>
      <c r="C189" s="328" t="str">
        <f>IF(A189="","",CONCATENATE("UHG"," / ",Monatsverwendungsnachweis!$D$7," / ",RIGHT(Monatsverwendungsnachweis!$F$7,2)," / ",ROW()-1))</f>
        <v/>
      </c>
      <c r="D189" s="330" t="str">
        <f t="shared" si="21"/>
        <v/>
      </c>
      <c r="E189" s="330" t="str">
        <f t="shared" si="22"/>
        <v/>
      </c>
      <c r="F189" s="329" t="str">
        <f>IF(A189="","",VLOOKUP(Monatsverwendungsnachweis!B200,Positionen,5,FALSE))</f>
        <v/>
      </c>
      <c r="G189" s="418" t="str">
        <f>IF(A189="","",CONCATENATE(Monatsverwendungsnachweis!D200," / ",LEFT(Monatsverwendungsnachweis!E200,3)," / ",UHG," / ",Ermittlung_Kofi!V190," x Monat"," a ",VLOOKUP(UHG,TN_UHG_Jahr_Monat,Monatsverwendungsnachweis!$S$9,FALSE), "€ /"," ",Ermittlung_Kofi!AC190," x Tage"," a ",VLOOKUP(UHG,TN_UHG_Jahr_Tag,Monatsverwendungsnachweis!$S$9,FALSE), "€"))</f>
        <v/>
      </c>
      <c r="H189" s="447" t="str">
        <f>IF(A189="","",Ermittlung_Kofi!V190*VLOOKUP(UHG,TN_UHG_Jahr_Monat,Monatsverwendungsnachweis!$S$9,FALSE)+Ermittlung_Kofi!AC190*VLOOKUP(UHG,TN_UHG_Jahr_Tag,Monatsverwendungsnachweis!$S$9,FALSE))</f>
        <v/>
      </c>
      <c r="I189" s="447" t="str">
        <f t="shared" si="23"/>
        <v/>
      </c>
      <c r="J189" s="329" t="str">
        <f>IF(A189="","",IF(Monatsverwendungsnachweis!S200="","",Monatsverwendungsnachweis!S200))</f>
        <v/>
      </c>
      <c r="K189" s="329" t="str">
        <f t="shared" si="24"/>
        <v/>
      </c>
    </row>
    <row r="190" spans="1:11" x14ac:dyDescent="0.25">
      <c r="A190" s="328" t="str">
        <f>IF(Ermittlung_Kofi!M191=0,"",IFERROR(VLOOKUP(Monatsverwendungsnachweis!B201,Positionen,4,FALSE),""))</f>
        <v/>
      </c>
      <c r="B190" s="329" t="str">
        <f t="shared" si="20"/>
        <v/>
      </c>
      <c r="C190" s="328" t="str">
        <f>IF(A190="","",CONCATENATE("UHG"," / ",Monatsverwendungsnachweis!$D$7," / ",RIGHT(Monatsverwendungsnachweis!$F$7,2)," / ",ROW()-1))</f>
        <v/>
      </c>
      <c r="D190" s="330" t="str">
        <f t="shared" si="21"/>
        <v/>
      </c>
      <c r="E190" s="330" t="str">
        <f t="shared" si="22"/>
        <v/>
      </c>
      <c r="F190" s="329" t="str">
        <f>IF(A190="","",VLOOKUP(Monatsverwendungsnachweis!B201,Positionen,5,FALSE))</f>
        <v/>
      </c>
      <c r="G190" s="418" t="str">
        <f>IF(A190="","",CONCATENATE(Monatsverwendungsnachweis!D201," / ",LEFT(Monatsverwendungsnachweis!E201,3)," / ",UHG," / ",Ermittlung_Kofi!V191," x Monat"," a ",VLOOKUP(UHG,TN_UHG_Jahr_Monat,Monatsverwendungsnachweis!$S$9,FALSE), "€ /"," ",Ermittlung_Kofi!AC191," x Tage"," a ",VLOOKUP(UHG,TN_UHG_Jahr_Tag,Monatsverwendungsnachweis!$S$9,FALSE), "€"))</f>
        <v/>
      </c>
      <c r="H190" s="447" t="str">
        <f>IF(A190="","",Ermittlung_Kofi!V191*VLOOKUP(UHG,TN_UHG_Jahr_Monat,Monatsverwendungsnachweis!$S$9,FALSE)+Ermittlung_Kofi!AC191*VLOOKUP(UHG,TN_UHG_Jahr_Tag,Monatsverwendungsnachweis!$S$9,FALSE))</f>
        <v/>
      </c>
      <c r="I190" s="447" t="str">
        <f t="shared" si="23"/>
        <v/>
      </c>
      <c r="J190" s="329" t="str">
        <f>IF(A190="","",IF(Monatsverwendungsnachweis!S201="","",Monatsverwendungsnachweis!S201))</f>
        <v/>
      </c>
      <c r="K190" s="329" t="str">
        <f t="shared" si="24"/>
        <v/>
      </c>
    </row>
    <row r="191" spans="1:11" x14ac:dyDescent="0.25">
      <c r="A191" s="328" t="str">
        <f>IF(Ermittlung_Kofi!M192=0,"",IFERROR(VLOOKUP(Monatsverwendungsnachweis!B202,Positionen,4,FALSE),""))</f>
        <v/>
      </c>
      <c r="B191" s="329" t="str">
        <f t="shared" si="20"/>
        <v/>
      </c>
      <c r="C191" s="328" t="str">
        <f>IF(A191="","",CONCATENATE("UHG"," / ",Monatsverwendungsnachweis!$D$7," / ",RIGHT(Monatsverwendungsnachweis!$F$7,2)," / ",ROW()-1))</f>
        <v/>
      </c>
      <c r="D191" s="330" t="str">
        <f t="shared" si="21"/>
        <v/>
      </c>
      <c r="E191" s="330" t="str">
        <f t="shared" si="22"/>
        <v/>
      </c>
      <c r="F191" s="329" t="str">
        <f>IF(A191="","",VLOOKUP(Monatsverwendungsnachweis!B202,Positionen,5,FALSE))</f>
        <v/>
      </c>
      <c r="G191" s="418" t="str">
        <f>IF(A191="","",CONCATENATE(Monatsverwendungsnachweis!D202," / ",LEFT(Monatsverwendungsnachweis!E202,3)," / ",UHG," / ",Ermittlung_Kofi!V192," x Monat"," a ",VLOOKUP(UHG,TN_UHG_Jahr_Monat,Monatsverwendungsnachweis!$S$9,FALSE), "€ /"," ",Ermittlung_Kofi!AC192," x Tage"," a ",VLOOKUP(UHG,TN_UHG_Jahr_Tag,Monatsverwendungsnachweis!$S$9,FALSE), "€"))</f>
        <v/>
      </c>
      <c r="H191" s="447" t="str">
        <f>IF(A191="","",Ermittlung_Kofi!V192*VLOOKUP(UHG,TN_UHG_Jahr_Monat,Monatsverwendungsnachweis!$S$9,FALSE)+Ermittlung_Kofi!AC192*VLOOKUP(UHG,TN_UHG_Jahr_Tag,Monatsverwendungsnachweis!$S$9,FALSE))</f>
        <v/>
      </c>
      <c r="I191" s="447" t="str">
        <f t="shared" si="23"/>
        <v/>
      </c>
      <c r="J191" s="329" t="str">
        <f>IF(A191="","",IF(Monatsverwendungsnachweis!S202="","",Monatsverwendungsnachweis!S202))</f>
        <v/>
      </c>
      <c r="K191" s="329" t="str">
        <f t="shared" si="24"/>
        <v/>
      </c>
    </row>
    <row r="192" spans="1:11" x14ac:dyDescent="0.25">
      <c r="A192" s="328" t="str">
        <f>IF(Ermittlung_Kofi!M193=0,"",IFERROR(VLOOKUP(Monatsverwendungsnachweis!B203,Positionen,4,FALSE),""))</f>
        <v/>
      </c>
      <c r="B192" s="329" t="str">
        <f t="shared" si="20"/>
        <v/>
      </c>
      <c r="C192" s="328" t="str">
        <f>IF(A192="","",CONCATENATE("UHG"," / ",Monatsverwendungsnachweis!$D$7," / ",RIGHT(Monatsverwendungsnachweis!$F$7,2)," / ",ROW()-1))</f>
        <v/>
      </c>
      <c r="D192" s="330" t="str">
        <f t="shared" si="21"/>
        <v/>
      </c>
      <c r="E192" s="330" t="str">
        <f t="shared" si="22"/>
        <v/>
      </c>
      <c r="F192" s="329" t="str">
        <f>IF(A192="","",VLOOKUP(Monatsverwendungsnachweis!B203,Positionen,5,FALSE))</f>
        <v/>
      </c>
      <c r="G192" s="418" t="str">
        <f>IF(A192="","",CONCATENATE(Monatsverwendungsnachweis!D203," / ",LEFT(Monatsverwendungsnachweis!E203,3)," / ",UHG," / ",Ermittlung_Kofi!V193," x Monat"," a ",VLOOKUP(UHG,TN_UHG_Jahr_Monat,Monatsverwendungsnachweis!$S$9,FALSE), "€ /"," ",Ermittlung_Kofi!AC193," x Tage"," a ",VLOOKUP(UHG,TN_UHG_Jahr_Tag,Monatsverwendungsnachweis!$S$9,FALSE), "€"))</f>
        <v/>
      </c>
      <c r="H192" s="447" t="str">
        <f>IF(A192="","",Ermittlung_Kofi!V193*VLOOKUP(UHG,TN_UHG_Jahr_Monat,Monatsverwendungsnachweis!$S$9,FALSE)+Ermittlung_Kofi!AC193*VLOOKUP(UHG,TN_UHG_Jahr_Tag,Monatsverwendungsnachweis!$S$9,FALSE))</f>
        <v/>
      </c>
      <c r="I192" s="447" t="str">
        <f t="shared" si="23"/>
        <v/>
      </c>
      <c r="J192" s="329" t="str">
        <f>IF(A192="","",IF(Monatsverwendungsnachweis!S203="","",Monatsverwendungsnachweis!S203))</f>
        <v/>
      </c>
      <c r="K192" s="329" t="str">
        <f t="shared" si="24"/>
        <v/>
      </c>
    </row>
    <row r="193" spans="1:11" x14ac:dyDescent="0.25">
      <c r="A193" s="328" t="str">
        <f>IF(Ermittlung_Kofi!M194=0,"",IFERROR(VLOOKUP(Monatsverwendungsnachweis!B204,Positionen,4,FALSE),""))</f>
        <v/>
      </c>
      <c r="B193" s="329" t="str">
        <f t="shared" si="20"/>
        <v/>
      </c>
      <c r="C193" s="328" t="str">
        <f>IF(A193="","",CONCATENATE("UHG"," / ",Monatsverwendungsnachweis!$D$7," / ",RIGHT(Monatsverwendungsnachweis!$F$7,2)," / ",ROW()-1))</f>
        <v/>
      </c>
      <c r="D193" s="330" t="str">
        <f t="shared" si="21"/>
        <v/>
      </c>
      <c r="E193" s="330" t="str">
        <f t="shared" si="22"/>
        <v/>
      </c>
      <c r="F193" s="329" t="str">
        <f>IF(A193="","",VLOOKUP(Monatsverwendungsnachweis!B204,Positionen,5,FALSE))</f>
        <v/>
      </c>
      <c r="G193" s="418" t="str">
        <f>IF(A193="","",CONCATENATE(Monatsverwendungsnachweis!D204," / ",LEFT(Monatsverwendungsnachweis!E204,3)," / ",UHG," / ",Ermittlung_Kofi!V194," x Monat"," a ",VLOOKUP(UHG,TN_UHG_Jahr_Monat,Monatsverwendungsnachweis!$S$9,FALSE), "€ /"," ",Ermittlung_Kofi!AC194," x Tage"," a ",VLOOKUP(UHG,TN_UHG_Jahr_Tag,Monatsverwendungsnachweis!$S$9,FALSE), "€"))</f>
        <v/>
      </c>
      <c r="H193" s="447" t="str">
        <f>IF(A193="","",Ermittlung_Kofi!V194*VLOOKUP(UHG,TN_UHG_Jahr_Monat,Monatsverwendungsnachweis!$S$9,FALSE)+Ermittlung_Kofi!AC194*VLOOKUP(UHG,TN_UHG_Jahr_Tag,Monatsverwendungsnachweis!$S$9,FALSE))</f>
        <v/>
      </c>
      <c r="I193" s="447" t="str">
        <f t="shared" si="23"/>
        <v/>
      </c>
      <c r="J193" s="329" t="str">
        <f>IF(A193="","",IF(Monatsverwendungsnachweis!S204="","",Monatsverwendungsnachweis!S204))</f>
        <v/>
      </c>
      <c r="K193" s="329" t="str">
        <f t="shared" si="24"/>
        <v/>
      </c>
    </row>
    <row r="194" spans="1:11" x14ac:dyDescent="0.25">
      <c r="A194" s="328" t="str">
        <f>IF(Ermittlung_Kofi!M195=0,"",IFERROR(VLOOKUP(Monatsverwendungsnachweis!B205,Positionen,4,FALSE),""))</f>
        <v/>
      </c>
      <c r="B194" s="329" t="str">
        <f t="shared" si="20"/>
        <v/>
      </c>
      <c r="C194" s="328" t="str">
        <f>IF(A194="","",CONCATENATE("UHG"," / ",Monatsverwendungsnachweis!$D$7," / ",RIGHT(Monatsverwendungsnachweis!$F$7,2)," / ",ROW()-1))</f>
        <v/>
      </c>
      <c r="D194" s="330" t="str">
        <f t="shared" si="21"/>
        <v/>
      </c>
      <c r="E194" s="330" t="str">
        <f t="shared" si="22"/>
        <v/>
      </c>
      <c r="F194" s="329" t="str">
        <f>IF(A194="","",VLOOKUP(Monatsverwendungsnachweis!B205,Positionen,5,FALSE))</f>
        <v/>
      </c>
      <c r="G194" s="418" t="str">
        <f>IF(A194="","",CONCATENATE(Monatsverwendungsnachweis!D205," / ",LEFT(Monatsverwendungsnachweis!E205,3)," / ",UHG," / ",Ermittlung_Kofi!V195," x Monat"," a ",VLOOKUP(UHG,TN_UHG_Jahr_Monat,Monatsverwendungsnachweis!$S$9,FALSE), "€ /"," ",Ermittlung_Kofi!AC195," x Tage"," a ",VLOOKUP(UHG,TN_UHG_Jahr_Tag,Monatsverwendungsnachweis!$S$9,FALSE), "€"))</f>
        <v/>
      </c>
      <c r="H194" s="447" t="str">
        <f>IF(A194="","",Ermittlung_Kofi!V195*VLOOKUP(UHG,TN_UHG_Jahr_Monat,Monatsverwendungsnachweis!$S$9,FALSE)+Ermittlung_Kofi!AC195*VLOOKUP(UHG,TN_UHG_Jahr_Tag,Monatsverwendungsnachweis!$S$9,FALSE))</f>
        <v/>
      </c>
      <c r="I194" s="447" t="str">
        <f t="shared" si="23"/>
        <v/>
      </c>
      <c r="J194" s="329" t="str">
        <f>IF(A194="","",IF(Monatsverwendungsnachweis!S205="","",Monatsverwendungsnachweis!S205))</f>
        <v/>
      </c>
      <c r="K194" s="329" t="str">
        <f t="shared" si="24"/>
        <v/>
      </c>
    </row>
    <row r="195" spans="1:11" x14ac:dyDescent="0.25">
      <c r="A195" s="328" t="str">
        <f>IF(Ermittlung_Kofi!M196=0,"",IFERROR(VLOOKUP(Monatsverwendungsnachweis!B206,Positionen,4,FALSE),""))</f>
        <v/>
      </c>
      <c r="B195" s="329" t="str">
        <f t="shared" si="20"/>
        <v/>
      </c>
      <c r="C195" s="328" t="str">
        <f>IF(A195="","",CONCATENATE("UHG"," / ",Monatsverwendungsnachweis!$D$7," / ",RIGHT(Monatsverwendungsnachweis!$F$7,2)," / ",ROW()-1))</f>
        <v/>
      </c>
      <c r="D195" s="330" t="str">
        <f t="shared" si="21"/>
        <v/>
      </c>
      <c r="E195" s="330" t="str">
        <f t="shared" si="22"/>
        <v/>
      </c>
      <c r="F195" s="329" t="str">
        <f>IF(A195="","",VLOOKUP(Monatsverwendungsnachweis!B206,Positionen,5,FALSE))</f>
        <v/>
      </c>
      <c r="G195" s="418" t="str">
        <f>IF(A195="","",CONCATENATE(Monatsverwendungsnachweis!D206," / ",LEFT(Monatsverwendungsnachweis!E206,3)," / ",UHG," / ",Ermittlung_Kofi!V196," x Monat"," a ",VLOOKUP(UHG,TN_UHG_Jahr_Monat,Monatsverwendungsnachweis!$S$9,FALSE), "€ /"," ",Ermittlung_Kofi!AC196," x Tage"," a ",VLOOKUP(UHG,TN_UHG_Jahr_Tag,Monatsverwendungsnachweis!$S$9,FALSE), "€"))</f>
        <v/>
      </c>
      <c r="H195" s="447" t="str">
        <f>IF(A195="","",Ermittlung_Kofi!V196*VLOOKUP(UHG,TN_UHG_Jahr_Monat,Monatsverwendungsnachweis!$S$9,FALSE)+Ermittlung_Kofi!AC196*VLOOKUP(UHG,TN_UHG_Jahr_Tag,Monatsverwendungsnachweis!$S$9,FALSE))</f>
        <v/>
      </c>
      <c r="I195" s="447" t="str">
        <f t="shared" si="23"/>
        <v/>
      </c>
      <c r="J195" s="329" t="str">
        <f>IF(A195="","",IF(Monatsverwendungsnachweis!S206="","",Monatsverwendungsnachweis!S206))</f>
        <v/>
      </c>
      <c r="K195" s="329" t="str">
        <f t="shared" si="24"/>
        <v/>
      </c>
    </row>
    <row r="196" spans="1:11" x14ac:dyDescent="0.25">
      <c r="A196" s="328" t="str">
        <f>IF(Ermittlung_Kofi!M197=0,"",IFERROR(VLOOKUP(Monatsverwendungsnachweis!B207,Positionen,4,FALSE),""))</f>
        <v/>
      </c>
      <c r="B196" s="329" t="str">
        <f t="shared" si="20"/>
        <v/>
      </c>
      <c r="C196" s="328" t="str">
        <f>IF(A196="","",CONCATENATE("UHG"," / ",Monatsverwendungsnachweis!$D$7," / ",RIGHT(Monatsverwendungsnachweis!$F$7,2)," / ",ROW()-1))</f>
        <v/>
      </c>
      <c r="D196" s="330" t="str">
        <f t="shared" si="21"/>
        <v/>
      </c>
      <c r="E196" s="330" t="str">
        <f t="shared" si="22"/>
        <v/>
      </c>
      <c r="F196" s="329" t="str">
        <f>IF(A196="","",VLOOKUP(Monatsverwendungsnachweis!B207,Positionen,5,FALSE))</f>
        <v/>
      </c>
      <c r="G196" s="418" t="str">
        <f>IF(A196="","",CONCATENATE(Monatsverwendungsnachweis!D207," / ",LEFT(Monatsverwendungsnachweis!E207,3)," / ",UHG," / ",Ermittlung_Kofi!V197," x Monat"," a ",VLOOKUP(UHG,TN_UHG_Jahr_Monat,Monatsverwendungsnachweis!$S$9,FALSE), "€ /"," ",Ermittlung_Kofi!AC197," x Tage"," a ",VLOOKUP(UHG,TN_UHG_Jahr_Tag,Monatsverwendungsnachweis!$S$9,FALSE), "€"))</f>
        <v/>
      </c>
      <c r="H196" s="447" t="str">
        <f>IF(A196="","",Ermittlung_Kofi!V197*VLOOKUP(UHG,TN_UHG_Jahr_Monat,Monatsverwendungsnachweis!$S$9,FALSE)+Ermittlung_Kofi!AC197*VLOOKUP(UHG,TN_UHG_Jahr_Tag,Monatsverwendungsnachweis!$S$9,FALSE))</f>
        <v/>
      </c>
      <c r="I196" s="447" t="str">
        <f t="shared" si="23"/>
        <v/>
      </c>
      <c r="J196" s="329" t="str">
        <f>IF(A196="","",IF(Monatsverwendungsnachweis!S207="","",Monatsverwendungsnachweis!S207))</f>
        <v/>
      </c>
      <c r="K196" s="329" t="str">
        <f t="shared" si="24"/>
        <v/>
      </c>
    </row>
    <row r="197" spans="1:11" x14ac:dyDescent="0.25">
      <c r="A197" s="328" t="str">
        <f>IF(Ermittlung_Kofi!M198=0,"",IFERROR(VLOOKUP(Monatsverwendungsnachweis!B208,Positionen,4,FALSE),""))</f>
        <v/>
      </c>
      <c r="B197" s="329" t="str">
        <f t="shared" si="20"/>
        <v/>
      </c>
      <c r="C197" s="328" t="str">
        <f>IF(A197="","",CONCATENATE("UHG"," / ",Monatsverwendungsnachweis!$D$7," / ",RIGHT(Monatsverwendungsnachweis!$F$7,2)," / ",ROW()-1))</f>
        <v/>
      </c>
      <c r="D197" s="330" t="str">
        <f t="shared" si="21"/>
        <v/>
      </c>
      <c r="E197" s="330" t="str">
        <f t="shared" si="22"/>
        <v/>
      </c>
      <c r="F197" s="329" t="str">
        <f>IF(A197="","",VLOOKUP(Monatsverwendungsnachweis!B208,Positionen,5,FALSE))</f>
        <v/>
      </c>
      <c r="G197" s="418" t="str">
        <f>IF(A197="","",CONCATENATE(Monatsverwendungsnachweis!D208," / ",LEFT(Monatsverwendungsnachweis!E208,3)," / ",UHG," / ",Ermittlung_Kofi!V198," x Monat"," a ",VLOOKUP(UHG,TN_UHG_Jahr_Monat,Monatsverwendungsnachweis!$S$9,FALSE), "€ /"," ",Ermittlung_Kofi!AC198," x Tage"," a ",VLOOKUP(UHG,TN_UHG_Jahr_Tag,Monatsverwendungsnachweis!$S$9,FALSE), "€"))</f>
        <v/>
      </c>
      <c r="H197" s="447" t="str">
        <f>IF(A197="","",Ermittlung_Kofi!V198*VLOOKUP(UHG,TN_UHG_Jahr_Monat,Monatsverwendungsnachweis!$S$9,FALSE)+Ermittlung_Kofi!AC198*VLOOKUP(UHG,TN_UHG_Jahr_Tag,Monatsverwendungsnachweis!$S$9,FALSE))</f>
        <v/>
      </c>
      <c r="I197" s="447" t="str">
        <f t="shared" si="23"/>
        <v/>
      </c>
      <c r="J197" s="329" t="str">
        <f>IF(A197="","",IF(Monatsverwendungsnachweis!S208="","",Monatsverwendungsnachweis!S208))</f>
        <v/>
      </c>
      <c r="K197" s="329" t="str">
        <f t="shared" si="24"/>
        <v/>
      </c>
    </row>
    <row r="198" spans="1:11" x14ac:dyDescent="0.25">
      <c r="A198" s="328" t="str">
        <f>IF(Ermittlung_Kofi!M199=0,"",IFERROR(VLOOKUP(Monatsverwendungsnachweis!B209,Positionen,4,FALSE),""))</f>
        <v/>
      </c>
      <c r="B198" s="329" t="str">
        <f t="shared" si="20"/>
        <v/>
      </c>
      <c r="C198" s="328" t="str">
        <f>IF(A198="","",CONCATENATE("UHG"," / ",Monatsverwendungsnachweis!$D$7," / ",RIGHT(Monatsverwendungsnachweis!$F$7,2)," / ",ROW()-1))</f>
        <v/>
      </c>
      <c r="D198" s="330" t="str">
        <f t="shared" si="21"/>
        <v/>
      </c>
      <c r="E198" s="330" t="str">
        <f t="shared" si="22"/>
        <v/>
      </c>
      <c r="F198" s="329" t="str">
        <f>IF(A198="","",VLOOKUP(Monatsverwendungsnachweis!B209,Positionen,5,FALSE))</f>
        <v/>
      </c>
      <c r="G198" s="418" t="str">
        <f>IF(A198="","",CONCATENATE(Monatsverwendungsnachweis!D209," / ",LEFT(Monatsverwendungsnachweis!E209,3)," / ",UHG," / ",Ermittlung_Kofi!V199," x Monat"," a ",VLOOKUP(UHG,TN_UHG_Jahr_Monat,Monatsverwendungsnachweis!$S$9,FALSE), "€ /"," ",Ermittlung_Kofi!AC199," x Tage"," a ",VLOOKUP(UHG,TN_UHG_Jahr_Tag,Monatsverwendungsnachweis!$S$9,FALSE), "€"))</f>
        <v/>
      </c>
      <c r="H198" s="447" t="str">
        <f>IF(A198="","",Ermittlung_Kofi!V199*VLOOKUP(UHG,TN_UHG_Jahr_Monat,Monatsverwendungsnachweis!$S$9,FALSE)+Ermittlung_Kofi!AC199*VLOOKUP(UHG,TN_UHG_Jahr_Tag,Monatsverwendungsnachweis!$S$9,FALSE))</f>
        <v/>
      </c>
      <c r="I198" s="447" t="str">
        <f t="shared" si="23"/>
        <v/>
      </c>
      <c r="J198" s="329" t="str">
        <f>IF(A198="","",IF(Monatsverwendungsnachweis!S209="","",Monatsverwendungsnachweis!S209))</f>
        <v/>
      </c>
      <c r="K198" s="329" t="str">
        <f t="shared" si="24"/>
        <v/>
      </c>
    </row>
    <row r="199" spans="1:11" x14ac:dyDescent="0.25">
      <c r="A199" s="328" t="str">
        <f>IF(Ermittlung_Kofi!M200=0,"",IFERROR(VLOOKUP(Monatsverwendungsnachweis!B210,Positionen,4,FALSE),""))</f>
        <v/>
      </c>
      <c r="B199" s="329" t="str">
        <f t="shared" si="20"/>
        <v/>
      </c>
      <c r="C199" s="328" t="str">
        <f>IF(A199="","",CONCATENATE("UHG"," / ",Monatsverwendungsnachweis!$D$7," / ",RIGHT(Monatsverwendungsnachweis!$F$7,2)," / ",ROW()-1))</f>
        <v/>
      </c>
      <c r="D199" s="330" t="str">
        <f t="shared" si="21"/>
        <v/>
      </c>
      <c r="E199" s="330" t="str">
        <f t="shared" si="22"/>
        <v/>
      </c>
      <c r="F199" s="329" t="str">
        <f>IF(A199="","",VLOOKUP(Monatsverwendungsnachweis!B210,Positionen,5,FALSE))</f>
        <v/>
      </c>
      <c r="G199" s="418" t="str">
        <f>IF(A199="","",CONCATENATE(Monatsverwendungsnachweis!D210," / ",LEFT(Monatsverwendungsnachweis!E210,3)," / ",UHG," / ",Ermittlung_Kofi!V200," x Monat"," a ",VLOOKUP(UHG,TN_UHG_Jahr_Monat,Monatsverwendungsnachweis!$S$9,FALSE), "€ /"," ",Ermittlung_Kofi!AC200," x Tage"," a ",VLOOKUP(UHG,TN_UHG_Jahr_Tag,Monatsverwendungsnachweis!$S$9,FALSE), "€"))</f>
        <v/>
      </c>
      <c r="H199" s="447" t="str">
        <f>IF(A199="","",Ermittlung_Kofi!V200*VLOOKUP(UHG,TN_UHG_Jahr_Monat,Monatsverwendungsnachweis!$S$9,FALSE)+Ermittlung_Kofi!AC200*VLOOKUP(UHG,TN_UHG_Jahr_Tag,Monatsverwendungsnachweis!$S$9,FALSE))</f>
        <v/>
      </c>
      <c r="I199" s="447" t="str">
        <f t="shared" si="23"/>
        <v/>
      </c>
      <c r="J199" s="329" t="str">
        <f>IF(A199="","",IF(Monatsverwendungsnachweis!S210="","",Monatsverwendungsnachweis!S210))</f>
        <v/>
      </c>
      <c r="K199" s="329" t="str">
        <f t="shared" si="24"/>
        <v/>
      </c>
    </row>
    <row r="200" spans="1:11" x14ac:dyDescent="0.25">
      <c r="A200" s="328" t="str">
        <f>IF(Ermittlung_Kofi!M201=0,"",IFERROR(VLOOKUP(Monatsverwendungsnachweis!B211,Positionen,4,FALSE),""))</f>
        <v/>
      </c>
      <c r="B200" s="329" t="str">
        <f t="shared" si="20"/>
        <v/>
      </c>
      <c r="C200" s="328" t="str">
        <f>IF(A200="","",CONCATENATE("UHG"," / ",Monatsverwendungsnachweis!$D$7," / ",RIGHT(Monatsverwendungsnachweis!$F$7,2)," / ",ROW()-1))</f>
        <v/>
      </c>
      <c r="D200" s="330" t="str">
        <f t="shared" si="21"/>
        <v/>
      </c>
      <c r="E200" s="330" t="str">
        <f t="shared" si="22"/>
        <v/>
      </c>
      <c r="F200" s="329" t="str">
        <f>IF(A200="","",VLOOKUP(Monatsverwendungsnachweis!B211,Positionen,5,FALSE))</f>
        <v/>
      </c>
      <c r="G200" s="418" t="str">
        <f>IF(A200="","",CONCATENATE(Monatsverwendungsnachweis!D211," / ",LEFT(Monatsverwendungsnachweis!E211,3)," / ",UHG," / ",Ermittlung_Kofi!V201," x Monat"," a ",VLOOKUP(UHG,TN_UHG_Jahr_Monat,Monatsverwendungsnachweis!$S$9,FALSE), "€ /"," ",Ermittlung_Kofi!AC201," x Tage"," a ",VLOOKUP(UHG,TN_UHG_Jahr_Tag,Monatsverwendungsnachweis!$S$9,FALSE), "€"))</f>
        <v/>
      </c>
      <c r="H200" s="447" t="str">
        <f>IF(A200="","",Ermittlung_Kofi!V201*VLOOKUP(UHG,TN_UHG_Jahr_Monat,Monatsverwendungsnachweis!$S$9,FALSE)+Ermittlung_Kofi!AC201*VLOOKUP(UHG,TN_UHG_Jahr_Tag,Monatsverwendungsnachweis!$S$9,FALSE))</f>
        <v/>
      </c>
      <c r="I200" s="447" t="str">
        <f t="shared" si="23"/>
        <v/>
      </c>
      <c r="J200" s="329" t="str">
        <f>IF(A200="","",IF(Monatsverwendungsnachweis!S211="","",Monatsverwendungsnachweis!S211))</f>
        <v/>
      </c>
      <c r="K200" s="329" t="str">
        <f t="shared" si="24"/>
        <v/>
      </c>
    </row>
    <row r="201" spans="1:11" x14ac:dyDescent="0.25">
      <c r="A201" s="328" t="str">
        <f>IF(Ermittlung_Kofi!M202=0,"",IFERROR(VLOOKUP(Monatsverwendungsnachweis!B212,Positionen,4,FALSE),""))</f>
        <v/>
      </c>
      <c r="B201" s="329" t="str">
        <f t="shared" si="20"/>
        <v/>
      </c>
      <c r="C201" s="328" t="str">
        <f>IF(A201="","",CONCATENATE("UHG"," / ",Monatsverwendungsnachweis!$D$7," / ",RIGHT(Monatsverwendungsnachweis!$F$7,2)," / ",ROW()-1))</f>
        <v/>
      </c>
      <c r="D201" s="330" t="str">
        <f t="shared" si="21"/>
        <v/>
      </c>
      <c r="E201" s="330" t="str">
        <f t="shared" si="22"/>
        <v/>
      </c>
      <c r="F201" s="329" t="str">
        <f>IF(A201="","",VLOOKUP(Monatsverwendungsnachweis!B212,Positionen,5,FALSE))</f>
        <v/>
      </c>
      <c r="G201" s="418" t="str">
        <f>IF(A201="","",CONCATENATE(Monatsverwendungsnachweis!D212," / ",LEFT(Monatsverwendungsnachweis!E212,3)," / ",UHG," / ",Ermittlung_Kofi!V202," x Monat"," a ",VLOOKUP(UHG,TN_UHG_Jahr_Monat,Monatsverwendungsnachweis!$S$9,FALSE), "€ /"," ",Ermittlung_Kofi!AC202," x Tage"," a ",VLOOKUP(UHG,TN_UHG_Jahr_Tag,Monatsverwendungsnachweis!$S$9,FALSE), "€"))</f>
        <v/>
      </c>
      <c r="H201" s="447" t="str">
        <f>IF(A201="","",Ermittlung_Kofi!V202*VLOOKUP(UHG,TN_UHG_Jahr_Monat,Monatsverwendungsnachweis!$S$9,FALSE)+Ermittlung_Kofi!AC202*VLOOKUP(UHG,TN_UHG_Jahr_Tag,Monatsverwendungsnachweis!$S$9,FALSE))</f>
        <v/>
      </c>
      <c r="I201" s="447" t="str">
        <f t="shared" si="23"/>
        <v/>
      </c>
      <c r="J201" s="329" t="str">
        <f>IF(A201="","",IF(Monatsverwendungsnachweis!S212="","",Monatsverwendungsnachweis!S212))</f>
        <v/>
      </c>
      <c r="K201" s="329" t="str">
        <f t="shared" si="24"/>
        <v/>
      </c>
    </row>
    <row r="202" spans="1:11" x14ac:dyDescent="0.25">
      <c r="A202" s="328" t="str">
        <f>IF(Ermittlung_Kofi!M203=0,"",IFERROR(VLOOKUP(Monatsverwendungsnachweis!B213,Positionen,4,FALSE),""))</f>
        <v/>
      </c>
      <c r="B202" s="329" t="str">
        <f t="shared" si="20"/>
        <v/>
      </c>
      <c r="C202" s="328" t="str">
        <f>IF(A202="","",CONCATENATE("UHG"," / ",Monatsverwendungsnachweis!$D$7," / ",RIGHT(Monatsverwendungsnachweis!$F$7,2)," / ",ROW()-1))</f>
        <v/>
      </c>
      <c r="D202" s="330" t="str">
        <f t="shared" si="21"/>
        <v/>
      </c>
      <c r="E202" s="330" t="str">
        <f t="shared" si="22"/>
        <v/>
      </c>
      <c r="F202" s="329" t="str">
        <f>IF(A202="","",VLOOKUP(Monatsverwendungsnachweis!B213,Positionen,5,FALSE))</f>
        <v/>
      </c>
      <c r="G202" s="418" t="str">
        <f>IF(A202="","",CONCATENATE(Monatsverwendungsnachweis!D213," / ",LEFT(Monatsverwendungsnachweis!E213,3)," / ",UHG," / ",Ermittlung_Kofi!V203," x Monat"," a ",VLOOKUP(UHG,TN_UHG_Jahr_Monat,Monatsverwendungsnachweis!$S$9,FALSE), "€ /"," ",Ermittlung_Kofi!AC203," x Tage"," a ",VLOOKUP(UHG,TN_UHG_Jahr_Tag,Monatsverwendungsnachweis!$S$9,FALSE), "€"))</f>
        <v/>
      </c>
      <c r="H202" s="447" t="str">
        <f>IF(A202="","",Ermittlung_Kofi!V203*VLOOKUP(UHG,TN_UHG_Jahr_Monat,Monatsverwendungsnachweis!$S$9,FALSE)+Ermittlung_Kofi!AC203*VLOOKUP(UHG,TN_UHG_Jahr_Tag,Monatsverwendungsnachweis!$S$9,FALSE))</f>
        <v/>
      </c>
      <c r="I202" s="447" t="str">
        <f t="shared" si="23"/>
        <v/>
      </c>
      <c r="J202" s="329" t="str">
        <f>IF(A202="","",IF(Monatsverwendungsnachweis!S213="","",Monatsverwendungsnachweis!S213))</f>
        <v/>
      </c>
      <c r="K202" s="329" t="str">
        <f t="shared" si="24"/>
        <v/>
      </c>
    </row>
    <row r="203" spans="1:11" x14ac:dyDescent="0.25">
      <c r="A203" s="328" t="str">
        <f>IF(Ermittlung_Kofi!M204=0,"",IFERROR(VLOOKUP(Monatsverwendungsnachweis!B214,Positionen,4,FALSE),""))</f>
        <v/>
      </c>
      <c r="B203" s="329" t="str">
        <f t="shared" si="20"/>
        <v/>
      </c>
      <c r="C203" s="328" t="str">
        <f>IF(A203="","",CONCATENATE("UHG"," / ",Monatsverwendungsnachweis!$D$7," / ",RIGHT(Monatsverwendungsnachweis!$F$7,2)," / ",ROW()-1))</f>
        <v/>
      </c>
      <c r="D203" s="330" t="str">
        <f t="shared" si="21"/>
        <v/>
      </c>
      <c r="E203" s="330" t="str">
        <f t="shared" si="22"/>
        <v/>
      </c>
      <c r="F203" s="329" t="str">
        <f>IF(A203="","",VLOOKUP(Monatsverwendungsnachweis!B214,Positionen,5,FALSE))</f>
        <v/>
      </c>
      <c r="G203" s="418" t="str">
        <f>IF(A203="","",CONCATENATE(Monatsverwendungsnachweis!D214," / ",LEFT(Monatsverwendungsnachweis!E214,3)," / ",UHG," / ",Ermittlung_Kofi!V204," x Monat"," a ",VLOOKUP(UHG,TN_UHG_Jahr_Monat,Monatsverwendungsnachweis!$S$9,FALSE), "€ /"," ",Ermittlung_Kofi!AC204," x Tage"," a ",VLOOKUP(UHG,TN_UHG_Jahr_Tag,Monatsverwendungsnachweis!$S$9,FALSE), "€"))</f>
        <v/>
      </c>
      <c r="H203" s="447" t="str">
        <f>IF(A203="","",Ermittlung_Kofi!V204*VLOOKUP(UHG,TN_UHG_Jahr_Monat,Monatsverwendungsnachweis!$S$9,FALSE)+Ermittlung_Kofi!AC204*VLOOKUP(UHG,TN_UHG_Jahr_Tag,Monatsverwendungsnachweis!$S$9,FALSE))</f>
        <v/>
      </c>
      <c r="I203" s="447" t="str">
        <f t="shared" si="23"/>
        <v/>
      </c>
      <c r="J203" s="329" t="str">
        <f>IF(A203="","",IF(Monatsverwendungsnachweis!S214="","",Monatsverwendungsnachweis!S214))</f>
        <v/>
      </c>
      <c r="K203" s="329" t="str">
        <f t="shared" si="24"/>
        <v/>
      </c>
    </row>
    <row r="204" spans="1:11" x14ac:dyDescent="0.25">
      <c r="A204" s="328" t="str">
        <f>IF(Ermittlung_Kofi!M205=0,"",IFERROR(VLOOKUP(Monatsverwendungsnachweis!B215,Positionen,4,FALSE),""))</f>
        <v/>
      </c>
      <c r="B204" s="329" t="str">
        <f t="shared" si="20"/>
        <v/>
      </c>
      <c r="C204" s="328" t="str">
        <f>IF(A204="","",CONCATENATE("UHG"," / ",Monatsverwendungsnachweis!$D$7," / ",RIGHT(Monatsverwendungsnachweis!$F$7,2)," / ",ROW()-1))</f>
        <v/>
      </c>
      <c r="D204" s="330" t="str">
        <f t="shared" si="21"/>
        <v/>
      </c>
      <c r="E204" s="330" t="str">
        <f t="shared" si="22"/>
        <v/>
      </c>
      <c r="F204" s="329" t="str">
        <f>IF(A204="","",VLOOKUP(Monatsverwendungsnachweis!B215,Positionen,5,FALSE))</f>
        <v/>
      </c>
      <c r="G204" s="418" t="str">
        <f>IF(A204="","",CONCATENATE(Monatsverwendungsnachweis!D215," / ",LEFT(Monatsverwendungsnachweis!E215,3)," / ",UHG," / ",Ermittlung_Kofi!V205," x Monat"," a ",VLOOKUP(UHG,TN_UHG_Jahr_Monat,Monatsverwendungsnachweis!$S$9,FALSE), "€ /"," ",Ermittlung_Kofi!AC205," x Tage"," a ",VLOOKUP(UHG,TN_UHG_Jahr_Tag,Monatsverwendungsnachweis!$S$9,FALSE), "€"))</f>
        <v/>
      </c>
      <c r="H204" s="447" t="str">
        <f>IF(A204="","",Ermittlung_Kofi!V205*VLOOKUP(UHG,TN_UHG_Jahr_Monat,Monatsverwendungsnachweis!$S$9,FALSE)+Ermittlung_Kofi!AC205*VLOOKUP(UHG,TN_UHG_Jahr_Tag,Monatsverwendungsnachweis!$S$9,FALSE))</f>
        <v/>
      </c>
      <c r="I204" s="447" t="str">
        <f t="shared" si="23"/>
        <v/>
      </c>
      <c r="J204" s="329" t="str">
        <f>IF(A204="","",IF(Monatsverwendungsnachweis!S215="","",Monatsverwendungsnachweis!S215))</f>
        <v/>
      </c>
      <c r="K204" s="329" t="str">
        <f t="shared" si="24"/>
        <v/>
      </c>
    </row>
    <row r="205" spans="1:11" x14ac:dyDescent="0.25">
      <c r="A205" s="328" t="str">
        <f>IF(Ermittlung_Kofi!M206=0,"",IFERROR(VLOOKUP(Monatsverwendungsnachweis!B216,Positionen,4,FALSE),""))</f>
        <v/>
      </c>
      <c r="B205" s="329" t="str">
        <f t="shared" si="20"/>
        <v/>
      </c>
      <c r="C205" s="328" t="str">
        <f>IF(A205="","",CONCATENATE("UHG"," / ",Monatsverwendungsnachweis!$D$7," / ",RIGHT(Monatsverwendungsnachweis!$F$7,2)," / ",ROW()-1))</f>
        <v/>
      </c>
      <c r="D205" s="330" t="str">
        <f t="shared" si="21"/>
        <v/>
      </c>
      <c r="E205" s="330" t="str">
        <f t="shared" si="22"/>
        <v/>
      </c>
      <c r="F205" s="329" t="str">
        <f>IF(A205="","",VLOOKUP(Monatsverwendungsnachweis!B216,Positionen,5,FALSE))</f>
        <v/>
      </c>
      <c r="G205" s="418" t="str">
        <f>IF(A205="","",CONCATENATE(Monatsverwendungsnachweis!D216," / ",LEFT(Monatsverwendungsnachweis!E216,3)," / ",UHG," / ",Ermittlung_Kofi!V206," x Monat"," a ",VLOOKUP(UHG,TN_UHG_Jahr_Monat,Monatsverwendungsnachweis!$S$9,FALSE), "€ /"," ",Ermittlung_Kofi!AC206," x Tage"," a ",VLOOKUP(UHG,TN_UHG_Jahr_Tag,Monatsverwendungsnachweis!$S$9,FALSE), "€"))</f>
        <v/>
      </c>
      <c r="H205" s="447" t="str">
        <f>IF(A205="","",Ermittlung_Kofi!V206*VLOOKUP(UHG,TN_UHG_Jahr_Monat,Monatsverwendungsnachweis!$S$9,FALSE)+Ermittlung_Kofi!AC206*VLOOKUP(UHG,TN_UHG_Jahr_Tag,Monatsverwendungsnachweis!$S$9,FALSE))</f>
        <v/>
      </c>
      <c r="I205" s="447" t="str">
        <f t="shared" si="23"/>
        <v/>
      </c>
      <c r="J205" s="329" t="str">
        <f>IF(A205="","",IF(Monatsverwendungsnachweis!S216="","",Monatsverwendungsnachweis!S216))</f>
        <v/>
      </c>
      <c r="K205" s="329" t="str">
        <f t="shared" si="24"/>
        <v/>
      </c>
    </row>
    <row r="206" spans="1:11" x14ac:dyDescent="0.25">
      <c r="A206" s="328" t="str">
        <f>IF(Ermittlung_Kofi!M207=0,"",IFERROR(VLOOKUP(Monatsverwendungsnachweis!B217,Positionen,4,FALSE),""))</f>
        <v/>
      </c>
      <c r="B206" s="329" t="str">
        <f t="shared" si="20"/>
        <v/>
      </c>
      <c r="C206" s="328" t="str">
        <f>IF(A206="","",CONCATENATE("UHG"," / ",Monatsverwendungsnachweis!$D$7," / ",RIGHT(Monatsverwendungsnachweis!$F$7,2)," / ",ROW()-1))</f>
        <v/>
      </c>
      <c r="D206" s="330" t="str">
        <f t="shared" si="21"/>
        <v/>
      </c>
      <c r="E206" s="330" t="str">
        <f t="shared" si="22"/>
        <v/>
      </c>
      <c r="F206" s="329" t="str">
        <f>IF(A206="","",VLOOKUP(Monatsverwendungsnachweis!B217,Positionen,5,FALSE))</f>
        <v/>
      </c>
      <c r="G206" s="418" t="str">
        <f>IF(A206="","",CONCATENATE(Monatsverwendungsnachweis!D217," / ",LEFT(Monatsverwendungsnachweis!E217,3)," / ",UHG," / ",Ermittlung_Kofi!V207," x Monat"," a ",VLOOKUP(UHG,TN_UHG_Jahr_Monat,Monatsverwendungsnachweis!$S$9,FALSE), "€ /"," ",Ermittlung_Kofi!AC207," x Tage"," a ",VLOOKUP(UHG,TN_UHG_Jahr_Tag,Monatsverwendungsnachweis!$S$9,FALSE), "€"))</f>
        <v/>
      </c>
      <c r="H206" s="447" t="str">
        <f>IF(A206="","",Ermittlung_Kofi!V207*VLOOKUP(UHG,TN_UHG_Jahr_Monat,Monatsverwendungsnachweis!$S$9,FALSE)+Ermittlung_Kofi!AC207*VLOOKUP(UHG,TN_UHG_Jahr_Tag,Monatsverwendungsnachweis!$S$9,FALSE))</f>
        <v/>
      </c>
      <c r="I206" s="447" t="str">
        <f t="shared" si="23"/>
        <v/>
      </c>
      <c r="J206" s="329" t="str">
        <f>IF(A206="","",IF(Monatsverwendungsnachweis!S217="","",Monatsverwendungsnachweis!S217))</f>
        <v/>
      </c>
      <c r="K206" s="329" t="str">
        <f t="shared" si="24"/>
        <v/>
      </c>
    </row>
    <row r="207" spans="1:11" x14ac:dyDescent="0.25">
      <c r="A207" s="328" t="str">
        <f>IF(Ermittlung_Kofi!M208=0,"",IFERROR(VLOOKUP(Monatsverwendungsnachweis!B218,Positionen,4,FALSE),""))</f>
        <v/>
      </c>
      <c r="B207" s="329" t="str">
        <f t="shared" si="20"/>
        <v/>
      </c>
      <c r="C207" s="328" t="str">
        <f>IF(A207="","",CONCATENATE("UHG"," / ",Monatsverwendungsnachweis!$D$7," / ",RIGHT(Monatsverwendungsnachweis!$F$7,2)," / ",ROW()-1))</f>
        <v/>
      </c>
      <c r="D207" s="330" t="str">
        <f t="shared" si="21"/>
        <v/>
      </c>
      <c r="E207" s="330" t="str">
        <f t="shared" si="22"/>
        <v/>
      </c>
      <c r="F207" s="329" t="str">
        <f>IF(A207="","",VLOOKUP(Monatsverwendungsnachweis!B218,Positionen,5,FALSE))</f>
        <v/>
      </c>
      <c r="G207" s="418" t="str">
        <f>IF(A207="","",CONCATENATE(Monatsverwendungsnachweis!D218," / ",LEFT(Monatsverwendungsnachweis!E218,3)," / ",UHG," / ",Ermittlung_Kofi!V208," x Monat"," a ",VLOOKUP(UHG,TN_UHG_Jahr_Monat,Monatsverwendungsnachweis!$S$9,FALSE), "€ /"," ",Ermittlung_Kofi!AC208," x Tage"," a ",VLOOKUP(UHG,TN_UHG_Jahr_Tag,Monatsverwendungsnachweis!$S$9,FALSE), "€"))</f>
        <v/>
      </c>
      <c r="H207" s="447" t="str">
        <f>IF(A207="","",Ermittlung_Kofi!V208*VLOOKUP(UHG,TN_UHG_Jahr_Monat,Monatsverwendungsnachweis!$S$9,FALSE)+Ermittlung_Kofi!AC208*VLOOKUP(UHG,TN_UHG_Jahr_Tag,Monatsverwendungsnachweis!$S$9,FALSE))</f>
        <v/>
      </c>
      <c r="I207" s="447" t="str">
        <f t="shared" si="23"/>
        <v/>
      </c>
      <c r="J207" s="329" t="str">
        <f>IF(A207="","",IF(Monatsverwendungsnachweis!S218="","",Monatsverwendungsnachweis!S218))</f>
        <v/>
      </c>
      <c r="K207" s="329" t="str">
        <f t="shared" si="24"/>
        <v/>
      </c>
    </row>
    <row r="208" spans="1:11" x14ac:dyDescent="0.25">
      <c r="A208" s="328" t="str">
        <f>IF(Ermittlung_Kofi!M209=0,"",IFERROR(VLOOKUP(Monatsverwendungsnachweis!B219,Positionen,4,FALSE),""))</f>
        <v/>
      </c>
      <c r="B208" s="329" t="str">
        <f t="shared" si="20"/>
        <v/>
      </c>
      <c r="C208" s="328" t="str">
        <f>IF(A208="","",CONCATENATE("UHG"," / ",Monatsverwendungsnachweis!$D$7," / ",RIGHT(Monatsverwendungsnachweis!$F$7,2)," / ",ROW()-1))</f>
        <v/>
      </c>
      <c r="D208" s="330" t="str">
        <f t="shared" si="21"/>
        <v/>
      </c>
      <c r="E208" s="330" t="str">
        <f t="shared" si="22"/>
        <v/>
      </c>
      <c r="F208" s="329" t="str">
        <f>IF(A208="","",VLOOKUP(Monatsverwendungsnachweis!B219,Positionen,5,FALSE))</f>
        <v/>
      </c>
      <c r="G208" s="418" t="str">
        <f>IF(A208="","",CONCATENATE(Monatsverwendungsnachweis!D219," / ",LEFT(Monatsverwendungsnachweis!E219,3)," / ",UHG," / ",Ermittlung_Kofi!V209," x Monat"," a ",VLOOKUP(UHG,TN_UHG_Jahr_Monat,Monatsverwendungsnachweis!$S$9,FALSE), "€ /"," ",Ermittlung_Kofi!AC209," x Tage"," a ",VLOOKUP(UHG,TN_UHG_Jahr_Tag,Monatsverwendungsnachweis!$S$9,FALSE), "€"))</f>
        <v/>
      </c>
      <c r="H208" s="447" t="str">
        <f>IF(A208="","",Ermittlung_Kofi!V209*VLOOKUP(UHG,TN_UHG_Jahr_Monat,Monatsverwendungsnachweis!$S$9,FALSE)+Ermittlung_Kofi!AC209*VLOOKUP(UHG,TN_UHG_Jahr_Tag,Monatsverwendungsnachweis!$S$9,FALSE))</f>
        <v/>
      </c>
      <c r="I208" s="447" t="str">
        <f t="shared" si="23"/>
        <v/>
      </c>
      <c r="J208" s="329" t="str">
        <f>IF(A208="","",IF(Monatsverwendungsnachweis!S219="","",Monatsverwendungsnachweis!S219))</f>
        <v/>
      </c>
      <c r="K208" s="329" t="str">
        <f t="shared" si="24"/>
        <v/>
      </c>
    </row>
    <row r="209" spans="1:11" x14ac:dyDescent="0.25">
      <c r="A209" s="328" t="str">
        <f>IF(Ermittlung_Kofi!M210=0,"",IFERROR(VLOOKUP(Monatsverwendungsnachweis!B220,Positionen,4,FALSE),""))</f>
        <v/>
      </c>
      <c r="B209" s="329" t="str">
        <f t="shared" si="20"/>
        <v/>
      </c>
      <c r="C209" s="328" t="str">
        <f>IF(A209="","",CONCATENATE("UHG"," / ",Monatsverwendungsnachweis!$D$7," / ",RIGHT(Monatsverwendungsnachweis!$F$7,2)," / ",ROW()-1))</f>
        <v/>
      </c>
      <c r="D209" s="330" t="str">
        <f t="shared" si="21"/>
        <v/>
      </c>
      <c r="E209" s="330" t="str">
        <f t="shared" si="22"/>
        <v/>
      </c>
      <c r="F209" s="329" t="str">
        <f>IF(A209="","",VLOOKUP(Monatsverwendungsnachweis!B220,Positionen,5,FALSE))</f>
        <v/>
      </c>
      <c r="G209" s="418" t="str">
        <f>IF(A209="","",CONCATENATE(Monatsverwendungsnachweis!D220," / ",LEFT(Monatsverwendungsnachweis!E220,3)," / ",UHG," / ",Ermittlung_Kofi!V210," x Monat"," a ",VLOOKUP(UHG,TN_UHG_Jahr_Monat,Monatsverwendungsnachweis!$S$9,FALSE), "€ /"," ",Ermittlung_Kofi!AC210," x Tage"," a ",VLOOKUP(UHG,TN_UHG_Jahr_Tag,Monatsverwendungsnachweis!$S$9,FALSE), "€"))</f>
        <v/>
      </c>
      <c r="H209" s="447" t="str">
        <f>IF(A209="","",Ermittlung_Kofi!V210*VLOOKUP(UHG,TN_UHG_Jahr_Monat,Monatsverwendungsnachweis!$S$9,FALSE)+Ermittlung_Kofi!AC210*VLOOKUP(UHG,TN_UHG_Jahr_Tag,Monatsverwendungsnachweis!$S$9,FALSE))</f>
        <v/>
      </c>
      <c r="I209" s="447" t="str">
        <f t="shared" si="23"/>
        <v/>
      </c>
      <c r="J209" s="329" t="str">
        <f>IF(A209="","",IF(Monatsverwendungsnachweis!S220="","",Monatsverwendungsnachweis!S220))</f>
        <v/>
      </c>
      <c r="K209" s="329" t="str">
        <f t="shared" si="24"/>
        <v/>
      </c>
    </row>
    <row r="210" spans="1:11" x14ac:dyDescent="0.25">
      <c r="A210" s="328" t="str">
        <f>IF(Ermittlung_Kofi!M211=0,"",IFERROR(VLOOKUP(Monatsverwendungsnachweis!B221,Positionen,4,FALSE),""))</f>
        <v/>
      </c>
      <c r="B210" s="329" t="str">
        <f t="shared" si="20"/>
        <v/>
      </c>
      <c r="C210" s="328" t="str">
        <f>IF(A210="","",CONCATENATE("UHG"," / ",Monatsverwendungsnachweis!$D$7," / ",RIGHT(Monatsverwendungsnachweis!$F$7,2)," / ",ROW()-1))</f>
        <v/>
      </c>
      <c r="D210" s="330" t="str">
        <f t="shared" si="21"/>
        <v/>
      </c>
      <c r="E210" s="330" t="str">
        <f t="shared" si="22"/>
        <v/>
      </c>
      <c r="F210" s="329" t="str">
        <f>IF(A210="","",VLOOKUP(Monatsverwendungsnachweis!B221,Positionen,5,FALSE))</f>
        <v/>
      </c>
      <c r="G210" s="418" t="str">
        <f>IF(A210="","",CONCATENATE(Monatsverwendungsnachweis!D221," / ",LEFT(Monatsverwendungsnachweis!E221,3)," / ",UHG," / ",Ermittlung_Kofi!V211," x Monat"," a ",VLOOKUP(UHG,TN_UHG_Jahr_Monat,Monatsverwendungsnachweis!$S$9,FALSE), "€ /"," ",Ermittlung_Kofi!AC211," x Tage"," a ",VLOOKUP(UHG,TN_UHG_Jahr_Tag,Monatsverwendungsnachweis!$S$9,FALSE), "€"))</f>
        <v/>
      </c>
      <c r="H210" s="447" t="str">
        <f>IF(A210="","",Ermittlung_Kofi!V211*VLOOKUP(UHG,TN_UHG_Jahr_Monat,Monatsverwendungsnachweis!$S$9,FALSE)+Ermittlung_Kofi!AC211*VLOOKUP(UHG,TN_UHG_Jahr_Tag,Monatsverwendungsnachweis!$S$9,FALSE))</f>
        <v/>
      </c>
      <c r="I210" s="447" t="str">
        <f t="shared" si="23"/>
        <v/>
      </c>
      <c r="J210" s="329" t="str">
        <f>IF(A210="","",IF(Monatsverwendungsnachweis!S221="","",Monatsverwendungsnachweis!S221))</f>
        <v/>
      </c>
      <c r="K210" s="329" t="str">
        <f t="shared" si="24"/>
        <v/>
      </c>
    </row>
    <row r="211" spans="1:11" x14ac:dyDescent="0.25">
      <c r="A211" s="328" t="str">
        <f>IF(Ermittlung_Kofi!M212=0,"",IFERROR(VLOOKUP(Monatsverwendungsnachweis!B222,Positionen,4,FALSE),""))</f>
        <v/>
      </c>
      <c r="B211" s="329" t="str">
        <f t="shared" si="20"/>
        <v/>
      </c>
      <c r="C211" s="328" t="str">
        <f>IF(A211="","",CONCATENATE("UHG"," / ",Monatsverwendungsnachweis!$D$7," / ",RIGHT(Monatsverwendungsnachweis!$F$7,2)," / ",ROW()-1))</f>
        <v/>
      </c>
      <c r="D211" s="330" t="str">
        <f t="shared" si="21"/>
        <v/>
      </c>
      <c r="E211" s="330" t="str">
        <f t="shared" si="22"/>
        <v/>
      </c>
      <c r="F211" s="329" t="str">
        <f>IF(A211="","",VLOOKUP(Monatsverwendungsnachweis!B222,Positionen,5,FALSE))</f>
        <v/>
      </c>
      <c r="G211" s="418" t="str">
        <f>IF(A211="","",CONCATENATE(Monatsverwendungsnachweis!D222," / ",LEFT(Monatsverwendungsnachweis!E222,3)," / ",UHG," / ",Ermittlung_Kofi!V212," x Monat"," a ",VLOOKUP(UHG,TN_UHG_Jahr_Monat,Monatsverwendungsnachweis!$S$9,FALSE), "€ /"," ",Ermittlung_Kofi!AC212," x Tage"," a ",VLOOKUP(UHG,TN_UHG_Jahr_Tag,Monatsverwendungsnachweis!$S$9,FALSE), "€"))</f>
        <v/>
      </c>
      <c r="H211" s="447" t="str">
        <f>IF(A211="","",Ermittlung_Kofi!V212*VLOOKUP(UHG,TN_UHG_Jahr_Monat,Monatsverwendungsnachweis!$S$9,FALSE)+Ermittlung_Kofi!AC212*VLOOKUP(UHG,TN_UHG_Jahr_Tag,Monatsverwendungsnachweis!$S$9,FALSE))</f>
        <v/>
      </c>
      <c r="I211" s="447" t="str">
        <f t="shared" si="23"/>
        <v/>
      </c>
      <c r="J211" s="329" t="str">
        <f>IF(A211="","",IF(Monatsverwendungsnachweis!S222="","",Monatsverwendungsnachweis!S222))</f>
        <v/>
      </c>
      <c r="K211" s="329" t="str">
        <f t="shared" si="24"/>
        <v/>
      </c>
    </row>
    <row r="212" spans="1:11" x14ac:dyDescent="0.25">
      <c r="A212" s="328" t="str">
        <f>IF(Ermittlung_Kofi!M213=0,"",IFERROR(VLOOKUP(Monatsverwendungsnachweis!B223,Positionen,4,FALSE),""))</f>
        <v/>
      </c>
      <c r="B212" s="329" t="str">
        <f t="shared" si="20"/>
        <v/>
      </c>
      <c r="C212" s="328" t="str">
        <f>IF(A212="","",CONCATENATE("UHG"," / ",Monatsverwendungsnachweis!$D$7," / ",RIGHT(Monatsverwendungsnachweis!$F$7,2)," / ",ROW()-1))</f>
        <v/>
      </c>
      <c r="D212" s="330" t="str">
        <f t="shared" si="21"/>
        <v/>
      </c>
      <c r="E212" s="330" t="str">
        <f t="shared" si="22"/>
        <v/>
      </c>
      <c r="F212" s="329" t="str">
        <f>IF(A212="","",VLOOKUP(Monatsverwendungsnachweis!B223,Positionen,5,FALSE))</f>
        <v/>
      </c>
      <c r="G212" s="418" t="str">
        <f>IF(A212="","",CONCATENATE(Monatsverwendungsnachweis!D223," / ",LEFT(Monatsverwendungsnachweis!E223,3)," / ",UHG," / ",Ermittlung_Kofi!V213," x Monat"," a ",VLOOKUP(UHG,TN_UHG_Jahr_Monat,Monatsverwendungsnachweis!$S$9,FALSE), "€ /"," ",Ermittlung_Kofi!AC213," x Tage"," a ",VLOOKUP(UHG,TN_UHG_Jahr_Tag,Monatsverwendungsnachweis!$S$9,FALSE), "€"))</f>
        <v/>
      </c>
      <c r="H212" s="447" t="str">
        <f>IF(A212="","",Ermittlung_Kofi!V213*VLOOKUP(UHG,TN_UHG_Jahr_Monat,Monatsverwendungsnachweis!$S$9,FALSE)+Ermittlung_Kofi!AC213*VLOOKUP(UHG,TN_UHG_Jahr_Tag,Monatsverwendungsnachweis!$S$9,FALSE))</f>
        <v/>
      </c>
      <c r="I212" s="447" t="str">
        <f t="shared" si="23"/>
        <v/>
      </c>
      <c r="J212" s="329" t="str">
        <f>IF(A212="","",IF(Monatsverwendungsnachweis!S223="","",Monatsverwendungsnachweis!S223))</f>
        <v/>
      </c>
      <c r="K212" s="329" t="str">
        <f t="shared" si="24"/>
        <v/>
      </c>
    </row>
    <row r="213" spans="1:11" x14ac:dyDescent="0.25">
      <c r="A213" s="328" t="str">
        <f>IF(Ermittlung_Kofi!M214=0,"",IFERROR(VLOOKUP(Monatsverwendungsnachweis!B224,Positionen,4,FALSE),""))</f>
        <v/>
      </c>
      <c r="B213" s="329" t="str">
        <f t="shared" si="20"/>
        <v/>
      </c>
      <c r="C213" s="328" t="str">
        <f>IF(A213="","",CONCATENATE("UHG"," / ",Monatsverwendungsnachweis!$D$7," / ",RIGHT(Monatsverwendungsnachweis!$F$7,2)," / ",ROW()-1))</f>
        <v/>
      </c>
      <c r="D213" s="330" t="str">
        <f t="shared" si="21"/>
        <v/>
      </c>
      <c r="E213" s="330" t="str">
        <f t="shared" si="22"/>
        <v/>
      </c>
      <c r="F213" s="329" t="str">
        <f>IF(A213="","",VLOOKUP(Monatsverwendungsnachweis!B224,Positionen,5,FALSE))</f>
        <v/>
      </c>
      <c r="G213" s="418" t="str">
        <f>IF(A213="","",CONCATENATE(Monatsverwendungsnachweis!D224," / ",LEFT(Monatsverwendungsnachweis!E224,3)," / ",UHG," / ",Ermittlung_Kofi!V214," x Monat"," a ",VLOOKUP(UHG,TN_UHG_Jahr_Monat,Monatsverwendungsnachweis!$S$9,FALSE), "€ /"," ",Ermittlung_Kofi!AC214," x Tage"," a ",VLOOKUP(UHG,TN_UHG_Jahr_Tag,Monatsverwendungsnachweis!$S$9,FALSE), "€"))</f>
        <v/>
      </c>
      <c r="H213" s="447" t="str">
        <f>IF(A213="","",Ermittlung_Kofi!V214*VLOOKUP(UHG,TN_UHG_Jahr_Monat,Monatsverwendungsnachweis!$S$9,FALSE)+Ermittlung_Kofi!AC214*VLOOKUP(UHG,TN_UHG_Jahr_Tag,Monatsverwendungsnachweis!$S$9,FALSE))</f>
        <v/>
      </c>
      <c r="I213" s="447" t="str">
        <f t="shared" si="23"/>
        <v/>
      </c>
      <c r="J213" s="329" t="str">
        <f>IF(A213="","",IF(Monatsverwendungsnachweis!S224="","",Monatsverwendungsnachweis!S224))</f>
        <v/>
      </c>
      <c r="K213" s="329" t="str">
        <f t="shared" si="24"/>
        <v/>
      </c>
    </row>
    <row r="214" spans="1:11" x14ac:dyDescent="0.25">
      <c r="A214" s="328" t="str">
        <f>IF(Ermittlung_Kofi!M215=0,"",IFERROR(VLOOKUP(Monatsverwendungsnachweis!B225,Positionen,4,FALSE),""))</f>
        <v/>
      </c>
      <c r="B214" s="329" t="str">
        <f t="shared" si="20"/>
        <v/>
      </c>
      <c r="C214" s="328" t="str">
        <f>IF(A214="","",CONCATENATE("UHG"," / ",Monatsverwendungsnachweis!$D$7," / ",RIGHT(Monatsverwendungsnachweis!$F$7,2)," / ",ROW()-1))</f>
        <v/>
      </c>
      <c r="D214" s="330" t="str">
        <f t="shared" si="21"/>
        <v/>
      </c>
      <c r="E214" s="330" t="str">
        <f t="shared" si="22"/>
        <v/>
      </c>
      <c r="F214" s="329" t="str">
        <f>IF(A214="","",VLOOKUP(Monatsverwendungsnachweis!B225,Positionen,5,FALSE))</f>
        <v/>
      </c>
      <c r="G214" s="418" t="str">
        <f>IF(A214="","",CONCATENATE(Monatsverwendungsnachweis!D225," / ",LEFT(Monatsverwendungsnachweis!E225,3)," / ",UHG," / ",Ermittlung_Kofi!V215," x Monat"," a ",VLOOKUP(UHG,TN_UHG_Jahr_Monat,Monatsverwendungsnachweis!$S$9,FALSE), "€ /"," ",Ermittlung_Kofi!AC215," x Tage"," a ",VLOOKUP(UHG,TN_UHG_Jahr_Tag,Monatsverwendungsnachweis!$S$9,FALSE), "€"))</f>
        <v/>
      </c>
      <c r="H214" s="447" t="str">
        <f>IF(A214="","",Ermittlung_Kofi!V215*VLOOKUP(UHG,TN_UHG_Jahr_Monat,Monatsverwendungsnachweis!$S$9,FALSE)+Ermittlung_Kofi!AC215*VLOOKUP(UHG,TN_UHG_Jahr_Tag,Monatsverwendungsnachweis!$S$9,FALSE))</f>
        <v/>
      </c>
      <c r="I214" s="447" t="str">
        <f t="shared" si="23"/>
        <v/>
      </c>
      <c r="J214" s="329" t="str">
        <f>IF(A214="","",IF(Monatsverwendungsnachweis!S225="","",Monatsverwendungsnachweis!S225))</f>
        <v/>
      </c>
      <c r="K214" s="329" t="str">
        <f t="shared" si="24"/>
        <v/>
      </c>
    </row>
    <row r="215" spans="1:11" x14ac:dyDescent="0.25">
      <c r="A215" s="328" t="str">
        <f>IF(Ermittlung_Kofi!M216=0,"",IFERROR(VLOOKUP(Monatsverwendungsnachweis!B226,Positionen,4,FALSE),""))</f>
        <v/>
      </c>
      <c r="B215" s="329" t="str">
        <f t="shared" si="20"/>
        <v/>
      </c>
      <c r="C215" s="328" t="str">
        <f>IF(A215="","",CONCATENATE("UHG"," / ",Monatsverwendungsnachweis!$D$7," / ",RIGHT(Monatsverwendungsnachweis!$F$7,2)," / ",ROW()-1))</f>
        <v/>
      </c>
      <c r="D215" s="330" t="str">
        <f t="shared" si="21"/>
        <v/>
      </c>
      <c r="E215" s="330" t="str">
        <f t="shared" si="22"/>
        <v/>
      </c>
      <c r="F215" s="329" t="str">
        <f>IF(A215="","",VLOOKUP(Monatsverwendungsnachweis!B226,Positionen,5,FALSE))</f>
        <v/>
      </c>
      <c r="G215" s="418" t="str">
        <f>IF(A215="","",CONCATENATE(Monatsverwendungsnachweis!D226," / ",LEFT(Monatsverwendungsnachweis!E226,3)," / ",UHG," / ",Ermittlung_Kofi!V216," x Monat"," a ",VLOOKUP(UHG,TN_UHG_Jahr_Monat,Monatsverwendungsnachweis!$S$9,FALSE), "€ /"," ",Ermittlung_Kofi!AC216," x Tage"," a ",VLOOKUP(UHG,TN_UHG_Jahr_Tag,Monatsverwendungsnachweis!$S$9,FALSE), "€"))</f>
        <v/>
      </c>
      <c r="H215" s="447" t="str">
        <f>IF(A215="","",Ermittlung_Kofi!V216*VLOOKUP(UHG,TN_UHG_Jahr_Monat,Monatsverwendungsnachweis!$S$9,FALSE)+Ermittlung_Kofi!AC216*VLOOKUP(UHG,TN_UHG_Jahr_Tag,Monatsverwendungsnachweis!$S$9,FALSE))</f>
        <v/>
      </c>
      <c r="I215" s="447" t="str">
        <f t="shared" si="23"/>
        <v/>
      </c>
      <c r="J215" s="329" t="str">
        <f>IF(A215="","",IF(Monatsverwendungsnachweis!S226="","",Monatsverwendungsnachweis!S226))</f>
        <v/>
      </c>
      <c r="K215" s="329" t="str">
        <f t="shared" si="24"/>
        <v/>
      </c>
    </row>
    <row r="216" spans="1:11" x14ac:dyDescent="0.25">
      <c r="A216" s="328" t="str">
        <f>IF(Ermittlung_Kofi!M217=0,"",IFERROR(VLOOKUP(Monatsverwendungsnachweis!B227,Positionen,4,FALSE),""))</f>
        <v/>
      </c>
      <c r="B216" s="329" t="str">
        <f t="shared" si="20"/>
        <v/>
      </c>
      <c r="C216" s="328" t="str">
        <f>IF(A216="","",CONCATENATE("UHG"," / ",Monatsverwendungsnachweis!$D$7," / ",RIGHT(Monatsverwendungsnachweis!$F$7,2)," / ",ROW()-1))</f>
        <v/>
      </c>
      <c r="D216" s="330" t="str">
        <f t="shared" si="21"/>
        <v/>
      </c>
      <c r="E216" s="330" t="str">
        <f t="shared" si="22"/>
        <v/>
      </c>
      <c r="F216" s="329" t="str">
        <f>IF(A216="","",VLOOKUP(Monatsverwendungsnachweis!B227,Positionen,5,FALSE))</f>
        <v/>
      </c>
      <c r="G216" s="418" t="str">
        <f>IF(A216="","",CONCATENATE(Monatsverwendungsnachweis!D227," / ",LEFT(Monatsverwendungsnachweis!E227,3)," / ",UHG," / ",Ermittlung_Kofi!V217," x Monat"," a ",VLOOKUP(UHG,TN_UHG_Jahr_Monat,Monatsverwendungsnachweis!$S$9,FALSE), "€ /"," ",Ermittlung_Kofi!AC217," x Tage"," a ",VLOOKUP(UHG,TN_UHG_Jahr_Tag,Monatsverwendungsnachweis!$S$9,FALSE), "€"))</f>
        <v/>
      </c>
      <c r="H216" s="447" t="str">
        <f>IF(A216="","",Ermittlung_Kofi!V217*VLOOKUP(UHG,TN_UHG_Jahr_Monat,Monatsverwendungsnachweis!$S$9,FALSE)+Ermittlung_Kofi!AC217*VLOOKUP(UHG,TN_UHG_Jahr_Tag,Monatsverwendungsnachweis!$S$9,FALSE))</f>
        <v/>
      </c>
      <c r="I216" s="447" t="str">
        <f t="shared" si="23"/>
        <v/>
      </c>
      <c r="J216" s="329" t="str">
        <f>IF(A216="","",IF(Monatsverwendungsnachweis!S227="","",Monatsverwendungsnachweis!S227))</f>
        <v/>
      </c>
      <c r="K216" s="329" t="str">
        <f t="shared" si="24"/>
        <v/>
      </c>
    </row>
    <row r="217" spans="1:11" x14ac:dyDescent="0.25">
      <c r="A217" s="328" t="str">
        <f>IF(Ermittlung_Kofi!M218=0,"",IFERROR(VLOOKUP(Monatsverwendungsnachweis!B228,Positionen,4,FALSE),""))</f>
        <v/>
      </c>
      <c r="B217" s="329" t="str">
        <f t="shared" si="20"/>
        <v/>
      </c>
      <c r="C217" s="328" t="str">
        <f>IF(A217="","",CONCATENATE("UHG"," / ",Monatsverwendungsnachweis!$D$7," / ",RIGHT(Monatsverwendungsnachweis!$F$7,2)," / ",ROW()-1))</f>
        <v/>
      </c>
      <c r="D217" s="330" t="str">
        <f t="shared" si="21"/>
        <v/>
      </c>
      <c r="E217" s="330" t="str">
        <f t="shared" si="22"/>
        <v/>
      </c>
      <c r="F217" s="329" t="str">
        <f>IF(A217="","",VLOOKUP(Monatsverwendungsnachweis!B228,Positionen,5,FALSE))</f>
        <v/>
      </c>
      <c r="G217" s="418" t="str">
        <f>IF(A217="","",CONCATENATE(Monatsverwendungsnachweis!D228," / ",LEFT(Monatsverwendungsnachweis!E228,3)," / ",UHG," / ",Ermittlung_Kofi!V218," x Monat"," a ",VLOOKUP(UHG,TN_UHG_Jahr_Monat,Monatsverwendungsnachweis!$S$9,FALSE), "€ /"," ",Ermittlung_Kofi!AC218," x Tage"," a ",VLOOKUP(UHG,TN_UHG_Jahr_Tag,Monatsverwendungsnachweis!$S$9,FALSE), "€"))</f>
        <v/>
      </c>
      <c r="H217" s="447" t="str">
        <f>IF(A217="","",Ermittlung_Kofi!V218*VLOOKUP(UHG,TN_UHG_Jahr_Monat,Monatsverwendungsnachweis!$S$9,FALSE)+Ermittlung_Kofi!AC218*VLOOKUP(UHG,TN_UHG_Jahr_Tag,Monatsverwendungsnachweis!$S$9,FALSE))</f>
        <v/>
      </c>
      <c r="I217" s="447" t="str">
        <f t="shared" si="23"/>
        <v/>
      </c>
      <c r="J217" s="329" t="str">
        <f>IF(A217="","",IF(Monatsverwendungsnachweis!S228="","",Monatsverwendungsnachweis!S228))</f>
        <v/>
      </c>
      <c r="K217" s="329" t="str">
        <f t="shared" si="24"/>
        <v/>
      </c>
    </row>
    <row r="218" spans="1:11" x14ac:dyDescent="0.25">
      <c r="A218" s="328" t="str">
        <f>IF(Ermittlung_Kofi!M219=0,"",IFERROR(VLOOKUP(Monatsverwendungsnachweis!B229,Positionen,4,FALSE),""))</f>
        <v/>
      </c>
      <c r="B218" s="329" t="str">
        <f t="shared" si="20"/>
        <v/>
      </c>
      <c r="C218" s="328" t="str">
        <f>IF(A218="","",CONCATENATE("UHG"," / ",Monatsverwendungsnachweis!$D$7," / ",RIGHT(Monatsverwendungsnachweis!$F$7,2)," / ",ROW()-1))</f>
        <v/>
      </c>
      <c r="D218" s="330" t="str">
        <f t="shared" si="21"/>
        <v/>
      </c>
      <c r="E218" s="330" t="str">
        <f t="shared" si="22"/>
        <v/>
      </c>
      <c r="F218" s="329" t="str">
        <f>IF(A218="","",VLOOKUP(Monatsverwendungsnachweis!B229,Positionen,5,FALSE))</f>
        <v/>
      </c>
      <c r="G218" s="418" t="str">
        <f>IF(A218="","",CONCATENATE(Monatsverwendungsnachweis!D229," / ",LEFT(Monatsverwendungsnachweis!E229,3)," / ",UHG," / ",Ermittlung_Kofi!V219," x Monat"," a ",VLOOKUP(UHG,TN_UHG_Jahr_Monat,Monatsverwendungsnachweis!$S$9,FALSE), "€ /"," ",Ermittlung_Kofi!AC219," x Tage"," a ",VLOOKUP(UHG,TN_UHG_Jahr_Tag,Monatsverwendungsnachweis!$S$9,FALSE), "€"))</f>
        <v/>
      </c>
      <c r="H218" s="447" t="str">
        <f>IF(A218="","",Ermittlung_Kofi!V219*VLOOKUP(UHG,TN_UHG_Jahr_Monat,Monatsverwendungsnachweis!$S$9,FALSE)+Ermittlung_Kofi!AC219*VLOOKUP(UHG,TN_UHG_Jahr_Tag,Monatsverwendungsnachweis!$S$9,FALSE))</f>
        <v/>
      </c>
      <c r="I218" s="447" t="str">
        <f t="shared" si="23"/>
        <v/>
      </c>
      <c r="J218" s="329" t="str">
        <f>IF(A218="","",IF(Monatsverwendungsnachweis!S229="","",Monatsverwendungsnachweis!S229))</f>
        <v/>
      </c>
      <c r="K218" s="329" t="str">
        <f t="shared" si="24"/>
        <v/>
      </c>
    </row>
    <row r="219" spans="1:11" x14ac:dyDescent="0.25">
      <c r="A219" s="328" t="str">
        <f>IF(Ermittlung_Kofi!M220=0,"",IFERROR(VLOOKUP(Monatsverwendungsnachweis!B230,Positionen,4,FALSE),""))</f>
        <v/>
      </c>
      <c r="B219" s="329" t="str">
        <f t="shared" si="20"/>
        <v/>
      </c>
      <c r="C219" s="328" t="str">
        <f>IF(A219="","",CONCATENATE("UHG"," / ",Monatsverwendungsnachweis!$D$7," / ",RIGHT(Monatsverwendungsnachweis!$F$7,2)," / ",ROW()-1))</f>
        <v/>
      </c>
      <c r="D219" s="330" t="str">
        <f t="shared" si="21"/>
        <v/>
      </c>
      <c r="E219" s="330" t="str">
        <f t="shared" si="22"/>
        <v/>
      </c>
      <c r="F219" s="329" t="str">
        <f>IF(A219="","",VLOOKUP(Monatsverwendungsnachweis!B230,Positionen,5,FALSE))</f>
        <v/>
      </c>
      <c r="G219" s="418" t="str">
        <f>IF(A219="","",CONCATENATE(Monatsverwendungsnachweis!D230," / ",LEFT(Monatsverwendungsnachweis!E230,3)," / ",UHG," / ",Ermittlung_Kofi!V220," x Monat"," a ",VLOOKUP(UHG,TN_UHG_Jahr_Monat,Monatsverwendungsnachweis!$S$9,FALSE), "€ /"," ",Ermittlung_Kofi!AC220," x Tage"," a ",VLOOKUP(UHG,TN_UHG_Jahr_Tag,Monatsverwendungsnachweis!$S$9,FALSE), "€"))</f>
        <v/>
      </c>
      <c r="H219" s="447" t="str">
        <f>IF(A219="","",Ermittlung_Kofi!V220*VLOOKUP(UHG,TN_UHG_Jahr_Monat,Monatsverwendungsnachweis!$S$9,FALSE)+Ermittlung_Kofi!AC220*VLOOKUP(UHG,TN_UHG_Jahr_Tag,Monatsverwendungsnachweis!$S$9,FALSE))</f>
        <v/>
      </c>
      <c r="I219" s="447" t="str">
        <f t="shared" si="23"/>
        <v/>
      </c>
      <c r="J219" s="329" t="str">
        <f>IF(A219="","",IF(Monatsverwendungsnachweis!S230="","",Monatsverwendungsnachweis!S230))</f>
        <v/>
      </c>
      <c r="K219" s="329" t="str">
        <f t="shared" si="24"/>
        <v/>
      </c>
    </row>
    <row r="220" spans="1:11" x14ac:dyDescent="0.25">
      <c r="A220" s="328" t="str">
        <f>IF(Ermittlung_Kofi!M221=0,"",IFERROR(VLOOKUP(Monatsverwendungsnachweis!B231,Positionen,4,FALSE),""))</f>
        <v/>
      </c>
      <c r="B220" s="329" t="str">
        <f t="shared" si="20"/>
        <v/>
      </c>
      <c r="C220" s="328" t="str">
        <f>IF(A220="","",CONCATENATE("UHG"," / ",Monatsverwendungsnachweis!$D$7," / ",RIGHT(Monatsverwendungsnachweis!$F$7,2)," / ",ROW()-1))</f>
        <v/>
      </c>
      <c r="D220" s="330" t="str">
        <f t="shared" si="21"/>
        <v/>
      </c>
      <c r="E220" s="330" t="str">
        <f t="shared" si="22"/>
        <v/>
      </c>
      <c r="F220" s="329" t="str">
        <f>IF(A220="","",VLOOKUP(Monatsverwendungsnachweis!B231,Positionen,5,FALSE))</f>
        <v/>
      </c>
      <c r="G220" s="418" t="str">
        <f>IF(A220="","",CONCATENATE(Monatsverwendungsnachweis!D231," / ",LEFT(Monatsverwendungsnachweis!E231,3)," / ",UHG," / ",Ermittlung_Kofi!V221," x Monat"," a ",VLOOKUP(UHG,TN_UHG_Jahr_Monat,Monatsverwendungsnachweis!$S$9,FALSE), "€ /"," ",Ermittlung_Kofi!AC221," x Tage"," a ",VLOOKUP(UHG,TN_UHG_Jahr_Tag,Monatsverwendungsnachweis!$S$9,FALSE), "€"))</f>
        <v/>
      </c>
      <c r="H220" s="447" t="str">
        <f>IF(A220="","",Ermittlung_Kofi!V221*VLOOKUP(UHG,TN_UHG_Jahr_Monat,Monatsverwendungsnachweis!$S$9,FALSE)+Ermittlung_Kofi!AC221*VLOOKUP(UHG,TN_UHG_Jahr_Tag,Monatsverwendungsnachweis!$S$9,FALSE))</f>
        <v/>
      </c>
      <c r="I220" s="447" t="str">
        <f t="shared" si="23"/>
        <v/>
      </c>
      <c r="J220" s="329" t="str">
        <f>IF(A220="","",IF(Monatsverwendungsnachweis!S231="","",Monatsverwendungsnachweis!S231))</f>
        <v/>
      </c>
      <c r="K220" s="329" t="str">
        <f t="shared" si="24"/>
        <v/>
      </c>
    </row>
    <row r="221" spans="1:11" x14ac:dyDescent="0.25">
      <c r="A221" s="328" t="str">
        <f>IF(Ermittlung_Kofi!M222=0,"",IFERROR(VLOOKUP(Monatsverwendungsnachweis!B232,Positionen,4,FALSE),""))</f>
        <v/>
      </c>
      <c r="B221" s="329" t="str">
        <f t="shared" si="20"/>
        <v/>
      </c>
      <c r="C221" s="328" t="str">
        <f>IF(A221="","",CONCATENATE("UHG"," / ",Monatsverwendungsnachweis!$D$7," / ",RIGHT(Monatsverwendungsnachweis!$F$7,2)," / ",ROW()-1))</f>
        <v/>
      </c>
      <c r="D221" s="330" t="str">
        <f t="shared" si="21"/>
        <v/>
      </c>
      <c r="E221" s="330" t="str">
        <f t="shared" si="22"/>
        <v/>
      </c>
      <c r="F221" s="329" t="str">
        <f>IF(A221="","",VLOOKUP(Monatsverwendungsnachweis!B232,Positionen,5,FALSE))</f>
        <v/>
      </c>
      <c r="G221" s="418" t="str">
        <f>IF(A221="","",CONCATENATE(Monatsverwendungsnachweis!D232," / ",LEFT(Monatsverwendungsnachweis!E232,3)," / ",UHG," / ",Ermittlung_Kofi!V222," x Monat"," a ",VLOOKUP(UHG,TN_UHG_Jahr_Monat,Monatsverwendungsnachweis!$S$9,FALSE), "€ /"," ",Ermittlung_Kofi!AC222," x Tage"," a ",VLOOKUP(UHG,TN_UHG_Jahr_Tag,Monatsverwendungsnachweis!$S$9,FALSE), "€"))</f>
        <v/>
      </c>
      <c r="H221" s="447" t="str">
        <f>IF(A221="","",Ermittlung_Kofi!V222*VLOOKUP(UHG,TN_UHG_Jahr_Monat,Monatsverwendungsnachweis!$S$9,FALSE)+Ermittlung_Kofi!AC222*VLOOKUP(UHG,TN_UHG_Jahr_Tag,Monatsverwendungsnachweis!$S$9,FALSE))</f>
        <v/>
      </c>
      <c r="I221" s="447" t="str">
        <f t="shared" si="23"/>
        <v/>
      </c>
      <c r="J221" s="329" t="str">
        <f>IF(A221="","",IF(Monatsverwendungsnachweis!S232="","",Monatsverwendungsnachweis!S232))</f>
        <v/>
      </c>
      <c r="K221" s="329" t="str">
        <f t="shared" si="24"/>
        <v/>
      </c>
    </row>
    <row r="222" spans="1:11" x14ac:dyDescent="0.25">
      <c r="A222" s="328" t="str">
        <f>IF(Ermittlung_Kofi!M223=0,"",IFERROR(VLOOKUP(Monatsverwendungsnachweis!B233,Positionen,4,FALSE),""))</f>
        <v/>
      </c>
      <c r="B222" s="329" t="str">
        <f t="shared" si="20"/>
        <v/>
      </c>
      <c r="C222" s="328" t="str">
        <f>IF(A222="","",CONCATENATE("UHG"," / ",Monatsverwendungsnachweis!$D$7," / ",RIGHT(Monatsverwendungsnachweis!$F$7,2)," / ",ROW()-1))</f>
        <v/>
      </c>
      <c r="D222" s="330" t="str">
        <f t="shared" si="21"/>
        <v/>
      </c>
      <c r="E222" s="330" t="str">
        <f t="shared" si="22"/>
        <v/>
      </c>
      <c r="F222" s="329" t="str">
        <f>IF(A222="","",VLOOKUP(Monatsverwendungsnachweis!B233,Positionen,5,FALSE))</f>
        <v/>
      </c>
      <c r="G222" s="418" t="str">
        <f>IF(A222="","",CONCATENATE(Monatsverwendungsnachweis!D233," / ",LEFT(Monatsverwendungsnachweis!E233,3)," / ",UHG," / ",Ermittlung_Kofi!V223," x Monat"," a ",VLOOKUP(UHG,TN_UHG_Jahr_Monat,Monatsverwendungsnachweis!$S$9,FALSE), "€ /"," ",Ermittlung_Kofi!AC223," x Tage"," a ",VLOOKUP(UHG,TN_UHG_Jahr_Tag,Monatsverwendungsnachweis!$S$9,FALSE), "€"))</f>
        <v/>
      </c>
      <c r="H222" s="447" t="str">
        <f>IF(A222="","",Ermittlung_Kofi!V223*VLOOKUP(UHG,TN_UHG_Jahr_Monat,Monatsverwendungsnachweis!$S$9,FALSE)+Ermittlung_Kofi!AC223*VLOOKUP(UHG,TN_UHG_Jahr_Tag,Monatsverwendungsnachweis!$S$9,FALSE))</f>
        <v/>
      </c>
      <c r="I222" s="447" t="str">
        <f t="shared" si="23"/>
        <v/>
      </c>
      <c r="J222" s="329" t="str">
        <f>IF(A222="","",IF(Monatsverwendungsnachweis!S233="","",Monatsverwendungsnachweis!S233))</f>
        <v/>
      </c>
      <c r="K222" s="329" t="str">
        <f t="shared" si="24"/>
        <v/>
      </c>
    </row>
    <row r="223" spans="1:11" x14ac:dyDescent="0.25">
      <c r="A223" s="328" t="str">
        <f>IF(Ermittlung_Kofi!M224=0,"",IFERROR(VLOOKUP(Monatsverwendungsnachweis!B234,Positionen,4,FALSE),""))</f>
        <v/>
      </c>
      <c r="B223" s="329" t="str">
        <f t="shared" si="20"/>
        <v/>
      </c>
      <c r="C223" s="328" t="str">
        <f>IF(A223="","",CONCATENATE("UHG"," / ",Monatsverwendungsnachweis!$D$7," / ",RIGHT(Monatsverwendungsnachweis!$F$7,2)," / ",ROW()-1))</f>
        <v/>
      </c>
      <c r="D223" s="330" t="str">
        <f t="shared" si="21"/>
        <v/>
      </c>
      <c r="E223" s="330" t="str">
        <f t="shared" si="22"/>
        <v/>
      </c>
      <c r="F223" s="329" t="str">
        <f>IF(A223="","",VLOOKUP(Monatsverwendungsnachweis!B234,Positionen,5,FALSE))</f>
        <v/>
      </c>
      <c r="G223" s="418" t="str">
        <f>IF(A223="","",CONCATENATE(Monatsverwendungsnachweis!D234," / ",LEFT(Monatsverwendungsnachweis!E234,3)," / ",UHG," / ",Ermittlung_Kofi!V224," x Monat"," a ",VLOOKUP(UHG,TN_UHG_Jahr_Monat,Monatsverwendungsnachweis!$S$9,FALSE), "€ /"," ",Ermittlung_Kofi!AC224," x Tage"," a ",VLOOKUP(UHG,TN_UHG_Jahr_Tag,Monatsverwendungsnachweis!$S$9,FALSE), "€"))</f>
        <v/>
      </c>
      <c r="H223" s="447" t="str">
        <f>IF(A223="","",Ermittlung_Kofi!V224*VLOOKUP(UHG,TN_UHG_Jahr_Monat,Monatsverwendungsnachweis!$S$9,FALSE)+Ermittlung_Kofi!AC224*VLOOKUP(UHG,TN_UHG_Jahr_Tag,Monatsverwendungsnachweis!$S$9,FALSE))</f>
        <v/>
      </c>
      <c r="I223" s="447" t="str">
        <f t="shared" si="23"/>
        <v/>
      </c>
      <c r="J223" s="329" t="str">
        <f>IF(A223="","",IF(Monatsverwendungsnachweis!S234="","",Monatsverwendungsnachweis!S234))</f>
        <v/>
      </c>
      <c r="K223" s="329" t="str">
        <f t="shared" si="24"/>
        <v/>
      </c>
    </row>
    <row r="224" spans="1:11" x14ac:dyDescent="0.25">
      <c r="A224" s="328" t="str">
        <f>IF(Ermittlung_Kofi!M225=0,"",IFERROR(VLOOKUP(Monatsverwendungsnachweis!B235,Positionen,4,FALSE),""))</f>
        <v/>
      </c>
      <c r="B224" s="329" t="str">
        <f t="shared" si="20"/>
        <v/>
      </c>
      <c r="C224" s="328" t="str">
        <f>IF(A224="","",CONCATENATE("UHG"," / ",Monatsverwendungsnachweis!$D$7," / ",RIGHT(Monatsverwendungsnachweis!$F$7,2)," / ",ROW()-1))</f>
        <v/>
      </c>
      <c r="D224" s="330" t="str">
        <f t="shared" si="21"/>
        <v/>
      </c>
      <c r="E224" s="330" t="str">
        <f t="shared" si="22"/>
        <v/>
      </c>
      <c r="F224" s="329" t="str">
        <f>IF(A224="","",VLOOKUP(Monatsverwendungsnachweis!B235,Positionen,5,FALSE))</f>
        <v/>
      </c>
      <c r="G224" s="418" t="str">
        <f>IF(A224="","",CONCATENATE(Monatsverwendungsnachweis!D235," / ",LEFT(Monatsverwendungsnachweis!E235,3)," / ",UHG," / ",Ermittlung_Kofi!V225," x Monat"," a ",VLOOKUP(UHG,TN_UHG_Jahr_Monat,Monatsverwendungsnachweis!$S$9,FALSE), "€ /"," ",Ermittlung_Kofi!AC225," x Tage"," a ",VLOOKUP(UHG,TN_UHG_Jahr_Tag,Monatsverwendungsnachweis!$S$9,FALSE), "€"))</f>
        <v/>
      </c>
      <c r="H224" s="447" t="str">
        <f>IF(A224="","",Ermittlung_Kofi!V225*VLOOKUP(UHG,TN_UHG_Jahr_Monat,Monatsverwendungsnachweis!$S$9,FALSE)+Ermittlung_Kofi!AC225*VLOOKUP(UHG,TN_UHG_Jahr_Tag,Monatsverwendungsnachweis!$S$9,FALSE))</f>
        <v/>
      </c>
      <c r="I224" s="447" t="str">
        <f t="shared" si="23"/>
        <v/>
      </c>
      <c r="J224" s="329" t="str">
        <f>IF(A224="","",IF(Monatsverwendungsnachweis!S235="","",Monatsverwendungsnachweis!S235))</f>
        <v/>
      </c>
      <c r="K224" s="329" t="str">
        <f t="shared" si="24"/>
        <v/>
      </c>
    </row>
    <row r="225" spans="1:11" x14ac:dyDescent="0.25">
      <c r="A225" s="328" t="str">
        <f>IF(Ermittlung_Kofi!M226=0,"",IFERROR(VLOOKUP(Monatsverwendungsnachweis!B236,Positionen,4,FALSE),""))</f>
        <v/>
      </c>
      <c r="B225" s="329" t="str">
        <f t="shared" si="20"/>
        <v/>
      </c>
      <c r="C225" s="328" t="str">
        <f>IF(A225="","",CONCATENATE("UHG"," / ",Monatsverwendungsnachweis!$D$7," / ",RIGHT(Monatsverwendungsnachweis!$F$7,2)," / ",ROW()-1))</f>
        <v/>
      </c>
      <c r="D225" s="330" t="str">
        <f t="shared" si="21"/>
        <v/>
      </c>
      <c r="E225" s="330" t="str">
        <f t="shared" si="22"/>
        <v/>
      </c>
      <c r="F225" s="329" t="str">
        <f>IF(A225="","",VLOOKUP(Monatsverwendungsnachweis!B236,Positionen,5,FALSE))</f>
        <v/>
      </c>
      <c r="G225" s="418" t="str">
        <f>IF(A225="","",CONCATENATE(Monatsverwendungsnachweis!D236," / ",LEFT(Monatsverwendungsnachweis!E236,3)," / ",UHG," / ",Ermittlung_Kofi!V226," x Monat"," a ",VLOOKUP(UHG,TN_UHG_Jahr_Monat,Monatsverwendungsnachweis!$S$9,FALSE), "€ /"," ",Ermittlung_Kofi!AC226," x Tage"," a ",VLOOKUP(UHG,TN_UHG_Jahr_Tag,Monatsverwendungsnachweis!$S$9,FALSE), "€"))</f>
        <v/>
      </c>
      <c r="H225" s="447" t="str">
        <f>IF(A225="","",Ermittlung_Kofi!V226*VLOOKUP(UHG,TN_UHG_Jahr_Monat,Monatsverwendungsnachweis!$S$9,FALSE)+Ermittlung_Kofi!AC226*VLOOKUP(UHG,TN_UHG_Jahr_Tag,Monatsverwendungsnachweis!$S$9,FALSE))</f>
        <v/>
      </c>
      <c r="I225" s="447" t="str">
        <f t="shared" si="23"/>
        <v/>
      </c>
      <c r="J225" s="329" t="str">
        <f>IF(A225="","",IF(Monatsverwendungsnachweis!S236="","",Monatsverwendungsnachweis!S236))</f>
        <v/>
      </c>
      <c r="K225" s="329" t="str">
        <f t="shared" si="24"/>
        <v/>
      </c>
    </row>
    <row r="226" spans="1:11" x14ac:dyDescent="0.25">
      <c r="A226" s="328" t="str">
        <f>IF(Ermittlung_Kofi!M227=0,"",IFERROR(VLOOKUP(Monatsverwendungsnachweis!B237,Positionen,4,FALSE),""))</f>
        <v/>
      </c>
      <c r="B226" s="329" t="str">
        <f t="shared" si="20"/>
        <v/>
      </c>
      <c r="C226" s="328" t="str">
        <f>IF(A226="","",CONCATENATE("UHG"," / ",Monatsverwendungsnachweis!$D$7," / ",RIGHT(Monatsverwendungsnachweis!$F$7,2)," / ",ROW()-1))</f>
        <v/>
      </c>
      <c r="D226" s="330" t="str">
        <f t="shared" si="21"/>
        <v/>
      </c>
      <c r="E226" s="330" t="str">
        <f t="shared" si="22"/>
        <v/>
      </c>
      <c r="F226" s="329" t="str">
        <f>IF(A226="","",VLOOKUP(Monatsverwendungsnachweis!B237,Positionen,5,FALSE))</f>
        <v/>
      </c>
      <c r="G226" s="418" t="str">
        <f>IF(A226="","",CONCATENATE(Monatsverwendungsnachweis!D237," / ",LEFT(Monatsverwendungsnachweis!E237,3)," / ",UHG," / ",Ermittlung_Kofi!V227," x Monat"," a ",VLOOKUP(UHG,TN_UHG_Jahr_Monat,Monatsverwendungsnachweis!$S$9,FALSE), "€ /"," ",Ermittlung_Kofi!AC227," x Tage"," a ",VLOOKUP(UHG,TN_UHG_Jahr_Tag,Monatsverwendungsnachweis!$S$9,FALSE), "€"))</f>
        <v/>
      </c>
      <c r="H226" s="447" t="str">
        <f>IF(A226="","",Ermittlung_Kofi!V227*VLOOKUP(UHG,TN_UHG_Jahr_Monat,Monatsverwendungsnachweis!$S$9,FALSE)+Ermittlung_Kofi!AC227*VLOOKUP(UHG,TN_UHG_Jahr_Tag,Monatsverwendungsnachweis!$S$9,FALSE))</f>
        <v/>
      </c>
      <c r="I226" s="447" t="str">
        <f t="shared" si="23"/>
        <v/>
      </c>
      <c r="J226" s="329" t="str">
        <f>IF(A226="","",IF(Monatsverwendungsnachweis!S237="","",Monatsverwendungsnachweis!S237))</f>
        <v/>
      </c>
      <c r="K226" s="329" t="str">
        <f t="shared" si="24"/>
        <v/>
      </c>
    </row>
    <row r="227" spans="1:11" x14ac:dyDescent="0.25">
      <c r="A227" s="328" t="str">
        <f>IF(Ermittlung_Kofi!M228=0,"",IFERROR(VLOOKUP(Monatsverwendungsnachweis!B238,Positionen,4,FALSE),""))</f>
        <v/>
      </c>
      <c r="B227" s="329" t="str">
        <f t="shared" si="20"/>
        <v/>
      </c>
      <c r="C227" s="328" t="str">
        <f>IF(A227="","",CONCATENATE("UHG"," / ",Monatsverwendungsnachweis!$D$7," / ",RIGHT(Monatsverwendungsnachweis!$F$7,2)," / ",ROW()-1))</f>
        <v/>
      </c>
      <c r="D227" s="330" t="str">
        <f t="shared" si="21"/>
        <v/>
      </c>
      <c r="E227" s="330" t="str">
        <f t="shared" si="22"/>
        <v/>
      </c>
      <c r="F227" s="329" t="str">
        <f>IF(A227="","",VLOOKUP(Monatsverwendungsnachweis!B238,Positionen,5,FALSE))</f>
        <v/>
      </c>
      <c r="G227" s="418" t="str">
        <f>IF(A227="","",CONCATENATE(Monatsverwendungsnachweis!D238," / ",LEFT(Monatsverwendungsnachweis!E238,3)," / ",UHG," / ",Ermittlung_Kofi!V228," x Monat"," a ",VLOOKUP(UHG,TN_UHG_Jahr_Monat,Monatsverwendungsnachweis!$S$9,FALSE), "€ /"," ",Ermittlung_Kofi!AC228," x Tage"," a ",VLOOKUP(UHG,TN_UHG_Jahr_Tag,Monatsverwendungsnachweis!$S$9,FALSE), "€"))</f>
        <v/>
      </c>
      <c r="H227" s="447" t="str">
        <f>IF(A227="","",Ermittlung_Kofi!V228*VLOOKUP(UHG,TN_UHG_Jahr_Monat,Monatsverwendungsnachweis!$S$9,FALSE)+Ermittlung_Kofi!AC228*VLOOKUP(UHG,TN_UHG_Jahr_Tag,Monatsverwendungsnachweis!$S$9,FALSE))</f>
        <v/>
      </c>
      <c r="I227" s="447" t="str">
        <f t="shared" si="23"/>
        <v/>
      </c>
      <c r="J227" s="329" t="str">
        <f>IF(A227="","",IF(Monatsverwendungsnachweis!S238="","",Monatsverwendungsnachweis!S238))</f>
        <v/>
      </c>
      <c r="K227" s="329" t="str">
        <f t="shared" si="24"/>
        <v/>
      </c>
    </row>
    <row r="228" spans="1:11" x14ac:dyDescent="0.25">
      <c r="A228" s="328" t="str">
        <f>IF(Ermittlung_Kofi!M229=0,"",IFERROR(VLOOKUP(Monatsverwendungsnachweis!B239,Positionen,4,FALSE),""))</f>
        <v/>
      </c>
      <c r="B228" s="329" t="str">
        <f t="shared" si="20"/>
        <v/>
      </c>
      <c r="C228" s="328" t="str">
        <f>IF(A228="","",CONCATENATE("UHG"," / ",Monatsverwendungsnachweis!$D$7," / ",RIGHT(Monatsverwendungsnachweis!$F$7,2)," / ",ROW()-1))</f>
        <v/>
      </c>
      <c r="D228" s="330" t="str">
        <f t="shared" si="21"/>
        <v/>
      </c>
      <c r="E228" s="330" t="str">
        <f t="shared" si="22"/>
        <v/>
      </c>
      <c r="F228" s="329" t="str">
        <f>IF(A228="","",VLOOKUP(Monatsverwendungsnachweis!B239,Positionen,5,FALSE))</f>
        <v/>
      </c>
      <c r="G228" s="418" t="str">
        <f>IF(A228="","",CONCATENATE(Monatsverwendungsnachweis!D239," / ",LEFT(Monatsverwendungsnachweis!E239,3)," / ",UHG," / ",Ermittlung_Kofi!V229," x Monat"," a ",VLOOKUP(UHG,TN_UHG_Jahr_Monat,Monatsverwendungsnachweis!$S$9,FALSE), "€ /"," ",Ermittlung_Kofi!AC229," x Tage"," a ",VLOOKUP(UHG,TN_UHG_Jahr_Tag,Monatsverwendungsnachweis!$S$9,FALSE), "€"))</f>
        <v/>
      </c>
      <c r="H228" s="447" t="str">
        <f>IF(A228="","",Ermittlung_Kofi!V229*VLOOKUP(UHG,TN_UHG_Jahr_Monat,Monatsverwendungsnachweis!$S$9,FALSE)+Ermittlung_Kofi!AC229*VLOOKUP(UHG,TN_UHG_Jahr_Tag,Monatsverwendungsnachweis!$S$9,FALSE))</f>
        <v/>
      </c>
      <c r="I228" s="447" t="str">
        <f t="shared" si="23"/>
        <v/>
      </c>
      <c r="J228" s="329" t="str">
        <f>IF(A228="","",IF(Monatsverwendungsnachweis!S239="","",Monatsverwendungsnachweis!S239))</f>
        <v/>
      </c>
      <c r="K228" s="329" t="str">
        <f t="shared" si="24"/>
        <v/>
      </c>
    </row>
    <row r="229" spans="1:11" x14ac:dyDescent="0.25">
      <c r="A229" s="328" t="str">
        <f>IF(Ermittlung_Kofi!M230=0,"",IFERROR(VLOOKUP(Monatsverwendungsnachweis!B240,Positionen,4,FALSE),""))</f>
        <v/>
      </c>
      <c r="B229" s="329" t="str">
        <f t="shared" ref="B229:B292" si="25">IF(A229="","","ZE")</f>
        <v/>
      </c>
      <c r="C229" s="328" t="str">
        <f>IF(A229="","",CONCATENATE("UHG"," / ",Monatsverwendungsnachweis!$D$7," / ",RIGHT(Monatsverwendungsnachweis!$F$7,2)," / ",ROW()-1))</f>
        <v/>
      </c>
      <c r="D229" s="330" t="str">
        <f t="shared" ref="D229:D292" si="26">IF(A229="","",Monatsende)</f>
        <v/>
      </c>
      <c r="E229" s="330" t="str">
        <f t="shared" ref="E229:E292" si="27">IF(A229="","",Monatsende)</f>
        <v/>
      </c>
      <c r="F229" s="329" t="str">
        <f>IF(A229="","",VLOOKUP(Monatsverwendungsnachweis!B240,Positionen,5,FALSE))</f>
        <v/>
      </c>
      <c r="G229" s="418" t="str">
        <f>IF(A229="","",CONCATENATE(Monatsverwendungsnachweis!D240," / ",LEFT(Monatsverwendungsnachweis!E240,3)," / ",UHG," / ",Ermittlung_Kofi!V230," x Monat"," a ",VLOOKUP(UHG,TN_UHG_Jahr_Monat,Monatsverwendungsnachweis!$S$9,FALSE), "€ /"," ",Ermittlung_Kofi!AC230," x Tage"," a ",VLOOKUP(UHG,TN_UHG_Jahr_Tag,Monatsverwendungsnachweis!$S$9,FALSE), "€"))</f>
        <v/>
      </c>
      <c r="H229" s="447" t="str">
        <f>IF(A229="","",Ermittlung_Kofi!V230*VLOOKUP(UHG,TN_UHG_Jahr_Monat,Monatsverwendungsnachweis!$S$9,FALSE)+Ermittlung_Kofi!AC230*VLOOKUP(UHG,TN_UHG_Jahr_Tag,Monatsverwendungsnachweis!$S$9,FALSE))</f>
        <v/>
      </c>
      <c r="I229" s="447" t="str">
        <f t="shared" ref="I229:I292" si="28">H229</f>
        <v/>
      </c>
      <c r="J229" s="329" t="str">
        <f>IF(A229="","",IF(Monatsverwendungsnachweis!S240="","",Monatsverwendungsnachweis!S240))</f>
        <v/>
      </c>
      <c r="K229" s="329" t="str">
        <f t="shared" ref="K229:K292" si="29">IF(A229="","","0")</f>
        <v/>
      </c>
    </row>
    <row r="230" spans="1:11" x14ac:dyDescent="0.25">
      <c r="A230" s="328" t="str">
        <f>IF(Ermittlung_Kofi!M231=0,"",IFERROR(VLOOKUP(Monatsverwendungsnachweis!B241,Positionen,4,FALSE),""))</f>
        <v/>
      </c>
      <c r="B230" s="329" t="str">
        <f t="shared" si="25"/>
        <v/>
      </c>
      <c r="C230" s="328" t="str">
        <f>IF(A230="","",CONCATENATE("UHG"," / ",Monatsverwendungsnachweis!$D$7," / ",RIGHT(Monatsverwendungsnachweis!$F$7,2)," / ",ROW()-1))</f>
        <v/>
      </c>
      <c r="D230" s="330" t="str">
        <f t="shared" si="26"/>
        <v/>
      </c>
      <c r="E230" s="330" t="str">
        <f t="shared" si="27"/>
        <v/>
      </c>
      <c r="F230" s="329" t="str">
        <f>IF(A230="","",VLOOKUP(Monatsverwendungsnachweis!B241,Positionen,5,FALSE))</f>
        <v/>
      </c>
      <c r="G230" s="418" t="str">
        <f>IF(A230="","",CONCATENATE(Monatsverwendungsnachweis!D241," / ",LEFT(Monatsverwendungsnachweis!E241,3)," / ",UHG," / ",Ermittlung_Kofi!V231," x Monat"," a ",VLOOKUP(UHG,TN_UHG_Jahr_Monat,Monatsverwendungsnachweis!$S$9,FALSE), "€ /"," ",Ermittlung_Kofi!AC231," x Tage"," a ",VLOOKUP(UHG,TN_UHG_Jahr_Tag,Monatsverwendungsnachweis!$S$9,FALSE), "€"))</f>
        <v/>
      </c>
      <c r="H230" s="447" t="str">
        <f>IF(A230="","",Ermittlung_Kofi!V231*VLOOKUP(UHG,TN_UHG_Jahr_Monat,Monatsverwendungsnachweis!$S$9,FALSE)+Ermittlung_Kofi!AC231*VLOOKUP(UHG,TN_UHG_Jahr_Tag,Monatsverwendungsnachweis!$S$9,FALSE))</f>
        <v/>
      </c>
      <c r="I230" s="447" t="str">
        <f t="shared" si="28"/>
        <v/>
      </c>
      <c r="J230" s="329" t="str">
        <f>IF(A230="","",IF(Monatsverwendungsnachweis!S241="","",Monatsverwendungsnachweis!S241))</f>
        <v/>
      </c>
      <c r="K230" s="329" t="str">
        <f t="shared" si="29"/>
        <v/>
      </c>
    </row>
    <row r="231" spans="1:11" x14ac:dyDescent="0.25">
      <c r="A231" s="328" t="str">
        <f>IF(Ermittlung_Kofi!M232=0,"",IFERROR(VLOOKUP(Monatsverwendungsnachweis!B242,Positionen,4,FALSE),""))</f>
        <v/>
      </c>
      <c r="B231" s="329" t="str">
        <f t="shared" si="25"/>
        <v/>
      </c>
      <c r="C231" s="328" t="str">
        <f>IF(A231="","",CONCATENATE("UHG"," / ",Monatsverwendungsnachweis!$D$7," / ",RIGHT(Monatsverwendungsnachweis!$F$7,2)," / ",ROW()-1))</f>
        <v/>
      </c>
      <c r="D231" s="330" t="str">
        <f t="shared" si="26"/>
        <v/>
      </c>
      <c r="E231" s="330" t="str">
        <f t="shared" si="27"/>
        <v/>
      </c>
      <c r="F231" s="329" t="str">
        <f>IF(A231="","",VLOOKUP(Monatsverwendungsnachweis!B242,Positionen,5,FALSE))</f>
        <v/>
      </c>
      <c r="G231" s="418" t="str">
        <f>IF(A231="","",CONCATENATE(Monatsverwendungsnachweis!D242," / ",LEFT(Monatsverwendungsnachweis!E242,3)," / ",UHG," / ",Ermittlung_Kofi!V232," x Monat"," a ",VLOOKUP(UHG,TN_UHG_Jahr_Monat,Monatsverwendungsnachweis!$S$9,FALSE), "€ /"," ",Ermittlung_Kofi!AC232," x Tage"," a ",VLOOKUP(UHG,TN_UHG_Jahr_Tag,Monatsverwendungsnachweis!$S$9,FALSE), "€"))</f>
        <v/>
      </c>
      <c r="H231" s="447" t="str">
        <f>IF(A231="","",Ermittlung_Kofi!V232*VLOOKUP(UHG,TN_UHG_Jahr_Monat,Monatsverwendungsnachweis!$S$9,FALSE)+Ermittlung_Kofi!AC232*VLOOKUP(UHG,TN_UHG_Jahr_Tag,Monatsverwendungsnachweis!$S$9,FALSE))</f>
        <v/>
      </c>
      <c r="I231" s="447" t="str">
        <f t="shared" si="28"/>
        <v/>
      </c>
      <c r="J231" s="329" t="str">
        <f>IF(A231="","",IF(Monatsverwendungsnachweis!S242="","",Monatsverwendungsnachweis!S242))</f>
        <v/>
      </c>
      <c r="K231" s="329" t="str">
        <f t="shared" si="29"/>
        <v/>
      </c>
    </row>
    <row r="232" spans="1:11" x14ac:dyDescent="0.25">
      <c r="A232" s="328" t="str">
        <f>IF(Ermittlung_Kofi!M233=0,"",IFERROR(VLOOKUP(Monatsverwendungsnachweis!B243,Positionen,4,FALSE),""))</f>
        <v/>
      </c>
      <c r="B232" s="329" t="str">
        <f t="shared" si="25"/>
        <v/>
      </c>
      <c r="C232" s="328" t="str">
        <f>IF(A232="","",CONCATENATE("UHG"," / ",Monatsverwendungsnachweis!$D$7," / ",RIGHT(Monatsverwendungsnachweis!$F$7,2)," / ",ROW()-1))</f>
        <v/>
      </c>
      <c r="D232" s="330" t="str">
        <f t="shared" si="26"/>
        <v/>
      </c>
      <c r="E232" s="330" t="str">
        <f t="shared" si="27"/>
        <v/>
      </c>
      <c r="F232" s="329" t="str">
        <f>IF(A232="","",VLOOKUP(Monatsverwendungsnachweis!B243,Positionen,5,FALSE))</f>
        <v/>
      </c>
      <c r="G232" s="418" t="str">
        <f>IF(A232="","",CONCATENATE(Monatsverwendungsnachweis!D243," / ",LEFT(Monatsverwendungsnachweis!E243,3)," / ",UHG," / ",Ermittlung_Kofi!V233," x Monat"," a ",VLOOKUP(UHG,TN_UHG_Jahr_Monat,Monatsverwendungsnachweis!$S$9,FALSE), "€ /"," ",Ermittlung_Kofi!AC233," x Tage"," a ",VLOOKUP(UHG,TN_UHG_Jahr_Tag,Monatsverwendungsnachweis!$S$9,FALSE), "€"))</f>
        <v/>
      </c>
      <c r="H232" s="447" t="str">
        <f>IF(A232="","",Ermittlung_Kofi!V233*VLOOKUP(UHG,TN_UHG_Jahr_Monat,Monatsverwendungsnachweis!$S$9,FALSE)+Ermittlung_Kofi!AC233*VLOOKUP(UHG,TN_UHG_Jahr_Tag,Monatsverwendungsnachweis!$S$9,FALSE))</f>
        <v/>
      </c>
      <c r="I232" s="447" t="str">
        <f t="shared" si="28"/>
        <v/>
      </c>
      <c r="J232" s="329" t="str">
        <f>IF(A232="","",IF(Monatsverwendungsnachweis!S243="","",Monatsverwendungsnachweis!S243))</f>
        <v/>
      </c>
      <c r="K232" s="329" t="str">
        <f t="shared" si="29"/>
        <v/>
      </c>
    </row>
    <row r="233" spans="1:11" x14ac:dyDescent="0.25">
      <c r="A233" s="328" t="str">
        <f>IF(Ermittlung_Kofi!M234=0,"",IFERROR(VLOOKUP(Monatsverwendungsnachweis!B244,Positionen,4,FALSE),""))</f>
        <v/>
      </c>
      <c r="B233" s="329" t="str">
        <f t="shared" si="25"/>
        <v/>
      </c>
      <c r="C233" s="328" t="str">
        <f>IF(A233="","",CONCATENATE("UHG"," / ",Monatsverwendungsnachweis!$D$7," / ",RIGHT(Monatsverwendungsnachweis!$F$7,2)," / ",ROW()-1))</f>
        <v/>
      </c>
      <c r="D233" s="330" t="str">
        <f t="shared" si="26"/>
        <v/>
      </c>
      <c r="E233" s="330" t="str">
        <f t="shared" si="27"/>
        <v/>
      </c>
      <c r="F233" s="329" t="str">
        <f>IF(A233="","",VLOOKUP(Monatsverwendungsnachweis!B244,Positionen,5,FALSE))</f>
        <v/>
      </c>
      <c r="G233" s="418" t="str">
        <f>IF(A233="","",CONCATENATE(Monatsverwendungsnachweis!D244," / ",LEFT(Monatsverwendungsnachweis!E244,3)," / ",UHG," / ",Ermittlung_Kofi!V234," x Monat"," a ",VLOOKUP(UHG,TN_UHG_Jahr_Monat,Monatsverwendungsnachweis!$S$9,FALSE), "€ /"," ",Ermittlung_Kofi!AC234," x Tage"," a ",VLOOKUP(UHG,TN_UHG_Jahr_Tag,Monatsverwendungsnachweis!$S$9,FALSE), "€"))</f>
        <v/>
      </c>
      <c r="H233" s="447" t="str">
        <f>IF(A233="","",Ermittlung_Kofi!V234*VLOOKUP(UHG,TN_UHG_Jahr_Monat,Monatsverwendungsnachweis!$S$9,FALSE)+Ermittlung_Kofi!AC234*VLOOKUP(UHG,TN_UHG_Jahr_Tag,Monatsverwendungsnachweis!$S$9,FALSE))</f>
        <v/>
      </c>
      <c r="I233" s="447" t="str">
        <f t="shared" si="28"/>
        <v/>
      </c>
      <c r="J233" s="329" t="str">
        <f>IF(A233="","",IF(Monatsverwendungsnachweis!S244="","",Monatsverwendungsnachweis!S244))</f>
        <v/>
      </c>
      <c r="K233" s="329" t="str">
        <f t="shared" si="29"/>
        <v/>
      </c>
    </row>
    <row r="234" spans="1:11" x14ac:dyDescent="0.25">
      <c r="A234" s="328" t="str">
        <f>IF(Ermittlung_Kofi!M235=0,"",IFERROR(VLOOKUP(Monatsverwendungsnachweis!B245,Positionen,4,FALSE),""))</f>
        <v/>
      </c>
      <c r="B234" s="329" t="str">
        <f t="shared" si="25"/>
        <v/>
      </c>
      <c r="C234" s="328" t="str">
        <f>IF(A234="","",CONCATENATE("UHG"," / ",Monatsverwendungsnachweis!$D$7," / ",RIGHT(Monatsverwendungsnachweis!$F$7,2)," / ",ROW()-1))</f>
        <v/>
      </c>
      <c r="D234" s="330" t="str">
        <f t="shared" si="26"/>
        <v/>
      </c>
      <c r="E234" s="330" t="str">
        <f t="shared" si="27"/>
        <v/>
      </c>
      <c r="F234" s="329" t="str">
        <f>IF(A234="","",VLOOKUP(Monatsverwendungsnachweis!B245,Positionen,5,FALSE))</f>
        <v/>
      </c>
      <c r="G234" s="418" t="str">
        <f>IF(A234="","",CONCATENATE(Monatsverwendungsnachweis!D245," / ",LEFT(Monatsverwendungsnachweis!E245,3)," / ",UHG," / ",Ermittlung_Kofi!V235," x Monat"," a ",VLOOKUP(UHG,TN_UHG_Jahr_Monat,Monatsverwendungsnachweis!$S$9,FALSE), "€ /"," ",Ermittlung_Kofi!AC235," x Tage"," a ",VLOOKUP(UHG,TN_UHG_Jahr_Tag,Monatsverwendungsnachweis!$S$9,FALSE), "€"))</f>
        <v/>
      </c>
      <c r="H234" s="447" t="str">
        <f>IF(A234="","",Ermittlung_Kofi!V235*VLOOKUP(UHG,TN_UHG_Jahr_Monat,Monatsverwendungsnachweis!$S$9,FALSE)+Ermittlung_Kofi!AC235*VLOOKUP(UHG,TN_UHG_Jahr_Tag,Monatsverwendungsnachweis!$S$9,FALSE))</f>
        <v/>
      </c>
      <c r="I234" s="447" t="str">
        <f t="shared" si="28"/>
        <v/>
      </c>
      <c r="J234" s="329" t="str">
        <f>IF(A234="","",IF(Monatsverwendungsnachweis!S245="","",Monatsverwendungsnachweis!S245))</f>
        <v/>
      </c>
      <c r="K234" s="329" t="str">
        <f t="shared" si="29"/>
        <v/>
      </c>
    </row>
    <row r="235" spans="1:11" x14ac:dyDescent="0.25">
      <c r="A235" s="328" t="str">
        <f>IF(Ermittlung_Kofi!M236=0,"",IFERROR(VLOOKUP(Monatsverwendungsnachweis!B246,Positionen,4,FALSE),""))</f>
        <v/>
      </c>
      <c r="B235" s="329" t="str">
        <f t="shared" si="25"/>
        <v/>
      </c>
      <c r="C235" s="328" t="str">
        <f>IF(A235="","",CONCATENATE("UHG"," / ",Monatsverwendungsnachweis!$D$7," / ",RIGHT(Monatsverwendungsnachweis!$F$7,2)," / ",ROW()-1))</f>
        <v/>
      </c>
      <c r="D235" s="330" t="str">
        <f t="shared" si="26"/>
        <v/>
      </c>
      <c r="E235" s="330" t="str">
        <f t="shared" si="27"/>
        <v/>
      </c>
      <c r="F235" s="329" t="str">
        <f>IF(A235="","",VLOOKUP(Monatsverwendungsnachweis!B246,Positionen,5,FALSE))</f>
        <v/>
      </c>
      <c r="G235" s="418" t="str">
        <f>IF(A235="","",CONCATENATE(Monatsverwendungsnachweis!D246," / ",LEFT(Monatsverwendungsnachweis!E246,3)," / ",UHG," / ",Ermittlung_Kofi!V236," x Monat"," a ",VLOOKUP(UHG,TN_UHG_Jahr_Monat,Monatsverwendungsnachweis!$S$9,FALSE), "€ /"," ",Ermittlung_Kofi!AC236," x Tage"," a ",VLOOKUP(UHG,TN_UHG_Jahr_Tag,Monatsverwendungsnachweis!$S$9,FALSE), "€"))</f>
        <v/>
      </c>
      <c r="H235" s="447" t="str">
        <f>IF(A235="","",Ermittlung_Kofi!V236*VLOOKUP(UHG,TN_UHG_Jahr_Monat,Monatsverwendungsnachweis!$S$9,FALSE)+Ermittlung_Kofi!AC236*VLOOKUP(UHG,TN_UHG_Jahr_Tag,Monatsverwendungsnachweis!$S$9,FALSE))</f>
        <v/>
      </c>
      <c r="I235" s="447" t="str">
        <f t="shared" si="28"/>
        <v/>
      </c>
      <c r="J235" s="329" t="str">
        <f>IF(A235="","",IF(Monatsverwendungsnachweis!S246="","",Monatsverwendungsnachweis!S246))</f>
        <v/>
      </c>
      <c r="K235" s="329" t="str">
        <f t="shared" si="29"/>
        <v/>
      </c>
    </row>
    <row r="236" spans="1:11" x14ac:dyDescent="0.25">
      <c r="A236" s="328" t="str">
        <f>IF(Ermittlung_Kofi!M237=0,"",IFERROR(VLOOKUP(Monatsverwendungsnachweis!B247,Positionen,4,FALSE),""))</f>
        <v/>
      </c>
      <c r="B236" s="329" t="str">
        <f t="shared" si="25"/>
        <v/>
      </c>
      <c r="C236" s="328" t="str">
        <f>IF(A236="","",CONCATENATE("UHG"," / ",Monatsverwendungsnachweis!$D$7," / ",RIGHT(Monatsverwendungsnachweis!$F$7,2)," / ",ROW()-1))</f>
        <v/>
      </c>
      <c r="D236" s="330" t="str">
        <f t="shared" si="26"/>
        <v/>
      </c>
      <c r="E236" s="330" t="str">
        <f t="shared" si="27"/>
        <v/>
      </c>
      <c r="F236" s="329" t="str">
        <f>IF(A236="","",VLOOKUP(Monatsverwendungsnachweis!B247,Positionen,5,FALSE))</f>
        <v/>
      </c>
      <c r="G236" s="418" t="str">
        <f>IF(A236="","",CONCATENATE(Monatsverwendungsnachweis!D247," / ",LEFT(Monatsverwendungsnachweis!E247,3)," / ",UHG," / ",Ermittlung_Kofi!V237," x Monat"," a ",VLOOKUP(UHG,TN_UHG_Jahr_Monat,Monatsverwendungsnachweis!$S$9,FALSE), "€ /"," ",Ermittlung_Kofi!AC237," x Tage"," a ",VLOOKUP(UHG,TN_UHG_Jahr_Tag,Monatsverwendungsnachweis!$S$9,FALSE), "€"))</f>
        <v/>
      </c>
      <c r="H236" s="447" t="str">
        <f>IF(A236="","",Ermittlung_Kofi!V237*VLOOKUP(UHG,TN_UHG_Jahr_Monat,Monatsverwendungsnachweis!$S$9,FALSE)+Ermittlung_Kofi!AC237*VLOOKUP(UHG,TN_UHG_Jahr_Tag,Monatsverwendungsnachweis!$S$9,FALSE))</f>
        <v/>
      </c>
      <c r="I236" s="447" t="str">
        <f t="shared" si="28"/>
        <v/>
      </c>
      <c r="J236" s="329" t="str">
        <f>IF(A236="","",IF(Monatsverwendungsnachweis!S247="","",Monatsverwendungsnachweis!S247))</f>
        <v/>
      </c>
      <c r="K236" s="329" t="str">
        <f t="shared" si="29"/>
        <v/>
      </c>
    </row>
    <row r="237" spans="1:11" x14ac:dyDescent="0.25">
      <c r="A237" s="328" t="str">
        <f>IF(Ermittlung_Kofi!M238=0,"",IFERROR(VLOOKUP(Monatsverwendungsnachweis!B248,Positionen,4,FALSE),""))</f>
        <v/>
      </c>
      <c r="B237" s="329" t="str">
        <f t="shared" si="25"/>
        <v/>
      </c>
      <c r="C237" s="328" t="str">
        <f>IF(A237="","",CONCATENATE("UHG"," / ",Monatsverwendungsnachweis!$D$7," / ",RIGHT(Monatsverwendungsnachweis!$F$7,2)," / ",ROW()-1))</f>
        <v/>
      </c>
      <c r="D237" s="330" t="str">
        <f t="shared" si="26"/>
        <v/>
      </c>
      <c r="E237" s="330" t="str">
        <f t="shared" si="27"/>
        <v/>
      </c>
      <c r="F237" s="329" t="str">
        <f>IF(A237="","",VLOOKUP(Monatsverwendungsnachweis!B248,Positionen,5,FALSE))</f>
        <v/>
      </c>
      <c r="G237" s="418" t="str">
        <f>IF(A237="","",CONCATENATE(Monatsverwendungsnachweis!D248," / ",LEFT(Monatsverwendungsnachweis!E248,3)," / ",UHG," / ",Ermittlung_Kofi!V238," x Monat"," a ",VLOOKUP(UHG,TN_UHG_Jahr_Monat,Monatsverwendungsnachweis!$S$9,FALSE), "€ /"," ",Ermittlung_Kofi!AC238," x Tage"," a ",VLOOKUP(UHG,TN_UHG_Jahr_Tag,Monatsverwendungsnachweis!$S$9,FALSE), "€"))</f>
        <v/>
      </c>
      <c r="H237" s="447" t="str">
        <f>IF(A237="","",Ermittlung_Kofi!V238*VLOOKUP(UHG,TN_UHG_Jahr_Monat,Monatsverwendungsnachweis!$S$9,FALSE)+Ermittlung_Kofi!AC238*VLOOKUP(UHG,TN_UHG_Jahr_Tag,Monatsverwendungsnachweis!$S$9,FALSE))</f>
        <v/>
      </c>
      <c r="I237" s="447" t="str">
        <f t="shared" si="28"/>
        <v/>
      </c>
      <c r="J237" s="329" t="str">
        <f>IF(A237="","",IF(Monatsverwendungsnachweis!S248="","",Monatsverwendungsnachweis!S248))</f>
        <v/>
      </c>
      <c r="K237" s="329" t="str">
        <f t="shared" si="29"/>
        <v/>
      </c>
    </row>
    <row r="238" spans="1:11" x14ac:dyDescent="0.25">
      <c r="A238" s="328" t="str">
        <f>IF(Ermittlung_Kofi!M239=0,"",IFERROR(VLOOKUP(Monatsverwendungsnachweis!B249,Positionen,4,FALSE),""))</f>
        <v/>
      </c>
      <c r="B238" s="329" t="str">
        <f t="shared" si="25"/>
        <v/>
      </c>
      <c r="C238" s="328" t="str">
        <f>IF(A238="","",CONCATENATE("UHG"," / ",Monatsverwendungsnachweis!$D$7," / ",RIGHT(Monatsverwendungsnachweis!$F$7,2)," / ",ROW()-1))</f>
        <v/>
      </c>
      <c r="D238" s="330" t="str">
        <f t="shared" si="26"/>
        <v/>
      </c>
      <c r="E238" s="330" t="str">
        <f t="shared" si="27"/>
        <v/>
      </c>
      <c r="F238" s="329" t="str">
        <f>IF(A238="","",VLOOKUP(Monatsverwendungsnachweis!B249,Positionen,5,FALSE))</f>
        <v/>
      </c>
      <c r="G238" s="418" t="str">
        <f>IF(A238="","",CONCATENATE(Monatsverwendungsnachweis!D249," / ",LEFT(Monatsverwendungsnachweis!E249,3)," / ",UHG," / ",Ermittlung_Kofi!V239," x Monat"," a ",VLOOKUP(UHG,TN_UHG_Jahr_Monat,Monatsverwendungsnachweis!$S$9,FALSE), "€ /"," ",Ermittlung_Kofi!AC239," x Tage"," a ",VLOOKUP(UHG,TN_UHG_Jahr_Tag,Monatsverwendungsnachweis!$S$9,FALSE), "€"))</f>
        <v/>
      </c>
      <c r="H238" s="447" t="str">
        <f>IF(A238="","",Ermittlung_Kofi!V239*VLOOKUP(UHG,TN_UHG_Jahr_Monat,Monatsverwendungsnachweis!$S$9,FALSE)+Ermittlung_Kofi!AC239*VLOOKUP(UHG,TN_UHG_Jahr_Tag,Monatsverwendungsnachweis!$S$9,FALSE))</f>
        <v/>
      </c>
      <c r="I238" s="447" t="str">
        <f t="shared" si="28"/>
        <v/>
      </c>
      <c r="J238" s="329" t="str">
        <f>IF(A238="","",IF(Monatsverwendungsnachweis!S249="","",Monatsverwendungsnachweis!S249))</f>
        <v/>
      </c>
      <c r="K238" s="329" t="str">
        <f t="shared" si="29"/>
        <v/>
      </c>
    </row>
    <row r="239" spans="1:11" x14ac:dyDescent="0.25">
      <c r="A239" s="328" t="str">
        <f>IF(Ermittlung_Kofi!M240=0,"",IFERROR(VLOOKUP(Monatsverwendungsnachweis!B250,Positionen,4,FALSE),""))</f>
        <v/>
      </c>
      <c r="B239" s="329" t="str">
        <f t="shared" si="25"/>
        <v/>
      </c>
      <c r="C239" s="328" t="str">
        <f>IF(A239="","",CONCATENATE("UHG"," / ",Monatsverwendungsnachweis!$D$7," / ",RIGHT(Monatsverwendungsnachweis!$F$7,2)," / ",ROW()-1))</f>
        <v/>
      </c>
      <c r="D239" s="330" t="str">
        <f t="shared" si="26"/>
        <v/>
      </c>
      <c r="E239" s="330" t="str">
        <f t="shared" si="27"/>
        <v/>
      </c>
      <c r="F239" s="329" t="str">
        <f>IF(A239="","",VLOOKUP(Monatsverwendungsnachweis!B250,Positionen,5,FALSE))</f>
        <v/>
      </c>
      <c r="G239" s="418" t="str">
        <f>IF(A239="","",CONCATENATE(Monatsverwendungsnachweis!D250," / ",LEFT(Monatsverwendungsnachweis!E250,3)," / ",UHG," / ",Ermittlung_Kofi!V240," x Monat"," a ",VLOOKUP(UHG,TN_UHG_Jahr_Monat,Monatsverwendungsnachweis!$S$9,FALSE), "€ /"," ",Ermittlung_Kofi!AC240," x Tage"," a ",VLOOKUP(UHG,TN_UHG_Jahr_Tag,Monatsverwendungsnachweis!$S$9,FALSE), "€"))</f>
        <v/>
      </c>
      <c r="H239" s="447" t="str">
        <f>IF(A239="","",Ermittlung_Kofi!V240*VLOOKUP(UHG,TN_UHG_Jahr_Monat,Monatsverwendungsnachweis!$S$9,FALSE)+Ermittlung_Kofi!AC240*VLOOKUP(UHG,TN_UHG_Jahr_Tag,Monatsverwendungsnachweis!$S$9,FALSE))</f>
        <v/>
      </c>
      <c r="I239" s="447" t="str">
        <f t="shared" si="28"/>
        <v/>
      </c>
      <c r="J239" s="329" t="str">
        <f>IF(A239="","",IF(Monatsverwendungsnachweis!S250="","",Monatsverwendungsnachweis!S250))</f>
        <v/>
      </c>
      <c r="K239" s="329" t="str">
        <f t="shared" si="29"/>
        <v/>
      </c>
    </row>
    <row r="240" spans="1:11" x14ac:dyDescent="0.25">
      <c r="A240" s="328" t="str">
        <f>IF(Ermittlung_Kofi!M241=0,"",IFERROR(VLOOKUP(Monatsverwendungsnachweis!B251,Positionen,4,FALSE),""))</f>
        <v/>
      </c>
      <c r="B240" s="329" t="str">
        <f t="shared" si="25"/>
        <v/>
      </c>
      <c r="C240" s="328" t="str">
        <f>IF(A240="","",CONCATENATE("UHG"," / ",Monatsverwendungsnachweis!$D$7," / ",RIGHT(Monatsverwendungsnachweis!$F$7,2)," / ",ROW()-1))</f>
        <v/>
      </c>
      <c r="D240" s="330" t="str">
        <f t="shared" si="26"/>
        <v/>
      </c>
      <c r="E240" s="330" t="str">
        <f t="shared" si="27"/>
        <v/>
      </c>
      <c r="F240" s="329" t="str">
        <f>IF(A240="","",VLOOKUP(Monatsverwendungsnachweis!B251,Positionen,5,FALSE))</f>
        <v/>
      </c>
      <c r="G240" s="418" t="str">
        <f>IF(A240="","",CONCATENATE(Monatsverwendungsnachweis!D251," / ",LEFT(Monatsverwendungsnachweis!E251,3)," / ",UHG," / ",Ermittlung_Kofi!V241," x Monat"," a ",VLOOKUP(UHG,TN_UHG_Jahr_Monat,Monatsverwendungsnachweis!$S$9,FALSE), "€ /"," ",Ermittlung_Kofi!AC241," x Tage"," a ",VLOOKUP(UHG,TN_UHG_Jahr_Tag,Monatsverwendungsnachweis!$S$9,FALSE), "€"))</f>
        <v/>
      </c>
      <c r="H240" s="447" t="str">
        <f>IF(A240="","",Ermittlung_Kofi!V241*VLOOKUP(UHG,TN_UHG_Jahr_Monat,Monatsverwendungsnachweis!$S$9,FALSE)+Ermittlung_Kofi!AC241*VLOOKUP(UHG,TN_UHG_Jahr_Tag,Monatsverwendungsnachweis!$S$9,FALSE))</f>
        <v/>
      </c>
      <c r="I240" s="447" t="str">
        <f t="shared" si="28"/>
        <v/>
      </c>
      <c r="J240" s="329" t="str">
        <f>IF(A240="","",IF(Monatsverwendungsnachweis!S251="","",Monatsverwendungsnachweis!S251))</f>
        <v/>
      </c>
      <c r="K240" s="329" t="str">
        <f t="shared" si="29"/>
        <v/>
      </c>
    </row>
    <row r="241" spans="1:11" x14ac:dyDescent="0.25">
      <c r="A241" s="328" t="str">
        <f>IF(Ermittlung_Kofi!M242=0,"",IFERROR(VLOOKUP(Monatsverwendungsnachweis!B252,Positionen,4,FALSE),""))</f>
        <v/>
      </c>
      <c r="B241" s="329" t="str">
        <f t="shared" si="25"/>
        <v/>
      </c>
      <c r="C241" s="328" t="str">
        <f>IF(A241="","",CONCATENATE("UHG"," / ",Monatsverwendungsnachweis!$D$7," / ",RIGHT(Monatsverwendungsnachweis!$F$7,2)," / ",ROW()-1))</f>
        <v/>
      </c>
      <c r="D241" s="330" t="str">
        <f t="shared" si="26"/>
        <v/>
      </c>
      <c r="E241" s="330" t="str">
        <f t="shared" si="27"/>
        <v/>
      </c>
      <c r="F241" s="329" t="str">
        <f>IF(A241="","",VLOOKUP(Monatsverwendungsnachweis!B252,Positionen,5,FALSE))</f>
        <v/>
      </c>
      <c r="G241" s="418" t="str">
        <f>IF(A241="","",CONCATENATE(Monatsverwendungsnachweis!D252," / ",LEFT(Monatsverwendungsnachweis!E252,3)," / ",UHG," / ",Ermittlung_Kofi!V242," x Monat"," a ",VLOOKUP(UHG,TN_UHG_Jahr_Monat,Monatsverwendungsnachweis!$S$9,FALSE), "€ /"," ",Ermittlung_Kofi!AC242," x Tage"," a ",VLOOKUP(UHG,TN_UHG_Jahr_Tag,Monatsverwendungsnachweis!$S$9,FALSE), "€"))</f>
        <v/>
      </c>
      <c r="H241" s="447" t="str">
        <f>IF(A241="","",Ermittlung_Kofi!V242*VLOOKUP(UHG,TN_UHG_Jahr_Monat,Monatsverwendungsnachweis!$S$9,FALSE)+Ermittlung_Kofi!AC242*VLOOKUP(UHG,TN_UHG_Jahr_Tag,Monatsverwendungsnachweis!$S$9,FALSE))</f>
        <v/>
      </c>
      <c r="I241" s="447" t="str">
        <f t="shared" si="28"/>
        <v/>
      </c>
      <c r="J241" s="329" t="str">
        <f>IF(A241="","",IF(Monatsverwendungsnachweis!S252="","",Monatsverwendungsnachweis!S252))</f>
        <v/>
      </c>
      <c r="K241" s="329" t="str">
        <f t="shared" si="29"/>
        <v/>
      </c>
    </row>
    <row r="242" spans="1:11" x14ac:dyDescent="0.25">
      <c r="A242" s="328" t="str">
        <f>IF(Ermittlung_Kofi!M243=0,"",IFERROR(VLOOKUP(Monatsverwendungsnachweis!B253,Positionen,4,FALSE),""))</f>
        <v/>
      </c>
      <c r="B242" s="329" t="str">
        <f t="shared" si="25"/>
        <v/>
      </c>
      <c r="C242" s="328" t="str">
        <f>IF(A242="","",CONCATENATE("UHG"," / ",Monatsverwendungsnachweis!$D$7," / ",RIGHT(Monatsverwendungsnachweis!$F$7,2)," / ",ROW()-1))</f>
        <v/>
      </c>
      <c r="D242" s="330" t="str">
        <f t="shared" si="26"/>
        <v/>
      </c>
      <c r="E242" s="330" t="str">
        <f t="shared" si="27"/>
        <v/>
      </c>
      <c r="F242" s="329" t="str">
        <f>IF(A242="","",VLOOKUP(Monatsverwendungsnachweis!B253,Positionen,5,FALSE))</f>
        <v/>
      </c>
      <c r="G242" s="418" t="str">
        <f>IF(A242="","",CONCATENATE(Monatsverwendungsnachweis!D253," / ",LEFT(Monatsverwendungsnachweis!E253,3)," / ",UHG," / ",Ermittlung_Kofi!V243," x Monat"," a ",VLOOKUP(UHG,TN_UHG_Jahr_Monat,Monatsverwendungsnachweis!$S$9,FALSE), "€ /"," ",Ermittlung_Kofi!AC243," x Tage"," a ",VLOOKUP(UHG,TN_UHG_Jahr_Tag,Monatsverwendungsnachweis!$S$9,FALSE), "€"))</f>
        <v/>
      </c>
      <c r="H242" s="447" t="str">
        <f>IF(A242="","",Ermittlung_Kofi!V243*VLOOKUP(UHG,TN_UHG_Jahr_Monat,Monatsverwendungsnachweis!$S$9,FALSE)+Ermittlung_Kofi!AC243*VLOOKUP(UHG,TN_UHG_Jahr_Tag,Monatsverwendungsnachweis!$S$9,FALSE))</f>
        <v/>
      </c>
      <c r="I242" s="447" t="str">
        <f t="shared" si="28"/>
        <v/>
      </c>
      <c r="J242" s="329" t="str">
        <f>IF(A242="","",IF(Monatsverwendungsnachweis!S253="","",Monatsverwendungsnachweis!S253))</f>
        <v/>
      </c>
      <c r="K242" s="329" t="str">
        <f t="shared" si="29"/>
        <v/>
      </c>
    </row>
    <row r="243" spans="1:11" x14ac:dyDescent="0.25">
      <c r="A243" s="328" t="str">
        <f>IF(Ermittlung_Kofi!M244=0,"",IFERROR(VLOOKUP(Monatsverwendungsnachweis!B254,Positionen,4,FALSE),""))</f>
        <v/>
      </c>
      <c r="B243" s="329" t="str">
        <f t="shared" si="25"/>
        <v/>
      </c>
      <c r="C243" s="328" t="str">
        <f>IF(A243="","",CONCATENATE("UHG"," / ",Monatsverwendungsnachweis!$D$7," / ",RIGHT(Monatsverwendungsnachweis!$F$7,2)," / ",ROW()-1))</f>
        <v/>
      </c>
      <c r="D243" s="330" t="str">
        <f t="shared" si="26"/>
        <v/>
      </c>
      <c r="E243" s="330" t="str">
        <f t="shared" si="27"/>
        <v/>
      </c>
      <c r="F243" s="329" t="str">
        <f>IF(A243="","",VLOOKUP(Monatsverwendungsnachweis!B254,Positionen,5,FALSE))</f>
        <v/>
      </c>
      <c r="G243" s="418" t="str">
        <f>IF(A243="","",CONCATENATE(Monatsverwendungsnachweis!D254," / ",LEFT(Monatsverwendungsnachweis!E254,3)," / ",UHG," / ",Ermittlung_Kofi!V244," x Monat"," a ",VLOOKUP(UHG,TN_UHG_Jahr_Monat,Monatsverwendungsnachweis!$S$9,FALSE), "€ /"," ",Ermittlung_Kofi!AC244," x Tage"," a ",VLOOKUP(UHG,TN_UHG_Jahr_Tag,Monatsverwendungsnachweis!$S$9,FALSE), "€"))</f>
        <v/>
      </c>
      <c r="H243" s="447" t="str">
        <f>IF(A243="","",Ermittlung_Kofi!V244*VLOOKUP(UHG,TN_UHG_Jahr_Monat,Monatsverwendungsnachweis!$S$9,FALSE)+Ermittlung_Kofi!AC244*VLOOKUP(UHG,TN_UHG_Jahr_Tag,Monatsverwendungsnachweis!$S$9,FALSE))</f>
        <v/>
      </c>
      <c r="I243" s="447" t="str">
        <f t="shared" si="28"/>
        <v/>
      </c>
      <c r="J243" s="329" t="str">
        <f>IF(A243="","",IF(Monatsverwendungsnachweis!S254="","",Monatsverwendungsnachweis!S254))</f>
        <v/>
      </c>
      <c r="K243" s="329" t="str">
        <f t="shared" si="29"/>
        <v/>
      </c>
    </row>
    <row r="244" spans="1:11" x14ac:dyDescent="0.25">
      <c r="A244" s="328" t="str">
        <f>IF(Ermittlung_Kofi!M245=0,"",IFERROR(VLOOKUP(Monatsverwendungsnachweis!B255,Positionen,4,FALSE),""))</f>
        <v/>
      </c>
      <c r="B244" s="329" t="str">
        <f t="shared" si="25"/>
        <v/>
      </c>
      <c r="C244" s="328" t="str">
        <f>IF(A244="","",CONCATENATE("UHG"," / ",Monatsverwendungsnachweis!$D$7," / ",RIGHT(Monatsverwendungsnachweis!$F$7,2)," / ",ROW()-1))</f>
        <v/>
      </c>
      <c r="D244" s="330" t="str">
        <f t="shared" si="26"/>
        <v/>
      </c>
      <c r="E244" s="330" t="str">
        <f t="shared" si="27"/>
        <v/>
      </c>
      <c r="F244" s="329" t="str">
        <f>IF(A244="","",VLOOKUP(Monatsverwendungsnachweis!B255,Positionen,5,FALSE))</f>
        <v/>
      </c>
      <c r="G244" s="418" t="str">
        <f>IF(A244="","",CONCATENATE(Monatsverwendungsnachweis!D255," / ",LEFT(Monatsverwendungsnachweis!E255,3)," / ",UHG," / ",Ermittlung_Kofi!V245," x Monat"," a ",VLOOKUP(UHG,TN_UHG_Jahr_Monat,Monatsverwendungsnachweis!$S$9,FALSE), "€ /"," ",Ermittlung_Kofi!AC245," x Tage"," a ",VLOOKUP(UHG,TN_UHG_Jahr_Tag,Monatsverwendungsnachweis!$S$9,FALSE), "€"))</f>
        <v/>
      </c>
      <c r="H244" s="447" t="str">
        <f>IF(A244="","",Ermittlung_Kofi!V245*VLOOKUP(UHG,TN_UHG_Jahr_Monat,Monatsverwendungsnachweis!$S$9,FALSE)+Ermittlung_Kofi!AC245*VLOOKUP(UHG,TN_UHG_Jahr_Tag,Monatsverwendungsnachweis!$S$9,FALSE))</f>
        <v/>
      </c>
      <c r="I244" s="447" t="str">
        <f t="shared" si="28"/>
        <v/>
      </c>
      <c r="J244" s="329" t="str">
        <f>IF(A244="","",IF(Monatsverwendungsnachweis!S255="","",Monatsverwendungsnachweis!S255))</f>
        <v/>
      </c>
      <c r="K244" s="329" t="str">
        <f t="shared" si="29"/>
        <v/>
      </c>
    </row>
    <row r="245" spans="1:11" x14ac:dyDescent="0.25">
      <c r="A245" s="328" t="str">
        <f>IF(Ermittlung_Kofi!M246=0,"",IFERROR(VLOOKUP(Monatsverwendungsnachweis!B256,Positionen,4,FALSE),""))</f>
        <v/>
      </c>
      <c r="B245" s="329" t="str">
        <f t="shared" si="25"/>
        <v/>
      </c>
      <c r="C245" s="328" t="str">
        <f>IF(A245="","",CONCATENATE("UHG"," / ",Monatsverwendungsnachweis!$D$7," / ",RIGHT(Monatsverwendungsnachweis!$F$7,2)," / ",ROW()-1))</f>
        <v/>
      </c>
      <c r="D245" s="330" t="str">
        <f t="shared" si="26"/>
        <v/>
      </c>
      <c r="E245" s="330" t="str">
        <f t="shared" si="27"/>
        <v/>
      </c>
      <c r="F245" s="329" t="str">
        <f>IF(A245="","",VLOOKUP(Monatsverwendungsnachweis!B256,Positionen,5,FALSE))</f>
        <v/>
      </c>
      <c r="G245" s="418" t="str">
        <f>IF(A245="","",CONCATENATE(Monatsverwendungsnachweis!D256," / ",LEFT(Monatsverwendungsnachweis!E256,3)," / ",UHG," / ",Ermittlung_Kofi!V246," x Monat"," a ",VLOOKUP(UHG,TN_UHG_Jahr_Monat,Monatsverwendungsnachweis!$S$9,FALSE), "€ /"," ",Ermittlung_Kofi!AC246," x Tage"," a ",VLOOKUP(UHG,TN_UHG_Jahr_Tag,Monatsverwendungsnachweis!$S$9,FALSE), "€"))</f>
        <v/>
      </c>
      <c r="H245" s="447" t="str">
        <f>IF(A245="","",Ermittlung_Kofi!V246*VLOOKUP(UHG,TN_UHG_Jahr_Monat,Monatsverwendungsnachweis!$S$9,FALSE)+Ermittlung_Kofi!AC246*VLOOKUP(UHG,TN_UHG_Jahr_Tag,Monatsverwendungsnachweis!$S$9,FALSE))</f>
        <v/>
      </c>
      <c r="I245" s="447" t="str">
        <f t="shared" si="28"/>
        <v/>
      </c>
      <c r="J245" s="329" t="str">
        <f>IF(A245="","",IF(Monatsverwendungsnachweis!S256="","",Monatsverwendungsnachweis!S256))</f>
        <v/>
      </c>
      <c r="K245" s="329" t="str">
        <f t="shared" si="29"/>
        <v/>
      </c>
    </row>
    <row r="246" spans="1:11" x14ac:dyDescent="0.25">
      <c r="A246" s="328" t="str">
        <f>IF(Ermittlung_Kofi!M247=0,"",IFERROR(VLOOKUP(Monatsverwendungsnachweis!B257,Positionen,4,FALSE),""))</f>
        <v/>
      </c>
      <c r="B246" s="329" t="str">
        <f t="shared" si="25"/>
        <v/>
      </c>
      <c r="C246" s="328" t="str">
        <f>IF(A246="","",CONCATENATE("UHG"," / ",Monatsverwendungsnachweis!$D$7," / ",RIGHT(Monatsverwendungsnachweis!$F$7,2)," / ",ROW()-1))</f>
        <v/>
      </c>
      <c r="D246" s="330" t="str">
        <f t="shared" si="26"/>
        <v/>
      </c>
      <c r="E246" s="330" t="str">
        <f t="shared" si="27"/>
        <v/>
      </c>
      <c r="F246" s="329" t="str">
        <f>IF(A246="","",VLOOKUP(Monatsverwendungsnachweis!B257,Positionen,5,FALSE))</f>
        <v/>
      </c>
      <c r="G246" s="418" t="str">
        <f>IF(A246="","",CONCATENATE(Monatsverwendungsnachweis!D257," / ",LEFT(Monatsverwendungsnachweis!E257,3)," / ",UHG," / ",Ermittlung_Kofi!V247," x Monat"," a ",VLOOKUP(UHG,TN_UHG_Jahr_Monat,Monatsverwendungsnachweis!$S$9,FALSE), "€ /"," ",Ermittlung_Kofi!AC247," x Tage"," a ",VLOOKUP(UHG,TN_UHG_Jahr_Tag,Monatsverwendungsnachweis!$S$9,FALSE), "€"))</f>
        <v/>
      </c>
      <c r="H246" s="447" t="str">
        <f>IF(A246="","",Ermittlung_Kofi!V247*VLOOKUP(UHG,TN_UHG_Jahr_Monat,Monatsverwendungsnachweis!$S$9,FALSE)+Ermittlung_Kofi!AC247*VLOOKUP(UHG,TN_UHG_Jahr_Tag,Monatsverwendungsnachweis!$S$9,FALSE))</f>
        <v/>
      </c>
      <c r="I246" s="447" t="str">
        <f t="shared" si="28"/>
        <v/>
      </c>
      <c r="J246" s="329" t="str">
        <f>IF(A246="","",IF(Monatsverwendungsnachweis!S257="","",Monatsverwendungsnachweis!S257))</f>
        <v/>
      </c>
      <c r="K246" s="329" t="str">
        <f t="shared" si="29"/>
        <v/>
      </c>
    </row>
    <row r="247" spans="1:11" x14ac:dyDescent="0.25">
      <c r="A247" s="328" t="str">
        <f>IF(Ermittlung_Kofi!M248=0,"",IFERROR(VLOOKUP(Monatsverwendungsnachweis!B258,Positionen,4,FALSE),""))</f>
        <v/>
      </c>
      <c r="B247" s="329" t="str">
        <f t="shared" si="25"/>
        <v/>
      </c>
      <c r="C247" s="328" t="str">
        <f>IF(A247="","",CONCATENATE("UHG"," / ",Monatsverwendungsnachweis!$D$7," / ",RIGHT(Monatsverwendungsnachweis!$F$7,2)," / ",ROW()-1))</f>
        <v/>
      </c>
      <c r="D247" s="330" t="str">
        <f t="shared" si="26"/>
        <v/>
      </c>
      <c r="E247" s="330" t="str">
        <f t="shared" si="27"/>
        <v/>
      </c>
      <c r="F247" s="329" t="str">
        <f>IF(A247="","",VLOOKUP(Monatsverwendungsnachweis!B258,Positionen,5,FALSE))</f>
        <v/>
      </c>
      <c r="G247" s="418" t="str">
        <f>IF(A247="","",CONCATENATE(Monatsverwendungsnachweis!D258," / ",LEFT(Monatsverwendungsnachweis!E258,3)," / ",UHG," / ",Ermittlung_Kofi!V248," x Monat"," a ",VLOOKUP(UHG,TN_UHG_Jahr_Monat,Monatsverwendungsnachweis!$S$9,FALSE), "€ /"," ",Ermittlung_Kofi!AC248," x Tage"," a ",VLOOKUP(UHG,TN_UHG_Jahr_Tag,Monatsverwendungsnachweis!$S$9,FALSE), "€"))</f>
        <v/>
      </c>
      <c r="H247" s="447" t="str">
        <f>IF(A247="","",Ermittlung_Kofi!V248*VLOOKUP(UHG,TN_UHG_Jahr_Monat,Monatsverwendungsnachweis!$S$9,FALSE)+Ermittlung_Kofi!AC248*VLOOKUP(UHG,TN_UHG_Jahr_Tag,Monatsverwendungsnachweis!$S$9,FALSE))</f>
        <v/>
      </c>
      <c r="I247" s="447" t="str">
        <f t="shared" si="28"/>
        <v/>
      </c>
      <c r="J247" s="329" t="str">
        <f>IF(A247="","",IF(Monatsverwendungsnachweis!S258="","",Monatsverwendungsnachweis!S258))</f>
        <v/>
      </c>
      <c r="K247" s="329" t="str">
        <f t="shared" si="29"/>
        <v/>
      </c>
    </row>
    <row r="248" spans="1:11" x14ac:dyDescent="0.25">
      <c r="A248" s="328" t="str">
        <f>IF(Ermittlung_Kofi!M249=0,"",IFERROR(VLOOKUP(Monatsverwendungsnachweis!B259,Positionen,4,FALSE),""))</f>
        <v/>
      </c>
      <c r="B248" s="329" t="str">
        <f t="shared" si="25"/>
        <v/>
      </c>
      <c r="C248" s="328" t="str">
        <f>IF(A248="","",CONCATENATE("UHG"," / ",Monatsverwendungsnachweis!$D$7," / ",RIGHT(Monatsverwendungsnachweis!$F$7,2)," / ",ROW()-1))</f>
        <v/>
      </c>
      <c r="D248" s="330" t="str">
        <f t="shared" si="26"/>
        <v/>
      </c>
      <c r="E248" s="330" t="str">
        <f t="shared" si="27"/>
        <v/>
      </c>
      <c r="F248" s="329" t="str">
        <f>IF(A248="","",VLOOKUP(Monatsverwendungsnachweis!B259,Positionen,5,FALSE))</f>
        <v/>
      </c>
      <c r="G248" s="418" t="str">
        <f>IF(A248="","",CONCATENATE(Monatsverwendungsnachweis!D259," / ",LEFT(Monatsverwendungsnachweis!E259,3)," / ",UHG," / ",Ermittlung_Kofi!V249," x Monat"," a ",VLOOKUP(UHG,TN_UHG_Jahr_Monat,Monatsverwendungsnachweis!$S$9,FALSE), "€ /"," ",Ermittlung_Kofi!AC249," x Tage"," a ",VLOOKUP(UHG,TN_UHG_Jahr_Tag,Monatsverwendungsnachweis!$S$9,FALSE), "€"))</f>
        <v/>
      </c>
      <c r="H248" s="447" t="str">
        <f>IF(A248="","",Ermittlung_Kofi!V249*VLOOKUP(UHG,TN_UHG_Jahr_Monat,Monatsverwendungsnachweis!$S$9,FALSE)+Ermittlung_Kofi!AC249*VLOOKUP(UHG,TN_UHG_Jahr_Tag,Monatsverwendungsnachweis!$S$9,FALSE))</f>
        <v/>
      </c>
      <c r="I248" s="447" t="str">
        <f t="shared" si="28"/>
        <v/>
      </c>
      <c r="J248" s="329" t="str">
        <f>IF(A248="","",IF(Monatsverwendungsnachweis!S259="","",Monatsverwendungsnachweis!S259))</f>
        <v/>
      </c>
      <c r="K248" s="329" t="str">
        <f t="shared" si="29"/>
        <v/>
      </c>
    </row>
    <row r="249" spans="1:11" x14ac:dyDescent="0.25">
      <c r="A249" s="328" t="str">
        <f>IF(Ermittlung_Kofi!M250=0,"",IFERROR(VLOOKUP(Monatsverwendungsnachweis!B260,Positionen,4,FALSE),""))</f>
        <v/>
      </c>
      <c r="B249" s="329" t="str">
        <f t="shared" si="25"/>
        <v/>
      </c>
      <c r="C249" s="328" t="str">
        <f>IF(A249="","",CONCATENATE("UHG"," / ",Monatsverwendungsnachweis!$D$7," / ",RIGHT(Monatsverwendungsnachweis!$F$7,2)," / ",ROW()-1))</f>
        <v/>
      </c>
      <c r="D249" s="330" t="str">
        <f t="shared" si="26"/>
        <v/>
      </c>
      <c r="E249" s="330" t="str">
        <f t="shared" si="27"/>
        <v/>
      </c>
      <c r="F249" s="329" t="str">
        <f>IF(A249="","",VLOOKUP(Monatsverwendungsnachweis!B260,Positionen,5,FALSE))</f>
        <v/>
      </c>
      <c r="G249" s="418" t="str">
        <f>IF(A249="","",CONCATENATE(Monatsverwendungsnachweis!D260," / ",LEFT(Monatsverwendungsnachweis!E260,3)," / ",UHG," / ",Ermittlung_Kofi!V250," x Monat"," a ",VLOOKUP(UHG,TN_UHG_Jahr_Monat,Monatsverwendungsnachweis!$S$9,FALSE), "€ /"," ",Ermittlung_Kofi!AC250," x Tage"," a ",VLOOKUP(UHG,TN_UHG_Jahr_Tag,Monatsverwendungsnachweis!$S$9,FALSE), "€"))</f>
        <v/>
      </c>
      <c r="H249" s="447" t="str">
        <f>IF(A249="","",Ermittlung_Kofi!V250*VLOOKUP(UHG,TN_UHG_Jahr_Monat,Monatsverwendungsnachweis!$S$9,FALSE)+Ermittlung_Kofi!AC250*VLOOKUP(UHG,TN_UHG_Jahr_Tag,Monatsverwendungsnachweis!$S$9,FALSE))</f>
        <v/>
      </c>
      <c r="I249" s="447" t="str">
        <f t="shared" si="28"/>
        <v/>
      </c>
      <c r="J249" s="329" t="str">
        <f>IF(A249="","",IF(Monatsverwendungsnachweis!S260="","",Monatsverwendungsnachweis!S260))</f>
        <v/>
      </c>
      <c r="K249" s="329" t="str">
        <f t="shared" si="29"/>
        <v/>
      </c>
    </row>
    <row r="250" spans="1:11" x14ac:dyDescent="0.25">
      <c r="A250" s="328" t="str">
        <f>IF(Ermittlung_Kofi!M251=0,"",IFERROR(VLOOKUP(Monatsverwendungsnachweis!B261,Positionen,4,FALSE),""))</f>
        <v/>
      </c>
      <c r="B250" s="329" t="str">
        <f t="shared" si="25"/>
        <v/>
      </c>
      <c r="C250" s="328" t="str">
        <f>IF(A250="","",CONCATENATE("UHG"," / ",Monatsverwendungsnachweis!$D$7," / ",RIGHT(Monatsverwendungsnachweis!$F$7,2)," / ",ROW()-1))</f>
        <v/>
      </c>
      <c r="D250" s="330" t="str">
        <f t="shared" si="26"/>
        <v/>
      </c>
      <c r="E250" s="330" t="str">
        <f t="shared" si="27"/>
        <v/>
      </c>
      <c r="F250" s="329" t="str">
        <f>IF(A250="","",VLOOKUP(Monatsverwendungsnachweis!B261,Positionen,5,FALSE))</f>
        <v/>
      </c>
      <c r="G250" s="418" t="str">
        <f>IF(A250="","",CONCATENATE(Monatsverwendungsnachweis!D261," / ",LEFT(Monatsverwendungsnachweis!E261,3)," / ",UHG," / ",Ermittlung_Kofi!V251," x Monat"," a ",VLOOKUP(UHG,TN_UHG_Jahr_Monat,Monatsverwendungsnachweis!$S$9,FALSE), "€ /"," ",Ermittlung_Kofi!AC251," x Tage"," a ",VLOOKUP(UHG,TN_UHG_Jahr_Tag,Monatsverwendungsnachweis!$S$9,FALSE), "€"))</f>
        <v/>
      </c>
      <c r="H250" s="447" t="str">
        <f>IF(A250="","",Ermittlung_Kofi!V251*VLOOKUP(UHG,TN_UHG_Jahr_Monat,Monatsverwendungsnachweis!$S$9,FALSE)+Ermittlung_Kofi!AC251*VLOOKUP(UHG,TN_UHG_Jahr_Tag,Monatsverwendungsnachweis!$S$9,FALSE))</f>
        <v/>
      </c>
      <c r="I250" s="447" t="str">
        <f t="shared" si="28"/>
        <v/>
      </c>
      <c r="J250" s="329" t="str">
        <f>IF(A250="","",IF(Monatsverwendungsnachweis!S261="","",Monatsverwendungsnachweis!S261))</f>
        <v/>
      </c>
      <c r="K250" s="329" t="str">
        <f t="shared" si="29"/>
        <v/>
      </c>
    </row>
    <row r="251" spans="1:11" x14ac:dyDescent="0.25">
      <c r="A251" s="328" t="str">
        <f>IF(Ermittlung_Kofi!M252=0,"",IFERROR(VLOOKUP(Monatsverwendungsnachweis!B262,Positionen,4,FALSE),""))</f>
        <v/>
      </c>
      <c r="B251" s="329" t="str">
        <f t="shared" si="25"/>
        <v/>
      </c>
      <c r="C251" s="328" t="str">
        <f>IF(A251="","",CONCATENATE("UHG"," / ",Monatsverwendungsnachweis!$D$7," / ",RIGHT(Monatsverwendungsnachweis!$F$7,2)," / ",ROW()-1))</f>
        <v/>
      </c>
      <c r="D251" s="330" t="str">
        <f t="shared" si="26"/>
        <v/>
      </c>
      <c r="E251" s="330" t="str">
        <f t="shared" si="27"/>
        <v/>
      </c>
      <c r="F251" s="329" t="str">
        <f>IF(A251="","",VLOOKUP(Monatsverwendungsnachweis!B262,Positionen,5,FALSE))</f>
        <v/>
      </c>
      <c r="G251" s="418" t="str">
        <f>IF(A251="","",CONCATENATE(Monatsverwendungsnachweis!D262," / ",LEFT(Monatsverwendungsnachweis!E262,3)," / ",UHG," / ",Ermittlung_Kofi!V252," x Monat"," a ",VLOOKUP(UHG,TN_UHG_Jahr_Monat,Monatsverwendungsnachweis!$S$9,FALSE), "€ /"," ",Ermittlung_Kofi!AC252," x Tage"," a ",VLOOKUP(UHG,TN_UHG_Jahr_Tag,Monatsverwendungsnachweis!$S$9,FALSE), "€"))</f>
        <v/>
      </c>
      <c r="H251" s="447" t="str">
        <f>IF(A251="","",Ermittlung_Kofi!V252*VLOOKUP(UHG,TN_UHG_Jahr_Monat,Monatsverwendungsnachweis!$S$9,FALSE)+Ermittlung_Kofi!AC252*VLOOKUP(UHG,TN_UHG_Jahr_Tag,Monatsverwendungsnachweis!$S$9,FALSE))</f>
        <v/>
      </c>
      <c r="I251" s="447" t="str">
        <f t="shared" si="28"/>
        <v/>
      </c>
      <c r="J251" s="329" t="str">
        <f>IF(A251="","",IF(Monatsverwendungsnachweis!S262="","",Monatsverwendungsnachweis!S262))</f>
        <v/>
      </c>
      <c r="K251" s="329" t="str">
        <f t="shared" si="29"/>
        <v/>
      </c>
    </row>
    <row r="252" spans="1:11" x14ac:dyDescent="0.25">
      <c r="A252" s="328" t="str">
        <f>IF(Ermittlung_Kofi!M253=0,"",IFERROR(VLOOKUP(Monatsverwendungsnachweis!B263,Positionen,4,FALSE),""))</f>
        <v/>
      </c>
      <c r="B252" s="329" t="str">
        <f t="shared" si="25"/>
        <v/>
      </c>
      <c r="C252" s="328" t="str">
        <f>IF(A252="","",CONCATENATE("UHG"," / ",Monatsverwendungsnachweis!$D$7," / ",RIGHT(Monatsverwendungsnachweis!$F$7,2)," / ",ROW()-1))</f>
        <v/>
      </c>
      <c r="D252" s="330" t="str">
        <f t="shared" si="26"/>
        <v/>
      </c>
      <c r="E252" s="330" t="str">
        <f t="shared" si="27"/>
        <v/>
      </c>
      <c r="F252" s="329" t="str">
        <f>IF(A252="","",VLOOKUP(Monatsverwendungsnachweis!B263,Positionen,5,FALSE))</f>
        <v/>
      </c>
      <c r="G252" s="418" t="str">
        <f>IF(A252="","",CONCATENATE(Monatsverwendungsnachweis!D263," / ",LEFT(Monatsverwendungsnachweis!E263,3)," / ",UHG," / ",Ermittlung_Kofi!V253," x Monat"," a ",VLOOKUP(UHG,TN_UHG_Jahr_Monat,Monatsverwendungsnachweis!$S$9,FALSE), "€ /"," ",Ermittlung_Kofi!AC253," x Tage"," a ",VLOOKUP(UHG,TN_UHG_Jahr_Tag,Monatsverwendungsnachweis!$S$9,FALSE), "€"))</f>
        <v/>
      </c>
      <c r="H252" s="447" t="str">
        <f>IF(A252="","",Ermittlung_Kofi!V253*VLOOKUP(UHG,TN_UHG_Jahr_Monat,Monatsverwendungsnachweis!$S$9,FALSE)+Ermittlung_Kofi!AC253*VLOOKUP(UHG,TN_UHG_Jahr_Tag,Monatsverwendungsnachweis!$S$9,FALSE))</f>
        <v/>
      </c>
      <c r="I252" s="447" t="str">
        <f t="shared" si="28"/>
        <v/>
      </c>
      <c r="J252" s="329" t="str">
        <f>IF(A252="","",IF(Monatsverwendungsnachweis!S263="","",Monatsverwendungsnachweis!S263))</f>
        <v/>
      </c>
      <c r="K252" s="329" t="str">
        <f t="shared" si="29"/>
        <v/>
      </c>
    </row>
    <row r="253" spans="1:11" x14ac:dyDescent="0.25">
      <c r="A253" s="328" t="str">
        <f>IF(Ermittlung_Kofi!M254=0,"",IFERROR(VLOOKUP(Monatsverwendungsnachweis!B264,Positionen,4,FALSE),""))</f>
        <v/>
      </c>
      <c r="B253" s="329" t="str">
        <f t="shared" si="25"/>
        <v/>
      </c>
      <c r="C253" s="328" t="str">
        <f>IF(A253="","",CONCATENATE("UHG"," / ",Monatsverwendungsnachweis!$D$7," / ",RIGHT(Monatsverwendungsnachweis!$F$7,2)," / ",ROW()-1))</f>
        <v/>
      </c>
      <c r="D253" s="330" t="str">
        <f t="shared" si="26"/>
        <v/>
      </c>
      <c r="E253" s="330" t="str">
        <f t="shared" si="27"/>
        <v/>
      </c>
      <c r="F253" s="329" t="str">
        <f>IF(A253="","",VLOOKUP(Monatsverwendungsnachweis!B264,Positionen,5,FALSE))</f>
        <v/>
      </c>
      <c r="G253" s="418" t="str">
        <f>IF(A253="","",CONCATENATE(Monatsverwendungsnachweis!D264," / ",LEFT(Monatsverwendungsnachweis!E264,3)," / ",UHG," / ",Ermittlung_Kofi!V254," x Monat"," a ",VLOOKUP(UHG,TN_UHG_Jahr_Monat,Monatsverwendungsnachweis!$S$9,FALSE), "€ /"," ",Ermittlung_Kofi!AC254," x Tage"," a ",VLOOKUP(UHG,TN_UHG_Jahr_Tag,Monatsverwendungsnachweis!$S$9,FALSE), "€"))</f>
        <v/>
      </c>
      <c r="H253" s="447" t="str">
        <f>IF(A253="","",Ermittlung_Kofi!V254*VLOOKUP(UHG,TN_UHG_Jahr_Monat,Monatsverwendungsnachweis!$S$9,FALSE)+Ermittlung_Kofi!AC254*VLOOKUP(UHG,TN_UHG_Jahr_Tag,Monatsverwendungsnachweis!$S$9,FALSE))</f>
        <v/>
      </c>
      <c r="I253" s="447" t="str">
        <f t="shared" si="28"/>
        <v/>
      </c>
      <c r="J253" s="329" t="str">
        <f>IF(A253="","",IF(Monatsverwendungsnachweis!S264="","",Monatsverwendungsnachweis!S264))</f>
        <v/>
      </c>
      <c r="K253" s="329" t="str">
        <f t="shared" si="29"/>
        <v/>
      </c>
    </row>
    <row r="254" spans="1:11" x14ac:dyDescent="0.25">
      <c r="A254" s="328" t="str">
        <f>IF(Ermittlung_Kofi!M255=0,"",IFERROR(VLOOKUP(Monatsverwendungsnachweis!B265,Positionen,4,FALSE),""))</f>
        <v/>
      </c>
      <c r="B254" s="329" t="str">
        <f t="shared" si="25"/>
        <v/>
      </c>
      <c r="C254" s="328" t="str">
        <f>IF(A254="","",CONCATENATE("UHG"," / ",Monatsverwendungsnachweis!$D$7," / ",RIGHT(Monatsverwendungsnachweis!$F$7,2)," / ",ROW()-1))</f>
        <v/>
      </c>
      <c r="D254" s="330" t="str">
        <f t="shared" si="26"/>
        <v/>
      </c>
      <c r="E254" s="330" t="str">
        <f t="shared" si="27"/>
        <v/>
      </c>
      <c r="F254" s="329" t="str">
        <f>IF(A254="","",VLOOKUP(Monatsverwendungsnachweis!B265,Positionen,5,FALSE))</f>
        <v/>
      </c>
      <c r="G254" s="418" t="str">
        <f>IF(A254="","",CONCATENATE(Monatsverwendungsnachweis!D265," / ",LEFT(Monatsverwendungsnachweis!E265,3)," / ",UHG," / ",Ermittlung_Kofi!V255," x Monat"," a ",VLOOKUP(UHG,TN_UHG_Jahr_Monat,Monatsverwendungsnachweis!$S$9,FALSE), "€ /"," ",Ermittlung_Kofi!AC255," x Tage"," a ",VLOOKUP(UHG,TN_UHG_Jahr_Tag,Monatsverwendungsnachweis!$S$9,FALSE), "€"))</f>
        <v/>
      </c>
      <c r="H254" s="447" t="str">
        <f>IF(A254="","",Ermittlung_Kofi!V255*VLOOKUP(UHG,TN_UHG_Jahr_Monat,Monatsverwendungsnachweis!$S$9,FALSE)+Ermittlung_Kofi!AC255*VLOOKUP(UHG,TN_UHG_Jahr_Tag,Monatsverwendungsnachweis!$S$9,FALSE))</f>
        <v/>
      </c>
      <c r="I254" s="447" t="str">
        <f t="shared" si="28"/>
        <v/>
      </c>
      <c r="J254" s="329" t="str">
        <f>IF(A254="","",IF(Monatsverwendungsnachweis!S265="","",Monatsverwendungsnachweis!S265))</f>
        <v/>
      </c>
      <c r="K254" s="329" t="str">
        <f t="shared" si="29"/>
        <v/>
      </c>
    </row>
    <row r="255" spans="1:11" x14ac:dyDescent="0.25">
      <c r="A255" s="328" t="str">
        <f>IF(Ermittlung_Kofi!M256=0,"",IFERROR(VLOOKUP(Monatsverwendungsnachweis!B266,Positionen,4,FALSE),""))</f>
        <v/>
      </c>
      <c r="B255" s="329" t="str">
        <f t="shared" si="25"/>
        <v/>
      </c>
      <c r="C255" s="328" t="str">
        <f>IF(A255="","",CONCATENATE("UHG"," / ",Monatsverwendungsnachweis!$D$7," / ",RIGHT(Monatsverwendungsnachweis!$F$7,2)," / ",ROW()-1))</f>
        <v/>
      </c>
      <c r="D255" s="330" t="str">
        <f t="shared" si="26"/>
        <v/>
      </c>
      <c r="E255" s="330" t="str">
        <f t="shared" si="27"/>
        <v/>
      </c>
      <c r="F255" s="329" t="str">
        <f>IF(A255="","",VLOOKUP(Monatsverwendungsnachweis!B266,Positionen,5,FALSE))</f>
        <v/>
      </c>
      <c r="G255" s="418" t="str">
        <f>IF(A255="","",CONCATENATE(Monatsverwendungsnachweis!D266," / ",LEFT(Monatsverwendungsnachweis!E266,3)," / ",UHG," / ",Ermittlung_Kofi!V256," x Monat"," a ",VLOOKUP(UHG,TN_UHG_Jahr_Monat,Monatsverwendungsnachweis!$S$9,FALSE), "€ /"," ",Ermittlung_Kofi!AC256," x Tage"," a ",VLOOKUP(UHG,TN_UHG_Jahr_Tag,Monatsverwendungsnachweis!$S$9,FALSE), "€"))</f>
        <v/>
      </c>
      <c r="H255" s="447" t="str">
        <f>IF(A255="","",Ermittlung_Kofi!V256*VLOOKUP(UHG,TN_UHG_Jahr_Monat,Monatsverwendungsnachweis!$S$9,FALSE)+Ermittlung_Kofi!AC256*VLOOKUP(UHG,TN_UHG_Jahr_Tag,Monatsverwendungsnachweis!$S$9,FALSE))</f>
        <v/>
      </c>
      <c r="I255" s="447" t="str">
        <f t="shared" si="28"/>
        <v/>
      </c>
      <c r="J255" s="329" t="str">
        <f>IF(A255="","",IF(Monatsverwendungsnachweis!S266="","",Monatsverwendungsnachweis!S266))</f>
        <v/>
      </c>
      <c r="K255" s="329" t="str">
        <f t="shared" si="29"/>
        <v/>
      </c>
    </row>
    <row r="256" spans="1:11" x14ac:dyDescent="0.25">
      <c r="A256" s="328" t="str">
        <f>IF(Ermittlung_Kofi!M257=0,"",IFERROR(VLOOKUP(Monatsverwendungsnachweis!B267,Positionen,4,FALSE),""))</f>
        <v/>
      </c>
      <c r="B256" s="329" t="str">
        <f t="shared" si="25"/>
        <v/>
      </c>
      <c r="C256" s="328" t="str">
        <f>IF(A256="","",CONCATENATE("UHG"," / ",Monatsverwendungsnachweis!$D$7," / ",RIGHT(Monatsverwendungsnachweis!$F$7,2)," / ",ROW()-1))</f>
        <v/>
      </c>
      <c r="D256" s="330" t="str">
        <f t="shared" si="26"/>
        <v/>
      </c>
      <c r="E256" s="330" t="str">
        <f t="shared" si="27"/>
        <v/>
      </c>
      <c r="F256" s="329" t="str">
        <f>IF(A256="","",VLOOKUP(Monatsverwendungsnachweis!B267,Positionen,5,FALSE))</f>
        <v/>
      </c>
      <c r="G256" s="418" t="str">
        <f>IF(A256="","",CONCATENATE(Monatsverwendungsnachweis!D267," / ",LEFT(Monatsverwendungsnachweis!E267,3)," / ",UHG," / ",Ermittlung_Kofi!V257," x Monat"," a ",VLOOKUP(UHG,TN_UHG_Jahr_Monat,Monatsverwendungsnachweis!$S$9,FALSE), "€ /"," ",Ermittlung_Kofi!AC257," x Tage"," a ",VLOOKUP(UHG,TN_UHG_Jahr_Tag,Monatsverwendungsnachweis!$S$9,FALSE), "€"))</f>
        <v/>
      </c>
      <c r="H256" s="447" t="str">
        <f>IF(A256="","",Ermittlung_Kofi!V257*VLOOKUP(UHG,TN_UHG_Jahr_Monat,Monatsverwendungsnachweis!$S$9,FALSE)+Ermittlung_Kofi!AC257*VLOOKUP(UHG,TN_UHG_Jahr_Tag,Monatsverwendungsnachweis!$S$9,FALSE))</f>
        <v/>
      </c>
      <c r="I256" s="447" t="str">
        <f t="shared" si="28"/>
        <v/>
      </c>
      <c r="J256" s="329" t="str">
        <f>IF(A256="","",IF(Monatsverwendungsnachweis!S267="","",Monatsverwendungsnachweis!S267))</f>
        <v/>
      </c>
      <c r="K256" s="329" t="str">
        <f t="shared" si="29"/>
        <v/>
      </c>
    </row>
    <row r="257" spans="1:11" x14ac:dyDescent="0.25">
      <c r="A257" s="328" t="str">
        <f>IF(Ermittlung_Kofi!M258=0,"",IFERROR(VLOOKUP(Monatsverwendungsnachweis!B268,Positionen,4,FALSE),""))</f>
        <v/>
      </c>
      <c r="B257" s="329" t="str">
        <f t="shared" si="25"/>
        <v/>
      </c>
      <c r="C257" s="328" t="str">
        <f>IF(A257="","",CONCATENATE("UHG"," / ",Monatsverwendungsnachweis!$D$7," / ",RIGHT(Monatsverwendungsnachweis!$F$7,2)," / ",ROW()-1))</f>
        <v/>
      </c>
      <c r="D257" s="330" t="str">
        <f t="shared" si="26"/>
        <v/>
      </c>
      <c r="E257" s="330" t="str">
        <f t="shared" si="27"/>
        <v/>
      </c>
      <c r="F257" s="329" t="str">
        <f>IF(A257="","",VLOOKUP(Monatsverwendungsnachweis!B268,Positionen,5,FALSE))</f>
        <v/>
      </c>
      <c r="G257" s="418" t="str">
        <f>IF(A257="","",CONCATENATE(Monatsverwendungsnachweis!D268," / ",LEFT(Monatsverwendungsnachweis!E268,3)," / ",UHG," / ",Ermittlung_Kofi!V258," x Monat"," a ",VLOOKUP(UHG,TN_UHG_Jahr_Monat,Monatsverwendungsnachweis!$S$9,FALSE), "€ /"," ",Ermittlung_Kofi!AC258," x Tage"," a ",VLOOKUP(UHG,TN_UHG_Jahr_Tag,Monatsverwendungsnachweis!$S$9,FALSE), "€"))</f>
        <v/>
      </c>
      <c r="H257" s="447" t="str">
        <f>IF(A257="","",Ermittlung_Kofi!V258*VLOOKUP(UHG,TN_UHG_Jahr_Monat,Monatsverwendungsnachweis!$S$9,FALSE)+Ermittlung_Kofi!AC258*VLOOKUP(UHG,TN_UHG_Jahr_Tag,Monatsverwendungsnachweis!$S$9,FALSE))</f>
        <v/>
      </c>
      <c r="I257" s="447" t="str">
        <f t="shared" si="28"/>
        <v/>
      </c>
      <c r="J257" s="329" t="str">
        <f>IF(A257="","",IF(Monatsverwendungsnachweis!S268="","",Monatsverwendungsnachweis!S268))</f>
        <v/>
      </c>
      <c r="K257" s="329" t="str">
        <f t="shared" si="29"/>
        <v/>
      </c>
    </row>
    <row r="258" spans="1:11" x14ac:dyDescent="0.25">
      <c r="A258" s="328" t="str">
        <f>IF(Ermittlung_Kofi!M259=0,"",IFERROR(VLOOKUP(Monatsverwendungsnachweis!B269,Positionen,4,FALSE),""))</f>
        <v/>
      </c>
      <c r="B258" s="329" t="str">
        <f t="shared" si="25"/>
        <v/>
      </c>
      <c r="C258" s="328" t="str">
        <f>IF(A258="","",CONCATENATE("UHG"," / ",Monatsverwendungsnachweis!$D$7," / ",RIGHT(Monatsverwendungsnachweis!$F$7,2)," / ",ROW()-1))</f>
        <v/>
      </c>
      <c r="D258" s="330" t="str">
        <f t="shared" si="26"/>
        <v/>
      </c>
      <c r="E258" s="330" t="str">
        <f t="shared" si="27"/>
        <v/>
      </c>
      <c r="F258" s="329" t="str">
        <f>IF(A258="","",VLOOKUP(Monatsverwendungsnachweis!B269,Positionen,5,FALSE))</f>
        <v/>
      </c>
      <c r="G258" s="418" t="str">
        <f>IF(A258="","",CONCATENATE(Monatsverwendungsnachweis!D269," / ",LEFT(Monatsverwendungsnachweis!E269,3)," / ",UHG," / ",Ermittlung_Kofi!V259," x Monat"," a ",VLOOKUP(UHG,TN_UHG_Jahr_Monat,Monatsverwendungsnachweis!$S$9,FALSE), "€ /"," ",Ermittlung_Kofi!AC259," x Tage"," a ",VLOOKUP(UHG,TN_UHG_Jahr_Tag,Monatsverwendungsnachweis!$S$9,FALSE), "€"))</f>
        <v/>
      </c>
      <c r="H258" s="447" t="str">
        <f>IF(A258="","",Ermittlung_Kofi!V259*VLOOKUP(UHG,TN_UHG_Jahr_Monat,Monatsverwendungsnachweis!$S$9,FALSE)+Ermittlung_Kofi!AC259*VLOOKUP(UHG,TN_UHG_Jahr_Tag,Monatsverwendungsnachweis!$S$9,FALSE))</f>
        <v/>
      </c>
      <c r="I258" s="447" t="str">
        <f t="shared" si="28"/>
        <v/>
      </c>
      <c r="J258" s="329" t="str">
        <f>IF(A258="","",IF(Monatsverwendungsnachweis!S269="","",Monatsverwendungsnachweis!S269))</f>
        <v/>
      </c>
      <c r="K258" s="329" t="str">
        <f t="shared" si="29"/>
        <v/>
      </c>
    </row>
    <row r="259" spans="1:11" x14ac:dyDescent="0.25">
      <c r="A259" s="328" t="str">
        <f>IF(Ermittlung_Kofi!M260=0,"",IFERROR(VLOOKUP(Monatsverwendungsnachweis!B270,Positionen,4,FALSE),""))</f>
        <v/>
      </c>
      <c r="B259" s="329" t="str">
        <f t="shared" si="25"/>
        <v/>
      </c>
      <c r="C259" s="328" t="str">
        <f>IF(A259="","",CONCATENATE("UHG"," / ",Monatsverwendungsnachweis!$D$7," / ",RIGHT(Monatsverwendungsnachweis!$F$7,2)," / ",ROW()-1))</f>
        <v/>
      </c>
      <c r="D259" s="330" t="str">
        <f t="shared" si="26"/>
        <v/>
      </c>
      <c r="E259" s="330" t="str">
        <f t="shared" si="27"/>
        <v/>
      </c>
      <c r="F259" s="329" t="str">
        <f>IF(A259="","",VLOOKUP(Monatsverwendungsnachweis!B270,Positionen,5,FALSE))</f>
        <v/>
      </c>
      <c r="G259" s="418" t="str">
        <f>IF(A259="","",CONCATENATE(Monatsverwendungsnachweis!D270," / ",LEFT(Monatsverwendungsnachweis!E270,3)," / ",UHG," / ",Ermittlung_Kofi!V260," x Monat"," a ",VLOOKUP(UHG,TN_UHG_Jahr_Monat,Monatsverwendungsnachweis!$S$9,FALSE), "€ /"," ",Ermittlung_Kofi!AC260," x Tage"," a ",VLOOKUP(UHG,TN_UHG_Jahr_Tag,Monatsverwendungsnachweis!$S$9,FALSE), "€"))</f>
        <v/>
      </c>
      <c r="H259" s="447" t="str">
        <f>IF(A259="","",Ermittlung_Kofi!V260*VLOOKUP(UHG,TN_UHG_Jahr_Monat,Monatsverwendungsnachweis!$S$9,FALSE)+Ermittlung_Kofi!AC260*VLOOKUP(UHG,TN_UHG_Jahr_Tag,Monatsverwendungsnachweis!$S$9,FALSE))</f>
        <v/>
      </c>
      <c r="I259" s="447" t="str">
        <f t="shared" si="28"/>
        <v/>
      </c>
      <c r="J259" s="329" t="str">
        <f>IF(A259="","",IF(Monatsverwendungsnachweis!S270="","",Monatsverwendungsnachweis!S270))</f>
        <v/>
      </c>
      <c r="K259" s="329" t="str">
        <f t="shared" si="29"/>
        <v/>
      </c>
    </row>
    <row r="260" spans="1:11" x14ac:dyDescent="0.25">
      <c r="A260" s="328" t="str">
        <f>IF(Ermittlung_Kofi!M261=0,"",IFERROR(VLOOKUP(Monatsverwendungsnachweis!B271,Positionen,4,FALSE),""))</f>
        <v/>
      </c>
      <c r="B260" s="329" t="str">
        <f t="shared" si="25"/>
        <v/>
      </c>
      <c r="C260" s="328" t="str">
        <f>IF(A260="","",CONCATENATE("UHG"," / ",Monatsverwendungsnachweis!$D$7," / ",RIGHT(Monatsverwendungsnachweis!$F$7,2)," / ",ROW()-1))</f>
        <v/>
      </c>
      <c r="D260" s="330" t="str">
        <f t="shared" si="26"/>
        <v/>
      </c>
      <c r="E260" s="330" t="str">
        <f t="shared" si="27"/>
        <v/>
      </c>
      <c r="F260" s="329" t="str">
        <f>IF(A260="","",VLOOKUP(Monatsverwendungsnachweis!B271,Positionen,5,FALSE))</f>
        <v/>
      </c>
      <c r="G260" s="418" t="str">
        <f>IF(A260="","",CONCATENATE(Monatsverwendungsnachweis!D271," / ",LEFT(Monatsverwendungsnachweis!E271,3)," / ",UHG," / ",Ermittlung_Kofi!V261," x Monat"," a ",VLOOKUP(UHG,TN_UHG_Jahr_Monat,Monatsverwendungsnachweis!$S$9,FALSE), "€ /"," ",Ermittlung_Kofi!AC261," x Tage"," a ",VLOOKUP(UHG,TN_UHG_Jahr_Tag,Monatsverwendungsnachweis!$S$9,FALSE), "€"))</f>
        <v/>
      </c>
      <c r="H260" s="447" t="str">
        <f>IF(A260="","",Ermittlung_Kofi!V261*VLOOKUP(UHG,TN_UHG_Jahr_Monat,Monatsverwendungsnachweis!$S$9,FALSE)+Ermittlung_Kofi!AC261*VLOOKUP(UHG,TN_UHG_Jahr_Tag,Monatsverwendungsnachweis!$S$9,FALSE))</f>
        <v/>
      </c>
      <c r="I260" s="447" t="str">
        <f t="shared" si="28"/>
        <v/>
      </c>
      <c r="J260" s="329" t="str">
        <f>IF(A260="","",IF(Monatsverwendungsnachweis!S271="","",Monatsverwendungsnachweis!S271))</f>
        <v/>
      </c>
      <c r="K260" s="329" t="str">
        <f t="shared" si="29"/>
        <v/>
      </c>
    </row>
    <row r="261" spans="1:11" x14ac:dyDescent="0.25">
      <c r="A261" s="328" t="str">
        <f>IF(Ermittlung_Kofi!M262=0,"",IFERROR(VLOOKUP(Monatsverwendungsnachweis!B272,Positionen,4,FALSE),""))</f>
        <v/>
      </c>
      <c r="B261" s="329" t="str">
        <f t="shared" si="25"/>
        <v/>
      </c>
      <c r="C261" s="328" t="str">
        <f>IF(A261="","",CONCATENATE("UHG"," / ",Monatsverwendungsnachweis!$D$7," / ",RIGHT(Monatsverwendungsnachweis!$F$7,2)," / ",ROW()-1))</f>
        <v/>
      </c>
      <c r="D261" s="330" t="str">
        <f t="shared" si="26"/>
        <v/>
      </c>
      <c r="E261" s="330" t="str">
        <f t="shared" si="27"/>
        <v/>
      </c>
      <c r="F261" s="329" t="str">
        <f>IF(A261="","",VLOOKUP(Monatsverwendungsnachweis!B272,Positionen,5,FALSE))</f>
        <v/>
      </c>
      <c r="G261" s="418" t="str">
        <f>IF(A261="","",CONCATENATE(Monatsverwendungsnachweis!D272," / ",LEFT(Monatsverwendungsnachweis!E272,3)," / ",UHG," / ",Ermittlung_Kofi!V262," x Monat"," a ",VLOOKUP(UHG,TN_UHG_Jahr_Monat,Monatsverwendungsnachweis!$S$9,FALSE), "€ /"," ",Ermittlung_Kofi!AC262," x Tage"," a ",VLOOKUP(UHG,TN_UHG_Jahr_Tag,Monatsverwendungsnachweis!$S$9,FALSE), "€"))</f>
        <v/>
      </c>
      <c r="H261" s="447" t="str">
        <f>IF(A261="","",Ermittlung_Kofi!V262*VLOOKUP(UHG,TN_UHG_Jahr_Monat,Monatsverwendungsnachweis!$S$9,FALSE)+Ermittlung_Kofi!AC262*VLOOKUP(UHG,TN_UHG_Jahr_Tag,Monatsverwendungsnachweis!$S$9,FALSE))</f>
        <v/>
      </c>
      <c r="I261" s="447" t="str">
        <f t="shared" si="28"/>
        <v/>
      </c>
      <c r="J261" s="329" t="str">
        <f>IF(A261="","",IF(Monatsverwendungsnachweis!S272="","",Monatsverwendungsnachweis!S272))</f>
        <v/>
      </c>
      <c r="K261" s="329" t="str">
        <f t="shared" si="29"/>
        <v/>
      </c>
    </row>
    <row r="262" spans="1:11" x14ac:dyDescent="0.25">
      <c r="A262" s="328" t="str">
        <f>IF(Ermittlung_Kofi!M263=0,"",IFERROR(VLOOKUP(Monatsverwendungsnachweis!B273,Positionen,4,FALSE),""))</f>
        <v/>
      </c>
      <c r="B262" s="329" t="str">
        <f t="shared" si="25"/>
        <v/>
      </c>
      <c r="C262" s="328" t="str">
        <f>IF(A262="","",CONCATENATE("UHG"," / ",Monatsverwendungsnachweis!$D$7," / ",RIGHT(Monatsverwendungsnachweis!$F$7,2)," / ",ROW()-1))</f>
        <v/>
      </c>
      <c r="D262" s="330" t="str">
        <f t="shared" si="26"/>
        <v/>
      </c>
      <c r="E262" s="330" t="str">
        <f t="shared" si="27"/>
        <v/>
      </c>
      <c r="F262" s="329" t="str">
        <f>IF(A262="","",VLOOKUP(Monatsverwendungsnachweis!B273,Positionen,5,FALSE))</f>
        <v/>
      </c>
      <c r="G262" s="418" t="str">
        <f>IF(A262="","",CONCATENATE(Monatsverwendungsnachweis!D273," / ",LEFT(Monatsverwendungsnachweis!E273,3)," / ",UHG," / ",Ermittlung_Kofi!V263," x Monat"," a ",VLOOKUP(UHG,TN_UHG_Jahr_Monat,Monatsverwendungsnachweis!$S$9,FALSE), "€ /"," ",Ermittlung_Kofi!AC263," x Tage"," a ",VLOOKUP(UHG,TN_UHG_Jahr_Tag,Monatsverwendungsnachweis!$S$9,FALSE), "€"))</f>
        <v/>
      </c>
      <c r="H262" s="447" t="str">
        <f>IF(A262="","",Ermittlung_Kofi!V263*VLOOKUP(UHG,TN_UHG_Jahr_Monat,Monatsverwendungsnachweis!$S$9,FALSE)+Ermittlung_Kofi!AC263*VLOOKUP(UHG,TN_UHG_Jahr_Tag,Monatsverwendungsnachweis!$S$9,FALSE))</f>
        <v/>
      </c>
      <c r="I262" s="447" t="str">
        <f t="shared" si="28"/>
        <v/>
      </c>
      <c r="J262" s="329" t="str">
        <f>IF(A262="","",IF(Monatsverwendungsnachweis!S273="","",Monatsverwendungsnachweis!S273))</f>
        <v/>
      </c>
      <c r="K262" s="329" t="str">
        <f t="shared" si="29"/>
        <v/>
      </c>
    </row>
    <row r="263" spans="1:11" x14ac:dyDescent="0.25">
      <c r="A263" s="328" t="str">
        <f>IF(Ermittlung_Kofi!M264=0,"",IFERROR(VLOOKUP(Monatsverwendungsnachweis!B274,Positionen,4,FALSE),""))</f>
        <v/>
      </c>
      <c r="B263" s="329" t="str">
        <f t="shared" si="25"/>
        <v/>
      </c>
      <c r="C263" s="328" t="str">
        <f>IF(A263="","",CONCATENATE("UHG"," / ",Monatsverwendungsnachweis!$D$7," / ",RIGHT(Monatsverwendungsnachweis!$F$7,2)," / ",ROW()-1))</f>
        <v/>
      </c>
      <c r="D263" s="330" t="str">
        <f t="shared" si="26"/>
        <v/>
      </c>
      <c r="E263" s="330" t="str">
        <f t="shared" si="27"/>
        <v/>
      </c>
      <c r="F263" s="329" t="str">
        <f>IF(A263="","",VLOOKUP(Monatsverwendungsnachweis!B274,Positionen,5,FALSE))</f>
        <v/>
      </c>
      <c r="G263" s="418" t="str">
        <f>IF(A263="","",CONCATENATE(Monatsverwendungsnachweis!D274," / ",LEFT(Monatsverwendungsnachweis!E274,3)," / ",UHG," / ",Ermittlung_Kofi!V264," x Monat"," a ",VLOOKUP(UHG,TN_UHG_Jahr_Monat,Monatsverwendungsnachweis!$S$9,FALSE), "€ /"," ",Ermittlung_Kofi!AC264," x Tage"," a ",VLOOKUP(UHG,TN_UHG_Jahr_Tag,Monatsverwendungsnachweis!$S$9,FALSE), "€"))</f>
        <v/>
      </c>
      <c r="H263" s="447" t="str">
        <f>IF(A263="","",Ermittlung_Kofi!V264*VLOOKUP(UHG,TN_UHG_Jahr_Monat,Monatsverwendungsnachweis!$S$9,FALSE)+Ermittlung_Kofi!AC264*VLOOKUP(UHG,TN_UHG_Jahr_Tag,Monatsverwendungsnachweis!$S$9,FALSE))</f>
        <v/>
      </c>
      <c r="I263" s="447" t="str">
        <f t="shared" si="28"/>
        <v/>
      </c>
      <c r="J263" s="329" t="str">
        <f>IF(A263="","",IF(Monatsverwendungsnachweis!S274="","",Monatsverwendungsnachweis!S274))</f>
        <v/>
      </c>
      <c r="K263" s="329" t="str">
        <f t="shared" si="29"/>
        <v/>
      </c>
    </row>
    <row r="264" spans="1:11" x14ac:dyDescent="0.25">
      <c r="A264" s="328" t="str">
        <f>IF(Ermittlung_Kofi!M265=0,"",IFERROR(VLOOKUP(Monatsverwendungsnachweis!B275,Positionen,4,FALSE),""))</f>
        <v/>
      </c>
      <c r="B264" s="329" t="str">
        <f t="shared" si="25"/>
        <v/>
      </c>
      <c r="C264" s="328" t="str">
        <f>IF(A264="","",CONCATENATE("UHG"," / ",Monatsverwendungsnachweis!$D$7," / ",RIGHT(Monatsverwendungsnachweis!$F$7,2)," / ",ROW()-1))</f>
        <v/>
      </c>
      <c r="D264" s="330" t="str">
        <f t="shared" si="26"/>
        <v/>
      </c>
      <c r="E264" s="330" t="str">
        <f t="shared" si="27"/>
        <v/>
      </c>
      <c r="F264" s="329" t="str">
        <f>IF(A264="","",VLOOKUP(Monatsverwendungsnachweis!B275,Positionen,5,FALSE))</f>
        <v/>
      </c>
      <c r="G264" s="418" t="str">
        <f>IF(A264="","",CONCATENATE(Monatsverwendungsnachweis!D275," / ",LEFT(Monatsverwendungsnachweis!E275,3)," / ",UHG," / ",Ermittlung_Kofi!V265," x Monat"," a ",VLOOKUP(UHG,TN_UHG_Jahr_Monat,Monatsverwendungsnachweis!$S$9,FALSE), "€ /"," ",Ermittlung_Kofi!AC265," x Tage"," a ",VLOOKUP(UHG,TN_UHG_Jahr_Tag,Monatsverwendungsnachweis!$S$9,FALSE), "€"))</f>
        <v/>
      </c>
      <c r="H264" s="447" t="str">
        <f>IF(A264="","",Ermittlung_Kofi!V265*VLOOKUP(UHG,TN_UHG_Jahr_Monat,Monatsverwendungsnachweis!$S$9,FALSE)+Ermittlung_Kofi!AC265*VLOOKUP(UHG,TN_UHG_Jahr_Tag,Monatsverwendungsnachweis!$S$9,FALSE))</f>
        <v/>
      </c>
      <c r="I264" s="447" t="str">
        <f t="shared" si="28"/>
        <v/>
      </c>
      <c r="J264" s="329" t="str">
        <f>IF(A264="","",IF(Monatsverwendungsnachweis!S275="","",Monatsverwendungsnachweis!S275))</f>
        <v/>
      </c>
      <c r="K264" s="329" t="str">
        <f t="shared" si="29"/>
        <v/>
      </c>
    </row>
    <row r="265" spans="1:11" x14ac:dyDescent="0.25">
      <c r="A265" s="328" t="str">
        <f>IF(Ermittlung_Kofi!M266=0,"",IFERROR(VLOOKUP(Monatsverwendungsnachweis!B276,Positionen,4,FALSE),""))</f>
        <v/>
      </c>
      <c r="B265" s="329" t="str">
        <f t="shared" si="25"/>
        <v/>
      </c>
      <c r="C265" s="328" t="str">
        <f>IF(A265="","",CONCATENATE("UHG"," / ",Monatsverwendungsnachweis!$D$7," / ",RIGHT(Monatsverwendungsnachweis!$F$7,2)," / ",ROW()-1))</f>
        <v/>
      </c>
      <c r="D265" s="330" t="str">
        <f t="shared" si="26"/>
        <v/>
      </c>
      <c r="E265" s="330" t="str">
        <f t="shared" si="27"/>
        <v/>
      </c>
      <c r="F265" s="329" t="str">
        <f>IF(A265="","",VLOOKUP(Monatsverwendungsnachweis!B276,Positionen,5,FALSE))</f>
        <v/>
      </c>
      <c r="G265" s="418" t="str">
        <f>IF(A265="","",CONCATENATE(Monatsverwendungsnachweis!D276," / ",LEFT(Monatsverwendungsnachweis!E276,3)," / ",UHG," / ",Ermittlung_Kofi!V266," x Monat"," a ",VLOOKUP(UHG,TN_UHG_Jahr_Monat,Monatsverwendungsnachweis!$S$9,FALSE), "€ /"," ",Ermittlung_Kofi!AC266," x Tage"," a ",VLOOKUP(UHG,TN_UHG_Jahr_Tag,Monatsverwendungsnachweis!$S$9,FALSE), "€"))</f>
        <v/>
      </c>
      <c r="H265" s="447" t="str">
        <f>IF(A265="","",Ermittlung_Kofi!V266*VLOOKUP(UHG,TN_UHG_Jahr_Monat,Monatsverwendungsnachweis!$S$9,FALSE)+Ermittlung_Kofi!AC266*VLOOKUP(UHG,TN_UHG_Jahr_Tag,Monatsverwendungsnachweis!$S$9,FALSE))</f>
        <v/>
      </c>
      <c r="I265" s="447" t="str">
        <f t="shared" si="28"/>
        <v/>
      </c>
      <c r="J265" s="329" t="str">
        <f>IF(A265="","",IF(Monatsverwendungsnachweis!S276="","",Monatsverwendungsnachweis!S276))</f>
        <v/>
      </c>
      <c r="K265" s="329" t="str">
        <f t="shared" si="29"/>
        <v/>
      </c>
    </row>
    <row r="266" spans="1:11" x14ac:dyDescent="0.25">
      <c r="A266" s="328" t="str">
        <f>IF(Ermittlung_Kofi!M267=0,"",IFERROR(VLOOKUP(Monatsverwendungsnachweis!B277,Positionen,4,FALSE),""))</f>
        <v/>
      </c>
      <c r="B266" s="329" t="str">
        <f t="shared" si="25"/>
        <v/>
      </c>
      <c r="C266" s="328" t="str">
        <f>IF(A266="","",CONCATENATE("UHG"," / ",Monatsverwendungsnachweis!$D$7," / ",RIGHT(Monatsverwendungsnachweis!$F$7,2)," / ",ROW()-1))</f>
        <v/>
      </c>
      <c r="D266" s="330" t="str">
        <f t="shared" si="26"/>
        <v/>
      </c>
      <c r="E266" s="330" t="str">
        <f t="shared" si="27"/>
        <v/>
      </c>
      <c r="F266" s="329" t="str">
        <f>IF(A266="","",VLOOKUP(Monatsverwendungsnachweis!B277,Positionen,5,FALSE))</f>
        <v/>
      </c>
      <c r="G266" s="418" t="str">
        <f>IF(A266="","",CONCATENATE(Monatsverwendungsnachweis!D277," / ",LEFT(Monatsverwendungsnachweis!E277,3)," / ",UHG," / ",Ermittlung_Kofi!V267," x Monat"," a ",VLOOKUP(UHG,TN_UHG_Jahr_Monat,Monatsverwendungsnachweis!$S$9,FALSE), "€ /"," ",Ermittlung_Kofi!AC267," x Tage"," a ",VLOOKUP(UHG,TN_UHG_Jahr_Tag,Monatsverwendungsnachweis!$S$9,FALSE), "€"))</f>
        <v/>
      </c>
      <c r="H266" s="447" t="str">
        <f>IF(A266="","",Ermittlung_Kofi!V267*VLOOKUP(UHG,TN_UHG_Jahr_Monat,Monatsverwendungsnachweis!$S$9,FALSE)+Ermittlung_Kofi!AC267*VLOOKUP(UHG,TN_UHG_Jahr_Tag,Monatsverwendungsnachweis!$S$9,FALSE))</f>
        <v/>
      </c>
      <c r="I266" s="447" t="str">
        <f t="shared" si="28"/>
        <v/>
      </c>
      <c r="J266" s="329" t="str">
        <f>IF(A266="","",IF(Monatsverwendungsnachweis!S277="","",Monatsverwendungsnachweis!S277))</f>
        <v/>
      </c>
      <c r="K266" s="329" t="str">
        <f t="shared" si="29"/>
        <v/>
      </c>
    </row>
    <row r="267" spans="1:11" x14ac:dyDescent="0.25">
      <c r="A267" s="328" t="str">
        <f>IF(Ermittlung_Kofi!M268=0,"",IFERROR(VLOOKUP(Monatsverwendungsnachweis!B278,Positionen,4,FALSE),""))</f>
        <v/>
      </c>
      <c r="B267" s="329" t="str">
        <f t="shared" si="25"/>
        <v/>
      </c>
      <c r="C267" s="328" t="str">
        <f>IF(A267="","",CONCATENATE("UHG"," / ",Monatsverwendungsnachweis!$D$7," / ",RIGHT(Monatsverwendungsnachweis!$F$7,2)," / ",ROW()-1))</f>
        <v/>
      </c>
      <c r="D267" s="330" t="str">
        <f t="shared" si="26"/>
        <v/>
      </c>
      <c r="E267" s="330" t="str">
        <f t="shared" si="27"/>
        <v/>
      </c>
      <c r="F267" s="329" t="str">
        <f>IF(A267="","",VLOOKUP(Monatsverwendungsnachweis!B278,Positionen,5,FALSE))</f>
        <v/>
      </c>
      <c r="G267" s="418" t="str">
        <f>IF(A267="","",CONCATENATE(Monatsverwendungsnachweis!D278," / ",LEFT(Monatsverwendungsnachweis!E278,3)," / ",UHG," / ",Ermittlung_Kofi!V268," x Monat"," a ",VLOOKUP(UHG,TN_UHG_Jahr_Monat,Monatsverwendungsnachweis!$S$9,FALSE), "€ /"," ",Ermittlung_Kofi!AC268," x Tage"," a ",VLOOKUP(UHG,TN_UHG_Jahr_Tag,Monatsverwendungsnachweis!$S$9,FALSE), "€"))</f>
        <v/>
      </c>
      <c r="H267" s="447" t="str">
        <f>IF(A267="","",Ermittlung_Kofi!V268*VLOOKUP(UHG,TN_UHG_Jahr_Monat,Monatsverwendungsnachweis!$S$9,FALSE)+Ermittlung_Kofi!AC268*VLOOKUP(UHG,TN_UHG_Jahr_Tag,Monatsverwendungsnachweis!$S$9,FALSE))</f>
        <v/>
      </c>
      <c r="I267" s="447" t="str">
        <f t="shared" si="28"/>
        <v/>
      </c>
      <c r="J267" s="329" t="str">
        <f>IF(A267="","",IF(Monatsverwendungsnachweis!S278="","",Monatsverwendungsnachweis!S278))</f>
        <v/>
      </c>
      <c r="K267" s="329" t="str">
        <f t="shared" si="29"/>
        <v/>
      </c>
    </row>
    <row r="268" spans="1:11" x14ac:dyDescent="0.25">
      <c r="A268" s="328" t="str">
        <f>IF(Ermittlung_Kofi!M269=0,"",IFERROR(VLOOKUP(Monatsverwendungsnachweis!B279,Positionen,4,FALSE),""))</f>
        <v/>
      </c>
      <c r="B268" s="329" t="str">
        <f t="shared" si="25"/>
        <v/>
      </c>
      <c r="C268" s="328" t="str">
        <f>IF(A268="","",CONCATENATE("UHG"," / ",Monatsverwendungsnachweis!$D$7," / ",RIGHT(Monatsverwendungsnachweis!$F$7,2)," / ",ROW()-1))</f>
        <v/>
      </c>
      <c r="D268" s="330" t="str">
        <f t="shared" si="26"/>
        <v/>
      </c>
      <c r="E268" s="330" t="str">
        <f t="shared" si="27"/>
        <v/>
      </c>
      <c r="F268" s="329" t="str">
        <f>IF(A268="","",VLOOKUP(Monatsverwendungsnachweis!B279,Positionen,5,FALSE))</f>
        <v/>
      </c>
      <c r="G268" s="418" t="str">
        <f>IF(A268="","",CONCATENATE(Monatsverwendungsnachweis!D279," / ",LEFT(Monatsverwendungsnachweis!E279,3)," / ",UHG," / ",Ermittlung_Kofi!V269," x Monat"," a ",VLOOKUP(UHG,TN_UHG_Jahr_Monat,Monatsverwendungsnachweis!$S$9,FALSE), "€ /"," ",Ermittlung_Kofi!AC269," x Tage"," a ",VLOOKUP(UHG,TN_UHG_Jahr_Tag,Monatsverwendungsnachweis!$S$9,FALSE), "€"))</f>
        <v/>
      </c>
      <c r="H268" s="447" t="str">
        <f>IF(A268="","",Ermittlung_Kofi!V269*VLOOKUP(UHG,TN_UHG_Jahr_Monat,Monatsverwendungsnachweis!$S$9,FALSE)+Ermittlung_Kofi!AC269*VLOOKUP(UHG,TN_UHG_Jahr_Tag,Monatsverwendungsnachweis!$S$9,FALSE))</f>
        <v/>
      </c>
      <c r="I268" s="447" t="str">
        <f t="shared" si="28"/>
        <v/>
      </c>
      <c r="J268" s="329" t="str">
        <f>IF(A268="","",IF(Monatsverwendungsnachweis!S279="","",Monatsverwendungsnachweis!S279))</f>
        <v/>
      </c>
      <c r="K268" s="329" t="str">
        <f t="shared" si="29"/>
        <v/>
      </c>
    </row>
    <row r="269" spans="1:11" x14ac:dyDescent="0.25">
      <c r="A269" s="328" t="str">
        <f>IF(Ermittlung_Kofi!M270=0,"",IFERROR(VLOOKUP(Monatsverwendungsnachweis!B280,Positionen,4,FALSE),""))</f>
        <v/>
      </c>
      <c r="B269" s="329" t="str">
        <f t="shared" si="25"/>
        <v/>
      </c>
      <c r="C269" s="328" t="str">
        <f>IF(A269="","",CONCATENATE("UHG"," / ",Monatsverwendungsnachweis!$D$7," / ",RIGHT(Monatsverwendungsnachweis!$F$7,2)," / ",ROW()-1))</f>
        <v/>
      </c>
      <c r="D269" s="330" t="str">
        <f t="shared" si="26"/>
        <v/>
      </c>
      <c r="E269" s="330" t="str">
        <f t="shared" si="27"/>
        <v/>
      </c>
      <c r="F269" s="329" t="str">
        <f>IF(A269="","",VLOOKUP(Monatsverwendungsnachweis!B280,Positionen,5,FALSE))</f>
        <v/>
      </c>
      <c r="G269" s="418" t="str">
        <f>IF(A269="","",CONCATENATE(Monatsverwendungsnachweis!D280," / ",LEFT(Monatsverwendungsnachweis!E280,3)," / ",UHG," / ",Ermittlung_Kofi!V270," x Monat"," a ",VLOOKUP(UHG,TN_UHG_Jahr_Monat,Monatsverwendungsnachweis!$S$9,FALSE), "€ /"," ",Ermittlung_Kofi!AC270," x Tage"," a ",VLOOKUP(UHG,TN_UHG_Jahr_Tag,Monatsverwendungsnachweis!$S$9,FALSE), "€"))</f>
        <v/>
      </c>
      <c r="H269" s="447" t="str">
        <f>IF(A269="","",Ermittlung_Kofi!V270*VLOOKUP(UHG,TN_UHG_Jahr_Monat,Monatsverwendungsnachweis!$S$9,FALSE)+Ermittlung_Kofi!AC270*VLOOKUP(UHG,TN_UHG_Jahr_Tag,Monatsverwendungsnachweis!$S$9,FALSE))</f>
        <v/>
      </c>
      <c r="I269" s="447" t="str">
        <f t="shared" si="28"/>
        <v/>
      </c>
      <c r="J269" s="329" t="str">
        <f>IF(A269="","",IF(Monatsverwendungsnachweis!S280="","",Monatsverwendungsnachweis!S280))</f>
        <v/>
      </c>
      <c r="K269" s="329" t="str">
        <f t="shared" si="29"/>
        <v/>
      </c>
    </row>
    <row r="270" spans="1:11" x14ac:dyDescent="0.25">
      <c r="A270" s="328" t="str">
        <f>IF(Ermittlung_Kofi!M271=0,"",IFERROR(VLOOKUP(Monatsverwendungsnachweis!B281,Positionen,4,FALSE),""))</f>
        <v/>
      </c>
      <c r="B270" s="329" t="str">
        <f t="shared" si="25"/>
        <v/>
      </c>
      <c r="C270" s="328" t="str">
        <f>IF(A270="","",CONCATENATE("UHG"," / ",Monatsverwendungsnachweis!$D$7," / ",RIGHT(Monatsverwendungsnachweis!$F$7,2)," / ",ROW()-1))</f>
        <v/>
      </c>
      <c r="D270" s="330" t="str">
        <f t="shared" si="26"/>
        <v/>
      </c>
      <c r="E270" s="330" t="str">
        <f t="shared" si="27"/>
        <v/>
      </c>
      <c r="F270" s="329" t="str">
        <f>IF(A270="","",VLOOKUP(Monatsverwendungsnachweis!B281,Positionen,5,FALSE))</f>
        <v/>
      </c>
      <c r="G270" s="418" t="str">
        <f>IF(A270="","",CONCATENATE(Monatsverwendungsnachweis!D281," / ",LEFT(Monatsverwendungsnachweis!E281,3)," / ",UHG," / ",Ermittlung_Kofi!V271," x Monat"," a ",VLOOKUP(UHG,TN_UHG_Jahr_Monat,Monatsverwendungsnachweis!$S$9,FALSE), "€ /"," ",Ermittlung_Kofi!AC271," x Tage"," a ",VLOOKUP(UHG,TN_UHG_Jahr_Tag,Monatsverwendungsnachweis!$S$9,FALSE), "€"))</f>
        <v/>
      </c>
      <c r="H270" s="447" t="str">
        <f>IF(A270="","",Ermittlung_Kofi!V271*VLOOKUP(UHG,TN_UHG_Jahr_Monat,Monatsverwendungsnachweis!$S$9,FALSE)+Ermittlung_Kofi!AC271*VLOOKUP(UHG,TN_UHG_Jahr_Tag,Monatsverwendungsnachweis!$S$9,FALSE))</f>
        <v/>
      </c>
      <c r="I270" s="447" t="str">
        <f t="shared" si="28"/>
        <v/>
      </c>
      <c r="J270" s="329" t="str">
        <f>IF(A270="","",IF(Monatsverwendungsnachweis!S281="","",Monatsverwendungsnachweis!S281))</f>
        <v/>
      </c>
      <c r="K270" s="329" t="str">
        <f t="shared" si="29"/>
        <v/>
      </c>
    </row>
    <row r="271" spans="1:11" x14ac:dyDescent="0.25">
      <c r="A271" s="328" t="str">
        <f>IF(Ermittlung_Kofi!M272=0,"",IFERROR(VLOOKUP(Monatsverwendungsnachweis!B282,Positionen,4,FALSE),""))</f>
        <v/>
      </c>
      <c r="B271" s="329" t="str">
        <f t="shared" si="25"/>
        <v/>
      </c>
      <c r="C271" s="328" t="str">
        <f>IF(A271="","",CONCATENATE("UHG"," / ",Monatsverwendungsnachweis!$D$7," / ",RIGHT(Monatsverwendungsnachweis!$F$7,2)," / ",ROW()-1))</f>
        <v/>
      </c>
      <c r="D271" s="330" t="str">
        <f t="shared" si="26"/>
        <v/>
      </c>
      <c r="E271" s="330" t="str">
        <f t="shared" si="27"/>
        <v/>
      </c>
      <c r="F271" s="329" t="str">
        <f>IF(A271="","",VLOOKUP(Monatsverwendungsnachweis!B282,Positionen,5,FALSE))</f>
        <v/>
      </c>
      <c r="G271" s="418" t="str">
        <f>IF(A271="","",CONCATENATE(Monatsverwendungsnachweis!D282," / ",LEFT(Monatsverwendungsnachweis!E282,3)," / ",UHG," / ",Ermittlung_Kofi!V272," x Monat"," a ",VLOOKUP(UHG,TN_UHG_Jahr_Monat,Monatsverwendungsnachweis!$S$9,FALSE), "€ /"," ",Ermittlung_Kofi!AC272," x Tage"," a ",VLOOKUP(UHG,TN_UHG_Jahr_Tag,Monatsverwendungsnachweis!$S$9,FALSE), "€"))</f>
        <v/>
      </c>
      <c r="H271" s="447" t="str">
        <f>IF(A271="","",Ermittlung_Kofi!V272*VLOOKUP(UHG,TN_UHG_Jahr_Monat,Monatsverwendungsnachweis!$S$9,FALSE)+Ermittlung_Kofi!AC272*VLOOKUP(UHG,TN_UHG_Jahr_Tag,Monatsverwendungsnachweis!$S$9,FALSE))</f>
        <v/>
      </c>
      <c r="I271" s="447" t="str">
        <f t="shared" si="28"/>
        <v/>
      </c>
      <c r="J271" s="329" t="str">
        <f>IF(A271="","",IF(Monatsverwendungsnachweis!S282="","",Monatsverwendungsnachweis!S282))</f>
        <v/>
      </c>
      <c r="K271" s="329" t="str">
        <f t="shared" si="29"/>
        <v/>
      </c>
    </row>
    <row r="272" spans="1:11" x14ac:dyDescent="0.25">
      <c r="A272" s="328" t="str">
        <f>IF(Ermittlung_Kofi!M273=0,"",IFERROR(VLOOKUP(Monatsverwendungsnachweis!B283,Positionen,4,FALSE),""))</f>
        <v/>
      </c>
      <c r="B272" s="329" t="str">
        <f t="shared" si="25"/>
        <v/>
      </c>
      <c r="C272" s="328" t="str">
        <f>IF(A272="","",CONCATENATE("UHG"," / ",Monatsverwendungsnachweis!$D$7," / ",RIGHT(Monatsverwendungsnachweis!$F$7,2)," / ",ROW()-1))</f>
        <v/>
      </c>
      <c r="D272" s="330" t="str">
        <f t="shared" si="26"/>
        <v/>
      </c>
      <c r="E272" s="330" t="str">
        <f t="shared" si="27"/>
        <v/>
      </c>
      <c r="F272" s="329" t="str">
        <f>IF(A272="","",VLOOKUP(Monatsverwendungsnachweis!B283,Positionen,5,FALSE))</f>
        <v/>
      </c>
      <c r="G272" s="418" t="str">
        <f>IF(A272="","",CONCATENATE(Monatsverwendungsnachweis!D283," / ",LEFT(Monatsverwendungsnachweis!E283,3)," / ",UHG," / ",Ermittlung_Kofi!V273," x Monat"," a ",VLOOKUP(UHG,TN_UHG_Jahr_Monat,Monatsverwendungsnachweis!$S$9,FALSE), "€ /"," ",Ermittlung_Kofi!AC273," x Tage"," a ",VLOOKUP(UHG,TN_UHG_Jahr_Tag,Monatsverwendungsnachweis!$S$9,FALSE), "€"))</f>
        <v/>
      </c>
      <c r="H272" s="447" t="str">
        <f>IF(A272="","",Ermittlung_Kofi!V273*VLOOKUP(UHG,TN_UHG_Jahr_Monat,Monatsverwendungsnachweis!$S$9,FALSE)+Ermittlung_Kofi!AC273*VLOOKUP(UHG,TN_UHG_Jahr_Tag,Monatsverwendungsnachweis!$S$9,FALSE))</f>
        <v/>
      </c>
      <c r="I272" s="447" t="str">
        <f t="shared" si="28"/>
        <v/>
      </c>
      <c r="J272" s="329" t="str">
        <f>IF(A272="","",IF(Monatsverwendungsnachweis!S283="","",Monatsverwendungsnachweis!S283))</f>
        <v/>
      </c>
      <c r="K272" s="329" t="str">
        <f t="shared" si="29"/>
        <v/>
      </c>
    </row>
    <row r="273" spans="1:11" x14ac:dyDescent="0.25">
      <c r="A273" s="328" t="str">
        <f>IF(Ermittlung_Kofi!M274=0,"",IFERROR(VLOOKUP(Monatsverwendungsnachweis!B284,Positionen,4,FALSE),""))</f>
        <v/>
      </c>
      <c r="B273" s="329" t="str">
        <f t="shared" si="25"/>
        <v/>
      </c>
      <c r="C273" s="328" t="str">
        <f>IF(A273="","",CONCATENATE("UHG"," / ",Monatsverwendungsnachweis!$D$7," / ",RIGHT(Monatsverwendungsnachweis!$F$7,2)," / ",ROW()-1))</f>
        <v/>
      </c>
      <c r="D273" s="330" t="str">
        <f t="shared" si="26"/>
        <v/>
      </c>
      <c r="E273" s="330" t="str">
        <f t="shared" si="27"/>
        <v/>
      </c>
      <c r="F273" s="329" t="str">
        <f>IF(A273="","",VLOOKUP(Monatsverwendungsnachweis!B284,Positionen,5,FALSE))</f>
        <v/>
      </c>
      <c r="G273" s="418" t="str">
        <f>IF(A273="","",CONCATENATE(Monatsverwendungsnachweis!D284," / ",LEFT(Monatsverwendungsnachweis!E284,3)," / ",UHG," / ",Ermittlung_Kofi!V274," x Monat"," a ",VLOOKUP(UHG,TN_UHG_Jahr_Monat,Monatsverwendungsnachweis!$S$9,FALSE), "€ /"," ",Ermittlung_Kofi!AC274," x Tage"," a ",VLOOKUP(UHG,TN_UHG_Jahr_Tag,Monatsverwendungsnachweis!$S$9,FALSE), "€"))</f>
        <v/>
      </c>
      <c r="H273" s="447" t="str">
        <f>IF(A273="","",Ermittlung_Kofi!V274*VLOOKUP(UHG,TN_UHG_Jahr_Monat,Monatsverwendungsnachweis!$S$9,FALSE)+Ermittlung_Kofi!AC274*VLOOKUP(UHG,TN_UHG_Jahr_Tag,Monatsverwendungsnachweis!$S$9,FALSE))</f>
        <v/>
      </c>
      <c r="I273" s="447" t="str">
        <f t="shared" si="28"/>
        <v/>
      </c>
      <c r="J273" s="329" t="str">
        <f>IF(A273="","",IF(Monatsverwendungsnachweis!S284="","",Monatsverwendungsnachweis!S284))</f>
        <v/>
      </c>
      <c r="K273" s="329" t="str">
        <f t="shared" si="29"/>
        <v/>
      </c>
    </row>
    <row r="274" spans="1:11" x14ac:dyDescent="0.25">
      <c r="A274" s="328" t="str">
        <f>IF(Ermittlung_Kofi!M275=0,"",IFERROR(VLOOKUP(Monatsverwendungsnachweis!B285,Positionen,4,FALSE),""))</f>
        <v/>
      </c>
      <c r="B274" s="329" t="str">
        <f t="shared" si="25"/>
        <v/>
      </c>
      <c r="C274" s="328" t="str">
        <f>IF(A274="","",CONCATENATE("UHG"," / ",Monatsverwendungsnachweis!$D$7," / ",RIGHT(Monatsverwendungsnachweis!$F$7,2)," / ",ROW()-1))</f>
        <v/>
      </c>
      <c r="D274" s="330" t="str">
        <f t="shared" si="26"/>
        <v/>
      </c>
      <c r="E274" s="330" t="str">
        <f t="shared" si="27"/>
        <v/>
      </c>
      <c r="F274" s="329" t="str">
        <f>IF(A274="","",VLOOKUP(Monatsverwendungsnachweis!B285,Positionen,5,FALSE))</f>
        <v/>
      </c>
      <c r="G274" s="418" t="str">
        <f>IF(A274="","",CONCATENATE(Monatsverwendungsnachweis!D285," / ",LEFT(Monatsverwendungsnachweis!E285,3)," / ",UHG," / ",Ermittlung_Kofi!V275," x Monat"," a ",VLOOKUP(UHG,TN_UHG_Jahr_Monat,Monatsverwendungsnachweis!$S$9,FALSE), "€ /"," ",Ermittlung_Kofi!AC275," x Tage"," a ",VLOOKUP(UHG,TN_UHG_Jahr_Tag,Monatsverwendungsnachweis!$S$9,FALSE), "€"))</f>
        <v/>
      </c>
      <c r="H274" s="447" t="str">
        <f>IF(A274="","",Ermittlung_Kofi!V275*VLOOKUP(UHG,TN_UHG_Jahr_Monat,Monatsverwendungsnachweis!$S$9,FALSE)+Ermittlung_Kofi!AC275*VLOOKUP(UHG,TN_UHG_Jahr_Tag,Monatsverwendungsnachweis!$S$9,FALSE))</f>
        <v/>
      </c>
      <c r="I274" s="447" t="str">
        <f t="shared" si="28"/>
        <v/>
      </c>
      <c r="J274" s="329" t="str">
        <f>IF(A274="","",IF(Monatsverwendungsnachweis!S285="","",Monatsverwendungsnachweis!S285))</f>
        <v/>
      </c>
      <c r="K274" s="329" t="str">
        <f t="shared" si="29"/>
        <v/>
      </c>
    </row>
    <row r="275" spans="1:11" x14ac:dyDescent="0.25">
      <c r="A275" s="328" t="str">
        <f>IF(Ermittlung_Kofi!M276=0,"",IFERROR(VLOOKUP(Monatsverwendungsnachweis!B286,Positionen,4,FALSE),""))</f>
        <v/>
      </c>
      <c r="B275" s="329" t="str">
        <f t="shared" si="25"/>
        <v/>
      </c>
      <c r="C275" s="328" t="str">
        <f>IF(A275="","",CONCATENATE("UHG"," / ",Monatsverwendungsnachweis!$D$7," / ",RIGHT(Monatsverwendungsnachweis!$F$7,2)," / ",ROW()-1))</f>
        <v/>
      </c>
      <c r="D275" s="330" t="str">
        <f t="shared" si="26"/>
        <v/>
      </c>
      <c r="E275" s="330" t="str">
        <f t="shared" si="27"/>
        <v/>
      </c>
      <c r="F275" s="329" t="str">
        <f>IF(A275="","",VLOOKUP(Monatsverwendungsnachweis!B286,Positionen,5,FALSE))</f>
        <v/>
      </c>
      <c r="G275" s="418" t="str">
        <f>IF(A275="","",CONCATENATE(Monatsverwendungsnachweis!D286," / ",LEFT(Monatsverwendungsnachweis!E286,3)," / ",UHG," / ",Ermittlung_Kofi!V276," x Monat"," a ",VLOOKUP(UHG,TN_UHG_Jahr_Monat,Monatsverwendungsnachweis!$S$9,FALSE), "€ /"," ",Ermittlung_Kofi!AC276," x Tage"," a ",VLOOKUP(UHG,TN_UHG_Jahr_Tag,Monatsverwendungsnachweis!$S$9,FALSE), "€"))</f>
        <v/>
      </c>
      <c r="H275" s="447" t="str">
        <f>IF(A275="","",Ermittlung_Kofi!V276*VLOOKUP(UHG,TN_UHG_Jahr_Monat,Monatsverwendungsnachweis!$S$9,FALSE)+Ermittlung_Kofi!AC276*VLOOKUP(UHG,TN_UHG_Jahr_Tag,Monatsverwendungsnachweis!$S$9,FALSE))</f>
        <v/>
      </c>
      <c r="I275" s="447" t="str">
        <f t="shared" si="28"/>
        <v/>
      </c>
      <c r="J275" s="329" t="str">
        <f>IF(A275="","",IF(Monatsverwendungsnachweis!S286="","",Monatsverwendungsnachweis!S286))</f>
        <v/>
      </c>
      <c r="K275" s="329" t="str">
        <f t="shared" si="29"/>
        <v/>
      </c>
    </row>
    <row r="276" spans="1:11" x14ac:dyDescent="0.25">
      <c r="A276" s="328" t="str">
        <f>IF(Ermittlung_Kofi!M277=0,"",IFERROR(VLOOKUP(Monatsverwendungsnachweis!B287,Positionen,4,FALSE),""))</f>
        <v/>
      </c>
      <c r="B276" s="329" t="str">
        <f t="shared" si="25"/>
        <v/>
      </c>
      <c r="C276" s="328" t="str">
        <f>IF(A276="","",CONCATENATE("UHG"," / ",Monatsverwendungsnachweis!$D$7," / ",RIGHT(Monatsverwendungsnachweis!$F$7,2)," / ",ROW()-1))</f>
        <v/>
      </c>
      <c r="D276" s="330" t="str">
        <f t="shared" si="26"/>
        <v/>
      </c>
      <c r="E276" s="330" t="str">
        <f t="shared" si="27"/>
        <v/>
      </c>
      <c r="F276" s="329" t="str">
        <f>IF(A276="","",VLOOKUP(Monatsverwendungsnachweis!B287,Positionen,5,FALSE))</f>
        <v/>
      </c>
      <c r="G276" s="418" t="str">
        <f>IF(A276="","",CONCATENATE(Monatsverwendungsnachweis!D287," / ",LEFT(Monatsverwendungsnachweis!E287,3)," / ",UHG," / ",Ermittlung_Kofi!V277," x Monat"," a ",VLOOKUP(UHG,TN_UHG_Jahr_Monat,Monatsverwendungsnachweis!$S$9,FALSE), "€ /"," ",Ermittlung_Kofi!AC277," x Tage"," a ",VLOOKUP(UHG,TN_UHG_Jahr_Tag,Monatsverwendungsnachweis!$S$9,FALSE), "€"))</f>
        <v/>
      </c>
      <c r="H276" s="447" t="str">
        <f>IF(A276="","",Ermittlung_Kofi!V277*VLOOKUP(UHG,TN_UHG_Jahr_Monat,Monatsverwendungsnachweis!$S$9,FALSE)+Ermittlung_Kofi!AC277*VLOOKUP(UHG,TN_UHG_Jahr_Tag,Monatsverwendungsnachweis!$S$9,FALSE))</f>
        <v/>
      </c>
      <c r="I276" s="447" t="str">
        <f t="shared" si="28"/>
        <v/>
      </c>
      <c r="J276" s="329" t="str">
        <f>IF(A276="","",IF(Monatsverwendungsnachweis!S287="","",Monatsverwendungsnachweis!S287))</f>
        <v/>
      </c>
      <c r="K276" s="329" t="str">
        <f t="shared" si="29"/>
        <v/>
      </c>
    </row>
    <row r="277" spans="1:11" x14ac:dyDescent="0.25">
      <c r="A277" s="328" t="str">
        <f>IF(Ermittlung_Kofi!M278=0,"",IFERROR(VLOOKUP(Monatsverwendungsnachweis!B288,Positionen,4,FALSE),""))</f>
        <v/>
      </c>
      <c r="B277" s="329" t="str">
        <f t="shared" si="25"/>
        <v/>
      </c>
      <c r="C277" s="328" t="str">
        <f>IF(A277="","",CONCATENATE("UHG"," / ",Monatsverwendungsnachweis!$D$7," / ",RIGHT(Monatsverwendungsnachweis!$F$7,2)," / ",ROW()-1))</f>
        <v/>
      </c>
      <c r="D277" s="330" t="str">
        <f t="shared" si="26"/>
        <v/>
      </c>
      <c r="E277" s="330" t="str">
        <f t="shared" si="27"/>
        <v/>
      </c>
      <c r="F277" s="329" t="str">
        <f>IF(A277="","",VLOOKUP(Monatsverwendungsnachweis!B288,Positionen,5,FALSE))</f>
        <v/>
      </c>
      <c r="G277" s="418" t="str">
        <f>IF(A277="","",CONCATENATE(Monatsverwendungsnachweis!D288," / ",LEFT(Monatsverwendungsnachweis!E288,3)," / ",UHG," / ",Ermittlung_Kofi!V278," x Monat"," a ",VLOOKUP(UHG,TN_UHG_Jahr_Monat,Monatsverwendungsnachweis!$S$9,FALSE), "€ /"," ",Ermittlung_Kofi!AC278," x Tage"," a ",VLOOKUP(UHG,TN_UHG_Jahr_Tag,Monatsverwendungsnachweis!$S$9,FALSE), "€"))</f>
        <v/>
      </c>
      <c r="H277" s="447" t="str">
        <f>IF(A277="","",Ermittlung_Kofi!V278*VLOOKUP(UHG,TN_UHG_Jahr_Monat,Monatsverwendungsnachweis!$S$9,FALSE)+Ermittlung_Kofi!AC278*VLOOKUP(UHG,TN_UHG_Jahr_Tag,Monatsverwendungsnachweis!$S$9,FALSE))</f>
        <v/>
      </c>
      <c r="I277" s="447" t="str">
        <f t="shared" si="28"/>
        <v/>
      </c>
      <c r="J277" s="329" t="str">
        <f>IF(A277="","",IF(Monatsverwendungsnachweis!S288="","",Monatsverwendungsnachweis!S288))</f>
        <v/>
      </c>
      <c r="K277" s="329" t="str">
        <f t="shared" si="29"/>
        <v/>
      </c>
    </row>
    <row r="278" spans="1:11" x14ac:dyDescent="0.25">
      <c r="A278" s="328" t="str">
        <f>IF(Ermittlung_Kofi!M279=0,"",IFERROR(VLOOKUP(Monatsverwendungsnachweis!B289,Positionen,4,FALSE),""))</f>
        <v/>
      </c>
      <c r="B278" s="329" t="str">
        <f t="shared" si="25"/>
        <v/>
      </c>
      <c r="C278" s="328" t="str">
        <f>IF(A278="","",CONCATENATE("UHG"," / ",Monatsverwendungsnachweis!$D$7," / ",RIGHT(Monatsverwendungsnachweis!$F$7,2)," / ",ROW()-1))</f>
        <v/>
      </c>
      <c r="D278" s="330" t="str">
        <f t="shared" si="26"/>
        <v/>
      </c>
      <c r="E278" s="330" t="str">
        <f t="shared" si="27"/>
        <v/>
      </c>
      <c r="F278" s="329" t="str">
        <f>IF(A278="","",VLOOKUP(Monatsverwendungsnachweis!B289,Positionen,5,FALSE))</f>
        <v/>
      </c>
      <c r="G278" s="418" t="str">
        <f>IF(A278="","",CONCATENATE(Monatsverwendungsnachweis!D289," / ",LEFT(Monatsverwendungsnachweis!E289,3)," / ",UHG," / ",Ermittlung_Kofi!V279," x Monat"," a ",VLOOKUP(UHG,TN_UHG_Jahr_Monat,Monatsverwendungsnachweis!$S$9,FALSE), "€ /"," ",Ermittlung_Kofi!AC279," x Tage"," a ",VLOOKUP(UHG,TN_UHG_Jahr_Tag,Monatsverwendungsnachweis!$S$9,FALSE), "€"))</f>
        <v/>
      </c>
      <c r="H278" s="447" t="str">
        <f>IF(A278="","",Ermittlung_Kofi!V279*VLOOKUP(UHG,TN_UHG_Jahr_Monat,Monatsverwendungsnachweis!$S$9,FALSE)+Ermittlung_Kofi!AC279*VLOOKUP(UHG,TN_UHG_Jahr_Tag,Monatsverwendungsnachweis!$S$9,FALSE))</f>
        <v/>
      </c>
      <c r="I278" s="447" t="str">
        <f t="shared" si="28"/>
        <v/>
      </c>
      <c r="J278" s="329" t="str">
        <f>IF(A278="","",IF(Monatsverwendungsnachweis!S289="","",Monatsverwendungsnachweis!S289))</f>
        <v/>
      </c>
      <c r="K278" s="329" t="str">
        <f t="shared" si="29"/>
        <v/>
      </c>
    </row>
    <row r="279" spans="1:11" x14ac:dyDescent="0.25">
      <c r="A279" s="328" t="str">
        <f>IF(Ermittlung_Kofi!M280=0,"",IFERROR(VLOOKUP(Monatsverwendungsnachweis!B290,Positionen,4,FALSE),""))</f>
        <v/>
      </c>
      <c r="B279" s="329" t="str">
        <f t="shared" si="25"/>
        <v/>
      </c>
      <c r="C279" s="328" t="str">
        <f>IF(A279="","",CONCATENATE("UHG"," / ",Monatsverwendungsnachweis!$D$7," / ",RIGHT(Monatsverwendungsnachweis!$F$7,2)," / ",ROW()-1))</f>
        <v/>
      </c>
      <c r="D279" s="330" t="str">
        <f t="shared" si="26"/>
        <v/>
      </c>
      <c r="E279" s="330" t="str">
        <f t="shared" si="27"/>
        <v/>
      </c>
      <c r="F279" s="329" t="str">
        <f>IF(A279="","",VLOOKUP(Monatsverwendungsnachweis!B290,Positionen,5,FALSE))</f>
        <v/>
      </c>
      <c r="G279" s="418" t="str">
        <f>IF(A279="","",CONCATENATE(Monatsverwendungsnachweis!D290," / ",LEFT(Monatsverwendungsnachweis!E290,3)," / ",UHG," / ",Ermittlung_Kofi!V280," x Monat"," a ",VLOOKUP(UHG,TN_UHG_Jahr_Monat,Monatsverwendungsnachweis!$S$9,FALSE), "€ /"," ",Ermittlung_Kofi!AC280," x Tage"," a ",VLOOKUP(UHG,TN_UHG_Jahr_Tag,Monatsverwendungsnachweis!$S$9,FALSE), "€"))</f>
        <v/>
      </c>
      <c r="H279" s="447" t="str">
        <f>IF(A279="","",Ermittlung_Kofi!V280*VLOOKUP(UHG,TN_UHG_Jahr_Monat,Monatsverwendungsnachweis!$S$9,FALSE)+Ermittlung_Kofi!AC280*VLOOKUP(UHG,TN_UHG_Jahr_Tag,Monatsverwendungsnachweis!$S$9,FALSE))</f>
        <v/>
      </c>
      <c r="I279" s="447" t="str">
        <f t="shared" si="28"/>
        <v/>
      </c>
      <c r="J279" s="329" t="str">
        <f>IF(A279="","",IF(Monatsverwendungsnachweis!S290="","",Monatsverwendungsnachweis!S290))</f>
        <v/>
      </c>
      <c r="K279" s="329" t="str">
        <f t="shared" si="29"/>
        <v/>
      </c>
    </row>
    <row r="280" spans="1:11" x14ac:dyDescent="0.25">
      <c r="A280" s="328" t="str">
        <f>IF(Ermittlung_Kofi!M281=0,"",IFERROR(VLOOKUP(Monatsverwendungsnachweis!B291,Positionen,4,FALSE),""))</f>
        <v/>
      </c>
      <c r="B280" s="329" t="str">
        <f t="shared" si="25"/>
        <v/>
      </c>
      <c r="C280" s="328" t="str">
        <f>IF(A280="","",CONCATENATE("UHG"," / ",Monatsverwendungsnachweis!$D$7," / ",RIGHT(Monatsverwendungsnachweis!$F$7,2)," / ",ROW()-1))</f>
        <v/>
      </c>
      <c r="D280" s="330" t="str">
        <f t="shared" si="26"/>
        <v/>
      </c>
      <c r="E280" s="330" t="str">
        <f t="shared" si="27"/>
        <v/>
      </c>
      <c r="F280" s="329" t="str">
        <f>IF(A280="","",VLOOKUP(Monatsverwendungsnachweis!B291,Positionen,5,FALSE))</f>
        <v/>
      </c>
      <c r="G280" s="418" t="str">
        <f>IF(A280="","",CONCATENATE(Monatsverwendungsnachweis!D291," / ",LEFT(Monatsverwendungsnachweis!E291,3)," / ",UHG," / ",Ermittlung_Kofi!V281," x Monat"," a ",VLOOKUP(UHG,TN_UHG_Jahr_Monat,Monatsverwendungsnachweis!$S$9,FALSE), "€ /"," ",Ermittlung_Kofi!AC281," x Tage"," a ",VLOOKUP(UHG,TN_UHG_Jahr_Tag,Monatsverwendungsnachweis!$S$9,FALSE), "€"))</f>
        <v/>
      </c>
      <c r="H280" s="447" t="str">
        <f>IF(A280="","",Ermittlung_Kofi!V281*VLOOKUP(UHG,TN_UHG_Jahr_Monat,Monatsverwendungsnachweis!$S$9,FALSE)+Ermittlung_Kofi!AC281*VLOOKUP(UHG,TN_UHG_Jahr_Tag,Monatsverwendungsnachweis!$S$9,FALSE))</f>
        <v/>
      </c>
      <c r="I280" s="447" t="str">
        <f t="shared" si="28"/>
        <v/>
      </c>
      <c r="J280" s="329" t="str">
        <f>IF(A280="","",IF(Monatsverwendungsnachweis!S291="","",Monatsverwendungsnachweis!S291))</f>
        <v/>
      </c>
      <c r="K280" s="329" t="str">
        <f t="shared" si="29"/>
        <v/>
      </c>
    </row>
    <row r="281" spans="1:11" x14ac:dyDescent="0.25">
      <c r="A281" s="328" t="str">
        <f>IF(Ermittlung_Kofi!M282=0,"",IFERROR(VLOOKUP(Monatsverwendungsnachweis!B292,Positionen,4,FALSE),""))</f>
        <v/>
      </c>
      <c r="B281" s="329" t="str">
        <f t="shared" si="25"/>
        <v/>
      </c>
      <c r="C281" s="328" t="str">
        <f>IF(A281="","",CONCATENATE("UHG"," / ",Monatsverwendungsnachweis!$D$7," / ",RIGHT(Monatsverwendungsnachweis!$F$7,2)," / ",ROW()-1))</f>
        <v/>
      </c>
      <c r="D281" s="330" t="str">
        <f t="shared" si="26"/>
        <v/>
      </c>
      <c r="E281" s="330" t="str">
        <f t="shared" si="27"/>
        <v/>
      </c>
      <c r="F281" s="329" t="str">
        <f>IF(A281="","",VLOOKUP(Monatsverwendungsnachweis!B292,Positionen,5,FALSE))</f>
        <v/>
      </c>
      <c r="G281" s="418" t="str">
        <f>IF(A281="","",CONCATENATE(Monatsverwendungsnachweis!D292," / ",LEFT(Monatsverwendungsnachweis!E292,3)," / ",UHG," / ",Ermittlung_Kofi!V282," x Monat"," a ",VLOOKUP(UHG,TN_UHG_Jahr_Monat,Monatsverwendungsnachweis!$S$9,FALSE), "€ /"," ",Ermittlung_Kofi!AC282," x Tage"," a ",VLOOKUP(UHG,TN_UHG_Jahr_Tag,Monatsverwendungsnachweis!$S$9,FALSE), "€"))</f>
        <v/>
      </c>
      <c r="H281" s="447" t="str">
        <f>IF(A281="","",Ermittlung_Kofi!V282*VLOOKUP(UHG,TN_UHG_Jahr_Monat,Monatsverwendungsnachweis!$S$9,FALSE)+Ermittlung_Kofi!AC282*VLOOKUP(UHG,TN_UHG_Jahr_Tag,Monatsverwendungsnachweis!$S$9,FALSE))</f>
        <v/>
      </c>
      <c r="I281" s="447" t="str">
        <f t="shared" si="28"/>
        <v/>
      </c>
      <c r="J281" s="329" t="str">
        <f>IF(A281="","",IF(Monatsverwendungsnachweis!S292="","",Monatsverwendungsnachweis!S292))</f>
        <v/>
      </c>
      <c r="K281" s="329" t="str">
        <f t="shared" si="29"/>
        <v/>
      </c>
    </row>
    <row r="282" spans="1:11" x14ac:dyDescent="0.25">
      <c r="A282" s="328" t="str">
        <f>IF(Ermittlung_Kofi!M283=0,"",IFERROR(VLOOKUP(Monatsverwendungsnachweis!B293,Positionen,4,FALSE),""))</f>
        <v/>
      </c>
      <c r="B282" s="329" t="str">
        <f t="shared" si="25"/>
        <v/>
      </c>
      <c r="C282" s="328" t="str">
        <f>IF(A282="","",CONCATENATE("UHG"," / ",Monatsverwendungsnachweis!$D$7," / ",RIGHT(Monatsverwendungsnachweis!$F$7,2)," / ",ROW()-1))</f>
        <v/>
      </c>
      <c r="D282" s="330" t="str">
        <f t="shared" si="26"/>
        <v/>
      </c>
      <c r="E282" s="330" t="str">
        <f t="shared" si="27"/>
        <v/>
      </c>
      <c r="F282" s="329" t="str">
        <f>IF(A282="","",VLOOKUP(Monatsverwendungsnachweis!B293,Positionen,5,FALSE))</f>
        <v/>
      </c>
      <c r="G282" s="418" t="str">
        <f>IF(A282="","",CONCATENATE(Monatsverwendungsnachweis!D293," / ",LEFT(Monatsverwendungsnachweis!E293,3)," / ",UHG," / ",Ermittlung_Kofi!V283," x Monat"," a ",VLOOKUP(UHG,TN_UHG_Jahr_Monat,Monatsverwendungsnachweis!$S$9,FALSE), "€ /"," ",Ermittlung_Kofi!AC283," x Tage"," a ",VLOOKUP(UHG,TN_UHG_Jahr_Tag,Monatsverwendungsnachweis!$S$9,FALSE), "€"))</f>
        <v/>
      </c>
      <c r="H282" s="447" t="str">
        <f>IF(A282="","",Ermittlung_Kofi!V283*VLOOKUP(UHG,TN_UHG_Jahr_Monat,Monatsverwendungsnachweis!$S$9,FALSE)+Ermittlung_Kofi!AC283*VLOOKUP(UHG,TN_UHG_Jahr_Tag,Monatsverwendungsnachweis!$S$9,FALSE))</f>
        <v/>
      </c>
      <c r="I282" s="447" t="str">
        <f t="shared" si="28"/>
        <v/>
      </c>
      <c r="J282" s="329" t="str">
        <f>IF(A282="","",IF(Monatsverwendungsnachweis!S293="","",Monatsverwendungsnachweis!S293))</f>
        <v/>
      </c>
      <c r="K282" s="329" t="str">
        <f t="shared" si="29"/>
        <v/>
      </c>
    </row>
    <row r="283" spans="1:11" x14ac:dyDescent="0.25">
      <c r="A283" s="328" t="str">
        <f>IF(Ermittlung_Kofi!M284=0,"",IFERROR(VLOOKUP(Monatsverwendungsnachweis!B294,Positionen,4,FALSE),""))</f>
        <v/>
      </c>
      <c r="B283" s="329" t="str">
        <f t="shared" si="25"/>
        <v/>
      </c>
      <c r="C283" s="328" t="str">
        <f>IF(A283="","",CONCATENATE("UHG"," / ",Monatsverwendungsnachweis!$D$7," / ",RIGHT(Monatsverwendungsnachweis!$F$7,2)," / ",ROW()-1))</f>
        <v/>
      </c>
      <c r="D283" s="330" t="str">
        <f t="shared" si="26"/>
        <v/>
      </c>
      <c r="E283" s="330" t="str">
        <f t="shared" si="27"/>
        <v/>
      </c>
      <c r="F283" s="329" t="str">
        <f>IF(A283="","",VLOOKUP(Monatsverwendungsnachweis!B294,Positionen,5,FALSE))</f>
        <v/>
      </c>
      <c r="G283" s="418" t="str">
        <f>IF(A283="","",CONCATENATE(Monatsverwendungsnachweis!D294," / ",LEFT(Monatsverwendungsnachweis!E294,3)," / ",UHG," / ",Ermittlung_Kofi!V284," x Monat"," a ",VLOOKUP(UHG,TN_UHG_Jahr_Monat,Monatsverwendungsnachweis!$S$9,FALSE), "€ /"," ",Ermittlung_Kofi!AC284," x Tage"," a ",VLOOKUP(UHG,TN_UHG_Jahr_Tag,Monatsverwendungsnachweis!$S$9,FALSE), "€"))</f>
        <v/>
      </c>
      <c r="H283" s="447" t="str">
        <f>IF(A283="","",Ermittlung_Kofi!V284*VLOOKUP(UHG,TN_UHG_Jahr_Monat,Monatsverwendungsnachweis!$S$9,FALSE)+Ermittlung_Kofi!AC284*VLOOKUP(UHG,TN_UHG_Jahr_Tag,Monatsverwendungsnachweis!$S$9,FALSE))</f>
        <v/>
      </c>
      <c r="I283" s="447" t="str">
        <f t="shared" si="28"/>
        <v/>
      </c>
      <c r="J283" s="329" t="str">
        <f>IF(A283="","",IF(Monatsverwendungsnachweis!S294="","",Monatsverwendungsnachweis!S294))</f>
        <v/>
      </c>
      <c r="K283" s="329" t="str">
        <f t="shared" si="29"/>
        <v/>
      </c>
    </row>
    <row r="284" spans="1:11" x14ac:dyDescent="0.25">
      <c r="A284" s="328" t="str">
        <f>IF(Ermittlung_Kofi!M285=0,"",IFERROR(VLOOKUP(Monatsverwendungsnachweis!B295,Positionen,4,FALSE),""))</f>
        <v/>
      </c>
      <c r="B284" s="329" t="str">
        <f t="shared" si="25"/>
        <v/>
      </c>
      <c r="C284" s="328" t="str">
        <f>IF(A284="","",CONCATENATE("UHG"," / ",Monatsverwendungsnachweis!$D$7," / ",RIGHT(Monatsverwendungsnachweis!$F$7,2)," / ",ROW()-1))</f>
        <v/>
      </c>
      <c r="D284" s="330" t="str">
        <f t="shared" si="26"/>
        <v/>
      </c>
      <c r="E284" s="330" t="str">
        <f t="shared" si="27"/>
        <v/>
      </c>
      <c r="F284" s="329" t="str">
        <f>IF(A284="","",VLOOKUP(Monatsverwendungsnachweis!B295,Positionen,5,FALSE))</f>
        <v/>
      </c>
      <c r="G284" s="418" t="str">
        <f>IF(A284="","",CONCATENATE(Monatsverwendungsnachweis!D295," / ",LEFT(Monatsverwendungsnachweis!E295,3)," / ",UHG," / ",Ermittlung_Kofi!V285," x Monat"," a ",VLOOKUP(UHG,TN_UHG_Jahr_Monat,Monatsverwendungsnachweis!$S$9,FALSE), "€ /"," ",Ermittlung_Kofi!AC285," x Tage"," a ",VLOOKUP(UHG,TN_UHG_Jahr_Tag,Monatsverwendungsnachweis!$S$9,FALSE), "€"))</f>
        <v/>
      </c>
      <c r="H284" s="447" t="str">
        <f>IF(A284="","",Ermittlung_Kofi!V285*VLOOKUP(UHG,TN_UHG_Jahr_Monat,Monatsverwendungsnachweis!$S$9,FALSE)+Ermittlung_Kofi!AC285*VLOOKUP(UHG,TN_UHG_Jahr_Tag,Monatsverwendungsnachweis!$S$9,FALSE))</f>
        <v/>
      </c>
      <c r="I284" s="447" t="str">
        <f t="shared" si="28"/>
        <v/>
      </c>
      <c r="J284" s="329" t="str">
        <f>IF(A284="","",IF(Monatsverwendungsnachweis!S295="","",Monatsverwendungsnachweis!S295))</f>
        <v/>
      </c>
      <c r="K284" s="329" t="str">
        <f t="shared" si="29"/>
        <v/>
      </c>
    </row>
    <row r="285" spans="1:11" x14ac:dyDescent="0.25">
      <c r="A285" s="328" t="str">
        <f>IF(Ermittlung_Kofi!M286=0,"",IFERROR(VLOOKUP(Monatsverwendungsnachweis!B296,Positionen,4,FALSE),""))</f>
        <v/>
      </c>
      <c r="B285" s="329" t="str">
        <f t="shared" si="25"/>
        <v/>
      </c>
      <c r="C285" s="328" t="str">
        <f>IF(A285="","",CONCATENATE("UHG"," / ",Monatsverwendungsnachweis!$D$7," / ",RIGHT(Monatsverwendungsnachweis!$F$7,2)," / ",ROW()-1))</f>
        <v/>
      </c>
      <c r="D285" s="330" t="str">
        <f t="shared" si="26"/>
        <v/>
      </c>
      <c r="E285" s="330" t="str">
        <f t="shared" si="27"/>
        <v/>
      </c>
      <c r="F285" s="329" t="str">
        <f>IF(A285="","",VLOOKUP(Monatsverwendungsnachweis!B296,Positionen,5,FALSE))</f>
        <v/>
      </c>
      <c r="G285" s="418" t="str">
        <f>IF(A285="","",CONCATENATE(Monatsverwendungsnachweis!D296," / ",LEFT(Monatsverwendungsnachweis!E296,3)," / ",UHG," / ",Ermittlung_Kofi!V286," x Monat"," a ",VLOOKUP(UHG,TN_UHG_Jahr_Monat,Monatsverwendungsnachweis!$S$9,FALSE), "€ /"," ",Ermittlung_Kofi!AC286," x Tage"," a ",VLOOKUP(UHG,TN_UHG_Jahr_Tag,Monatsverwendungsnachweis!$S$9,FALSE), "€"))</f>
        <v/>
      </c>
      <c r="H285" s="447" t="str">
        <f>IF(A285="","",Ermittlung_Kofi!V286*VLOOKUP(UHG,TN_UHG_Jahr_Monat,Monatsverwendungsnachweis!$S$9,FALSE)+Ermittlung_Kofi!AC286*VLOOKUP(UHG,TN_UHG_Jahr_Tag,Monatsverwendungsnachweis!$S$9,FALSE))</f>
        <v/>
      </c>
      <c r="I285" s="447" t="str">
        <f t="shared" si="28"/>
        <v/>
      </c>
      <c r="J285" s="329" t="str">
        <f>IF(A285="","",IF(Monatsverwendungsnachweis!S296="","",Monatsverwendungsnachweis!S296))</f>
        <v/>
      </c>
      <c r="K285" s="329" t="str">
        <f t="shared" si="29"/>
        <v/>
      </c>
    </row>
    <row r="286" spans="1:11" x14ac:dyDescent="0.25">
      <c r="A286" s="328" t="str">
        <f>IF(Ermittlung_Kofi!M287=0,"",IFERROR(VLOOKUP(Monatsverwendungsnachweis!B297,Positionen,4,FALSE),""))</f>
        <v/>
      </c>
      <c r="B286" s="329" t="str">
        <f t="shared" si="25"/>
        <v/>
      </c>
      <c r="C286" s="328" t="str">
        <f>IF(A286="","",CONCATENATE("UHG"," / ",Monatsverwendungsnachweis!$D$7," / ",RIGHT(Monatsverwendungsnachweis!$F$7,2)," / ",ROW()-1))</f>
        <v/>
      </c>
      <c r="D286" s="330" t="str">
        <f t="shared" si="26"/>
        <v/>
      </c>
      <c r="E286" s="330" t="str">
        <f t="shared" si="27"/>
        <v/>
      </c>
      <c r="F286" s="329" t="str">
        <f>IF(A286="","",VLOOKUP(Monatsverwendungsnachweis!B297,Positionen,5,FALSE))</f>
        <v/>
      </c>
      <c r="G286" s="418" t="str">
        <f>IF(A286="","",CONCATENATE(Monatsverwendungsnachweis!D297," / ",LEFT(Monatsverwendungsnachweis!E297,3)," / ",UHG," / ",Ermittlung_Kofi!V287," x Monat"," a ",VLOOKUP(UHG,TN_UHG_Jahr_Monat,Monatsverwendungsnachweis!$S$9,FALSE), "€ /"," ",Ermittlung_Kofi!AC287," x Tage"," a ",VLOOKUP(UHG,TN_UHG_Jahr_Tag,Monatsverwendungsnachweis!$S$9,FALSE), "€"))</f>
        <v/>
      </c>
      <c r="H286" s="447" t="str">
        <f>IF(A286="","",Ermittlung_Kofi!V287*VLOOKUP(UHG,TN_UHG_Jahr_Monat,Monatsverwendungsnachweis!$S$9,FALSE)+Ermittlung_Kofi!AC287*VLOOKUP(UHG,TN_UHG_Jahr_Tag,Monatsverwendungsnachweis!$S$9,FALSE))</f>
        <v/>
      </c>
      <c r="I286" s="447" t="str">
        <f t="shared" si="28"/>
        <v/>
      </c>
      <c r="J286" s="329" t="str">
        <f>IF(A286="","",IF(Monatsverwendungsnachweis!S297="","",Monatsverwendungsnachweis!S297))</f>
        <v/>
      </c>
      <c r="K286" s="329" t="str">
        <f t="shared" si="29"/>
        <v/>
      </c>
    </row>
    <row r="287" spans="1:11" x14ac:dyDescent="0.25">
      <c r="A287" s="328" t="str">
        <f>IF(Ermittlung_Kofi!M288=0,"",IFERROR(VLOOKUP(Monatsverwendungsnachweis!B298,Positionen,4,FALSE),""))</f>
        <v/>
      </c>
      <c r="B287" s="329" t="str">
        <f t="shared" si="25"/>
        <v/>
      </c>
      <c r="C287" s="328" t="str">
        <f>IF(A287="","",CONCATENATE("UHG"," / ",Monatsverwendungsnachweis!$D$7," / ",RIGHT(Monatsverwendungsnachweis!$F$7,2)," / ",ROW()-1))</f>
        <v/>
      </c>
      <c r="D287" s="330" t="str">
        <f t="shared" si="26"/>
        <v/>
      </c>
      <c r="E287" s="330" t="str">
        <f t="shared" si="27"/>
        <v/>
      </c>
      <c r="F287" s="329" t="str">
        <f>IF(A287="","",VLOOKUP(Monatsverwendungsnachweis!B298,Positionen,5,FALSE))</f>
        <v/>
      </c>
      <c r="G287" s="418" t="str">
        <f>IF(A287="","",CONCATENATE(Monatsverwendungsnachweis!D298," / ",LEFT(Monatsverwendungsnachweis!E298,3)," / ",UHG," / ",Ermittlung_Kofi!V288," x Monat"," a ",VLOOKUP(UHG,TN_UHG_Jahr_Monat,Monatsverwendungsnachweis!$S$9,FALSE), "€ /"," ",Ermittlung_Kofi!AC288," x Tage"," a ",VLOOKUP(UHG,TN_UHG_Jahr_Tag,Monatsverwendungsnachweis!$S$9,FALSE), "€"))</f>
        <v/>
      </c>
      <c r="H287" s="447" t="str">
        <f>IF(A287="","",Ermittlung_Kofi!V288*VLOOKUP(UHG,TN_UHG_Jahr_Monat,Monatsverwendungsnachweis!$S$9,FALSE)+Ermittlung_Kofi!AC288*VLOOKUP(UHG,TN_UHG_Jahr_Tag,Monatsverwendungsnachweis!$S$9,FALSE))</f>
        <v/>
      </c>
      <c r="I287" s="447" t="str">
        <f t="shared" si="28"/>
        <v/>
      </c>
      <c r="J287" s="329" t="str">
        <f>IF(A287="","",IF(Monatsverwendungsnachweis!S298="","",Monatsverwendungsnachweis!S298))</f>
        <v/>
      </c>
      <c r="K287" s="329" t="str">
        <f t="shared" si="29"/>
        <v/>
      </c>
    </row>
    <row r="288" spans="1:11" x14ac:dyDescent="0.25">
      <c r="A288" s="328" t="str">
        <f>IF(Ermittlung_Kofi!M289=0,"",IFERROR(VLOOKUP(Monatsverwendungsnachweis!B299,Positionen,4,FALSE),""))</f>
        <v/>
      </c>
      <c r="B288" s="329" t="str">
        <f t="shared" si="25"/>
        <v/>
      </c>
      <c r="C288" s="328" t="str">
        <f>IF(A288="","",CONCATENATE("UHG"," / ",Monatsverwendungsnachweis!$D$7," / ",RIGHT(Monatsverwendungsnachweis!$F$7,2)," / ",ROW()-1))</f>
        <v/>
      </c>
      <c r="D288" s="330" t="str">
        <f t="shared" si="26"/>
        <v/>
      </c>
      <c r="E288" s="330" t="str">
        <f t="shared" si="27"/>
        <v/>
      </c>
      <c r="F288" s="329" t="str">
        <f>IF(A288="","",VLOOKUP(Monatsverwendungsnachweis!B299,Positionen,5,FALSE))</f>
        <v/>
      </c>
      <c r="G288" s="418" t="str">
        <f>IF(A288="","",CONCATENATE(Monatsverwendungsnachweis!D299," / ",LEFT(Monatsverwendungsnachweis!E299,3)," / ",UHG," / ",Ermittlung_Kofi!V289," x Monat"," a ",VLOOKUP(UHG,TN_UHG_Jahr_Monat,Monatsverwendungsnachweis!$S$9,FALSE), "€ /"," ",Ermittlung_Kofi!AC289," x Tage"," a ",VLOOKUP(UHG,TN_UHG_Jahr_Tag,Monatsverwendungsnachweis!$S$9,FALSE), "€"))</f>
        <v/>
      </c>
      <c r="H288" s="447" t="str">
        <f>IF(A288="","",Ermittlung_Kofi!V289*VLOOKUP(UHG,TN_UHG_Jahr_Monat,Monatsverwendungsnachweis!$S$9,FALSE)+Ermittlung_Kofi!AC289*VLOOKUP(UHG,TN_UHG_Jahr_Tag,Monatsverwendungsnachweis!$S$9,FALSE))</f>
        <v/>
      </c>
      <c r="I288" s="447" t="str">
        <f t="shared" si="28"/>
        <v/>
      </c>
      <c r="J288" s="329" t="str">
        <f>IF(A288="","",IF(Monatsverwendungsnachweis!S299="","",Monatsverwendungsnachweis!S299))</f>
        <v/>
      </c>
      <c r="K288" s="329" t="str">
        <f t="shared" si="29"/>
        <v/>
      </c>
    </row>
    <row r="289" spans="1:11" x14ac:dyDescent="0.25">
      <c r="A289" s="328" t="str">
        <f>IF(Ermittlung_Kofi!M290=0,"",IFERROR(VLOOKUP(Monatsverwendungsnachweis!B300,Positionen,4,FALSE),""))</f>
        <v/>
      </c>
      <c r="B289" s="329" t="str">
        <f t="shared" si="25"/>
        <v/>
      </c>
      <c r="C289" s="328" t="str">
        <f>IF(A289="","",CONCATENATE("UHG"," / ",Monatsverwendungsnachweis!$D$7," / ",RIGHT(Monatsverwendungsnachweis!$F$7,2)," / ",ROW()-1))</f>
        <v/>
      </c>
      <c r="D289" s="330" t="str">
        <f t="shared" si="26"/>
        <v/>
      </c>
      <c r="E289" s="330" t="str">
        <f t="shared" si="27"/>
        <v/>
      </c>
      <c r="F289" s="329" t="str">
        <f>IF(A289="","",VLOOKUP(Monatsverwendungsnachweis!B300,Positionen,5,FALSE))</f>
        <v/>
      </c>
      <c r="G289" s="418" t="str">
        <f>IF(A289="","",CONCATENATE(Monatsverwendungsnachweis!D300," / ",LEFT(Monatsverwendungsnachweis!E300,3)," / ",UHG," / ",Ermittlung_Kofi!V290," x Monat"," a ",VLOOKUP(UHG,TN_UHG_Jahr_Monat,Monatsverwendungsnachweis!$S$9,FALSE), "€ /"," ",Ermittlung_Kofi!AC290," x Tage"," a ",VLOOKUP(UHG,TN_UHG_Jahr_Tag,Monatsverwendungsnachweis!$S$9,FALSE), "€"))</f>
        <v/>
      </c>
      <c r="H289" s="447" t="str">
        <f>IF(A289="","",Ermittlung_Kofi!V290*VLOOKUP(UHG,TN_UHG_Jahr_Monat,Monatsverwendungsnachweis!$S$9,FALSE)+Ermittlung_Kofi!AC290*VLOOKUP(UHG,TN_UHG_Jahr_Tag,Monatsverwendungsnachweis!$S$9,FALSE))</f>
        <v/>
      </c>
      <c r="I289" s="447" t="str">
        <f t="shared" si="28"/>
        <v/>
      </c>
      <c r="J289" s="329" t="str">
        <f>IF(A289="","",IF(Monatsverwendungsnachweis!S300="","",Monatsverwendungsnachweis!S300))</f>
        <v/>
      </c>
      <c r="K289" s="329" t="str">
        <f t="shared" si="29"/>
        <v/>
      </c>
    </row>
    <row r="290" spans="1:11" x14ac:dyDescent="0.25">
      <c r="A290" s="328" t="str">
        <f>IF(Ermittlung_Kofi!M291=0,"",IFERROR(VLOOKUP(Monatsverwendungsnachweis!B301,Positionen,4,FALSE),""))</f>
        <v/>
      </c>
      <c r="B290" s="329" t="str">
        <f t="shared" si="25"/>
        <v/>
      </c>
      <c r="C290" s="328" t="str">
        <f>IF(A290="","",CONCATENATE("UHG"," / ",Monatsverwendungsnachweis!$D$7," / ",RIGHT(Monatsverwendungsnachweis!$F$7,2)," / ",ROW()-1))</f>
        <v/>
      </c>
      <c r="D290" s="330" t="str">
        <f t="shared" si="26"/>
        <v/>
      </c>
      <c r="E290" s="330" t="str">
        <f t="shared" si="27"/>
        <v/>
      </c>
      <c r="F290" s="329" t="str">
        <f>IF(A290="","",VLOOKUP(Monatsverwendungsnachweis!B301,Positionen,5,FALSE))</f>
        <v/>
      </c>
      <c r="G290" s="418" t="str">
        <f>IF(A290="","",CONCATENATE(Monatsverwendungsnachweis!D301," / ",LEFT(Monatsverwendungsnachweis!E301,3)," / ",UHG," / ",Ermittlung_Kofi!V291," x Monat"," a ",VLOOKUP(UHG,TN_UHG_Jahr_Monat,Monatsverwendungsnachweis!$S$9,FALSE), "€ /"," ",Ermittlung_Kofi!AC291," x Tage"," a ",VLOOKUP(UHG,TN_UHG_Jahr_Tag,Monatsverwendungsnachweis!$S$9,FALSE), "€"))</f>
        <v/>
      </c>
      <c r="H290" s="447" t="str">
        <f>IF(A290="","",Ermittlung_Kofi!V291*VLOOKUP(UHG,TN_UHG_Jahr_Monat,Monatsverwendungsnachweis!$S$9,FALSE)+Ermittlung_Kofi!AC291*VLOOKUP(UHG,TN_UHG_Jahr_Tag,Monatsverwendungsnachweis!$S$9,FALSE))</f>
        <v/>
      </c>
      <c r="I290" s="447" t="str">
        <f t="shared" si="28"/>
        <v/>
      </c>
      <c r="J290" s="329" t="str">
        <f>IF(A290="","",IF(Monatsverwendungsnachweis!S301="","",Monatsverwendungsnachweis!S301))</f>
        <v/>
      </c>
      <c r="K290" s="329" t="str">
        <f t="shared" si="29"/>
        <v/>
      </c>
    </row>
    <row r="291" spans="1:11" x14ac:dyDescent="0.25">
      <c r="A291" s="328" t="str">
        <f>IF(Ermittlung_Kofi!M292=0,"",IFERROR(VLOOKUP(Monatsverwendungsnachweis!B302,Positionen,4,FALSE),""))</f>
        <v/>
      </c>
      <c r="B291" s="329" t="str">
        <f t="shared" si="25"/>
        <v/>
      </c>
      <c r="C291" s="328" t="str">
        <f>IF(A291="","",CONCATENATE("UHG"," / ",Monatsverwendungsnachweis!$D$7," / ",RIGHT(Monatsverwendungsnachweis!$F$7,2)," / ",ROW()-1))</f>
        <v/>
      </c>
      <c r="D291" s="330" t="str">
        <f t="shared" si="26"/>
        <v/>
      </c>
      <c r="E291" s="330" t="str">
        <f t="shared" si="27"/>
        <v/>
      </c>
      <c r="F291" s="329" t="str">
        <f>IF(A291="","",VLOOKUP(Monatsverwendungsnachweis!B302,Positionen,5,FALSE))</f>
        <v/>
      </c>
      <c r="G291" s="418" t="str">
        <f>IF(A291="","",CONCATENATE(Monatsverwendungsnachweis!D302," / ",LEFT(Monatsverwendungsnachweis!E302,3)," / ",UHG," / ",Ermittlung_Kofi!V292," x Monat"," a ",VLOOKUP(UHG,TN_UHG_Jahr_Monat,Monatsverwendungsnachweis!$S$9,FALSE), "€ /"," ",Ermittlung_Kofi!AC292," x Tage"," a ",VLOOKUP(UHG,TN_UHG_Jahr_Tag,Monatsverwendungsnachweis!$S$9,FALSE), "€"))</f>
        <v/>
      </c>
      <c r="H291" s="447" t="str">
        <f>IF(A291="","",Ermittlung_Kofi!V292*VLOOKUP(UHG,TN_UHG_Jahr_Monat,Monatsverwendungsnachweis!$S$9,FALSE)+Ermittlung_Kofi!AC292*VLOOKUP(UHG,TN_UHG_Jahr_Tag,Monatsverwendungsnachweis!$S$9,FALSE))</f>
        <v/>
      </c>
      <c r="I291" s="447" t="str">
        <f t="shared" si="28"/>
        <v/>
      </c>
      <c r="J291" s="329" t="str">
        <f>IF(A291="","",IF(Monatsverwendungsnachweis!S302="","",Monatsverwendungsnachweis!S302))</f>
        <v/>
      </c>
      <c r="K291" s="329" t="str">
        <f t="shared" si="29"/>
        <v/>
      </c>
    </row>
    <row r="292" spans="1:11" x14ac:dyDescent="0.25">
      <c r="A292" s="328" t="str">
        <f>IF(Ermittlung_Kofi!M293=0,"",IFERROR(VLOOKUP(Monatsverwendungsnachweis!B303,Positionen,4,FALSE),""))</f>
        <v/>
      </c>
      <c r="B292" s="329" t="str">
        <f t="shared" si="25"/>
        <v/>
      </c>
      <c r="C292" s="328" t="str">
        <f>IF(A292="","",CONCATENATE("UHG"," / ",Monatsverwendungsnachweis!$D$7," / ",RIGHT(Monatsverwendungsnachweis!$F$7,2)," / ",ROW()-1))</f>
        <v/>
      </c>
      <c r="D292" s="330" t="str">
        <f t="shared" si="26"/>
        <v/>
      </c>
      <c r="E292" s="330" t="str">
        <f t="shared" si="27"/>
        <v/>
      </c>
      <c r="F292" s="329" t="str">
        <f>IF(A292="","",VLOOKUP(Monatsverwendungsnachweis!B303,Positionen,5,FALSE))</f>
        <v/>
      </c>
      <c r="G292" s="418" t="str">
        <f>IF(A292="","",CONCATENATE(Monatsverwendungsnachweis!D303," / ",LEFT(Monatsverwendungsnachweis!E303,3)," / ",UHG," / ",Ermittlung_Kofi!V293," x Monat"," a ",VLOOKUP(UHG,TN_UHG_Jahr_Monat,Monatsverwendungsnachweis!$S$9,FALSE), "€ /"," ",Ermittlung_Kofi!AC293," x Tage"," a ",VLOOKUP(UHG,TN_UHG_Jahr_Tag,Monatsverwendungsnachweis!$S$9,FALSE), "€"))</f>
        <v/>
      </c>
      <c r="H292" s="447" t="str">
        <f>IF(A292="","",Ermittlung_Kofi!V293*VLOOKUP(UHG,TN_UHG_Jahr_Monat,Monatsverwendungsnachweis!$S$9,FALSE)+Ermittlung_Kofi!AC293*VLOOKUP(UHG,TN_UHG_Jahr_Tag,Monatsverwendungsnachweis!$S$9,FALSE))</f>
        <v/>
      </c>
      <c r="I292" s="447" t="str">
        <f t="shared" si="28"/>
        <v/>
      </c>
      <c r="J292" s="329" t="str">
        <f>IF(A292="","",IF(Monatsverwendungsnachweis!S303="","",Monatsverwendungsnachweis!S303))</f>
        <v/>
      </c>
      <c r="K292" s="329" t="str">
        <f t="shared" si="29"/>
        <v/>
      </c>
    </row>
    <row r="293" spans="1:11" x14ac:dyDescent="0.25">
      <c r="A293" s="328" t="str">
        <f>IF(Ermittlung_Kofi!M294=0,"",IFERROR(VLOOKUP(Monatsverwendungsnachweis!B304,Positionen,4,FALSE),""))</f>
        <v/>
      </c>
      <c r="B293" s="329" t="str">
        <f t="shared" ref="B293:B301" si="30">IF(A293="","","ZE")</f>
        <v/>
      </c>
      <c r="C293" s="328" t="str">
        <f>IF(A293="","",CONCATENATE("UHG"," / ",Monatsverwendungsnachweis!$D$7," / ",RIGHT(Monatsverwendungsnachweis!$F$7,2)," / ",ROW()-1))</f>
        <v/>
      </c>
      <c r="D293" s="330" t="str">
        <f t="shared" ref="D293:D301" si="31">IF(A293="","",Monatsende)</f>
        <v/>
      </c>
      <c r="E293" s="330" t="str">
        <f t="shared" ref="E293:E301" si="32">IF(A293="","",Monatsende)</f>
        <v/>
      </c>
      <c r="F293" s="329" t="str">
        <f>IF(A293="","",VLOOKUP(Monatsverwendungsnachweis!B304,Positionen,5,FALSE))</f>
        <v/>
      </c>
      <c r="G293" s="418" t="str">
        <f>IF(A293="","",CONCATENATE(Monatsverwendungsnachweis!D304," / ",LEFT(Monatsverwendungsnachweis!E304,3)," / ",UHG," / ",Ermittlung_Kofi!V294," x Monat"," a ",VLOOKUP(UHG,TN_UHG_Jahr_Monat,Monatsverwendungsnachweis!$S$9,FALSE), "€ /"," ",Ermittlung_Kofi!AC294," x Tage"," a ",VLOOKUP(UHG,TN_UHG_Jahr_Tag,Monatsverwendungsnachweis!$S$9,FALSE), "€"))</f>
        <v/>
      </c>
      <c r="H293" s="447" t="str">
        <f>IF(A293="","",Ermittlung_Kofi!V294*VLOOKUP(UHG,TN_UHG_Jahr_Monat,Monatsverwendungsnachweis!$S$9,FALSE)+Ermittlung_Kofi!AC294*VLOOKUP(UHG,TN_UHG_Jahr_Tag,Monatsverwendungsnachweis!$S$9,FALSE))</f>
        <v/>
      </c>
      <c r="I293" s="447" t="str">
        <f t="shared" ref="I293:I301" si="33">H293</f>
        <v/>
      </c>
      <c r="J293" s="329" t="str">
        <f>IF(A293="","",IF(Monatsverwendungsnachweis!S304="","",Monatsverwendungsnachweis!S304))</f>
        <v/>
      </c>
      <c r="K293" s="329" t="str">
        <f t="shared" ref="K293:K301" si="34">IF(A293="","","0")</f>
        <v/>
      </c>
    </row>
    <row r="294" spans="1:11" x14ac:dyDescent="0.25">
      <c r="A294" s="328" t="str">
        <f>IF(Ermittlung_Kofi!M295=0,"",IFERROR(VLOOKUP(Monatsverwendungsnachweis!B305,Positionen,4,FALSE),""))</f>
        <v/>
      </c>
      <c r="B294" s="329" t="str">
        <f t="shared" si="30"/>
        <v/>
      </c>
      <c r="C294" s="328" t="str">
        <f>IF(A294="","",CONCATENATE("UHG"," / ",Monatsverwendungsnachweis!$D$7," / ",RIGHT(Monatsverwendungsnachweis!$F$7,2)," / ",ROW()-1))</f>
        <v/>
      </c>
      <c r="D294" s="330" t="str">
        <f t="shared" si="31"/>
        <v/>
      </c>
      <c r="E294" s="330" t="str">
        <f t="shared" si="32"/>
        <v/>
      </c>
      <c r="F294" s="329" t="str">
        <f>IF(A294="","",VLOOKUP(Monatsverwendungsnachweis!B305,Positionen,5,FALSE))</f>
        <v/>
      </c>
      <c r="G294" s="418" t="str">
        <f>IF(A294="","",CONCATENATE(Monatsverwendungsnachweis!D305," / ",LEFT(Monatsverwendungsnachweis!E305,3)," / ",UHG," / ",Ermittlung_Kofi!V295," x Monat"," a ",VLOOKUP(UHG,TN_UHG_Jahr_Monat,Monatsverwendungsnachweis!$S$9,FALSE), "€ /"," ",Ermittlung_Kofi!AC295," x Tage"," a ",VLOOKUP(UHG,TN_UHG_Jahr_Tag,Monatsverwendungsnachweis!$S$9,FALSE), "€"))</f>
        <v/>
      </c>
      <c r="H294" s="447" t="str">
        <f>IF(A294="","",Ermittlung_Kofi!V295*VLOOKUP(UHG,TN_UHG_Jahr_Monat,Monatsverwendungsnachweis!$S$9,FALSE)+Ermittlung_Kofi!AC295*VLOOKUP(UHG,TN_UHG_Jahr_Tag,Monatsverwendungsnachweis!$S$9,FALSE))</f>
        <v/>
      </c>
      <c r="I294" s="447" t="str">
        <f t="shared" si="33"/>
        <v/>
      </c>
      <c r="J294" s="329" t="str">
        <f>IF(A294="","",IF(Monatsverwendungsnachweis!S305="","",Monatsverwendungsnachweis!S305))</f>
        <v/>
      </c>
      <c r="K294" s="329" t="str">
        <f t="shared" si="34"/>
        <v/>
      </c>
    </row>
    <row r="295" spans="1:11" x14ac:dyDescent="0.25">
      <c r="A295" s="328" t="str">
        <f>IF(Ermittlung_Kofi!M296=0,"",IFERROR(VLOOKUP(Monatsverwendungsnachweis!B306,Positionen,4,FALSE),""))</f>
        <v/>
      </c>
      <c r="B295" s="329" t="str">
        <f t="shared" si="30"/>
        <v/>
      </c>
      <c r="C295" s="328" t="str">
        <f>IF(A295="","",CONCATENATE("UHG"," / ",Monatsverwendungsnachweis!$D$7," / ",RIGHT(Monatsverwendungsnachweis!$F$7,2)," / ",ROW()-1))</f>
        <v/>
      </c>
      <c r="D295" s="330" t="str">
        <f t="shared" si="31"/>
        <v/>
      </c>
      <c r="E295" s="330" t="str">
        <f t="shared" si="32"/>
        <v/>
      </c>
      <c r="F295" s="329" t="str">
        <f>IF(A295="","",VLOOKUP(Monatsverwendungsnachweis!B306,Positionen,5,FALSE))</f>
        <v/>
      </c>
      <c r="G295" s="418" t="str">
        <f>IF(A295="","",CONCATENATE(Monatsverwendungsnachweis!D306," / ",LEFT(Monatsverwendungsnachweis!E306,3)," / ",UHG," / ",Ermittlung_Kofi!V296," x Monat"," a ",VLOOKUP(UHG,TN_UHG_Jahr_Monat,Monatsverwendungsnachweis!$S$9,FALSE), "€ /"," ",Ermittlung_Kofi!AC296," x Tage"," a ",VLOOKUP(UHG,TN_UHG_Jahr_Tag,Monatsverwendungsnachweis!$S$9,FALSE), "€"))</f>
        <v/>
      </c>
      <c r="H295" s="447" t="str">
        <f>IF(A295="","",Ermittlung_Kofi!V296*VLOOKUP(UHG,TN_UHG_Jahr_Monat,Monatsverwendungsnachweis!$S$9,FALSE)+Ermittlung_Kofi!AC296*VLOOKUP(UHG,TN_UHG_Jahr_Tag,Monatsverwendungsnachweis!$S$9,FALSE))</f>
        <v/>
      </c>
      <c r="I295" s="447" t="str">
        <f t="shared" si="33"/>
        <v/>
      </c>
      <c r="J295" s="329" t="str">
        <f>IF(A295="","",IF(Monatsverwendungsnachweis!S306="","",Monatsverwendungsnachweis!S306))</f>
        <v/>
      </c>
      <c r="K295" s="329" t="str">
        <f t="shared" si="34"/>
        <v/>
      </c>
    </row>
    <row r="296" spans="1:11" x14ac:dyDescent="0.25">
      <c r="A296" s="328" t="str">
        <f>IF(Ermittlung_Kofi!M297=0,"",IFERROR(VLOOKUP(Monatsverwendungsnachweis!B307,Positionen,4,FALSE),""))</f>
        <v/>
      </c>
      <c r="B296" s="329" t="str">
        <f t="shared" si="30"/>
        <v/>
      </c>
      <c r="C296" s="328" t="str">
        <f>IF(A296="","",CONCATENATE("UHG"," / ",Monatsverwendungsnachweis!$D$7," / ",RIGHT(Monatsverwendungsnachweis!$F$7,2)," / ",ROW()-1))</f>
        <v/>
      </c>
      <c r="D296" s="330" t="str">
        <f t="shared" si="31"/>
        <v/>
      </c>
      <c r="E296" s="330" t="str">
        <f t="shared" si="32"/>
        <v/>
      </c>
      <c r="F296" s="329" t="str">
        <f>IF(A296="","",VLOOKUP(Monatsverwendungsnachweis!B307,Positionen,5,FALSE))</f>
        <v/>
      </c>
      <c r="G296" s="418" t="str">
        <f>IF(A296="","",CONCATENATE(Monatsverwendungsnachweis!D307," / ",LEFT(Monatsverwendungsnachweis!E307,3)," / ",UHG," / ",Ermittlung_Kofi!V297," x Monat"," a ",VLOOKUP(UHG,TN_UHG_Jahr_Monat,Monatsverwendungsnachweis!$S$9,FALSE), "€ /"," ",Ermittlung_Kofi!AC297," x Tage"," a ",VLOOKUP(UHG,TN_UHG_Jahr_Tag,Monatsverwendungsnachweis!$S$9,FALSE), "€"))</f>
        <v/>
      </c>
      <c r="H296" s="447" t="str">
        <f>IF(A296="","",Ermittlung_Kofi!V297*VLOOKUP(UHG,TN_UHG_Jahr_Monat,Monatsverwendungsnachweis!$S$9,FALSE)+Ermittlung_Kofi!AC297*VLOOKUP(UHG,TN_UHG_Jahr_Tag,Monatsverwendungsnachweis!$S$9,FALSE))</f>
        <v/>
      </c>
      <c r="I296" s="447" t="str">
        <f t="shared" si="33"/>
        <v/>
      </c>
      <c r="J296" s="329" t="str">
        <f>IF(A296="","",IF(Monatsverwendungsnachweis!S307="","",Monatsverwendungsnachweis!S307))</f>
        <v/>
      </c>
      <c r="K296" s="329" t="str">
        <f t="shared" si="34"/>
        <v/>
      </c>
    </row>
    <row r="297" spans="1:11" x14ac:dyDescent="0.25">
      <c r="A297" s="328" t="str">
        <f>IF(Ermittlung_Kofi!M298=0,"",IFERROR(VLOOKUP(Monatsverwendungsnachweis!B308,Positionen,4,FALSE),""))</f>
        <v/>
      </c>
      <c r="B297" s="329" t="str">
        <f t="shared" si="30"/>
        <v/>
      </c>
      <c r="C297" s="328" t="str">
        <f>IF(A297="","",CONCATENATE("UHG"," / ",Monatsverwendungsnachweis!$D$7," / ",RIGHT(Monatsverwendungsnachweis!$F$7,2)," / ",ROW()-1))</f>
        <v/>
      </c>
      <c r="D297" s="330" t="str">
        <f t="shared" si="31"/>
        <v/>
      </c>
      <c r="E297" s="330" t="str">
        <f t="shared" si="32"/>
        <v/>
      </c>
      <c r="F297" s="329" t="str">
        <f>IF(A297="","",VLOOKUP(Monatsverwendungsnachweis!B308,Positionen,5,FALSE))</f>
        <v/>
      </c>
      <c r="G297" s="418" t="str">
        <f>IF(A297="","",CONCATENATE(Monatsverwendungsnachweis!D308," / ",LEFT(Monatsverwendungsnachweis!E308,3)," / ",UHG," / ",Ermittlung_Kofi!V298," x Monat"," a ",VLOOKUP(UHG,TN_UHG_Jahr_Monat,Monatsverwendungsnachweis!$S$9,FALSE), "€ /"," ",Ermittlung_Kofi!AC298," x Tage"," a ",VLOOKUP(UHG,TN_UHG_Jahr_Tag,Monatsverwendungsnachweis!$S$9,FALSE), "€"))</f>
        <v/>
      </c>
      <c r="H297" s="447" t="str">
        <f>IF(A297="","",Ermittlung_Kofi!V298*VLOOKUP(UHG,TN_UHG_Jahr_Monat,Monatsverwendungsnachweis!$S$9,FALSE)+Ermittlung_Kofi!AC298*VLOOKUP(UHG,TN_UHG_Jahr_Tag,Monatsverwendungsnachweis!$S$9,FALSE))</f>
        <v/>
      </c>
      <c r="I297" s="447" t="str">
        <f t="shared" si="33"/>
        <v/>
      </c>
      <c r="J297" s="329" t="str">
        <f>IF(A297="","",IF(Monatsverwendungsnachweis!S308="","",Monatsverwendungsnachweis!S308))</f>
        <v/>
      </c>
      <c r="K297" s="329" t="str">
        <f t="shared" si="34"/>
        <v/>
      </c>
    </row>
    <row r="298" spans="1:11" x14ac:dyDescent="0.25">
      <c r="A298" s="328" t="str">
        <f>IF(Ermittlung_Kofi!M299=0,"",IFERROR(VLOOKUP(Monatsverwendungsnachweis!B309,Positionen,4,FALSE),""))</f>
        <v/>
      </c>
      <c r="B298" s="329" t="str">
        <f t="shared" si="30"/>
        <v/>
      </c>
      <c r="C298" s="328" t="str">
        <f>IF(A298="","",CONCATENATE("UHG"," / ",Monatsverwendungsnachweis!$D$7," / ",RIGHT(Monatsverwendungsnachweis!$F$7,2)," / ",ROW()-1))</f>
        <v/>
      </c>
      <c r="D298" s="330" t="str">
        <f t="shared" si="31"/>
        <v/>
      </c>
      <c r="E298" s="330" t="str">
        <f t="shared" si="32"/>
        <v/>
      </c>
      <c r="F298" s="329" t="str">
        <f>IF(A298="","",VLOOKUP(Monatsverwendungsnachweis!B309,Positionen,5,FALSE))</f>
        <v/>
      </c>
      <c r="G298" s="418" t="str">
        <f>IF(A298="","",CONCATENATE(Monatsverwendungsnachweis!D309," / ",LEFT(Monatsverwendungsnachweis!E309,3)," / ",UHG," / ",Ermittlung_Kofi!V299," x Monat"," a ",VLOOKUP(UHG,TN_UHG_Jahr_Monat,Monatsverwendungsnachweis!$S$9,FALSE), "€ /"," ",Ermittlung_Kofi!AC299," x Tage"," a ",VLOOKUP(UHG,TN_UHG_Jahr_Tag,Monatsverwendungsnachweis!$S$9,FALSE), "€"))</f>
        <v/>
      </c>
      <c r="H298" s="447" t="str">
        <f>IF(A298="","",Ermittlung_Kofi!V299*VLOOKUP(UHG,TN_UHG_Jahr_Monat,Monatsverwendungsnachweis!$S$9,FALSE)+Ermittlung_Kofi!AC299*VLOOKUP(UHG,TN_UHG_Jahr_Tag,Monatsverwendungsnachweis!$S$9,FALSE))</f>
        <v/>
      </c>
      <c r="I298" s="447" t="str">
        <f t="shared" si="33"/>
        <v/>
      </c>
      <c r="J298" s="329" t="str">
        <f>IF(A298="","",IF(Monatsverwendungsnachweis!S309="","",Monatsverwendungsnachweis!S309))</f>
        <v/>
      </c>
      <c r="K298" s="329" t="str">
        <f t="shared" si="34"/>
        <v/>
      </c>
    </row>
    <row r="299" spans="1:11" x14ac:dyDescent="0.25">
      <c r="A299" s="328" t="str">
        <f>IF(Ermittlung_Kofi!M300=0,"",IFERROR(VLOOKUP(Monatsverwendungsnachweis!B310,Positionen,4,FALSE),""))</f>
        <v/>
      </c>
      <c r="B299" s="329" t="str">
        <f t="shared" si="30"/>
        <v/>
      </c>
      <c r="C299" s="328" t="str">
        <f>IF(A299="","",CONCATENATE("UHG"," / ",Monatsverwendungsnachweis!$D$7," / ",RIGHT(Monatsverwendungsnachweis!$F$7,2)," / ",ROW()-1))</f>
        <v/>
      </c>
      <c r="D299" s="330" t="str">
        <f t="shared" si="31"/>
        <v/>
      </c>
      <c r="E299" s="330" t="str">
        <f t="shared" si="32"/>
        <v/>
      </c>
      <c r="F299" s="329" t="str">
        <f>IF(A299="","",VLOOKUP(Monatsverwendungsnachweis!B310,Positionen,5,FALSE))</f>
        <v/>
      </c>
      <c r="G299" s="418" t="str">
        <f>IF(A299="","",CONCATENATE(Monatsverwendungsnachweis!D310," / ",LEFT(Monatsverwendungsnachweis!E310,3)," / ",UHG," / ",Ermittlung_Kofi!V300," x Monat"," a ",VLOOKUP(UHG,TN_UHG_Jahr_Monat,Monatsverwendungsnachweis!$S$9,FALSE), "€ /"," ",Ermittlung_Kofi!AC300," x Tage"," a ",VLOOKUP(UHG,TN_UHG_Jahr_Tag,Monatsverwendungsnachweis!$S$9,FALSE), "€"))</f>
        <v/>
      </c>
      <c r="H299" s="447" t="str">
        <f>IF(A299="","",Ermittlung_Kofi!V300*VLOOKUP(UHG,TN_UHG_Jahr_Monat,Monatsverwendungsnachweis!$S$9,FALSE)+Ermittlung_Kofi!AC300*VLOOKUP(UHG,TN_UHG_Jahr_Tag,Monatsverwendungsnachweis!$S$9,FALSE))</f>
        <v/>
      </c>
      <c r="I299" s="447" t="str">
        <f t="shared" si="33"/>
        <v/>
      </c>
      <c r="J299" s="329" t="str">
        <f>IF(A299="","",IF(Monatsverwendungsnachweis!S310="","",Monatsverwendungsnachweis!S310))</f>
        <v/>
      </c>
      <c r="K299" s="329" t="str">
        <f t="shared" si="34"/>
        <v/>
      </c>
    </row>
    <row r="300" spans="1:11" x14ac:dyDescent="0.25">
      <c r="A300" s="328" t="str">
        <f>IF(Ermittlung_Kofi!M301=0,"",IFERROR(VLOOKUP(Monatsverwendungsnachweis!B311,Positionen,4,FALSE),""))</f>
        <v/>
      </c>
      <c r="B300" s="329" t="str">
        <f t="shared" si="30"/>
        <v/>
      </c>
      <c r="C300" s="328" t="str">
        <f>IF(A300="","",CONCATENATE("UHG"," / ",Monatsverwendungsnachweis!$D$7," / ",RIGHT(Monatsverwendungsnachweis!$F$7,2)," / ",ROW()-1))</f>
        <v/>
      </c>
      <c r="D300" s="330" t="str">
        <f t="shared" si="31"/>
        <v/>
      </c>
      <c r="E300" s="330" t="str">
        <f t="shared" si="32"/>
        <v/>
      </c>
      <c r="F300" s="329" t="str">
        <f>IF(A300="","",VLOOKUP(Monatsverwendungsnachweis!B311,Positionen,5,FALSE))</f>
        <v/>
      </c>
      <c r="G300" s="418" t="str">
        <f>IF(A300="","",CONCATENATE(Monatsverwendungsnachweis!D311," / ",LEFT(Monatsverwendungsnachweis!E311,3)," / ",UHG," / ",Ermittlung_Kofi!V301," x Monat"," a ",VLOOKUP(UHG,TN_UHG_Jahr_Monat,Monatsverwendungsnachweis!$S$9,FALSE), "€ /"," ",Ermittlung_Kofi!AC301," x Tage"," a ",VLOOKUP(UHG,TN_UHG_Jahr_Tag,Monatsverwendungsnachweis!$S$9,FALSE), "€"))</f>
        <v/>
      </c>
      <c r="H300" s="447" t="str">
        <f>IF(A300="","",Ermittlung_Kofi!V301*VLOOKUP(UHG,TN_UHG_Jahr_Monat,Monatsverwendungsnachweis!$S$9,FALSE)+Ermittlung_Kofi!AC301*VLOOKUP(UHG,TN_UHG_Jahr_Tag,Monatsverwendungsnachweis!$S$9,FALSE))</f>
        <v/>
      </c>
      <c r="I300" s="447" t="str">
        <f t="shared" si="33"/>
        <v/>
      </c>
      <c r="J300" s="329" t="str">
        <f>IF(A300="","",IF(Monatsverwendungsnachweis!S311="","",Monatsverwendungsnachweis!S311))</f>
        <v/>
      </c>
      <c r="K300" s="329" t="str">
        <f t="shared" si="34"/>
        <v/>
      </c>
    </row>
    <row r="301" spans="1:11" x14ac:dyDescent="0.25">
      <c r="A301" s="328" t="str">
        <f>IF(Ermittlung_Kofi!M302=0,"",IFERROR(VLOOKUP(Monatsverwendungsnachweis!B312,Positionen,4,FALSE),""))</f>
        <v/>
      </c>
      <c r="B301" s="329" t="str">
        <f t="shared" si="30"/>
        <v/>
      </c>
      <c r="C301" s="328" t="str">
        <f>IF(A301="","",CONCATENATE("UHG"," / ",Monatsverwendungsnachweis!$D$7," / ",RIGHT(Monatsverwendungsnachweis!$F$7,2)," / ",ROW()-1))</f>
        <v/>
      </c>
      <c r="D301" s="330" t="str">
        <f t="shared" si="31"/>
        <v/>
      </c>
      <c r="E301" s="330" t="str">
        <f t="shared" si="32"/>
        <v/>
      </c>
      <c r="F301" s="329" t="str">
        <f>IF(A301="","",VLOOKUP(Monatsverwendungsnachweis!B312,Positionen,5,FALSE))</f>
        <v/>
      </c>
      <c r="G301" s="418" t="str">
        <f>IF(A301="","",CONCATENATE(Monatsverwendungsnachweis!D312," / ",LEFT(Monatsverwendungsnachweis!E312,3)," / ",UHG," / ",Ermittlung_Kofi!V302," x Monat"," a ",VLOOKUP(UHG,TN_UHG_Jahr_Monat,Monatsverwendungsnachweis!$S$9,FALSE), "€ /"," ",Ermittlung_Kofi!AC302," x Tage"," a ",VLOOKUP(UHG,TN_UHG_Jahr_Tag,Monatsverwendungsnachweis!$S$9,FALSE), "€"))</f>
        <v/>
      </c>
      <c r="H301" s="447" t="str">
        <f>IF(A301="","",Ermittlung_Kofi!V302*VLOOKUP(UHG,TN_UHG_Jahr_Monat,Monatsverwendungsnachweis!$S$9,FALSE)+Ermittlung_Kofi!AC302*VLOOKUP(UHG,TN_UHG_Jahr_Tag,Monatsverwendungsnachweis!$S$9,FALSE))</f>
        <v/>
      </c>
      <c r="I301" s="447" t="str">
        <f t="shared" si="33"/>
        <v/>
      </c>
      <c r="J301" s="329" t="str">
        <f>IF(A301="","",IF(Monatsverwendungsnachweis!S312="","",Monatsverwendungsnachweis!S312))</f>
        <v/>
      </c>
      <c r="K301" s="329" t="str">
        <f t="shared" si="34"/>
        <v/>
      </c>
    </row>
    <row r="302" spans="1:11" x14ac:dyDescent="0.25">
      <c r="A302" s="332"/>
      <c r="B302" s="327"/>
      <c r="F302" s="327"/>
      <c r="I302" s="448"/>
      <c r="J302" s="327"/>
    </row>
    <row r="303" spans="1:11" x14ac:dyDescent="0.25">
      <c r="A303" s="332"/>
      <c r="B303" s="327"/>
      <c r="F303" s="327"/>
      <c r="I303" s="448"/>
      <c r="J303" s="327"/>
    </row>
    <row r="304" spans="1:11" x14ac:dyDescent="0.25">
      <c r="A304" s="332"/>
      <c r="B304" s="327"/>
      <c r="F304" s="327"/>
      <c r="I304" s="448"/>
      <c r="J304" s="327"/>
    </row>
    <row r="305" spans="1:10" x14ac:dyDescent="0.25">
      <c r="A305" s="332"/>
      <c r="B305" s="327"/>
      <c r="F305" s="327"/>
      <c r="I305" s="448"/>
      <c r="J305" s="327"/>
    </row>
    <row r="306" spans="1:10" x14ac:dyDescent="0.25">
      <c r="A306" s="332"/>
      <c r="B306" s="327"/>
      <c r="F306" s="327"/>
      <c r="I306" s="448"/>
      <c r="J306" s="327"/>
    </row>
    <row r="307" spans="1:10" x14ac:dyDescent="0.25">
      <c r="A307" s="332"/>
      <c r="B307" s="327"/>
      <c r="F307" s="327"/>
      <c r="I307" s="448"/>
      <c r="J307" s="327"/>
    </row>
    <row r="308" spans="1:10" x14ac:dyDescent="0.25">
      <c r="A308" s="332"/>
      <c r="B308" s="327"/>
      <c r="F308" s="327"/>
      <c r="I308" s="448"/>
      <c r="J308" s="327"/>
    </row>
    <row r="309" spans="1:10" x14ac:dyDescent="0.25">
      <c r="A309" s="332"/>
      <c r="B309" s="327"/>
      <c r="F309" s="327"/>
      <c r="I309" s="448"/>
      <c r="J309" s="327"/>
    </row>
    <row r="310" spans="1:10" x14ac:dyDescent="0.25">
      <c r="A310" s="332"/>
      <c r="B310" s="327"/>
      <c r="F310" s="327"/>
      <c r="I310" s="448"/>
      <c r="J310" s="327"/>
    </row>
    <row r="311" spans="1:10" x14ac:dyDescent="0.25">
      <c r="A311" s="332"/>
      <c r="B311" s="327"/>
      <c r="F311" s="327"/>
      <c r="I311" s="448"/>
      <c r="J311" s="327"/>
    </row>
    <row r="312" spans="1:10" x14ac:dyDescent="0.25">
      <c r="A312" s="332"/>
      <c r="B312" s="327"/>
      <c r="F312" s="327"/>
      <c r="I312" s="448"/>
      <c r="J312" s="327"/>
    </row>
  </sheetData>
  <sheetProtection formatRows="0"/>
  <conditionalFormatting sqref="A2:A301">
    <cfRule type="containsText" dxfId="5" priority="1" operator="containsText" text="C">
      <formula>NOT(ISERROR(SEARCH("C",A2)))</formula>
    </cfRule>
    <cfRule type="containsText" dxfId="4"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&amp;A&amp;CESF_Monats_VN_SEK_V12_1_200501&amp;R&amp;P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L305"/>
  <sheetViews>
    <sheetView topLeftCell="E263" zoomScale="90" zoomScaleNormal="90" zoomScalePageLayoutView="80" workbookViewId="0">
      <selection activeCell="I279" sqref="I279"/>
    </sheetView>
  </sheetViews>
  <sheetFormatPr baseColWidth="10" defaultColWidth="11.44140625" defaultRowHeight="13.8" x14ac:dyDescent="0.25"/>
  <cols>
    <col min="1" max="1" width="18.5546875" style="335" customWidth="1"/>
    <col min="2" max="2" width="11" style="331" bestFit="1" customWidth="1"/>
    <col min="3" max="3" width="32.6640625" style="332" bestFit="1" customWidth="1"/>
    <col min="4" max="4" width="13.44140625" style="333" bestFit="1" customWidth="1"/>
    <col min="5" max="5" width="22.33203125" style="333" customWidth="1"/>
    <col min="6" max="6" width="39.88671875" style="333" customWidth="1"/>
    <col min="7" max="7" width="74.88671875" style="332" customWidth="1"/>
    <col min="8" max="8" width="23" style="448" customWidth="1"/>
    <col min="9" max="9" width="21" style="449" customWidth="1"/>
    <col min="10" max="10" width="13.109375" style="336" bestFit="1" customWidth="1"/>
    <col min="11" max="11" width="19.44140625" style="327" bestFit="1" customWidth="1"/>
    <col min="12" max="12" width="15.6640625" style="332" customWidth="1"/>
    <col min="13" max="13" width="15.6640625" style="327" customWidth="1"/>
    <col min="14" max="16384" width="11.44140625" style="327"/>
  </cols>
  <sheetData>
    <row r="1" spans="1:12" ht="34.5" customHeight="1" thickBot="1" x14ac:dyDescent="0.3">
      <c r="A1" s="323" t="s">
        <v>378</v>
      </c>
      <c r="B1" s="324" t="s">
        <v>406</v>
      </c>
      <c r="C1" s="366" t="s">
        <v>407</v>
      </c>
      <c r="D1" s="325" t="s">
        <v>408</v>
      </c>
      <c r="E1" s="325" t="s">
        <v>409</v>
      </c>
      <c r="F1" s="324" t="s">
        <v>410</v>
      </c>
      <c r="G1" s="366" t="s">
        <v>411</v>
      </c>
      <c r="H1" s="446" t="s">
        <v>412</v>
      </c>
      <c r="I1" s="446" t="s">
        <v>413</v>
      </c>
      <c r="J1" s="324" t="s">
        <v>414</v>
      </c>
      <c r="K1" s="326" t="s">
        <v>415</v>
      </c>
    </row>
    <row r="2" spans="1:12" s="331" customFormat="1" ht="19.5" customHeight="1" x14ac:dyDescent="0.25">
      <c r="A2" s="328" t="str">
        <f>IF(Ermittlung_Kofi!M3=0,"",IFERROR(VLOOKUP(Monatsverwendungsnachweis!B13,Positionen,6,FALSE),""))</f>
        <v/>
      </c>
      <c r="B2" s="329" t="str">
        <f>IF(A2="","","ZE")</f>
        <v/>
      </c>
      <c r="C2" s="328" t="str">
        <f>IF(A2="","",CONCATENATE("Refi_UHG_1"," / ",Monatsverwendungsnachweis!$D$7," / ",RIGHT(Monatsverwendungsnachweis!$F$7,2)," / ",ROW()-1))</f>
        <v/>
      </c>
      <c r="D2" s="330" t="str">
        <f t="shared" ref="D2:D14" si="0">IF(A2="","",Monatsende)</f>
        <v/>
      </c>
      <c r="E2" s="330" t="str">
        <f t="shared" ref="E2:E14" si="1">IF(A2="","",Monatsende)</f>
        <v/>
      </c>
      <c r="F2" s="329" t="str">
        <f>IF(A2="","",VLOOKUP(Monatsverwendungsnachweis!B13,Positionen,7,FALSE))</f>
        <v/>
      </c>
      <c r="G2" s="328" t="str">
        <f>IF(A2="","",CONCATENATE(UHG_csv!G2," x ",VLOOKUP(Monatsverwendungsnachweis!$B13,Positionen,8,FALSE)*100,"%"))</f>
        <v/>
      </c>
      <c r="H2" s="447" t="str">
        <f>IF(A2="","",ROUND(UHG_csv!H2*VLOOKUP(Monatsverwendungsnachweis!$B13,Positionen,8,FALSE),2))</f>
        <v/>
      </c>
      <c r="I2" s="447" t="str">
        <f>IF(A2="","",H2)</f>
        <v/>
      </c>
      <c r="J2" s="329" t="str">
        <f>IF(A2="","",IF(Monatsverwendungsnachweis!S13="","",Monatsverwendungsnachweis!S13))</f>
        <v/>
      </c>
      <c r="K2" s="531" t="str">
        <f>IF(A2="","","0")</f>
        <v/>
      </c>
      <c r="L2" s="532">
        <f>Monatsverwendungsnachweis!B13</f>
        <v>0</v>
      </c>
    </row>
    <row r="3" spans="1:12" x14ac:dyDescent="0.25">
      <c r="A3" s="328" t="str">
        <f>IF(Ermittlung_Kofi!M4=0,"",IFERROR(VLOOKUP(Monatsverwendungsnachweis!B14,Positionen,6,FALSE),""))</f>
        <v/>
      </c>
      <c r="B3" s="329" t="str">
        <f t="shared" ref="B3:B14" si="2">IF(A3="","","ZE")</f>
        <v/>
      </c>
      <c r="C3" s="328" t="str">
        <f>IF(A3="","",CONCATENATE("Refi_UHG_1"," / ",Monatsverwendungsnachweis!$D$7," / ",RIGHT(Monatsverwendungsnachweis!$F$7,2)," / ",ROW()-1))</f>
        <v/>
      </c>
      <c r="D3" s="330" t="str">
        <f t="shared" si="0"/>
        <v/>
      </c>
      <c r="E3" s="330" t="str">
        <f t="shared" si="1"/>
        <v/>
      </c>
      <c r="F3" s="329" t="str">
        <f>IF(A3="","",VLOOKUP(Monatsverwendungsnachweis!B14,Positionen,7,FALSE))</f>
        <v/>
      </c>
      <c r="G3" s="328" t="str">
        <f>IF(A3="","",CONCATENATE(UHG_csv!G3," x ",VLOOKUP(Monatsverwendungsnachweis!$B14,Positionen,8,FALSE)*100,"%"))</f>
        <v/>
      </c>
      <c r="H3" s="447" t="str">
        <f>IF(A3="","",ROUND(UHG_csv!H3*VLOOKUP(Monatsverwendungsnachweis!$B14,Positionen,8,FALSE),2))</f>
        <v/>
      </c>
      <c r="I3" s="447" t="str">
        <f t="shared" ref="I3:I14" si="3">IF(A3="","",H3)</f>
        <v/>
      </c>
      <c r="J3" s="329" t="str">
        <f>IF(A3="","",IF(Monatsverwendungsnachweis!S14="","",Monatsverwendungsnachweis!S14))</f>
        <v/>
      </c>
      <c r="K3" s="531" t="str">
        <f t="shared" ref="K3:K14" si="4">IF(A3="","","0")</f>
        <v/>
      </c>
      <c r="L3" s="533">
        <f>Monatsverwendungsnachweis!B14</f>
        <v>0</v>
      </c>
    </row>
    <row r="4" spans="1:12" x14ac:dyDescent="0.25">
      <c r="A4" s="328" t="str">
        <f>IF(Ermittlung_Kofi!M5=0,"",IFERROR(VLOOKUP(Monatsverwendungsnachweis!B15,Positionen,6,FALSE),""))</f>
        <v/>
      </c>
      <c r="B4" s="329" t="str">
        <f t="shared" si="2"/>
        <v/>
      </c>
      <c r="C4" s="328" t="str">
        <f>IF(A4="","",CONCATENATE("Refi_UHG_1"," / ",Monatsverwendungsnachweis!$D$7," / ",RIGHT(Monatsverwendungsnachweis!$F$7,2)," / ",ROW()-1))</f>
        <v/>
      </c>
      <c r="D4" s="330" t="str">
        <f t="shared" si="0"/>
        <v/>
      </c>
      <c r="E4" s="330" t="str">
        <f t="shared" si="1"/>
        <v/>
      </c>
      <c r="F4" s="329" t="str">
        <f>IF(A4="","",VLOOKUP(Monatsverwendungsnachweis!B15,Positionen,7,FALSE))</f>
        <v/>
      </c>
      <c r="G4" s="328" t="str">
        <f>IF(A4="","",CONCATENATE(UHG_csv!G4," x ",VLOOKUP(Monatsverwendungsnachweis!$B15,Positionen,8,FALSE)*100,"%"))</f>
        <v/>
      </c>
      <c r="H4" s="447" t="str">
        <f>IF(A4="","",ROUND(UHG_csv!H4*VLOOKUP(Monatsverwendungsnachweis!$B15,Positionen,8,FALSE),2))</f>
        <v/>
      </c>
      <c r="I4" s="447" t="str">
        <f t="shared" si="3"/>
        <v/>
      </c>
      <c r="J4" s="329" t="str">
        <f>IF(A4="","",IF(Monatsverwendungsnachweis!S15="","",Monatsverwendungsnachweis!S15))</f>
        <v/>
      </c>
      <c r="K4" s="531" t="str">
        <f t="shared" si="4"/>
        <v/>
      </c>
      <c r="L4" s="533">
        <f>Monatsverwendungsnachweis!B15</f>
        <v>0</v>
      </c>
    </row>
    <row r="5" spans="1:12" x14ac:dyDescent="0.25">
      <c r="A5" s="328" t="str">
        <f>IF(Ermittlung_Kofi!M6=0,"",IFERROR(VLOOKUP(Monatsverwendungsnachweis!B16,Positionen,6,FALSE),""))</f>
        <v/>
      </c>
      <c r="B5" s="329" t="str">
        <f t="shared" si="2"/>
        <v/>
      </c>
      <c r="C5" s="328" t="str">
        <f>IF(A5="","",CONCATENATE("Refi_UHG_1"," / ",Monatsverwendungsnachweis!$D$7," / ",RIGHT(Monatsverwendungsnachweis!$F$7,2)," / ",ROW()-1))</f>
        <v/>
      </c>
      <c r="D5" s="330" t="str">
        <f t="shared" si="0"/>
        <v/>
      </c>
      <c r="E5" s="330" t="str">
        <f t="shared" si="1"/>
        <v/>
      </c>
      <c r="F5" s="329" t="str">
        <f>IF(A5="","",VLOOKUP(Monatsverwendungsnachweis!B16,Positionen,7,FALSE))</f>
        <v/>
      </c>
      <c r="G5" s="328" t="str">
        <f>IF(A5="","",CONCATENATE(UHG_csv!G5," x ",VLOOKUP(Monatsverwendungsnachweis!$B16,Positionen,8,FALSE)*100,"%"))</f>
        <v/>
      </c>
      <c r="H5" s="447" t="str">
        <f>IF(A5="","",ROUND(UHG_csv!H5*VLOOKUP(Monatsverwendungsnachweis!$B16,Positionen,8,FALSE),2))</f>
        <v/>
      </c>
      <c r="I5" s="447" t="str">
        <f t="shared" si="3"/>
        <v/>
      </c>
      <c r="J5" s="329" t="str">
        <f>IF(A5="","",IF(Monatsverwendungsnachweis!S16="","",Monatsverwendungsnachweis!S16))</f>
        <v/>
      </c>
      <c r="K5" s="531" t="str">
        <f t="shared" si="4"/>
        <v/>
      </c>
      <c r="L5" s="533">
        <f>Monatsverwendungsnachweis!B16</f>
        <v>0</v>
      </c>
    </row>
    <row r="6" spans="1:12" x14ac:dyDescent="0.25">
      <c r="A6" s="328" t="str">
        <f>IF(Ermittlung_Kofi!M7=0,"",IFERROR(VLOOKUP(Monatsverwendungsnachweis!B17,Positionen,6,FALSE),""))</f>
        <v/>
      </c>
      <c r="B6" s="329" t="str">
        <f t="shared" si="2"/>
        <v/>
      </c>
      <c r="C6" s="328" t="str">
        <f>IF(A6="","",CONCATENATE("Refi_UHG_1"," / ",Monatsverwendungsnachweis!$D$7," / ",RIGHT(Monatsverwendungsnachweis!$F$7,2)," / ",ROW()-1))</f>
        <v/>
      </c>
      <c r="D6" s="330" t="str">
        <f t="shared" si="0"/>
        <v/>
      </c>
      <c r="E6" s="330" t="str">
        <f t="shared" si="1"/>
        <v/>
      </c>
      <c r="F6" s="329" t="str">
        <f>IF(A6="","",VLOOKUP(Monatsverwendungsnachweis!B17,Positionen,7,FALSE))</f>
        <v/>
      </c>
      <c r="G6" s="328" t="str">
        <f>IF(A6="","",CONCATENATE(UHG_csv!G6," x ",VLOOKUP(Monatsverwendungsnachweis!$B17,Positionen,8,FALSE)*100,"%"))</f>
        <v/>
      </c>
      <c r="H6" s="447" t="str">
        <f>IF(A6="","",ROUND(UHG_csv!H6*VLOOKUP(Monatsverwendungsnachweis!$B17,Positionen,8,FALSE),2))</f>
        <v/>
      </c>
      <c r="I6" s="447" t="str">
        <f t="shared" si="3"/>
        <v/>
      </c>
      <c r="J6" s="329" t="str">
        <f>IF(A6="","",IF(Monatsverwendungsnachweis!S17="","",Monatsverwendungsnachweis!S17))</f>
        <v/>
      </c>
      <c r="K6" s="531" t="str">
        <f t="shared" si="4"/>
        <v/>
      </c>
      <c r="L6" s="533">
        <f>Monatsverwendungsnachweis!B17</f>
        <v>0</v>
      </c>
    </row>
    <row r="7" spans="1:12" x14ac:dyDescent="0.25">
      <c r="A7" s="328" t="str">
        <f>IF(Ermittlung_Kofi!M8=0,"",IFERROR(VLOOKUP(Monatsverwendungsnachweis!B18,Positionen,6,FALSE),""))</f>
        <v/>
      </c>
      <c r="B7" s="329" t="str">
        <f t="shared" si="2"/>
        <v/>
      </c>
      <c r="C7" s="328" t="str">
        <f>IF(A7="","",CONCATENATE("Refi_UHG_1"," / ",Monatsverwendungsnachweis!$D$7," / ",RIGHT(Monatsverwendungsnachweis!$F$7,2)," / ",ROW()-1))</f>
        <v/>
      </c>
      <c r="D7" s="330" t="str">
        <f t="shared" si="0"/>
        <v/>
      </c>
      <c r="E7" s="330" t="str">
        <f t="shared" si="1"/>
        <v/>
      </c>
      <c r="F7" s="329" t="str">
        <f>IF(A7="","",VLOOKUP(Monatsverwendungsnachweis!B18,Positionen,7,FALSE))</f>
        <v/>
      </c>
      <c r="G7" s="328" t="str">
        <f>IF(A7="","",CONCATENATE(UHG_csv!G7," x ",VLOOKUP(Monatsverwendungsnachweis!$B18,Positionen,8,FALSE)*100,"%"))</f>
        <v/>
      </c>
      <c r="H7" s="447" t="str">
        <f>IF(A7="","",ROUND(UHG_csv!H7*VLOOKUP(Monatsverwendungsnachweis!$B18,Positionen,8,FALSE),2))</f>
        <v/>
      </c>
      <c r="I7" s="447" t="str">
        <f t="shared" si="3"/>
        <v/>
      </c>
      <c r="J7" s="329" t="str">
        <f>IF(A7="","",IF(Monatsverwendungsnachweis!S18="","",Monatsverwendungsnachweis!S18))</f>
        <v/>
      </c>
      <c r="K7" s="531" t="str">
        <f t="shared" si="4"/>
        <v/>
      </c>
      <c r="L7" s="533">
        <f>Monatsverwendungsnachweis!B18</f>
        <v>0</v>
      </c>
    </row>
    <row r="8" spans="1:12" x14ac:dyDescent="0.25">
      <c r="A8" s="328" t="str">
        <f>IF(Ermittlung_Kofi!M9=0,"",IFERROR(VLOOKUP(Monatsverwendungsnachweis!B19,Positionen,6,FALSE),""))</f>
        <v/>
      </c>
      <c r="B8" s="329" t="str">
        <f t="shared" si="2"/>
        <v/>
      </c>
      <c r="C8" s="328" t="str">
        <f>IF(A8="","",CONCATENATE("Refi_UHG_1"," / ",Monatsverwendungsnachweis!$D$7," / ",RIGHT(Monatsverwendungsnachweis!$F$7,2)," / ",ROW()-1))</f>
        <v/>
      </c>
      <c r="D8" s="330" t="str">
        <f t="shared" si="0"/>
        <v/>
      </c>
      <c r="E8" s="330" t="str">
        <f t="shared" si="1"/>
        <v/>
      </c>
      <c r="F8" s="329" t="str">
        <f>IF(A8="","",VLOOKUP(Monatsverwendungsnachweis!B19,Positionen,7,FALSE))</f>
        <v/>
      </c>
      <c r="G8" s="328" t="str">
        <f>IF(A8="","",CONCATENATE(UHG_csv!G8," x ",VLOOKUP(Monatsverwendungsnachweis!$B19,Positionen,8,FALSE)*100,"%"))</f>
        <v/>
      </c>
      <c r="H8" s="447" t="str">
        <f>IF(A8="","",ROUND(UHG_csv!H8*VLOOKUP(Monatsverwendungsnachweis!$B19,Positionen,8,FALSE),2))</f>
        <v/>
      </c>
      <c r="I8" s="447" t="str">
        <f t="shared" si="3"/>
        <v/>
      </c>
      <c r="J8" s="329" t="str">
        <f>IF(A8="","",IF(Monatsverwendungsnachweis!S19="","",Monatsverwendungsnachweis!S19))</f>
        <v/>
      </c>
      <c r="K8" s="531" t="str">
        <f t="shared" si="4"/>
        <v/>
      </c>
      <c r="L8" s="533">
        <f>Monatsverwendungsnachweis!B19</f>
        <v>0</v>
      </c>
    </row>
    <row r="9" spans="1:12" x14ac:dyDescent="0.25">
      <c r="A9" s="328" t="str">
        <f>IF(Ermittlung_Kofi!M10=0,"",IFERROR(VLOOKUP(Monatsverwendungsnachweis!B20,Positionen,6,FALSE),""))</f>
        <v/>
      </c>
      <c r="B9" s="329" t="str">
        <f t="shared" si="2"/>
        <v/>
      </c>
      <c r="C9" s="328" t="str">
        <f>IF(A9="","",CONCATENATE("Refi_UHG_1"," / ",Monatsverwendungsnachweis!$D$7," / ",RIGHT(Monatsverwendungsnachweis!$F$7,2)," / ",ROW()-1))</f>
        <v/>
      </c>
      <c r="D9" s="330" t="str">
        <f t="shared" si="0"/>
        <v/>
      </c>
      <c r="E9" s="330" t="str">
        <f t="shared" si="1"/>
        <v/>
      </c>
      <c r="F9" s="329" t="str">
        <f>IF(A9="","",VLOOKUP(Monatsverwendungsnachweis!B20,Positionen,7,FALSE))</f>
        <v/>
      </c>
      <c r="G9" s="328" t="str">
        <f>IF(A9="","",CONCATENATE(UHG_csv!G9," x ",VLOOKUP(Monatsverwendungsnachweis!$B20,Positionen,8,FALSE)*100,"%"))</f>
        <v/>
      </c>
      <c r="H9" s="447" t="str">
        <f>IF(A9="","",ROUND(UHG_csv!H9*VLOOKUP(Monatsverwendungsnachweis!$B20,Positionen,8,FALSE),2))</f>
        <v/>
      </c>
      <c r="I9" s="447" t="str">
        <f t="shared" si="3"/>
        <v/>
      </c>
      <c r="J9" s="329" t="str">
        <f>IF(A9="","",IF(Monatsverwendungsnachweis!S20="","",Monatsverwendungsnachweis!S20))</f>
        <v/>
      </c>
      <c r="K9" s="531" t="str">
        <f t="shared" si="4"/>
        <v/>
      </c>
      <c r="L9" s="533">
        <f>Monatsverwendungsnachweis!B20</f>
        <v>0</v>
      </c>
    </row>
    <row r="10" spans="1:12" x14ac:dyDescent="0.25">
      <c r="A10" s="328" t="str">
        <f>IF(Ermittlung_Kofi!M11=0,"",IFERROR(VLOOKUP(Monatsverwendungsnachweis!B21,Positionen,6,FALSE),""))</f>
        <v/>
      </c>
      <c r="B10" s="329" t="str">
        <f t="shared" si="2"/>
        <v/>
      </c>
      <c r="C10" s="328" t="str">
        <f>IF(A10="","",CONCATENATE("Refi_UHG_1"," / ",Monatsverwendungsnachweis!$D$7," / ",RIGHT(Monatsverwendungsnachweis!$F$7,2)," / ",ROW()-1))</f>
        <v/>
      </c>
      <c r="D10" s="330" t="str">
        <f t="shared" si="0"/>
        <v/>
      </c>
      <c r="E10" s="330" t="str">
        <f t="shared" si="1"/>
        <v/>
      </c>
      <c r="F10" s="329" t="str">
        <f>IF(A10="","",VLOOKUP(Monatsverwendungsnachweis!B21,Positionen,7,FALSE))</f>
        <v/>
      </c>
      <c r="G10" s="328" t="str">
        <f>IF(A10="","",CONCATENATE(UHG_csv!G10," x ",VLOOKUP(Monatsverwendungsnachweis!$B21,Positionen,8,FALSE)*100,"%"))</f>
        <v/>
      </c>
      <c r="H10" s="447" t="str">
        <f>IF(A10="","",ROUND(UHG_csv!H10*VLOOKUP(Monatsverwendungsnachweis!$B21,Positionen,8,FALSE),2))</f>
        <v/>
      </c>
      <c r="I10" s="447" t="str">
        <f t="shared" si="3"/>
        <v/>
      </c>
      <c r="J10" s="329" t="str">
        <f>IF(A10="","",IF(Monatsverwendungsnachweis!S21="","",Monatsverwendungsnachweis!S21))</f>
        <v/>
      </c>
      <c r="K10" s="531" t="str">
        <f t="shared" si="4"/>
        <v/>
      </c>
      <c r="L10" s="533">
        <f>Monatsverwendungsnachweis!B21</f>
        <v>0</v>
      </c>
    </row>
    <row r="11" spans="1:12" x14ac:dyDescent="0.25">
      <c r="A11" s="328" t="str">
        <f>IF(Ermittlung_Kofi!M12=0,"",IFERROR(VLOOKUP(Monatsverwendungsnachweis!B22,Positionen,6,FALSE),""))</f>
        <v/>
      </c>
      <c r="B11" s="329" t="str">
        <f t="shared" si="2"/>
        <v/>
      </c>
      <c r="C11" s="328" t="str">
        <f>IF(A11="","",CONCATENATE("Refi_UHG_1"," / ",Monatsverwendungsnachweis!$D$7," / ",RIGHT(Monatsverwendungsnachweis!$F$7,2)," / ",ROW()-1))</f>
        <v/>
      </c>
      <c r="D11" s="330" t="str">
        <f t="shared" si="0"/>
        <v/>
      </c>
      <c r="E11" s="330" t="str">
        <f t="shared" si="1"/>
        <v/>
      </c>
      <c r="F11" s="329" t="str">
        <f>IF(A11="","",VLOOKUP(Monatsverwendungsnachweis!B22,Positionen,7,FALSE))</f>
        <v/>
      </c>
      <c r="G11" s="328" t="str">
        <f>IF(A11="","",CONCATENATE(UHG_csv!G11," x ",VLOOKUP(Monatsverwendungsnachweis!$B22,Positionen,8,FALSE)*100,"%"))</f>
        <v/>
      </c>
      <c r="H11" s="447" t="str">
        <f>IF(A11="","",ROUND(UHG_csv!H11*VLOOKUP(Monatsverwendungsnachweis!$B22,Positionen,8,FALSE),2))</f>
        <v/>
      </c>
      <c r="I11" s="447" t="str">
        <f t="shared" si="3"/>
        <v/>
      </c>
      <c r="J11" s="329" t="str">
        <f>IF(A11="","",IF(Monatsverwendungsnachweis!S22="","",Monatsverwendungsnachweis!S22))</f>
        <v/>
      </c>
      <c r="K11" s="531" t="str">
        <f t="shared" si="4"/>
        <v/>
      </c>
      <c r="L11" s="533">
        <f>Monatsverwendungsnachweis!B22</f>
        <v>0</v>
      </c>
    </row>
    <row r="12" spans="1:12" x14ac:dyDescent="0.25">
      <c r="A12" s="328" t="str">
        <f>IF(Ermittlung_Kofi!M13=0,"",IFERROR(VLOOKUP(Monatsverwendungsnachweis!B23,Positionen,6,FALSE),""))</f>
        <v/>
      </c>
      <c r="B12" s="329" t="str">
        <f t="shared" si="2"/>
        <v/>
      </c>
      <c r="C12" s="328" t="str">
        <f>IF(A12="","",CONCATENATE("Refi_UHG_1"," / ",Monatsverwendungsnachweis!$D$7," / ",RIGHT(Monatsverwendungsnachweis!$F$7,2)," / ",ROW()-1))</f>
        <v/>
      </c>
      <c r="D12" s="330" t="str">
        <f t="shared" si="0"/>
        <v/>
      </c>
      <c r="E12" s="330" t="str">
        <f t="shared" si="1"/>
        <v/>
      </c>
      <c r="F12" s="329" t="str">
        <f>IF(A12="","",VLOOKUP(Monatsverwendungsnachweis!B23,Positionen,7,FALSE))</f>
        <v/>
      </c>
      <c r="G12" s="328" t="str">
        <f>IF(A12="","",CONCATENATE(UHG_csv!G12," x ",VLOOKUP(Monatsverwendungsnachweis!$B23,Positionen,8,FALSE)*100,"%"))</f>
        <v/>
      </c>
      <c r="H12" s="447" t="str">
        <f>IF(A12="","",ROUND(UHG_csv!H12*VLOOKUP(Monatsverwendungsnachweis!$B23,Positionen,8,FALSE),2))</f>
        <v/>
      </c>
      <c r="I12" s="447" t="str">
        <f t="shared" si="3"/>
        <v/>
      </c>
      <c r="J12" s="329" t="str">
        <f>IF(A12="","",IF(Monatsverwendungsnachweis!S23="","",Monatsverwendungsnachweis!S23))</f>
        <v/>
      </c>
      <c r="K12" s="531" t="str">
        <f t="shared" si="4"/>
        <v/>
      </c>
      <c r="L12" s="533">
        <f>Monatsverwendungsnachweis!B23</f>
        <v>0</v>
      </c>
    </row>
    <row r="13" spans="1:12" x14ac:dyDescent="0.25">
      <c r="A13" s="328" t="str">
        <f>IF(Ermittlung_Kofi!M14=0,"",IFERROR(VLOOKUP(Monatsverwendungsnachweis!B24,Positionen,6,FALSE),""))</f>
        <v/>
      </c>
      <c r="B13" s="329" t="str">
        <f t="shared" si="2"/>
        <v/>
      </c>
      <c r="C13" s="328" t="str">
        <f>IF(A13="","",CONCATENATE("Refi_UHG_1"," / ",Monatsverwendungsnachweis!$D$7," / ",RIGHT(Monatsverwendungsnachweis!$F$7,2)," / ",ROW()-1))</f>
        <v/>
      </c>
      <c r="D13" s="330" t="str">
        <f t="shared" si="0"/>
        <v/>
      </c>
      <c r="E13" s="330" t="str">
        <f t="shared" si="1"/>
        <v/>
      </c>
      <c r="F13" s="329" t="str">
        <f>IF(A13="","",VLOOKUP(Monatsverwendungsnachweis!B24,Positionen,7,FALSE))</f>
        <v/>
      </c>
      <c r="G13" s="328" t="str">
        <f>IF(A13="","",CONCATENATE(UHG_csv!G13," x ",VLOOKUP(Monatsverwendungsnachweis!$B24,Positionen,8,FALSE)*100,"%"))</f>
        <v/>
      </c>
      <c r="H13" s="447" t="str">
        <f>IF(A13="","",ROUND(UHG_csv!H13*VLOOKUP(Monatsverwendungsnachweis!$B24,Positionen,8,FALSE),2))</f>
        <v/>
      </c>
      <c r="I13" s="447" t="str">
        <f t="shared" si="3"/>
        <v/>
      </c>
      <c r="J13" s="329" t="str">
        <f>IF(A13="","",IF(Monatsverwendungsnachweis!S24="","",Monatsverwendungsnachweis!S24))</f>
        <v/>
      </c>
      <c r="K13" s="531" t="str">
        <f t="shared" si="4"/>
        <v/>
      </c>
      <c r="L13" s="533">
        <f>Monatsverwendungsnachweis!B24</f>
        <v>0</v>
      </c>
    </row>
    <row r="14" spans="1:12" x14ac:dyDescent="0.25">
      <c r="A14" s="328" t="str">
        <f>IF(Ermittlung_Kofi!M15=0,"",IFERROR(VLOOKUP(Monatsverwendungsnachweis!B25,Positionen,6,FALSE),""))</f>
        <v/>
      </c>
      <c r="B14" s="329" t="str">
        <f t="shared" si="2"/>
        <v/>
      </c>
      <c r="C14" s="328" t="str">
        <f>IF(A14="","",CONCATENATE("Refi_UHG_1"," / ",Monatsverwendungsnachweis!$D$7," / ",RIGHT(Monatsverwendungsnachweis!$F$7,2)," / ",ROW()-1))</f>
        <v/>
      </c>
      <c r="D14" s="330" t="str">
        <f t="shared" si="0"/>
        <v/>
      </c>
      <c r="E14" s="330" t="str">
        <f t="shared" si="1"/>
        <v/>
      </c>
      <c r="F14" s="329" t="str">
        <f>IF(A14="","",VLOOKUP(Monatsverwendungsnachweis!B25,Positionen,7,FALSE))</f>
        <v/>
      </c>
      <c r="G14" s="328" t="str">
        <f>IF(A14="","",CONCATENATE(UHG_csv!G14," x ",VLOOKUP(Monatsverwendungsnachweis!$B25,Positionen,8,FALSE)*100,"%"))</f>
        <v/>
      </c>
      <c r="H14" s="447" t="str">
        <f>IF(A14="","",ROUND(UHG_csv!H14*VLOOKUP(Monatsverwendungsnachweis!$B25,Positionen,8,FALSE),2))</f>
        <v/>
      </c>
      <c r="I14" s="447" t="str">
        <f t="shared" si="3"/>
        <v/>
      </c>
      <c r="J14" s="329" t="str">
        <f>IF(A14="","",IF(Monatsverwendungsnachweis!S25="","",Monatsverwendungsnachweis!S25))</f>
        <v/>
      </c>
      <c r="K14" s="531" t="str">
        <f t="shared" si="4"/>
        <v/>
      </c>
      <c r="L14" s="533">
        <f>Monatsverwendungsnachweis!B25</f>
        <v>0</v>
      </c>
    </row>
    <row r="15" spans="1:12" x14ac:dyDescent="0.25">
      <c r="A15" s="328" t="str">
        <f>IF(Ermittlung_Kofi!M16=0,"",IFERROR(VLOOKUP(Monatsverwendungsnachweis!B26,Positionen,6,FALSE),""))</f>
        <v/>
      </c>
      <c r="B15" s="329" t="str">
        <f t="shared" ref="B15:B78" si="5">IF(A15="","","ZE")</f>
        <v/>
      </c>
      <c r="C15" s="328" t="str">
        <f>IF(A15="","",CONCATENATE("Refi_UHG_1"," / ",Monatsverwendungsnachweis!$D$7," / ",RIGHT(Monatsverwendungsnachweis!$F$7,2)," / ",ROW()-1))</f>
        <v/>
      </c>
      <c r="D15" s="330" t="str">
        <f t="shared" ref="D15:D78" si="6">IF(A15="","",Monatsende)</f>
        <v/>
      </c>
      <c r="E15" s="330" t="str">
        <f t="shared" ref="E15:E78" si="7">IF(A15="","",Monatsende)</f>
        <v/>
      </c>
      <c r="F15" s="329" t="str">
        <f>IF(A15="","",VLOOKUP(Monatsverwendungsnachweis!B26,Positionen,7,FALSE))</f>
        <v/>
      </c>
      <c r="G15" s="328" t="str">
        <f>IF(A15="","",CONCATENATE(UHG_csv!G15," x ",VLOOKUP(Monatsverwendungsnachweis!$B26,Positionen,8,FALSE)*100,"%"))</f>
        <v/>
      </c>
      <c r="H15" s="447" t="str">
        <f>IF(A15="","",ROUND(UHG_csv!H15*VLOOKUP(Monatsverwendungsnachweis!$B26,Positionen,8,FALSE),2))</f>
        <v/>
      </c>
      <c r="I15" s="447" t="str">
        <f t="shared" ref="I15:I78" si="8">IF(A15="","",H15)</f>
        <v/>
      </c>
      <c r="J15" s="329" t="str">
        <f>IF(A15="","",IF(Monatsverwendungsnachweis!S26="","",Monatsverwendungsnachweis!S26))</f>
        <v/>
      </c>
      <c r="K15" s="531" t="str">
        <f t="shared" ref="K15:K78" si="9">IF(A15="","","0")</f>
        <v/>
      </c>
      <c r="L15" s="533">
        <f>Monatsverwendungsnachweis!B26</f>
        <v>0</v>
      </c>
    </row>
    <row r="16" spans="1:12" x14ac:dyDescent="0.25">
      <c r="A16" s="328" t="str">
        <f>IF(Ermittlung_Kofi!M17=0,"",IFERROR(VLOOKUP(Monatsverwendungsnachweis!B27,Positionen,6,FALSE),""))</f>
        <v/>
      </c>
      <c r="B16" s="329" t="str">
        <f t="shared" si="5"/>
        <v/>
      </c>
      <c r="C16" s="328" t="str">
        <f>IF(A16="","",CONCATENATE("Refi_UHG_1"," / ",Monatsverwendungsnachweis!$D$7," / ",RIGHT(Monatsverwendungsnachweis!$F$7,2)," / ",ROW()-1))</f>
        <v/>
      </c>
      <c r="D16" s="330" t="str">
        <f t="shared" si="6"/>
        <v/>
      </c>
      <c r="E16" s="330" t="str">
        <f t="shared" si="7"/>
        <v/>
      </c>
      <c r="F16" s="329" t="str">
        <f>IF(A16="","",VLOOKUP(Monatsverwendungsnachweis!B27,Positionen,7,FALSE))</f>
        <v/>
      </c>
      <c r="G16" s="328" t="str">
        <f>IF(A16="","",CONCATENATE(UHG_csv!G16," x ",VLOOKUP(Monatsverwendungsnachweis!$B27,Positionen,8,FALSE)*100,"%"))</f>
        <v/>
      </c>
      <c r="H16" s="447" t="str">
        <f>IF(A16="","",ROUND(UHG_csv!H16*VLOOKUP(Monatsverwendungsnachweis!$B27,Positionen,8,FALSE),2))</f>
        <v/>
      </c>
      <c r="I16" s="447" t="str">
        <f t="shared" si="8"/>
        <v/>
      </c>
      <c r="J16" s="329" t="str">
        <f>IF(A16="","",IF(Monatsverwendungsnachweis!S27="","",Monatsverwendungsnachweis!S27))</f>
        <v/>
      </c>
      <c r="K16" s="531" t="str">
        <f t="shared" si="9"/>
        <v/>
      </c>
      <c r="L16" s="533">
        <f>Monatsverwendungsnachweis!B27</f>
        <v>0</v>
      </c>
    </row>
    <row r="17" spans="1:12" x14ac:dyDescent="0.25">
      <c r="A17" s="328" t="str">
        <f>IF(Ermittlung_Kofi!M18=0,"",IFERROR(VLOOKUP(Monatsverwendungsnachweis!B28,Positionen,6,FALSE),""))</f>
        <v/>
      </c>
      <c r="B17" s="329" t="str">
        <f t="shared" si="5"/>
        <v/>
      </c>
      <c r="C17" s="328" t="str">
        <f>IF(A17="","",CONCATENATE("Refi_UHG_1"," / ",Monatsverwendungsnachweis!$D$7," / ",RIGHT(Monatsverwendungsnachweis!$F$7,2)," / ",ROW()-1))</f>
        <v/>
      </c>
      <c r="D17" s="330" t="str">
        <f t="shared" si="6"/>
        <v/>
      </c>
      <c r="E17" s="330" t="str">
        <f t="shared" si="7"/>
        <v/>
      </c>
      <c r="F17" s="329" t="str">
        <f>IF(A17="","",VLOOKUP(Monatsverwendungsnachweis!B28,Positionen,7,FALSE))</f>
        <v/>
      </c>
      <c r="G17" s="328" t="str">
        <f>IF(A17="","",CONCATENATE(UHG_csv!G17," x ",VLOOKUP(Monatsverwendungsnachweis!$B28,Positionen,8,FALSE)*100,"%"))</f>
        <v/>
      </c>
      <c r="H17" s="447" t="str">
        <f>IF(A17="","",ROUND(UHG_csv!H17*VLOOKUP(Monatsverwendungsnachweis!$B28,Positionen,8,FALSE),2))</f>
        <v/>
      </c>
      <c r="I17" s="447" t="str">
        <f t="shared" si="8"/>
        <v/>
      </c>
      <c r="J17" s="329" t="str">
        <f>IF(A17="","",IF(Monatsverwendungsnachweis!S28="","",Monatsverwendungsnachweis!S28))</f>
        <v/>
      </c>
      <c r="K17" s="531" t="str">
        <f t="shared" si="9"/>
        <v/>
      </c>
      <c r="L17" s="533">
        <f>Monatsverwendungsnachweis!B28</f>
        <v>0</v>
      </c>
    </row>
    <row r="18" spans="1:12" x14ac:dyDescent="0.25">
      <c r="A18" s="328" t="str">
        <f>IF(Ermittlung_Kofi!M19=0,"",IFERROR(VLOOKUP(Monatsverwendungsnachweis!B29,Positionen,6,FALSE),""))</f>
        <v/>
      </c>
      <c r="B18" s="329" t="str">
        <f t="shared" si="5"/>
        <v/>
      </c>
      <c r="C18" s="328" t="str">
        <f>IF(A18="","",CONCATENATE("Refi_UHG_1"," / ",Monatsverwendungsnachweis!$D$7," / ",RIGHT(Monatsverwendungsnachweis!$F$7,2)," / ",ROW()-1))</f>
        <v/>
      </c>
      <c r="D18" s="330" t="str">
        <f t="shared" si="6"/>
        <v/>
      </c>
      <c r="E18" s="330" t="str">
        <f t="shared" si="7"/>
        <v/>
      </c>
      <c r="F18" s="329" t="str">
        <f>IF(A18="","",VLOOKUP(Monatsverwendungsnachweis!B29,Positionen,7,FALSE))</f>
        <v/>
      </c>
      <c r="G18" s="328" t="str">
        <f>IF(A18="","",CONCATENATE(UHG_csv!G18," x ",VLOOKUP(Monatsverwendungsnachweis!$B29,Positionen,8,FALSE)*100,"%"))</f>
        <v/>
      </c>
      <c r="H18" s="447" t="str">
        <f>IF(A18="","",ROUND(UHG_csv!H18*VLOOKUP(Monatsverwendungsnachweis!$B29,Positionen,8,FALSE),2))</f>
        <v/>
      </c>
      <c r="I18" s="447" t="str">
        <f t="shared" si="8"/>
        <v/>
      </c>
      <c r="J18" s="329" t="str">
        <f>IF(A18="","",IF(Monatsverwendungsnachweis!S29="","",Monatsverwendungsnachweis!S29))</f>
        <v/>
      </c>
      <c r="K18" s="531" t="str">
        <f t="shared" si="9"/>
        <v/>
      </c>
      <c r="L18" s="533">
        <f>Monatsverwendungsnachweis!B29</f>
        <v>0</v>
      </c>
    </row>
    <row r="19" spans="1:12" x14ac:dyDescent="0.25">
      <c r="A19" s="328" t="str">
        <f>IF(Ermittlung_Kofi!M20=0,"",IFERROR(VLOOKUP(Monatsverwendungsnachweis!B30,Positionen,6,FALSE),""))</f>
        <v/>
      </c>
      <c r="B19" s="329" t="str">
        <f t="shared" si="5"/>
        <v/>
      </c>
      <c r="C19" s="328" t="str">
        <f>IF(A19="","",CONCATENATE("Refi_UHG_1"," / ",Monatsverwendungsnachweis!$D$7," / ",RIGHT(Monatsverwendungsnachweis!$F$7,2)," / ",ROW()-1))</f>
        <v/>
      </c>
      <c r="D19" s="330" t="str">
        <f t="shared" si="6"/>
        <v/>
      </c>
      <c r="E19" s="330" t="str">
        <f t="shared" si="7"/>
        <v/>
      </c>
      <c r="F19" s="329" t="str">
        <f>IF(A19="","",VLOOKUP(Monatsverwendungsnachweis!B30,Positionen,7,FALSE))</f>
        <v/>
      </c>
      <c r="G19" s="328" t="str">
        <f>IF(A19="","",CONCATENATE(UHG_csv!G19," x ",VLOOKUP(Monatsverwendungsnachweis!$B30,Positionen,8,FALSE)*100,"%"))</f>
        <v/>
      </c>
      <c r="H19" s="447" t="str">
        <f>IF(A19="","",ROUND(UHG_csv!H19*VLOOKUP(Monatsverwendungsnachweis!$B30,Positionen,8,FALSE),2))</f>
        <v/>
      </c>
      <c r="I19" s="447" t="str">
        <f t="shared" si="8"/>
        <v/>
      </c>
      <c r="J19" s="329" t="str">
        <f>IF(A19="","",IF(Monatsverwendungsnachweis!S30="","",Monatsverwendungsnachweis!S30))</f>
        <v/>
      </c>
      <c r="K19" s="531" t="str">
        <f t="shared" si="9"/>
        <v/>
      </c>
      <c r="L19" s="533">
        <f>Monatsverwendungsnachweis!B30</f>
        <v>0</v>
      </c>
    </row>
    <row r="20" spans="1:12" x14ac:dyDescent="0.25">
      <c r="A20" s="328" t="str">
        <f>IF(Ermittlung_Kofi!M21=0,"",IFERROR(VLOOKUP(Monatsverwendungsnachweis!B31,Positionen,6,FALSE),""))</f>
        <v/>
      </c>
      <c r="B20" s="329" t="str">
        <f t="shared" si="5"/>
        <v/>
      </c>
      <c r="C20" s="328" t="str">
        <f>IF(A20="","",CONCATENATE("Refi_UHG_1"," / ",Monatsverwendungsnachweis!$D$7," / ",RIGHT(Monatsverwendungsnachweis!$F$7,2)," / ",ROW()-1))</f>
        <v/>
      </c>
      <c r="D20" s="330" t="str">
        <f t="shared" si="6"/>
        <v/>
      </c>
      <c r="E20" s="330" t="str">
        <f t="shared" si="7"/>
        <v/>
      </c>
      <c r="F20" s="329" t="str">
        <f>IF(A20="","",VLOOKUP(Monatsverwendungsnachweis!B31,Positionen,7,FALSE))</f>
        <v/>
      </c>
      <c r="G20" s="328" t="str">
        <f>IF(A20="","",CONCATENATE(UHG_csv!G20," x ",VLOOKUP(Monatsverwendungsnachweis!$B31,Positionen,8,FALSE)*100,"%"))</f>
        <v/>
      </c>
      <c r="H20" s="447" t="str">
        <f>IF(A20="","",ROUND(UHG_csv!H20*VLOOKUP(Monatsverwendungsnachweis!$B31,Positionen,8,FALSE),2))</f>
        <v/>
      </c>
      <c r="I20" s="447" t="str">
        <f t="shared" si="8"/>
        <v/>
      </c>
      <c r="J20" s="329" t="str">
        <f>IF(A20="","",IF(Monatsverwendungsnachweis!S31="","",Monatsverwendungsnachweis!S31))</f>
        <v/>
      </c>
      <c r="K20" s="531" t="str">
        <f t="shared" si="9"/>
        <v/>
      </c>
      <c r="L20" s="533">
        <f>Monatsverwendungsnachweis!B31</f>
        <v>0</v>
      </c>
    </row>
    <row r="21" spans="1:12" x14ac:dyDescent="0.25">
      <c r="A21" s="328" t="str">
        <f>IF(Ermittlung_Kofi!M22=0,"",IFERROR(VLOOKUP(Monatsverwendungsnachweis!B32,Positionen,6,FALSE),""))</f>
        <v/>
      </c>
      <c r="B21" s="329" t="str">
        <f t="shared" si="5"/>
        <v/>
      </c>
      <c r="C21" s="328" t="str">
        <f>IF(A21="","",CONCATENATE("Refi_UHG_1"," / ",Monatsverwendungsnachweis!$D$7," / ",RIGHT(Monatsverwendungsnachweis!$F$7,2)," / ",ROW()-1))</f>
        <v/>
      </c>
      <c r="D21" s="330" t="str">
        <f t="shared" si="6"/>
        <v/>
      </c>
      <c r="E21" s="330" t="str">
        <f t="shared" si="7"/>
        <v/>
      </c>
      <c r="F21" s="329" t="str">
        <f>IF(A21="","",VLOOKUP(Monatsverwendungsnachweis!B32,Positionen,7,FALSE))</f>
        <v/>
      </c>
      <c r="G21" s="328" t="str">
        <f>IF(A21="","",CONCATENATE(UHG_csv!G21," x ",VLOOKUP(Monatsverwendungsnachweis!$B32,Positionen,8,FALSE)*100,"%"))</f>
        <v/>
      </c>
      <c r="H21" s="447" t="str">
        <f>IF(A21="","",ROUND(UHG_csv!H21*VLOOKUP(Monatsverwendungsnachweis!$B32,Positionen,8,FALSE),2))</f>
        <v/>
      </c>
      <c r="I21" s="447" t="str">
        <f t="shared" si="8"/>
        <v/>
      </c>
      <c r="J21" s="329" t="str">
        <f>IF(A21="","",IF(Monatsverwendungsnachweis!S32="","",Monatsverwendungsnachweis!S32))</f>
        <v/>
      </c>
      <c r="K21" s="531" t="str">
        <f t="shared" si="9"/>
        <v/>
      </c>
      <c r="L21" s="533">
        <f>Monatsverwendungsnachweis!B32</f>
        <v>0</v>
      </c>
    </row>
    <row r="22" spans="1:12" x14ac:dyDescent="0.25">
      <c r="A22" s="328" t="str">
        <f>IF(Ermittlung_Kofi!M23=0,"",IFERROR(VLOOKUP(Monatsverwendungsnachweis!B33,Positionen,6,FALSE),""))</f>
        <v/>
      </c>
      <c r="B22" s="329" t="str">
        <f t="shared" si="5"/>
        <v/>
      </c>
      <c r="C22" s="328" t="str">
        <f>IF(A22="","",CONCATENATE("Refi_UHG_1"," / ",Monatsverwendungsnachweis!$D$7," / ",RIGHT(Monatsverwendungsnachweis!$F$7,2)," / ",ROW()-1))</f>
        <v/>
      </c>
      <c r="D22" s="330" t="str">
        <f t="shared" si="6"/>
        <v/>
      </c>
      <c r="E22" s="330" t="str">
        <f t="shared" si="7"/>
        <v/>
      </c>
      <c r="F22" s="329" t="str">
        <f>IF(A22="","",VLOOKUP(Monatsverwendungsnachweis!B33,Positionen,7,FALSE))</f>
        <v/>
      </c>
      <c r="G22" s="328" t="str">
        <f>IF(A22="","",CONCATENATE(UHG_csv!G22," x ",VLOOKUP(Monatsverwendungsnachweis!$B33,Positionen,8,FALSE)*100,"%"))</f>
        <v/>
      </c>
      <c r="H22" s="447" t="str">
        <f>IF(A22="","",ROUND(UHG_csv!H22*VLOOKUP(Monatsverwendungsnachweis!$B33,Positionen,8,FALSE),2))</f>
        <v/>
      </c>
      <c r="I22" s="447" t="str">
        <f t="shared" si="8"/>
        <v/>
      </c>
      <c r="J22" s="329" t="str">
        <f>IF(A22="","",IF(Monatsverwendungsnachweis!S33="","",Monatsverwendungsnachweis!S33))</f>
        <v/>
      </c>
      <c r="K22" s="531" t="str">
        <f t="shared" si="9"/>
        <v/>
      </c>
      <c r="L22" s="533">
        <f>Monatsverwendungsnachweis!B33</f>
        <v>0</v>
      </c>
    </row>
    <row r="23" spans="1:12" x14ac:dyDescent="0.25">
      <c r="A23" s="328" t="str">
        <f>IF(Ermittlung_Kofi!M24=0,"",IFERROR(VLOOKUP(Monatsverwendungsnachweis!B34,Positionen,6,FALSE),""))</f>
        <v/>
      </c>
      <c r="B23" s="329" t="str">
        <f t="shared" si="5"/>
        <v/>
      </c>
      <c r="C23" s="328" t="str">
        <f>IF(A23="","",CONCATENATE("Refi_UHG_1"," / ",Monatsverwendungsnachweis!$D$7," / ",RIGHT(Monatsverwendungsnachweis!$F$7,2)," / ",ROW()-1))</f>
        <v/>
      </c>
      <c r="D23" s="330" t="str">
        <f t="shared" si="6"/>
        <v/>
      </c>
      <c r="E23" s="330" t="str">
        <f t="shared" si="7"/>
        <v/>
      </c>
      <c r="F23" s="329" t="str">
        <f>IF(A23="","",VLOOKUP(Monatsverwendungsnachweis!B34,Positionen,7,FALSE))</f>
        <v/>
      </c>
      <c r="G23" s="328" t="str">
        <f>IF(A23="","",CONCATENATE(UHG_csv!G23," x ",VLOOKUP(Monatsverwendungsnachweis!$B34,Positionen,8,FALSE)*100,"%"))</f>
        <v/>
      </c>
      <c r="H23" s="447" t="str">
        <f>IF(A23="","",ROUND(UHG_csv!H23*VLOOKUP(Monatsverwendungsnachweis!$B34,Positionen,8,FALSE),2))</f>
        <v/>
      </c>
      <c r="I23" s="447" t="str">
        <f t="shared" si="8"/>
        <v/>
      </c>
      <c r="J23" s="329" t="str">
        <f>IF(A23="","",IF(Monatsverwendungsnachweis!S34="","",Monatsverwendungsnachweis!S34))</f>
        <v/>
      </c>
      <c r="K23" s="531" t="str">
        <f t="shared" si="9"/>
        <v/>
      </c>
      <c r="L23" s="533">
        <f>Monatsverwendungsnachweis!B34</f>
        <v>0</v>
      </c>
    </row>
    <row r="24" spans="1:12" x14ac:dyDescent="0.25">
      <c r="A24" s="328" t="str">
        <f>IF(Ermittlung_Kofi!M25=0,"",IFERROR(VLOOKUP(Monatsverwendungsnachweis!B35,Positionen,6,FALSE),""))</f>
        <v/>
      </c>
      <c r="B24" s="329" t="str">
        <f t="shared" si="5"/>
        <v/>
      </c>
      <c r="C24" s="328" t="str">
        <f>IF(A24="","",CONCATENATE("Refi_UHG_1"," / ",Monatsverwendungsnachweis!$D$7," / ",RIGHT(Monatsverwendungsnachweis!$F$7,2)," / ",ROW()-1))</f>
        <v/>
      </c>
      <c r="D24" s="330" t="str">
        <f t="shared" si="6"/>
        <v/>
      </c>
      <c r="E24" s="330" t="str">
        <f t="shared" si="7"/>
        <v/>
      </c>
      <c r="F24" s="329" t="str">
        <f>IF(A24="","",VLOOKUP(Monatsverwendungsnachweis!B35,Positionen,7,FALSE))</f>
        <v/>
      </c>
      <c r="G24" s="328" t="str">
        <f>IF(A24="","",CONCATENATE(UHG_csv!G24," x ",VLOOKUP(Monatsverwendungsnachweis!$B35,Positionen,8,FALSE)*100,"%"))</f>
        <v/>
      </c>
      <c r="H24" s="447" t="str">
        <f>IF(A24="","",ROUND(UHG_csv!H24*VLOOKUP(Monatsverwendungsnachweis!$B35,Positionen,8,FALSE),2))</f>
        <v/>
      </c>
      <c r="I24" s="447" t="str">
        <f t="shared" si="8"/>
        <v/>
      </c>
      <c r="J24" s="329" t="str">
        <f>IF(A24="","",IF(Monatsverwendungsnachweis!S35="","",Monatsverwendungsnachweis!S35))</f>
        <v/>
      </c>
      <c r="K24" s="531" t="str">
        <f t="shared" si="9"/>
        <v/>
      </c>
      <c r="L24" s="533">
        <f>Monatsverwendungsnachweis!B35</f>
        <v>0</v>
      </c>
    </row>
    <row r="25" spans="1:12" x14ac:dyDescent="0.25">
      <c r="A25" s="328" t="str">
        <f>IF(Ermittlung_Kofi!M26=0,"",IFERROR(VLOOKUP(Monatsverwendungsnachweis!B36,Positionen,6,FALSE),""))</f>
        <v/>
      </c>
      <c r="B25" s="329" t="str">
        <f t="shared" si="5"/>
        <v/>
      </c>
      <c r="C25" s="328" t="str">
        <f>IF(A25="","",CONCATENATE("Refi_UHG_1"," / ",Monatsverwendungsnachweis!$D$7," / ",RIGHT(Monatsverwendungsnachweis!$F$7,2)," / ",ROW()-1))</f>
        <v/>
      </c>
      <c r="D25" s="330" t="str">
        <f t="shared" si="6"/>
        <v/>
      </c>
      <c r="E25" s="330" t="str">
        <f t="shared" si="7"/>
        <v/>
      </c>
      <c r="F25" s="329" t="str">
        <f>IF(A25="","",VLOOKUP(Monatsverwendungsnachweis!B36,Positionen,7,FALSE))</f>
        <v/>
      </c>
      <c r="G25" s="328" t="str">
        <f>IF(A25="","",CONCATENATE(UHG_csv!G25," x ",VLOOKUP(Monatsverwendungsnachweis!$B36,Positionen,8,FALSE)*100,"%"))</f>
        <v/>
      </c>
      <c r="H25" s="447" t="str">
        <f>IF(A25="","",ROUND(UHG_csv!H25*VLOOKUP(Monatsverwendungsnachweis!$B36,Positionen,8,FALSE),2))</f>
        <v/>
      </c>
      <c r="I25" s="447" t="str">
        <f t="shared" si="8"/>
        <v/>
      </c>
      <c r="J25" s="329" t="str">
        <f>IF(A25="","",IF(Monatsverwendungsnachweis!S36="","",Monatsverwendungsnachweis!S36))</f>
        <v/>
      </c>
      <c r="K25" s="531" t="str">
        <f t="shared" si="9"/>
        <v/>
      </c>
      <c r="L25" s="533">
        <f>Monatsverwendungsnachweis!B36</f>
        <v>0</v>
      </c>
    </row>
    <row r="26" spans="1:12" x14ac:dyDescent="0.25">
      <c r="A26" s="328" t="str">
        <f>IF(Ermittlung_Kofi!M27=0,"",IFERROR(VLOOKUP(Monatsverwendungsnachweis!B37,Positionen,6,FALSE),""))</f>
        <v/>
      </c>
      <c r="B26" s="329" t="str">
        <f t="shared" si="5"/>
        <v/>
      </c>
      <c r="C26" s="328" t="str">
        <f>IF(A26="","",CONCATENATE("Refi_UHG_1"," / ",Monatsverwendungsnachweis!$D$7," / ",RIGHT(Monatsverwendungsnachweis!$F$7,2)," / ",ROW()-1))</f>
        <v/>
      </c>
      <c r="D26" s="330" t="str">
        <f t="shared" si="6"/>
        <v/>
      </c>
      <c r="E26" s="330" t="str">
        <f t="shared" si="7"/>
        <v/>
      </c>
      <c r="F26" s="329" t="str">
        <f>IF(A26="","",VLOOKUP(Monatsverwendungsnachweis!B37,Positionen,7,FALSE))</f>
        <v/>
      </c>
      <c r="G26" s="328" t="str">
        <f>IF(A26="","",CONCATENATE(UHG_csv!G26," x ",VLOOKUP(Monatsverwendungsnachweis!$B37,Positionen,8,FALSE)*100,"%"))</f>
        <v/>
      </c>
      <c r="H26" s="447" t="str">
        <f>IF(A26="","",ROUND(UHG_csv!H26*VLOOKUP(Monatsverwendungsnachweis!$B37,Positionen,8,FALSE),2))</f>
        <v/>
      </c>
      <c r="I26" s="447" t="str">
        <f t="shared" si="8"/>
        <v/>
      </c>
      <c r="J26" s="329" t="str">
        <f>IF(A26="","",IF(Monatsverwendungsnachweis!S37="","",Monatsverwendungsnachweis!S37))</f>
        <v/>
      </c>
      <c r="K26" s="531" t="str">
        <f t="shared" si="9"/>
        <v/>
      </c>
      <c r="L26" s="533">
        <f>Monatsverwendungsnachweis!B37</f>
        <v>0</v>
      </c>
    </row>
    <row r="27" spans="1:12" x14ac:dyDescent="0.25">
      <c r="A27" s="328" t="str">
        <f>IF(Ermittlung_Kofi!M28=0,"",IFERROR(VLOOKUP(Monatsverwendungsnachweis!B38,Positionen,6,FALSE),""))</f>
        <v/>
      </c>
      <c r="B27" s="329" t="str">
        <f t="shared" si="5"/>
        <v/>
      </c>
      <c r="C27" s="328" t="str">
        <f>IF(A27="","",CONCATENATE("Refi_UHG_1"," / ",Monatsverwendungsnachweis!$D$7," / ",RIGHT(Monatsverwendungsnachweis!$F$7,2)," / ",ROW()-1))</f>
        <v/>
      </c>
      <c r="D27" s="330" t="str">
        <f t="shared" si="6"/>
        <v/>
      </c>
      <c r="E27" s="330" t="str">
        <f t="shared" si="7"/>
        <v/>
      </c>
      <c r="F27" s="329" t="str">
        <f>IF(A27="","",VLOOKUP(Monatsverwendungsnachweis!B38,Positionen,7,FALSE))</f>
        <v/>
      </c>
      <c r="G27" s="328" t="str">
        <f>IF(A27="","",CONCATENATE(UHG_csv!G27," x ",VLOOKUP(Monatsverwendungsnachweis!$B38,Positionen,8,FALSE)*100,"%"))</f>
        <v/>
      </c>
      <c r="H27" s="447" t="str">
        <f>IF(A27="","",ROUND(UHG_csv!H27*VLOOKUP(Monatsverwendungsnachweis!$B38,Positionen,8,FALSE),2))</f>
        <v/>
      </c>
      <c r="I27" s="447" t="str">
        <f t="shared" si="8"/>
        <v/>
      </c>
      <c r="J27" s="329" t="str">
        <f>IF(A27="","",IF(Monatsverwendungsnachweis!S38="","",Monatsverwendungsnachweis!S38))</f>
        <v/>
      </c>
      <c r="K27" s="531" t="str">
        <f t="shared" si="9"/>
        <v/>
      </c>
      <c r="L27" s="533">
        <f>Monatsverwendungsnachweis!B38</f>
        <v>0</v>
      </c>
    </row>
    <row r="28" spans="1:12" x14ac:dyDescent="0.25">
      <c r="A28" s="328" t="str">
        <f>IF(Ermittlung_Kofi!M29=0,"",IFERROR(VLOOKUP(Monatsverwendungsnachweis!B39,Positionen,6,FALSE),""))</f>
        <v/>
      </c>
      <c r="B28" s="329" t="str">
        <f t="shared" si="5"/>
        <v/>
      </c>
      <c r="C28" s="328" t="str">
        <f>IF(A28="","",CONCATENATE("Refi_UHG_1"," / ",Monatsverwendungsnachweis!$D$7," / ",RIGHT(Monatsverwendungsnachweis!$F$7,2)," / ",ROW()-1))</f>
        <v/>
      </c>
      <c r="D28" s="330" t="str">
        <f t="shared" si="6"/>
        <v/>
      </c>
      <c r="E28" s="330" t="str">
        <f t="shared" si="7"/>
        <v/>
      </c>
      <c r="F28" s="329" t="str">
        <f>IF(A28="","",VLOOKUP(Monatsverwendungsnachweis!B39,Positionen,7,FALSE))</f>
        <v/>
      </c>
      <c r="G28" s="328" t="str">
        <f>IF(A28="","",CONCATENATE(UHG_csv!G28," x ",VLOOKUP(Monatsverwendungsnachweis!$B39,Positionen,8,FALSE)*100,"%"))</f>
        <v/>
      </c>
      <c r="H28" s="447" t="str">
        <f>IF(A28="","",ROUND(UHG_csv!H28*VLOOKUP(Monatsverwendungsnachweis!$B39,Positionen,8,FALSE),2))</f>
        <v/>
      </c>
      <c r="I28" s="447" t="str">
        <f t="shared" si="8"/>
        <v/>
      </c>
      <c r="J28" s="329" t="str">
        <f>IF(A28="","",IF(Monatsverwendungsnachweis!S39="","",Monatsverwendungsnachweis!S39))</f>
        <v/>
      </c>
      <c r="K28" s="531" t="str">
        <f t="shared" si="9"/>
        <v/>
      </c>
      <c r="L28" s="533">
        <f>Monatsverwendungsnachweis!B39</f>
        <v>0</v>
      </c>
    </row>
    <row r="29" spans="1:12" x14ac:dyDescent="0.25">
      <c r="A29" s="328" t="str">
        <f>IF(Ermittlung_Kofi!M30=0,"",IFERROR(VLOOKUP(Monatsverwendungsnachweis!B40,Positionen,6,FALSE),""))</f>
        <v/>
      </c>
      <c r="B29" s="329" t="str">
        <f t="shared" si="5"/>
        <v/>
      </c>
      <c r="C29" s="328" t="str">
        <f>IF(A29="","",CONCATENATE("Refi_UHG_1"," / ",Monatsverwendungsnachweis!$D$7," / ",RIGHT(Monatsverwendungsnachweis!$F$7,2)," / ",ROW()-1))</f>
        <v/>
      </c>
      <c r="D29" s="330" t="str">
        <f t="shared" si="6"/>
        <v/>
      </c>
      <c r="E29" s="330" t="str">
        <f t="shared" si="7"/>
        <v/>
      </c>
      <c r="F29" s="329" t="str">
        <f>IF(A29="","",VLOOKUP(Monatsverwendungsnachweis!B40,Positionen,7,FALSE))</f>
        <v/>
      </c>
      <c r="G29" s="328" t="str">
        <f>IF(A29="","",CONCATENATE(UHG_csv!G29," x ",VLOOKUP(Monatsverwendungsnachweis!$B40,Positionen,8,FALSE)*100,"%"))</f>
        <v/>
      </c>
      <c r="H29" s="447" t="str">
        <f>IF(A29="","",ROUND(UHG_csv!H29*VLOOKUP(Monatsverwendungsnachweis!$B40,Positionen,8,FALSE),2))</f>
        <v/>
      </c>
      <c r="I29" s="447" t="str">
        <f t="shared" si="8"/>
        <v/>
      </c>
      <c r="J29" s="329" t="str">
        <f>IF(A29="","",IF(Monatsverwendungsnachweis!S40="","",Monatsverwendungsnachweis!S40))</f>
        <v/>
      </c>
      <c r="K29" s="531" t="str">
        <f t="shared" si="9"/>
        <v/>
      </c>
      <c r="L29" s="533">
        <f>Monatsverwendungsnachweis!B40</f>
        <v>0</v>
      </c>
    </row>
    <row r="30" spans="1:12" x14ac:dyDescent="0.25">
      <c r="A30" s="328" t="str">
        <f>IF(Ermittlung_Kofi!M31=0,"",IFERROR(VLOOKUP(Monatsverwendungsnachweis!B41,Positionen,6,FALSE),""))</f>
        <v/>
      </c>
      <c r="B30" s="329" t="str">
        <f t="shared" si="5"/>
        <v/>
      </c>
      <c r="C30" s="328" t="str">
        <f>IF(A30="","",CONCATENATE("Refi_UHG_1"," / ",Monatsverwendungsnachweis!$D$7," / ",RIGHT(Monatsverwendungsnachweis!$F$7,2)," / ",ROW()-1))</f>
        <v/>
      </c>
      <c r="D30" s="330" t="str">
        <f t="shared" si="6"/>
        <v/>
      </c>
      <c r="E30" s="330" t="str">
        <f t="shared" si="7"/>
        <v/>
      </c>
      <c r="F30" s="329" t="str">
        <f>IF(A30="","",VLOOKUP(Monatsverwendungsnachweis!B41,Positionen,7,FALSE))</f>
        <v/>
      </c>
      <c r="G30" s="328" t="str">
        <f>IF(A30="","",CONCATENATE(UHG_csv!G30," x ",VLOOKUP(Monatsverwendungsnachweis!$B41,Positionen,8,FALSE)*100,"%"))</f>
        <v/>
      </c>
      <c r="H30" s="447" t="str">
        <f>IF(A30="","",ROUND(UHG_csv!H30*VLOOKUP(Monatsverwendungsnachweis!$B41,Positionen,8,FALSE),2))</f>
        <v/>
      </c>
      <c r="I30" s="447" t="str">
        <f t="shared" si="8"/>
        <v/>
      </c>
      <c r="J30" s="329" t="str">
        <f>IF(A30="","",IF(Monatsverwendungsnachweis!S41="","",Monatsverwendungsnachweis!S41))</f>
        <v/>
      </c>
      <c r="K30" s="531" t="str">
        <f t="shared" si="9"/>
        <v/>
      </c>
      <c r="L30" s="533">
        <f>Monatsverwendungsnachweis!B41</f>
        <v>0</v>
      </c>
    </row>
    <row r="31" spans="1:12" x14ac:dyDescent="0.25">
      <c r="A31" s="328" t="str">
        <f>IF(Ermittlung_Kofi!M32=0,"",IFERROR(VLOOKUP(Monatsverwendungsnachweis!B42,Positionen,6,FALSE),""))</f>
        <v/>
      </c>
      <c r="B31" s="329" t="str">
        <f t="shared" si="5"/>
        <v/>
      </c>
      <c r="C31" s="328" t="str">
        <f>IF(A31="","",CONCATENATE("Refi_UHG_1"," / ",Monatsverwendungsnachweis!$D$7," / ",RIGHT(Monatsverwendungsnachweis!$F$7,2)," / ",ROW()-1))</f>
        <v/>
      </c>
      <c r="D31" s="330" t="str">
        <f t="shared" si="6"/>
        <v/>
      </c>
      <c r="E31" s="330" t="str">
        <f t="shared" si="7"/>
        <v/>
      </c>
      <c r="F31" s="329" t="str">
        <f>IF(A31="","",VLOOKUP(Monatsverwendungsnachweis!B42,Positionen,7,FALSE))</f>
        <v/>
      </c>
      <c r="G31" s="328" t="str">
        <f>IF(A31="","",CONCATENATE(UHG_csv!G31," x ",VLOOKUP(Monatsverwendungsnachweis!$B42,Positionen,8,FALSE)*100,"%"))</f>
        <v/>
      </c>
      <c r="H31" s="447" t="str">
        <f>IF(A31="","",ROUND(UHG_csv!H31*VLOOKUP(Monatsverwendungsnachweis!$B42,Positionen,8,FALSE),2))</f>
        <v/>
      </c>
      <c r="I31" s="447" t="str">
        <f t="shared" si="8"/>
        <v/>
      </c>
      <c r="J31" s="329" t="str">
        <f>IF(A31="","",IF(Monatsverwendungsnachweis!S42="","",Monatsverwendungsnachweis!S42))</f>
        <v/>
      </c>
      <c r="K31" s="531" t="str">
        <f t="shared" si="9"/>
        <v/>
      </c>
      <c r="L31" s="533">
        <f>Monatsverwendungsnachweis!B42</f>
        <v>0</v>
      </c>
    </row>
    <row r="32" spans="1:12" x14ac:dyDescent="0.25">
      <c r="A32" s="328" t="str">
        <f>IF(Ermittlung_Kofi!M33=0,"",IFERROR(VLOOKUP(Monatsverwendungsnachweis!B43,Positionen,6,FALSE),""))</f>
        <v/>
      </c>
      <c r="B32" s="329" t="str">
        <f t="shared" si="5"/>
        <v/>
      </c>
      <c r="C32" s="328" t="str">
        <f>IF(A32="","",CONCATENATE("Refi_UHG_1"," / ",Monatsverwendungsnachweis!$D$7," / ",RIGHT(Monatsverwendungsnachweis!$F$7,2)," / ",ROW()-1))</f>
        <v/>
      </c>
      <c r="D32" s="330" t="str">
        <f t="shared" si="6"/>
        <v/>
      </c>
      <c r="E32" s="330" t="str">
        <f t="shared" si="7"/>
        <v/>
      </c>
      <c r="F32" s="329" t="str">
        <f>IF(A32="","",VLOOKUP(Monatsverwendungsnachweis!B43,Positionen,7,FALSE))</f>
        <v/>
      </c>
      <c r="G32" s="328" t="str">
        <f>IF(A32="","",CONCATENATE(UHG_csv!G32," x ",VLOOKUP(Monatsverwendungsnachweis!$B43,Positionen,8,FALSE)*100,"%"))</f>
        <v/>
      </c>
      <c r="H32" s="447" t="str">
        <f>IF(A32="","",ROUND(UHG_csv!H32*VLOOKUP(Monatsverwendungsnachweis!$B43,Positionen,8,FALSE),2))</f>
        <v/>
      </c>
      <c r="I32" s="447" t="str">
        <f t="shared" si="8"/>
        <v/>
      </c>
      <c r="J32" s="329" t="str">
        <f>IF(A32="","",IF(Monatsverwendungsnachweis!S43="","",Monatsverwendungsnachweis!S43))</f>
        <v/>
      </c>
      <c r="K32" s="531" t="str">
        <f t="shared" si="9"/>
        <v/>
      </c>
      <c r="L32" s="533">
        <f>Monatsverwendungsnachweis!B43</f>
        <v>0</v>
      </c>
    </row>
    <row r="33" spans="1:12" x14ac:dyDescent="0.25">
      <c r="A33" s="328" t="str">
        <f>IF(Ermittlung_Kofi!M34=0,"",IFERROR(VLOOKUP(Monatsverwendungsnachweis!B44,Positionen,6,FALSE),""))</f>
        <v/>
      </c>
      <c r="B33" s="329" t="str">
        <f t="shared" si="5"/>
        <v/>
      </c>
      <c r="C33" s="328" t="str">
        <f>IF(A33="","",CONCATENATE("Refi_UHG_1"," / ",Monatsverwendungsnachweis!$D$7," / ",RIGHT(Monatsverwendungsnachweis!$F$7,2)," / ",ROW()-1))</f>
        <v/>
      </c>
      <c r="D33" s="330" t="str">
        <f t="shared" si="6"/>
        <v/>
      </c>
      <c r="E33" s="330" t="str">
        <f t="shared" si="7"/>
        <v/>
      </c>
      <c r="F33" s="329" t="str">
        <f>IF(A33="","",VLOOKUP(Monatsverwendungsnachweis!B44,Positionen,7,FALSE))</f>
        <v/>
      </c>
      <c r="G33" s="328" t="str">
        <f>IF(A33="","",CONCATENATE(UHG_csv!G33," x ",VLOOKUP(Monatsverwendungsnachweis!$B44,Positionen,8,FALSE)*100,"%"))</f>
        <v/>
      </c>
      <c r="H33" s="447" t="str">
        <f>IF(A33="","",ROUND(UHG_csv!H33*VLOOKUP(Monatsverwendungsnachweis!$B44,Positionen,8,FALSE),2))</f>
        <v/>
      </c>
      <c r="I33" s="447" t="str">
        <f t="shared" si="8"/>
        <v/>
      </c>
      <c r="J33" s="329" t="str">
        <f>IF(A33="","",IF(Monatsverwendungsnachweis!S44="","",Monatsverwendungsnachweis!S44))</f>
        <v/>
      </c>
      <c r="K33" s="531" t="str">
        <f t="shared" si="9"/>
        <v/>
      </c>
      <c r="L33" s="533">
        <f>Monatsverwendungsnachweis!B44</f>
        <v>0</v>
      </c>
    </row>
    <row r="34" spans="1:12" x14ac:dyDescent="0.25">
      <c r="A34" s="328" t="str">
        <f>IF(Ermittlung_Kofi!M35=0,"",IFERROR(VLOOKUP(Monatsverwendungsnachweis!B45,Positionen,6,FALSE),""))</f>
        <v/>
      </c>
      <c r="B34" s="329" t="str">
        <f t="shared" si="5"/>
        <v/>
      </c>
      <c r="C34" s="328" t="str">
        <f>IF(A34="","",CONCATENATE("Refi_UHG_1"," / ",Monatsverwendungsnachweis!$D$7," / ",RIGHT(Monatsverwendungsnachweis!$F$7,2)," / ",ROW()-1))</f>
        <v/>
      </c>
      <c r="D34" s="330" t="str">
        <f t="shared" si="6"/>
        <v/>
      </c>
      <c r="E34" s="330" t="str">
        <f t="shared" si="7"/>
        <v/>
      </c>
      <c r="F34" s="329" t="str">
        <f>IF(A34="","",VLOOKUP(Monatsverwendungsnachweis!B45,Positionen,7,FALSE))</f>
        <v/>
      </c>
      <c r="G34" s="328" t="str">
        <f>IF(A34="","",CONCATENATE(UHG_csv!G34," x ",VLOOKUP(Monatsverwendungsnachweis!$B45,Positionen,8,FALSE)*100,"%"))</f>
        <v/>
      </c>
      <c r="H34" s="447" t="str">
        <f>IF(A34="","",ROUND(UHG_csv!H34*VLOOKUP(Monatsverwendungsnachweis!$B45,Positionen,8,FALSE),2))</f>
        <v/>
      </c>
      <c r="I34" s="447" t="str">
        <f t="shared" si="8"/>
        <v/>
      </c>
      <c r="J34" s="329" t="str">
        <f>IF(A34="","",IF(Monatsverwendungsnachweis!S45="","",Monatsverwendungsnachweis!S45))</f>
        <v/>
      </c>
      <c r="K34" s="531" t="str">
        <f t="shared" si="9"/>
        <v/>
      </c>
      <c r="L34" s="533">
        <f>Monatsverwendungsnachweis!B45</f>
        <v>0</v>
      </c>
    </row>
    <row r="35" spans="1:12" x14ac:dyDescent="0.25">
      <c r="A35" s="328" t="str">
        <f>IF(Ermittlung_Kofi!M36=0,"",IFERROR(VLOOKUP(Monatsverwendungsnachweis!B46,Positionen,6,FALSE),""))</f>
        <v/>
      </c>
      <c r="B35" s="329" t="str">
        <f t="shared" si="5"/>
        <v/>
      </c>
      <c r="C35" s="328" t="str">
        <f>IF(A35="","",CONCATENATE("Refi_UHG_1"," / ",Monatsverwendungsnachweis!$D$7," / ",RIGHT(Monatsverwendungsnachweis!$F$7,2)," / ",ROW()-1))</f>
        <v/>
      </c>
      <c r="D35" s="330" t="str">
        <f t="shared" si="6"/>
        <v/>
      </c>
      <c r="E35" s="330" t="str">
        <f t="shared" si="7"/>
        <v/>
      </c>
      <c r="F35" s="329" t="str">
        <f>IF(A35="","",VLOOKUP(Monatsverwendungsnachweis!B46,Positionen,7,FALSE))</f>
        <v/>
      </c>
      <c r="G35" s="328" t="str">
        <f>IF(A35="","",CONCATENATE(UHG_csv!G35," x ",VLOOKUP(Monatsverwendungsnachweis!$B46,Positionen,8,FALSE)*100,"%"))</f>
        <v/>
      </c>
      <c r="H35" s="447" t="str">
        <f>IF(A35="","",ROUND(UHG_csv!H35*VLOOKUP(Monatsverwendungsnachweis!$B46,Positionen,8,FALSE),2))</f>
        <v/>
      </c>
      <c r="I35" s="447" t="str">
        <f t="shared" si="8"/>
        <v/>
      </c>
      <c r="J35" s="329" t="str">
        <f>IF(A35="","",IF(Monatsverwendungsnachweis!S46="","",Monatsverwendungsnachweis!S46))</f>
        <v/>
      </c>
      <c r="K35" s="531" t="str">
        <f t="shared" si="9"/>
        <v/>
      </c>
      <c r="L35" s="533">
        <f>Monatsverwendungsnachweis!B46</f>
        <v>0</v>
      </c>
    </row>
    <row r="36" spans="1:12" x14ac:dyDescent="0.25">
      <c r="A36" s="328" t="str">
        <f>IF(Ermittlung_Kofi!M37=0,"",IFERROR(VLOOKUP(Monatsverwendungsnachweis!B47,Positionen,6,FALSE),""))</f>
        <v/>
      </c>
      <c r="B36" s="329" t="str">
        <f t="shared" si="5"/>
        <v/>
      </c>
      <c r="C36" s="328" t="str">
        <f>IF(A36="","",CONCATENATE("Refi_UHG_1"," / ",Monatsverwendungsnachweis!$D$7," / ",RIGHT(Monatsverwendungsnachweis!$F$7,2)," / ",ROW()-1))</f>
        <v/>
      </c>
      <c r="D36" s="330" t="str">
        <f t="shared" si="6"/>
        <v/>
      </c>
      <c r="E36" s="330" t="str">
        <f t="shared" si="7"/>
        <v/>
      </c>
      <c r="F36" s="329" t="str">
        <f>IF(A36="","",VLOOKUP(Monatsverwendungsnachweis!B47,Positionen,7,FALSE))</f>
        <v/>
      </c>
      <c r="G36" s="328" t="str">
        <f>IF(A36="","",CONCATENATE(UHG_csv!G36," x ",VLOOKUP(Monatsverwendungsnachweis!$B47,Positionen,8,FALSE)*100,"%"))</f>
        <v/>
      </c>
      <c r="H36" s="447" t="str">
        <f>IF(A36="","",ROUND(UHG_csv!H36*VLOOKUP(Monatsverwendungsnachweis!$B47,Positionen,8,FALSE),2))</f>
        <v/>
      </c>
      <c r="I36" s="447" t="str">
        <f t="shared" si="8"/>
        <v/>
      </c>
      <c r="J36" s="329" t="str">
        <f>IF(A36="","",IF(Monatsverwendungsnachweis!S47="","",Monatsverwendungsnachweis!S47))</f>
        <v/>
      </c>
      <c r="K36" s="531" t="str">
        <f t="shared" si="9"/>
        <v/>
      </c>
      <c r="L36" s="533">
        <f>Monatsverwendungsnachweis!B47</f>
        <v>0</v>
      </c>
    </row>
    <row r="37" spans="1:12" x14ac:dyDescent="0.25">
      <c r="A37" s="328" t="str">
        <f>IF(Ermittlung_Kofi!M38=0,"",IFERROR(VLOOKUP(Monatsverwendungsnachweis!B48,Positionen,6,FALSE),""))</f>
        <v/>
      </c>
      <c r="B37" s="329" t="str">
        <f t="shared" si="5"/>
        <v/>
      </c>
      <c r="C37" s="328" t="str">
        <f>IF(A37="","",CONCATENATE("Refi_UHG_1"," / ",Monatsverwendungsnachweis!$D$7," / ",RIGHT(Monatsverwendungsnachweis!$F$7,2)," / ",ROW()-1))</f>
        <v/>
      </c>
      <c r="D37" s="330" t="str">
        <f t="shared" si="6"/>
        <v/>
      </c>
      <c r="E37" s="330" t="str">
        <f t="shared" si="7"/>
        <v/>
      </c>
      <c r="F37" s="329" t="str">
        <f>IF(A37="","",VLOOKUP(Monatsverwendungsnachweis!B48,Positionen,7,FALSE))</f>
        <v/>
      </c>
      <c r="G37" s="328" t="str">
        <f>IF(A37="","",CONCATENATE(UHG_csv!G37," x ",VLOOKUP(Monatsverwendungsnachweis!$B48,Positionen,8,FALSE)*100,"%"))</f>
        <v/>
      </c>
      <c r="H37" s="447" t="str">
        <f>IF(A37="","",ROUND(UHG_csv!H37*VLOOKUP(Monatsverwendungsnachweis!$B48,Positionen,8,FALSE),2))</f>
        <v/>
      </c>
      <c r="I37" s="447" t="str">
        <f t="shared" si="8"/>
        <v/>
      </c>
      <c r="J37" s="329" t="str">
        <f>IF(A37="","",IF(Monatsverwendungsnachweis!S48="","",Monatsverwendungsnachweis!S48))</f>
        <v/>
      </c>
      <c r="K37" s="531" t="str">
        <f t="shared" si="9"/>
        <v/>
      </c>
      <c r="L37" s="533">
        <f>Monatsverwendungsnachweis!B48</f>
        <v>0</v>
      </c>
    </row>
    <row r="38" spans="1:12" x14ac:dyDescent="0.25">
      <c r="A38" s="328" t="str">
        <f>IF(Ermittlung_Kofi!M39=0,"",IFERROR(VLOOKUP(Monatsverwendungsnachweis!B49,Positionen,6,FALSE),""))</f>
        <v/>
      </c>
      <c r="B38" s="329" t="str">
        <f t="shared" si="5"/>
        <v/>
      </c>
      <c r="C38" s="328" t="str">
        <f>IF(A38="","",CONCATENATE("Refi_UHG_1"," / ",Monatsverwendungsnachweis!$D$7," / ",RIGHT(Monatsverwendungsnachweis!$F$7,2)," / ",ROW()-1))</f>
        <v/>
      </c>
      <c r="D38" s="330" t="str">
        <f t="shared" si="6"/>
        <v/>
      </c>
      <c r="E38" s="330" t="str">
        <f t="shared" si="7"/>
        <v/>
      </c>
      <c r="F38" s="329" t="str">
        <f>IF(A38="","",VLOOKUP(Monatsverwendungsnachweis!B49,Positionen,7,FALSE))</f>
        <v/>
      </c>
      <c r="G38" s="328" t="str">
        <f>IF(A38="","",CONCATENATE(UHG_csv!G38," x ",VLOOKUP(Monatsverwendungsnachweis!$B49,Positionen,8,FALSE)*100,"%"))</f>
        <v/>
      </c>
      <c r="H38" s="447" t="str">
        <f>IF(A38="","",ROUND(UHG_csv!H38*VLOOKUP(Monatsverwendungsnachweis!$B49,Positionen,8,FALSE),2))</f>
        <v/>
      </c>
      <c r="I38" s="447" t="str">
        <f t="shared" si="8"/>
        <v/>
      </c>
      <c r="J38" s="329" t="str">
        <f>IF(A38="","",IF(Monatsverwendungsnachweis!S49="","",Monatsverwendungsnachweis!S49))</f>
        <v/>
      </c>
      <c r="K38" s="531" t="str">
        <f t="shared" si="9"/>
        <v/>
      </c>
      <c r="L38" s="533">
        <f>Monatsverwendungsnachweis!B49</f>
        <v>0</v>
      </c>
    </row>
    <row r="39" spans="1:12" x14ac:dyDescent="0.25">
      <c r="A39" s="328" t="str">
        <f>IF(Ermittlung_Kofi!M40=0,"",IFERROR(VLOOKUP(Monatsverwendungsnachweis!B50,Positionen,6,FALSE),""))</f>
        <v/>
      </c>
      <c r="B39" s="329" t="str">
        <f t="shared" si="5"/>
        <v/>
      </c>
      <c r="C39" s="328" t="str">
        <f>IF(A39="","",CONCATENATE("Refi_UHG_1"," / ",Monatsverwendungsnachweis!$D$7," / ",RIGHT(Monatsverwendungsnachweis!$F$7,2)," / ",ROW()-1))</f>
        <v/>
      </c>
      <c r="D39" s="330" t="str">
        <f t="shared" si="6"/>
        <v/>
      </c>
      <c r="E39" s="330" t="str">
        <f t="shared" si="7"/>
        <v/>
      </c>
      <c r="F39" s="329" t="str">
        <f>IF(A39="","",VLOOKUP(Monatsverwendungsnachweis!B50,Positionen,7,FALSE))</f>
        <v/>
      </c>
      <c r="G39" s="328" t="str">
        <f>IF(A39="","",CONCATENATE(UHG_csv!G39," x ",VLOOKUP(Monatsverwendungsnachweis!$B50,Positionen,8,FALSE)*100,"%"))</f>
        <v/>
      </c>
      <c r="H39" s="447" t="str">
        <f>IF(A39="","",ROUND(UHG_csv!H39*VLOOKUP(Monatsverwendungsnachweis!$B50,Positionen,8,FALSE),2))</f>
        <v/>
      </c>
      <c r="I39" s="447" t="str">
        <f t="shared" si="8"/>
        <v/>
      </c>
      <c r="J39" s="329" t="str">
        <f>IF(A39="","",IF(Monatsverwendungsnachweis!S50="","",Monatsverwendungsnachweis!S50))</f>
        <v/>
      </c>
      <c r="K39" s="531" t="str">
        <f t="shared" si="9"/>
        <v/>
      </c>
      <c r="L39" s="533">
        <f>Monatsverwendungsnachweis!B50</f>
        <v>0</v>
      </c>
    </row>
    <row r="40" spans="1:12" x14ac:dyDescent="0.25">
      <c r="A40" s="328" t="str">
        <f>IF(Ermittlung_Kofi!M41=0,"",IFERROR(VLOOKUP(Monatsverwendungsnachweis!B51,Positionen,6,FALSE),""))</f>
        <v/>
      </c>
      <c r="B40" s="329" t="str">
        <f t="shared" si="5"/>
        <v/>
      </c>
      <c r="C40" s="328" t="str">
        <f>IF(A40="","",CONCATENATE("Refi_UHG_1"," / ",Monatsverwendungsnachweis!$D$7," / ",RIGHT(Monatsverwendungsnachweis!$F$7,2)," / ",ROW()-1))</f>
        <v/>
      </c>
      <c r="D40" s="330" t="str">
        <f t="shared" si="6"/>
        <v/>
      </c>
      <c r="E40" s="330" t="str">
        <f t="shared" si="7"/>
        <v/>
      </c>
      <c r="F40" s="329" t="str">
        <f>IF(A40="","",VLOOKUP(Monatsverwendungsnachweis!B51,Positionen,7,FALSE))</f>
        <v/>
      </c>
      <c r="G40" s="328" t="str">
        <f>IF(A40="","",CONCATENATE(UHG_csv!G40," x ",VLOOKUP(Monatsverwendungsnachweis!$B51,Positionen,8,FALSE)*100,"%"))</f>
        <v/>
      </c>
      <c r="H40" s="447" t="str">
        <f>IF(A40="","",ROUND(UHG_csv!H40*VLOOKUP(Monatsverwendungsnachweis!$B51,Positionen,8,FALSE),2))</f>
        <v/>
      </c>
      <c r="I40" s="447" t="str">
        <f t="shared" si="8"/>
        <v/>
      </c>
      <c r="J40" s="329" t="str">
        <f>IF(A40="","",IF(Monatsverwendungsnachweis!S51="","",Monatsverwendungsnachweis!S51))</f>
        <v/>
      </c>
      <c r="K40" s="531" t="str">
        <f t="shared" si="9"/>
        <v/>
      </c>
      <c r="L40" s="533">
        <f>Monatsverwendungsnachweis!B51</f>
        <v>0</v>
      </c>
    </row>
    <row r="41" spans="1:12" x14ac:dyDescent="0.25">
      <c r="A41" s="328" t="str">
        <f>IF(Ermittlung_Kofi!M42=0,"",IFERROR(VLOOKUP(Monatsverwendungsnachweis!B52,Positionen,6,FALSE),""))</f>
        <v/>
      </c>
      <c r="B41" s="329" t="str">
        <f t="shared" si="5"/>
        <v/>
      </c>
      <c r="C41" s="328" t="str">
        <f>IF(A41="","",CONCATENATE("Refi_UHG_1"," / ",Monatsverwendungsnachweis!$D$7," / ",RIGHT(Monatsverwendungsnachweis!$F$7,2)," / ",ROW()-1))</f>
        <v/>
      </c>
      <c r="D41" s="330" t="str">
        <f t="shared" si="6"/>
        <v/>
      </c>
      <c r="E41" s="330" t="str">
        <f t="shared" si="7"/>
        <v/>
      </c>
      <c r="F41" s="329" t="str">
        <f>IF(A41="","",VLOOKUP(Monatsverwendungsnachweis!B52,Positionen,7,FALSE))</f>
        <v/>
      </c>
      <c r="G41" s="328" t="str">
        <f>IF(A41="","",CONCATENATE(UHG_csv!G41," x ",VLOOKUP(Monatsverwendungsnachweis!$B52,Positionen,8,FALSE)*100,"%"))</f>
        <v/>
      </c>
      <c r="H41" s="447" t="str">
        <f>IF(A41="","",ROUND(UHG_csv!H41*VLOOKUP(Monatsverwendungsnachweis!$B52,Positionen,8,FALSE),2))</f>
        <v/>
      </c>
      <c r="I41" s="447" t="str">
        <f t="shared" si="8"/>
        <v/>
      </c>
      <c r="J41" s="329" t="str">
        <f>IF(A41="","",IF(Monatsverwendungsnachweis!S52="","",Monatsverwendungsnachweis!S52))</f>
        <v/>
      </c>
      <c r="K41" s="531" t="str">
        <f t="shared" si="9"/>
        <v/>
      </c>
      <c r="L41" s="533">
        <f>Monatsverwendungsnachweis!B52</f>
        <v>0</v>
      </c>
    </row>
    <row r="42" spans="1:12" x14ac:dyDescent="0.25">
      <c r="A42" s="328" t="str">
        <f>IF(Ermittlung_Kofi!M43=0,"",IFERROR(VLOOKUP(Monatsverwendungsnachweis!B53,Positionen,6,FALSE),""))</f>
        <v/>
      </c>
      <c r="B42" s="329" t="str">
        <f t="shared" si="5"/>
        <v/>
      </c>
      <c r="C42" s="328" t="str">
        <f>IF(A42="","",CONCATENATE("Refi_UHG_1"," / ",Monatsverwendungsnachweis!$D$7," / ",RIGHT(Monatsverwendungsnachweis!$F$7,2)," / ",ROW()-1))</f>
        <v/>
      </c>
      <c r="D42" s="330" t="str">
        <f t="shared" si="6"/>
        <v/>
      </c>
      <c r="E42" s="330" t="str">
        <f t="shared" si="7"/>
        <v/>
      </c>
      <c r="F42" s="329" t="str">
        <f>IF(A42="","",VLOOKUP(Monatsverwendungsnachweis!B53,Positionen,7,FALSE))</f>
        <v/>
      </c>
      <c r="G42" s="328" t="str">
        <f>IF(A42="","",CONCATENATE(UHG_csv!G42," x ",VLOOKUP(Monatsverwendungsnachweis!$B53,Positionen,8,FALSE)*100,"%"))</f>
        <v/>
      </c>
      <c r="H42" s="447" t="str">
        <f>IF(A42="","",ROUND(UHG_csv!H42*VLOOKUP(Monatsverwendungsnachweis!$B53,Positionen,8,FALSE),2))</f>
        <v/>
      </c>
      <c r="I42" s="447" t="str">
        <f t="shared" si="8"/>
        <v/>
      </c>
      <c r="J42" s="329" t="str">
        <f>IF(A42="","",IF(Monatsverwendungsnachweis!S53="","",Monatsverwendungsnachweis!S53))</f>
        <v/>
      </c>
      <c r="K42" s="531" t="str">
        <f t="shared" si="9"/>
        <v/>
      </c>
      <c r="L42" s="533">
        <f>Monatsverwendungsnachweis!B53</f>
        <v>0</v>
      </c>
    </row>
    <row r="43" spans="1:12" x14ac:dyDescent="0.25">
      <c r="A43" s="328" t="str">
        <f>IF(Ermittlung_Kofi!M44=0,"",IFERROR(VLOOKUP(Monatsverwendungsnachweis!B54,Positionen,6,FALSE),""))</f>
        <v/>
      </c>
      <c r="B43" s="329" t="str">
        <f t="shared" si="5"/>
        <v/>
      </c>
      <c r="C43" s="328" t="str">
        <f>IF(A43="","",CONCATENATE("Refi_UHG_1"," / ",Monatsverwendungsnachweis!$D$7," / ",RIGHT(Monatsverwendungsnachweis!$F$7,2)," / ",ROW()-1))</f>
        <v/>
      </c>
      <c r="D43" s="330" t="str">
        <f t="shared" si="6"/>
        <v/>
      </c>
      <c r="E43" s="330" t="str">
        <f t="shared" si="7"/>
        <v/>
      </c>
      <c r="F43" s="329" t="str">
        <f>IF(A43="","",VLOOKUP(Monatsverwendungsnachweis!B54,Positionen,7,FALSE))</f>
        <v/>
      </c>
      <c r="G43" s="328" t="str">
        <f>IF(A43="","",CONCATENATE(UHG_csv!G43," x ",VLOOKUP(Monatsverwendungsnachweis!$B54,Positionen,8,FALSE)*100,"%"))</f>
        <v/>
      </c>
      <c r="H43" s="447" t="str">
        <f>IF(A43="","",ROUND(UHG_csv!H43*VLOOKUP(Monatsverwendungsnachweis!$B54,Positionen,8,FALSE),2))</f>
        <v/>
      </c>
      <c r="I43" s="447" t="str">
        <f t="shared" si="8"/>
        <v/>
      </c>
      <c r="J43" s="329" t="str">
        <f>IF(A43="","",IF(Monatsverwendungsnachweis!S54="","",Monatsverwendungsnachweis!S54))</f>
        <v/>
      </c>
      <c r="K43" s="531" t="str">
        <f t="shared" si="9"/>
        <v/>
      </c>
      <c r="L43" s="533">
        <f>Monatsverwendungsnachweis!B54</f>
        <v>0</v>
      </c>
    </row>
    <row r="44" spans="1:12" x14ac:dyDescent="0.25">
      <c r="A44" s="328" t="str">
        <f>IF(Ermittlung_Kofi!M45=0,"",IFERROR(VLOOKUP(Monatsverwendungsnachweis!B55,Positionen,6,FALSE),""))</f>
        <v/>
      </c>
      <c r="B44" s="329" t="str">
        <f t="shared" si="5"/>
        <v/>
      </c>
      <c r="C44" s="328" t="str">
        <f>IF(A44="","",CONCATENATE("Refi_UHG_1"," / ",Monatsverwendungsnachweis!$D$7," / ",RIGHT(Monatsverwendungsnachweis!$F$7,2)," / ",ROW()-1))</f>
        <v/>
      </c>
      <c r="D44" s="330" t="str">
        <f t="shared" si="6"/>
        <v/>
      </c>
      <c r="E44" s="330" t="str">
        <f t="shared" si="7"/>
        <v/>
      </c>
      <c r="F44" s="329" t="str">
        <f>IF(A44="","",VLOOKUP(Monatsverwendungsnachweis!B55,Positionen,7,FALSE))</f>
        <v/>
      </c>
      <c r="G44" s="328" t="str">
        <f>IF(A44="","",CONCATENATE(UHG_csv!G44," x ",VLOOKUP(Monatsverwendungsnachweis!$B55,Positionen,8,FALSE)*100,"%"))</f>
        <v/>
      </c>
      <c r="H44" s="447" t="str">
        <f>IF(A44="","",ROUND(UHG_csv!H44*VLOOKUP(Monatsverwendungsnachweis!$B55,Positionen,8,FALSE),2))</f>
        <v/>
      </c>
      <c r="I44" s="447" t="str">
        <f t="shared" si="8"/>
        <v/>
      </c>
      <c r="J44" s="329" t="str">
        <f>IF(A44="","",IF(Monatsverwendungsnachweis!S55="","",Monatsverwendungsnachweis!S55))</f>
        <v/>
      </c>
      <c r="K44" s="531" t="str">
        <f t="shared" si="9"/>
        <v/>
      </c>
      <c r="L44" s="533">
        <f>Monatsverwendungsnachweis!B55</f>
        <v>0</v>
      </c>
    </row>
    <row r="45" spans="1:12" x14ac:dyDescent="0.25">
      <c r="A45" s="328" t="str">
        <f>IF(Ermittlung_Kofi!M46=0,"",IFERROR(VLOOKUP(Monatsverwendungsnachweis!B56,Positionen,6,FALSE),""))</f>
        <v/>
      </c>
      <c r="B45" s="329" t="str">
        <f t="shared" si="5"/>
        <v/>
      </c>
      <c r="C45" s="328" t="str">
        <f>IF(A45="","",CONCATENATE("Refi_UHG_1"," / ",Monatsverwendungsnachweis!$D$7," / ",RIGHT(Monatsverwendungsnachweis!$F$7,2)," / ",ROW()-1))</f>
        <v/>
      </c>
      <c r="D45" s="330" t="str">
        <f t="shared" si="6"/>
        <v/>
      </c>
      <c r="E45" s="330" t="str">
        <f t="shared" si="7"/>
        <v/>
      </c>
      <c r="F45" s="329" t="str">
        <f>IF(A45="","",VLOOKUP(Monatsverwendungsnachweis!B56,Positionen,7,FALSE))</f>
        <v/>
      </c>
      <c r="G45" s="328" t="str">
        <f>IF(A45="","",CONCATENATE(UHG_csv!G45," x ",VLOOKUP(Monatsverwendungsnachweis!$B56,Positionen,8,FALSE)*100,"%"))</f>
        <v/>
      </c>
      <c r="H45" s="447" t="str">
        <f>IF(A45="","",ROUND(UHG_csv!H45*VLOOKUP(Monatsverwendungsnachweis!$B56,Positionen,8,FALSE),2))</f>
        <v/>
      </c>
      <c r="I45" s="447" t="str">
        <f t="shared" si="8"/>
        <v/>
      </c>
      <c r="J45" s="329" t="str">
        <f>IF(A45="","",IF(Monatsverwendungsnachweis!S56="","",Monatsverwendungsnachweis!S56))</f>
        <v/>
      </c>
      <c r="K45" s="531" t="str">
        <f t="shared" si="9"/>
        <v/>
      </c>
      <c r="L45" s="533">
        <f>Monatsverwendungsnachweis!B56</f>
        <v>0</v>
      </c>
    </row>
    <row r="46" spans="1:12" x14ac:dyDescent="0.25">
      <c r="A46" s="328" t="str">
        <f>IF(Ermittlung_Kofi!M47=0,"",IFERROR(VLOOKUP(Monatsverwendungsnachweis!B57,Positionen,6,FALSE),""))</f>
        <v/>
      </c>
      <c r="B46" s="329" t="str">
        <f t="shared" si="5"/>
        <v/>
      </c>
      <c r="C46" s="328" t="str">
        <f>IF(A46="","",CONCATENATE("Refi_UHG_1"," / ",Monatsverwendungsnachweis!$D$7," / ",RIGHT(Monatsverwendungsnachweis!$F$7,2)," / ",ROW()-1))</f>
        <v/>
      </c>
      <c r="D46" s="330" t="str">
        <f t="shared" si="6"/>
        <v/>
      </c>
      <c r="E46" s="330" t="str">
        <f t="shared" si="7"/>
        <v/>
      </c>
      <c r="F46" s="329" t="str">
        <f>IF(A46="","",VLOOKUP(Monatsverwendungsnachweis!B57,Positionen,7,FALSE))</f>
        <v/>
      </c>
      <c r="G46" s="328" t="str">
        <f>IF(A46="","",CONCATENATE(UHG_csv!G46," x ",VLOOKUP(Monatsverwendungsnachweis!$B57,Positionen,8,FALSE)*100,"%"))</f>
        <v/>
      </c>
      <c r="H46" s="447" t="str">
        <f>IF(A46="","",ROUND(UHG_csv!H46*VLOOKUP(Monatsverwendungsnachweis!$B57,Positionen,8,FALSE),2))</f>
        <v/>
      </c>
      <c r="I46" s="447" t="str">
        <f t="shared" si="8"/>
        <v/>
      </c>
      <c r="J46" s="329" t="str">
        <f>IF(A46="","",IF(Monatsverwendungsnachweis!S57="","",Monatsverwendungsnachweis!S57))</f>
        <v/>
      </c>
      <c r="K46" s="531" t="str">
        <f t="shared" si="9"/>
        <v/>
      </c>
      <c r="L46" s="533">
        <f>Monatsverwendungsnachweis!B57</f>
        <v>0</v>
      </c>
    </row>
    <row r="47" spans="1:12" x14ac:dyDescent="0.25">
      <c r="A47" s="328" t="str">
        <f>IF(Ermittlung_Kofi!M48=0,"",IFERROR(VLOOKUP(Monatsverwendungsnachweis!B58,Positionen,6,FALSE),""))</f>
        <v/>
      </c>
      <c r="B47" s="329" t="str">
        <f t="shared" si="5"/>
        <v/>
      </c>
      <c r="C47" s="328" t="str">
        <f>IF(A47="","",CONCATENATE("Refi_UHG_1"," / ",Monatsverwendungsnachweis!$D$7," / ",RIGHT(Monatsverwendungsnachweis!$F$7,2)," / ",ROW()-1))</f>
        <v/>
      </c>
      <c r="D47" s="330" t="str">
        <f t="shared" si="6"/>
        <v/>
      </c>
      <c r="E47" s="330" t="str">
        <f t="shared" si="7"/>
        <v/>
      </c>
      <c r="F47" s="329" t="str">
        <f>IF(A47="","",VLOOKUP(Monatsverwendungsnachweis!B58,Positionen,7,FALSE))</f>
        <v/>
      </c>
      <c r="G47" s="328" t="str">
        <f>IF(A47="","",CONCATENATE(UHG_csv!G47," x ",VLOOKUP(Monatsverwendungsnachweis!$B58,Positionen,8,FALSE)*100,"%"))</f>
        <v/>
      </c>
      <c r="H47" s="447" t="str">
        <f>IF(A47="","",ROUND(UHG_csv!H47*VLOOKUP(Monatsverwendungsnachweis!$B58,Positionen,8,FALSE),2))</f>
        <v/>
      </c>
      <c r="I47" s="447" t="str">
        <f t="shared" si="8"/>
        <v/>
      </c>
      <c r="J47" s="329" t="str">
        <f>IF(A47="","",IF(Monatsverwendungsnachweis!S58="","",Monatsverwendungsnachweis!S58))</f>
        <v/>
      </c>
      <c r="K47" s="531" t="str">
        <f t="shared" si="9"/>
        <v/>
      </c>
      <c r="L47" s="533">
        <f>Monatsverwendungsnachweis!B58</f>
        <v>0</v>
      </c>
    </row>
    <row r="48" spans="1:12" x14ac:dyDescent="0.25">
      <c r="A48" s="328" t="str">
        <f>IF(Ermittlung_Kofi!M49=0,"",IFERROR(VLOOKUP(Monatsverwendungsnachweis!B59,Positionen,6,FALSE),""))</f>
        <v/>
      </c>
      <c r="B48" s="329" t="str">
        <f t="shared" si="5"/>
        <v/>
      </c>
      <c r="C48" s="328" t="str">
        <f>IF(A48="","",CONCATENATE("Refi_UHG_1"," / ",Monatsverwendungsnachweis!$D$7," / ",RIGHT(Monatsverwendungsnachweis!$F$7,2)," / ",ROW()-1))</f>
        <v/>
      </c>
      <c r="D48" s="330" t="str">
        <f t="shared" si="6"/>
        <v/>
      </c>
      <c r="E48" s="330" t="str">
        <f t="shared" si="7"/>
        <v/>
      </c>
      <c r="F48" s="329" t="str">
        <f>IF(A48="","",VLOOKUP(Monatsverwendungsnachweis!B59,Positionen,7,FALSE))</f>
        <v/>
      </c>
      <c r="G48" s="328" t="str">
        <f>IF(A48="","",CONCATENATE(UHG_csv!G48," x ",VLOOKUP(Monatsverwendungsnachweis!$B59,Positionen,8,FALSE)*100,"%"))</f>
        <v/>
      </c>
      <c r="H48" s="447" t="str">
        <f>IF(A48="","",ROUND(UHG_csv!H48*VLOOKUP(Monatsverwendungsnachweis!$B59,Positionen,8,FALSE),2))</f>
        <v/>
      </c>
      <c r="I48" s="447" t="str">
        <f t="shared" si="8"/>
        <v/>
      </c>
      <c r="J48" s="329" t="str">
        <f>IF(A48="","",IF(Monatsverwendungsnachweis!S59="","",Monatsverwendungsnachweis!S59))</f>
        <v/>
      </c>
      <c r="K48" s="531" t="str">
        <f t="shared" si="9"/>
        <v/>
      </c>
      <c r="L48" s="533">
        <f>Monatsverwendungsnachweis!B59</f>
        <v>0</v>
      </c>
    </row>
    <row r="49" spans="1:12" x14ac:dyDescent="0.25">
      <c r="A49" s="328" t="str">
        <f>IF(Ermittlung_Kofi!M50=0,"",IFERROR(VLOOKUP(Monatsverwendungsnachweis!B60,Positionen,6,FALSE),""))</f>
        <v/>
      </c>
      <c r="B49" s="329" t="str">
        <f t="shared" si="5"/>
        <v/>
      </c>
      <c r="C49" s="328" t="str">
        <f>IF(A49="","",CONCATENATE("Refi_UHG_1"," / ",Monatsverwendungsnachweis!$D$7," / ",RIGHT(Monatsverwendungsnachweis!$F$7,2)," / ",ROW()-1))</f>
        <v/>
      </c>
      <c r="D49" s="330" t="str">
        <f t="shared" si="6"/>
        <v/>
      </c>
      <c r="E49" s="330" t="str">
        <f t="shared" si="7"/>
        <v/>
      </c>
      <c r="F49" s="329" t="str">
        <f>IF(A49="","",VLOOKUP(Monatsverwendungsnachweis!B60,Positionen,7,FALSE))</f>
        <v/>
      </c>
      <c r="G49" s="328" t="str">
        <f>IF(A49="","",CONCATENATE(UHG_csv!G49," x ",VLOOKUP(Monatsverwendungsnachweis!$B60,Positionen,8,FALSE)*100,"%"))</f>
        <v/>
      </c>
      <c r="H49" s="447" t="str">
        <f>IF(A49="","",ROUND(UHG_csv!H49*VLOOKUP(Monatsverwendungsnachweis!$B60,Positionen,8,FALSE),2))</f>
        <v/>
      </c>
      <c r="I49" s="447" t="str">
        <f t="shared" si="8"/>
        <v/>
      </c>
      <c r="J49" s="329" t="str">
        <f>IF(A49="","",IF(Monatsverwendungsnachweis!S60="","",Monatsverwendungsnachweis!S60))</f>
        <v/>
      </c>
      <c r="K49" s="531" t="str">
        <f t="shared" si="9"/>
        <v/>
      </c>
      <c r="L49" s="533">
        <f>Monatsverwendungsnachweis!B60</f>
        <v>0</v>
      </c>
    </row>
    <row r="50" spans="1:12" x14ac:dyDescent="0.25">
      <c r="A50" s="328" t="str">
        <f>IF(Ermittlung_Kofi!M51=0,"",IFERROR(VLOOKUP(Monatsverwendungsnachweis!B61,Positionen,6,FALSE),""))</f>
        <v/>
      </c>
      <c r="B50" s="329" t="str">
        <f t="shared" si="5"/>
        <v/>
      </c>
      <c r="C50" s="328" t="str">
        <f>IF(A50="","",CONCATENATE("Refi_UHG_1"," / ",Monatsverwendungsnachweis!$D$7," / ",RIGHT(Monatsverwendungsnachweis!$F$7,2)," / ",ROW()-1))</f>
        <v/>
      </c>
      <c r="D50" s="330" t="str">
        <f t="shared" si="6"/>
        <v/>
      </c>
      <c r="E50" s="330" t="str">
        <f t="shared" si="7"/>
        <v/>
      </c>
      <c r="F50" s="329" t="str">
        <f>IF(A50="","",VLOOKUP(Monatsverwendungsnachweis!B61,Positionen,7,FALSE))</f>
        <v/>
      </c>
      <c r="G50" s="328" t="str">
        <f>IF(A50="","",CONCATENATE(UHG_csv!G50," x ",VLOOKUP(Monatsverwendungsnachweis!$B61,Positionen,8,FALSE)*100,"%"))</f>
        <v/>
      </c>
      <c r="H50" s="447" t="str">
        <f>IF(A50="","",ROUND(UHG_csv!H50*VLOOKUP(Monatsverwendungsnachweis!$B61,Positionen,8,FALSE),2))</f>
        <v/>
      </c>
      <c r="I50" s="447" t="str">
        <f t="shared" si="8"/>
        <v/>
      </c>
      <c r="J50" s="329" t="str">
        <f>IF(A50="","",IF(Monatsverwendungsnachweis!S61="","",Monatsverwendungsnachweis!S61))</f>
        <v/>
      </c>
      <c r="K50" s="531" t="str">
        <f t="shared" si="9"/>
        <v/>
      </c>
      <c r="L50" s="533">
        <f>Monatsverwendungsnachweis!B61</f>
        <v>0</v>
      </c>
    </row>
    <row r="51" spans="1:12" x14ac:dyDescent="0.25">
      <c r="A51" s="328" t="str">
        <f>IF(Ermittlung_Kofi!M52=0,"",IFERROR(VLOOKUP(Monatsverwendungsnachweis!B62,Positionen,6,FALSE),""))</f>
        <v/>
      </c>
      <c r="B51" s="329" t="str">
        <f t="shared" si="5"/>
        <v/>
      </c>
      <c r="C51" s="328" t="str">
        <f>IF(A51="","",CONCATENATE("Refi_UHG_1"," / ",Monatsverwendungsnachweis!$D$7," / ",RIGHT(Monatsverwendungsnachweis!$F$7,2)," / ",ROW()-1))</f>
        <v/>
      </c>
      <c r="D51" s="330" t="str">
        <f t="shared" si="6"/>
        <v/>
      </c>
      <c r="E51" s="330" t="str">
        <f t="shared" si="7"/>
        <v/>
      </c>
      <c r="F51" s="329" t="str">
        <f>IF(A51="","",VLOOKUP(Monatsverwendungsnachweis!B62,Positionen,7,FALSE))</f>
        <v/>
      </c>
      <c r="G51" s="328" t="str">
        <f>IF(A51="","",CONCATENATE(UHG_csv!G51," x ",VLOOKUP(Monatsverwendungsnachweis!$B62,Positionen,8,FALSE)*100,"%"))</f>
        <v/>
      </c>
      <c r="H51" s="447" t="str">
        <f>IF(A51="","",ROUND(UHG_csv!H51*VLOOKUP(Monatsverwendungsnachweis!$B62,Positionen,8,FALSE),2))</f>
        <v/>
      </c>
      <c r="I51" s="447" t="str">
        <f t="shared" si="8"/>
        <v/>
      </c>
      <c r="J51" s="329" t="str">
        <f>IF(A51="","",IF(Monatsverwendungsnachweis!S62="","",Monatsverwendungsnachweis!S62))</f>
        <v/>
      </c>
      <c r="K51" s="531" t="str">
        <f t="shared" si="9"/>
        <v/>
      </c>
      <c r="L51" s="533">
        <f>Monatsverwendungsnachweis!B62</f>
        <v>0</v>
      </c>
    </row>
    <row r="52" spans="1:12" x14ac:dyDescent="0.25">
      <c r="A52" s="328" t="str">
        <f>IF(Ermittlung_Kofi!M53=0,"",IFERROR(VLOOKUP(Monatsverwendungsnachweis!B63,Positionen,6,FALSE),""))</f>
        <v/>
      </c>
      <c r="B52" s="329" t="str">
        <f t="shared" si="5"/>
        <v/>
      </c>
      <c r="C52" s="328" t="str">
        <f>IF(A52="","",CONCATENATE("Refi_UHG_1"," / ",Monatsverwendungsnachweis!$D$7," / ",RIGHT(Monatsverwendungsnachweis!$F$7,2)," / ",ROW()-1))</f>
        <v/>
      </c>
      <c r="D52" s="330" t="str">
        <f t="shared" si="6"/>
        <v/>
      </c>
      <c r="E52" s="330" t="str">
        <f t="shared" si="7"/>
        <v/>
      </c>
      <c r="F52" s="329" t="str">
        <f>IF(A52="","",VLOOKUP(Monatsverwendungsnachweis!B63,Positionen,7,FALSE))</f>
        <v/>
      </c>
      <c r="G52" s="328" t="str">
        <f>IF(A52="","",CONCATENATE(UHG_csv!G52," x ",VLOOKUP(Monatsverwendungsnachweis!$B63,Positionen,8,FALSE)*100,"%"))</f>
        <v/>
      </c>
      <c r="H52" s="447" t="str">
        <f>IF(A52="","",ROUND(UHG_csv!H52*VLOOKUP(Monatsverwendungsnachweis!$B63,Positionen,8,FALSE),2))</f>
        <v/>
      </c>
      <c r="I52" s="447" t="str">
        <f t="shared" si="8"/>
        <v/>
      </c>
      <c r="J52" s="329" t="str">
        <f>IF(A52="","",IF(Monatsverwendungsnachweis!S63="","",Monatsverwendungsnachweis!S63))</f>
        <v/>
      </c>
      <c r="K52" s="531" t="str">
        <f t="shared" si="9"/>
        <v/>
      </c>
      <c r="L52" s="533">
        <f>Monatsverwendungsnachweis!B63</f>
        <v>0</v>
      </c>
    </row>
    <row r="53" spans="1:12" x14ac:dyDescent="0.25">
      <c r="A53" s="328" t="str">
        <f>IF(Ermittlung_Kofi!M54=0,"",IFERROR(VLOOKUP(Monatsverwendungsnachweis!B64,Positionen,6,FALSE),""))</f>
        <v/>
      </c>
      <c r="B53" s="329" t="str">
        <f t="shared" si="5"/>
        <v/>
      </c>
      <c r="C53" s="328" t="str">
        <f>IF(A53="","",CONCATENATE("Refi_UHG_1"," / ",Monatsverwendungsnachweis!$D$7," / ",RIGHT(Monatsverwendungsnachweis!$F$7,2)," / ",ROW()-1))</f>
        <v/>
      </c>
      <c r="D53" s="330" t="str">
        <f t="shared" si="6"/>
        <v/>
      </c>
      <c r="E53" s="330" t="str">
        <f t="shared" si="7"/>
        <v/>
      </c>
      <c r="F53" s="329" t="str">
        <f>IF(A53="","",VLOOKUP(Monatsverwendungsnachweis!B64,Positionen,7,FALSE))</f>
        <v/>
      </c>
      <c r="G53" s="328" t="str">
        <f>IF(A53="","",CONCATENATE(UHG_csv!G53," x ",VLOOKUP(Monatsverwendungsnachweis!$B64,Positionen,8,FALSE)*100,"%"))</f>
        <v/>
      </c>
      <c r="H53" s="447" t="str">
        <f>IF(A53="","",ROUND(UHG_csv!H53*VLOOKUP(Monatsverwendungsnachweis!$B64,Positionen,8,FALSE),2))</f>
        <v/>
      </c>
      <c r="I53" s="447" t="str">
        <f t="shared" si="8"/>
        <v/>
      </c>
      <c r="J53" s="329" t="str">
        <f>IF(A53="","",IF(Monatsverwendungsnachweis!S64="","",Monatsverwendungsnachweis!S64))</f>
        <v/>
      </c>
      <c r="K53" s="531" t="str">
        <f t="shared" si="9"/>
        <v/>
      </c>
      <c r="L53" s="533">
        <f>Monatsverwendungsnachweis!B64</f>
        <v>0</v>
      </c>
    </row>
    <row r="54" spans="1:12" x14ac:dyDescent="0.25">
      <c r="A54" s="328" t="str">
        <f>IF(Ermittlung_Kofi!M55=0,"",IFERROR(VLOOKUP(Monatsverwendungsnachweis!B65,Positionen,6,FALSE),""))</f>
        <v/>
      </c>
      <c r="B54" s="329" t="str">
        <f t="shared" si="5"/>
        <v/>
      </c>
      <c r="C54" s="328" t="str">
        <f>IF(A54="","",CONCATENATE("Refi_UHG_1"," / ",Monatsverwendungsnachweis!$D$7," / ",RIGHT(Monatsverwendungsnachweis!$F$7,2)," / ",ROW()-1))</f>
        <v/>
      </c>
      <c r="D54" s="330" t="str">
        <f t="shared" si="6"/>
        <v/>
      </c>
      <c r="E54" s="330" t="str">
        <f t="shared" si="7"/>
        <v/>
      </c>
      <c r="F54" s="329" t="str">
        <f>IF(A54="","",VLOOKUP(Monatsverwendungsnachweis!B65,Positionen,7,FALSE))</f>
        <v/>
      </c>
      <c r="G54" s="328" t="str">
        <f>IF(A54="","",CONCATENATE(UHG_csv!G54," x ",VLOOKUP(Monatsverwendungsnachweis!$B65,Positionen,8,FALSE)*100,"%"))</f>
        <v/>
      </c>
      <c r="H54" s="447" t="str">
        <f>IF(A54="","",ROUND(UHG_csv!H54*VLOOKUP(Monatsverwendungsnachweis!$B65,Positionen,8,FALSE),2))</f>
        <v/>
      </c>
      <c r="I54" s="447" t="str">
        <f t="shared" si="8"/>
        <v/>
      </c>
      <c r="J54" s="329" t="str">
        <f>IF(A54="","",IF(Monatsverwendungsnachweis!S65="","",Monatsverwendungsnachweis!S65))</f>
        <v/>
      </c>
      <c r="K54" s="531" t="str">
        <f t="shared" si="9"/>
        <v/>
      </c>
      <c r="L54" s="533">
        <f>Monatsverwendungsnachweis!B65</f>
        <v>0</v>
      </c>
    </row>
    <row r="55" spans="1:12" x14ac:dyDescent="0.25">
      <c r="A55" s="328" t="str">
        <f>IF(Ermittlung_Kofi!M56=0,"",IFERROR(VLOOKUP(Monatsverwendungsnachweis!B66,Positionen,6,FALSE),""))</f>
        <v/>
      </c>
      <c r="B55" s="329" t="str">
        <f t="shared" si="5"/>
        <v/>
      </c>
      <c r="C55" s="328" t="str">
        <f>IF(A55="","",CONCATENATE("Refi_UHG_1"," / ",Monatsverwendungsnachweis!$D$7," / ",RIGHT(Monatsverwendungsnachweis!$F$7,2)," / ",ROW()-1))</f>
        <v/>
      </c>
      <c r="D55" s="330" t="str">
        <f t="shared" si="6"/>
        <v/>
      </c>
      <c r="E55" s="330" t="str">
        <f t="shared" si="7"/>
        <v/>
      </c>
      <c r="F55" s="329" t="str">
        <f>IF(A55="","",VLOOKUP(Monatsverwendungsnachweis!B66,Positionen,7,FALSE))</f>
        <v/>
      </c>
      <c r="G55" s="328" t="str">
        <f>IF(A55="","",CONCATENATE(UHG_csv!G55," x ",VLOOKUP(Monatsverwendungsnachweis!$B66,Positionen,8,FALSE)*100,"%"))</f>
        <v/>
      </c>
      <c r="H55" s="447" t="str">
        <f>IF(A55="","",ROUND(UHG_csv!H55*VLOOKUP(Monatsverwendungsnachweis!$B66,Positionen,8,FALSE),2))</f>
        <v/>
      </c>
      <c r="I55" s="447" t="str">
        <f t="shared" si="8"/>
        <v/>
      </c>
      <c r="J55" s="329" t="str">
        <f>IF(A55="","",IF(Monatsverwendungsnachweis!S66="","",Monatsverwendungsnachweis!S66))</f>
        <v/>
      </c>
      <c r="K55" s="531" t="str">
        <f t="shared" si="9"/>
        <v/>
      </c>
      <c r="L55" s="533">
        <f>Monatsverwendungsnachweis!B66</f>
        <v>0</v>
      </c>
    </row>
    <row r="56" spans="1:12" x14ac:dyDescent="0.25">
      <c r="A56" s="328" t="str">
        <f>IF(Ermittlung_Kofi!M57=0,"",IFERROR(VLOOKUP(Monatsverwendungsnachweis!B67,Positionen,6,FALSE),""))</f>
        <v/>
      </c>
      <c r="B56" s="329" t="str">
        <f t="shared" si="5"/>
        <v/>
      </c>
      <c r="C56" s="328" t="str">
        <f>IF(A56="","",CONCATENATE("Refi_UHG_1"," / ",Monatsverwendungsnachweis!$D$7," / ",RIGHT(Monatsverwendungsnachweis!$F$7,2)," / ",ROW()-1))</f>
        <v/>
      </c>
      <c r="D56" s="330" t="str">
        <f t="shared" si="6"/>
        <v/>
      </c>
      <c r="E56" s="330" t="str">
        <f t="shared" si="7"/>
        <v/>
      </c>
      <c r="F56" s="329" t="str">
        <f>IF(A56="","",VLOOKUP(Monatsverwendungsnachweis!B67,Positionen,7,FALSE))</f>
        <v/>
      </c>
      <c r="G56" s="328" t="str">
        <f>IF(A56="","",CONCATENATE(UHG_csv!G56," x ",VLOOKUP(Monatsverwendungsnachweis!$B67,Positionen,8,FALSE)*100,"%"))</f>
        <v/>
      </c>
      <c r="H56" s="447" t="str">
        <f>IF(A56="","",ROUND(UHG_csv!H56*VLOOKUP(Monatsverwendungsnachweis!$B67,Positionen,8,FALSE),2))</f>
        <v/>
      </c>
      <c r="I56" s="447" t="str">
        <f t="shared" si="8"/>
        <v/>
      </c>
      <c r="J56" s="329" t="str">
        <f>IF(A56="","",IF(Monatsverwendungsnachweis!S67="","",Monatsverwendungsnachweis!S67))</f>
        <v/>
      </c>
      <c r="K56" s="531" t="str">
        <f t="shared" si="9"/>
        <v/>
      </c>
      <c r="L56" s="533">
        <f>Monatsverwendungsnachweis!B67</f>
        <v>0</v>
      </c>
    </row>
    <row r="57" spans="1:12" x14ac:dyDescent="0.25">
      <c r="A57" s="328" t="str">
        <f>IF(Ermittlung_Kofi!M58=0,"",IFERROR(VLOOKUP(Monatsverwendungsnachweis!B68,Positionen,6,FALSE),""))</f>
        <v/>
      </c>
      <c r="B57" s="329" t="str">
        <f t="shared" si="5"/>
        <v/>
      </c>
      <c r="C57" s="328" t="str">
        <f>IF(A57="","",CONCATENATE("Refi_UHG_1"," / ",Monatsverwendungsnachweis!$D$7," / ",RIGHT(Monatsverwendungsnachweis!$F$7,2)," / ",ROW()-1))</f>
        <v/>
      </c>
      <c r="D57" s="330" t="str">
        <f t="shared" si="6"/>
        <v/>
      </c>
      <c r="E57" s="330" t="str">
        <f t="shared" si="7"/>
        <v/>
      </c>
      <c r="F57" s="329" t="str">
        <f>IF(A57="","",VLOOKUP(Monatsverwendungsnachweis!B68,Positionen,7,FALSE))</f>
        <v/>
      </c>
      <c r="G57" s="328" t="str">
        <f>IF(A57="","",CONCATENATE(UHG_csv!G57," x ",VLOOKUP(Monatsverwendungsnachweis!$B68,Positionen,8,FALSE)*100,"%"))</f>
        <v/>
      </c>
      <c r="H57" s="447" t="str">
        <f>IF(A57="","",ROUND(UHG_csv!H57*VLOOKUP(Monatsverwendungsnachweis!$B68,Positionen,8,FALSE),2))</f>
        <v/>
      </c>
      <c r="I57" s="447" t="str">
        <f t="shared" si="8"/>
        <v/>
      </c>
      <c r="J57" s="329" t="str">
        <f>IF(A57="","",IF(Monatsverwendungsnachweis!S68="","",Monatsverwendungsnachweis!S68))</f>
        <v/>
      </c>
      <c r="K57" s="531" t="str">
        <f t="shared" si="9"/>
        <v/>
      </c>
      <c r="L57" s="533">
        <f>Monatsverwendungsnachweis!B68</f>
        <v>0</v>
      </c>
    </row>
    <row r="58" spans="1:12" x14ac:dyDescent="0.25">
      <c r="A58" s="328" t="str">
        <f>IF(Ermittlung_Kofi!M59=0,"",IFERROR(VLOOKUP(Monatsverwendungsnachweis!B69,Positionen,6,FALSE),""))</f>
        <v/>
      </c>
      <c r="B58" s="329" t="str">
        <f t="shared" si="5"/>
        <v/>
      </c>
      <c r="C58" s="328" t="str">
        <f>IF(A58="","",CONCATENATE("Refi_UHG_1"," / ",Monatsverwendungsnachweis!$D$7," / ",RIGHT(Monatsverwendungsnachweis!$F$7,2)," / ",ROW()-1))</f>
        <v/>
      </c>
      <c r="D58" s="330" t="str">
        <f t="shared" si="6"/>
        <v/>
      </c>
      <c r="E58" s="330" t="str">
        <f t="shared" si="7"/>
        <v/>
      </c>
      <c r="F58" s="329" t="str">
        <f>IF(A58="","",VLOOKUP(Monatsverwendungsnachweis!B69,Positionen,7,FALSE))</f>
        <v/>
      </c>
      <c r="G58" s="328" t="str">
        <f>IF(A58="","",CONCATENATE(UHG_csv!G58," x ",VLOOKUP(Monatsverwendungsnachweis!$B69,Positionen,8,FALSE)*100,"%"))</f>
        <v/>
      </c>
      <c r="H58" s="447" t="str">
        <f>IF(A58="","",ROUND(UHG_csv!H58*VLOOKUP(Monatsverwendungsnachweis!$B69,Positionen,8,FALSE),2))</f>
        <v/>
      </c>
      <c r="I58" s="447" t="str">
        <f t="shared" si="8"/>
        <v/>
      </c>
      <c r="J58" s="329" t="str">
        <f>IF(A58="","",IF(Monatsverwendungsnachweis!S69="","",Monatsverwendungsnachweis!S69))</f>
        <v/>
      </c>
      <c r="K58" s="531" t="str">
        <f t="shared" si="9"/>
        <v/>
      </c>
      <c r="L58" s="533">
        <f>Monatsverwendungsnachweis!B69</f>
        <v>0</v>
      </c>
    </row>
    <row r="59" spans="1:12" x14ac:dyDescent="0.25">
      <c r="A59" s="328" t="str">
        <f>IF(Ermittlung_Kofi!M60=0,"",IFERROR(VLOOKUP(Monatsverwendungsnachweis!B70,Positionen,6,FALSE),""))</f>
        <v/>
      </c>
      <c r="B59" s="329" t="str">
        <f t="shared" si="5"/>
        <v/>
      </c>
      <c r="C59" s="328" t="str">
        <f>IF(A59="","",CONCATENATE("Refi_UHG_1"," / ",Monatsverwendungsnachweis!$D$7," / ",RIGHT(Monatsverwendungsnachweis!$F$7,2)," / ",ROW()-1))</f>
        <v/>
      </c>
      <c r="D59" s="330" t="str">
        <f t="shared" si="6"/>
        <v/>
      </c>
      <c r="E59" s="330" t="str">
        <f t="shared" si="7"/>
        <v/>
      </c>
      <c r="F59" s="329" t="str">
        <f>IF(A59="","",VLOOKUP(Monatsverwendungsnachweis!B70,Positionen,7,FALSE))</f>
        <v/>
      </c>
      <c r="G59" s="328" t="str">
        <f>IF(A59="","",CONCATENATE(UHG_csv!G59," x ",VLOOKUP(Monatsverwendungsnachweis!$B70,Positionen,8,FALSE)*100,"%"))</f>
        <v/>
      </c>
      <c r="H59" s="447" t="str">
        <f>IF(A59="","",ROUND(UHG_csv!H59*VLOOKUP(Monatsverwendungsnachweis!$B70,Positionen,8,FALSE),2))</f>
        <v/>
      </c>
      <c r="I59" s="447" t="str">
        <f t="shared" si="8"/>
        <v/>
      </c>
      <c r="J59" s="329" t="str">
        <f>IF(A59="","",IF(Monatsverwendungsnachweis!S70="","",Monatsverwendungsnachweis!S70))</f>
        <v/>
      </c>
      <c r="K59" s="531" t="str">
        <f t="shared" si="9"/>
        <v/>
      </c>
      <c r="L59" s="533">
        <f>Monatsverwendungsnachweis!B70</f>
        <v>0</v>
      </c>
    </row>
    <row r="60" spans="1:12" x14ac:dyDescent="0.25">
      <c r="A60" s="328" t="str">
        <f>IF(Ermittlung_Kofi!M61=0,"",IFERROR(VLOOKUP(Monatsverwendungsnachweis!B71,Positionen,6,FALSE),""))</f>
        <v/>
      </c>
      <c r="B60" s="329" t="str">
        <f t="shared" si="5"/>
        <v/>
      </c>
      <c r="C60" s="328" t="str">
        <f>IF(A60="","",CONCATENATE("Refi_UHG_1"," / ",Monatsverwendungsnachweis!$D$7," / ",RIGHT(Monatsverwendungsnachweis!$F$7,2)," / ",ROW()-1))</f>
        <v/>
      </c>
      <c r="D60" s="330" t="str">
        <f t="shared" si="6"/>
        <v/>
      </c>
      <c r="E60" s="330" t="str">
        <f t="shared" si="7"/>
        <v/>
      </c>
      <c r="F60" s="329" t="str">
        <f>IF(A60="","",VLOOKUP(Monatsverwendungsnachweis!B71,Positionen,7,FALSE))</f>
        <v/>
      </c>
      <c r="G60" s="328" t="str">
        <f>IF(A60="","",CONCATENATE(UHG_csv!G60," x ",VLOOKUP(Monatsverwendungsnachweis!$B71,Positionen,8,FALSE)*100,"%"))</f>
        <v/>
      </c>
      <c r="H60" s="447" t="str">
        <f>IF(A60="","",ROUND(UHG_csv!H60*VLOOKUP(Monatsverwendungsnachweis!$B71,Positionen,8,FALSE),2))</f>
        <v/>
      </c>
      <c r="I60" s="447" t="str">
        <f t="shared" si="8"/>
        <v/>
      </c>
      <c r="J60" s="329" t="str">
        <f>IF(A60="","",IF(Monatsverwendungsnachweis!S71="","",Monatsverwendungsnachweis!S71))</f>
        <v/>
      </c>
      <c r="K60" s="531" t="str">
        <f t="shared" si="9"/>
        <v/>
      </c>
      <c r="L60" s="533">
        <f>Monatsverwendungsnachweis!B71</f>
        <v>0</v>
      </c>
    </row>
    <row r="61" spans="1:12" x14ac:dyDescent="0.25">
      <c r="A61" s="328" t="str">
        <f>IF(Ermittlung_Kofi!M62=0,"",IFERROR(VLOOKUP(Monatsverwendungsnachweis!B72,Positionen,6,FALSE),""))</f>
        <v/>
      </c>
      <c r="B61" s="329" t="str">
        <f t="shared" si="5"/>
        <v/>
      </c>
      <c r="C61" s="328" t="str">
        <f>IF(A61="","",CONCATENATE("Refi_UHG_1"," / ",Monatsverwendungsnachweis!$D$7," / ",RIGHT(Monatsverwendungsnachweis!$F$7,2)," / ",ROW()-1))</f>
        <v/>
      </c>
      <c r="D61" s="330" t="str">
        <f t="shared" si="6"/>
        <v/>
      </c>
      <c r="E61" s="330" t="str">
        <f t="shared" si="7"/>
        <v/>
      </c>
      <c r="F61" s="329" t="str">
        <f>IF(A61="","",VLOOKUP(Monatsverwendungsnachweis!B72,Positionen,7,FALSE))</f>
        <v/>
      </c>
      <c r="G61" s="328" t="str">
        <f>IF(A61="","",CONCATENATE(UHG_csv!G61," x ",VLOOKUP(Monatsverwendungsnachweis!$B72,Positionen,8,FALSE)*100,"%"))</f>
        <v/>
      </c>
      <c r="H61" s="447" t="str">
        <f>IF(A61="","",ROUND(UHG_csv!H61*VLOOKUP(Monatsverwendungsnachweis!$B72,Positionen,8,FALSE),2))</f>
        <v/>
      </c>
      <c r="I61" s="447" t="str">
        <f t="shared" si="8"/>
        <v/>
      </c>
      <c r="J61" s="329" t="str">
        <f>IF(A61="","",IF(Monatsverwendungsnachweis!S72="","",Monatsverwendungsnachweis!S72))</f>
        <v/>
      </c>
      <c r="K61" s="531" t="str">
        <f t="shared" si="9"/>
        <v/>
      </c>
      <c r="L61" s="533">
        <f>Monatsverwendungsnachweis!B72</f>
        <v>0</v>
      </c>
    </row>
    <row r="62" spans="1:12" x14ac:dyDescent="0.25">
      <c r="A62" s="328" t="str">
        <f>IF(Ermittlung_Kofi!M63=0,"",IFERROR(VLOOKUP(Monatsverwendungsnachweis!B73,Positionen,6,FALSE),""))</f>
        <v/>
      </c>
      <c r="B62" s="329" t="str">
        <f t="shared" si="5"/>
        <v/>
      </c>
      <c r="C62" s="328" t="str">
        <f>IF(A62="","",CONCATENATE("Refi_UHG_1"," / ",Monatsverwendungsnachweis!$D$7," / ",RIGHT(Monatsverwendungsnachweis!$F$7,2)," / ",ROW()-1))</f>
        <v/>
      </c>
      <c r="D62" s="330" t="str">
        <f t="shared" si="6"/>
        <v/>
      </c>
      <c r="E62" s="330" t="str">
        <f t="shared" si="7"/>
        <v/>
      </c>
      <c r="F62" s="329" t="str">
        <f>IF(A62="","",VLOOKUP(Monatsverwendungsnachweis!B73,Positionen,7,FALSE))</f>
        <v/>
      </c>
      <c r="G62" s="328" t="str">
        <f>IF(A62="","",CONCATENATE(UHG_csv!G62," x ",VLOOKUP(Monatsverwendungsnachweis!$B73,Positionen,8,FALSE)*100,"%"))</f>
        <v/>
      </c>
      <c r="H62" s="447" t="str">
        <f>IF(A62="","",ROUND(UHG_csv!H62*VLOOKUP(Monatsverwendungsnachweis!$B73,Positionen,8,FALSE),2))</f>
        <v/>
      </c>
      <c r="I62" s="447" t="str">
        <f t="shared" si="8"/>
        <v/>
      </c>
      <c r="J62" s="329" t="str">
        <f>IF(A62="","",IF(Monatsverwendungsnachweis!S73="","",Monatsverwendungsnachweis!S73))</f>
        <v/>
      </c>
      <c r="K62" s="531" t="str">
        <f t="shared" si="9"/>
        <v/>
      </c>
      <c r="L62" s="533">
        <f>Monatsverwendungsnachweis!B73</f>
        <v>0</v>
      </c>
    </row>
    <row r="63" spans="1:12" x14ac:dyDescent="0.25">
      <c r="A63" s="328" t="str">
        <f>IF(Ermittlung_Kofi!M64=0,"",IFERROR(VLOOKUP(Monatsverwendungsnachweis!B74,Positionen,6,FALSE),""))</f>
        <v/>
      </c>
      <c r="B63" s="329" t="str">
        <f t="shared" si="5"/>
        <v/>
      </c>
      <c r="C63" s="328" t="str">
        <f>IF(A63="","",CONCATENATE("Refi_UHG_1"," / ",Monatsverwendungsnachweis!$D$7," / ",RIGHT(Monatsverwendungsnachweis!$F$7,2)," / ",ROW()-1))</f>
        <v/>
      </c>
      <c r="D63" s="330" t="str">
        <f t="shared" si="6"/>
        <v/>
      </c>
      <c r="E63" s="330" t="str">
        <f t="shared" si="7"/>
        <v/>
      </c>
      <c r="F63" s="329" t="str">
        <f>IF(A63="","",VLOOKUP(Monatsverwendungsnachweis!B74,Positionen,7,FALSE))</f>
        <v/>
      </c>
      <c r="G63" s="328" t="str">
        <f>IF(A63="","",CONCATENATE(UHG_csv!G63," x ",VLOOKUP(Monatsverwendungsnachweis!$B74,Positionen,8,FALSE)*100,"%"))</f>
        <v/>
      </c>
      <c r="H63" s="447" t="str">
        <f>IF(A63="","",ROUND(UHG_csv!H63*VLOOKUP(Monatsverwendungsnachweis!$B74,Positionen,8,FALSE),2))</f>
        <v/>
      </c>
      <c r="I63" s="447" t="str">
        <f t="shared" si="8"/>
        <v/>
      </c>
      <c r="J63" s="329" t="str">
        <f>IF(A63="","",IF(Monatsverwendungsnachweis!S74="","",Monatsverwendungsnachweis!S74))</f>
        <v/>
      </c>
      <c r="K63" s="531" t="str">
        <f t="shared" si="9"/>
        <v/>
      </c>
      <c r="L63" s="533">
        <f>Monatsverwendungsnachweis!B74</f>
        <v>0</v>
      </c>
    </row>
    <row r="64" spans="1:12" x14ac:dyDescent="0.25">
      <c r="A64" s="328" t="str">
        <f>IF(Ermittlung_Kofi!M65=0,"",IFERROR(VLOOKUP(Monatsverwendungsnachweis!B75,Positionen,6,FALSE),""))</f>
        <v/>
      </c>
      <c r="B64" s="329" t="str">
        <f t="shared" si="5"/>
        <v/>
      </c>
      <c r="C64" s="328" t="str">
        <f>IF(A64="","",CONCATENATE("Refi_UHG_1"," / ",Monatsverwendungsnachweis!$D$7," / ",RIGHT(Monatsverwendungsnachweis!$F$7,2)," / ",ROW()-1))</f>
        <v/>
      </c>
      <c r="D64" s="330" t="str">
        <f t="shared" si="6"/>
        <v/>
      </c>
      <c r="E64" s="330" t="str">
        <f t="shared" si="7"/>
        <v/>
      </c>
      <c r="F64" s="329" t="str">
        <f>IF(A64="","",VLOOKUP(Monatsverwendungsnachweis!B75,Positionen,7,FALSE))</f>
        <v/>
      </c>
      <c r="G64" s="328" t="str">
        <f>IF(A64="","",CONCATENATE(UHG_csv!G64," x ",VLOOKUP(Monatsverwendungsnachweis!$B75,Positionen,8,FALSE)*100,"%"))</f>
        <v/>
      </c>
      <c r="H64" s="447" t="str">
        <f>IF(A64="","",ROUND(UHG_csv!H64*VLOOKUP(Monatsverwendungsnachweis!$B75,Positionen,8,FALSE),2))</f>
        <v/>
      </c>
      <c r="I64" s="447" t="str">
        <f t="shared" si="8"/>
        <v/>
      </c>
      <c r="J64" s="329" t="str">
        <f>IF(A64="","",IF(Monatsverwendungsnachweis!S75="","",Monatsverwendungsnachweis!S75))</f>
        <v/>
      </c>
      <c r="K64" s="531" t="str">
        <f t="shared" si="9"/>
        <v/>
      </c>
      <c r="L64" s="533">
        <f>Monatsverwendungsnachweis!B75</f>
        <v>0</v>
      </c>
    </row>
    <row r="65" spans="1:12" x14ac:dyDescent="0.25">
      <c r="A65" s="328" t="str">
        <f>IF(Ermittlung_Kofi!M66=0,"",IFERROR(VLOOKUP(Monatsverwendungsnachweis!B76,Positionen,6,FALSE),""))</f>
        <v/>
      </c>
      <c r="B65" s="329" t="str">
        <f t="shared" si="5"/>
        <v/>
      </c>
      <c r="C65" s="328" t="str">
        <f>IF(A65="","",CONCATENATE("Refi_UHG_1"," / ",Monatsverwendungsnachweis!$D$7," / ",RIGHT(Monatsverwendungsnachweis!$F$7,2)," / ",ROW()-1))</f>
        <v/>
      </c>
      <c r="D65" s="330" t="str">
        <f t="shared" si="6"/>
        <v/>
      </c>
      <c r="E65" s="330" t="str">
        <f t="shared" si="7"/>
        <v/>
      </c>
      <c r="F65" s="329" t="str">
        <f>IF(A65="","",VLOOKUP(Monatsverwendungsnachweis!B76,Positionen,7,FALSE))</f>
        <v/>
      </c>
      <c r="G65" s="328" t="str">
        <f>IF(A65="","",CONCATENATE(UHG_csv!G65," x ",VLOOKUP(Monatsverwendungsnachweis!$B76,Positionen,8,FALSE)*100,"%"))</f>
        <v/>
      </c>
      <c r="H65" s="447" t="str">
        <f>IF(A65="","",ROUND(UHG_csv!H65*VLOOKUP(Monatsverwendungsnachweis!$B76,Positionen,8,FALSE),2))</f>
        <v/>
      </c>
      <c r="I65" s="447" t="str">
        <f t="shared" si="8"/>
        <v/>
      </c>
      <c r="J65" s="329" t="str">
        <f>IF(A65="","",IF(Monatsverwendungsnachweis!S76="","",Monatsverwendungsnachweis!S76))</f>
        <v/>
      </c>
      <c r="K65" s="531" t="str">
        <f t="shared" si="9"/>
        <v/>
      </c>
      <c r="L65" s="533">
        <f>Monatsverwendungsnachweis!B76</f>
        <v>0</v>
      </c>
    </row>
    <row r="66" spans="1:12" x14ac:dyDescent="0.25">
      <c r="A66" s="328" t="str">
        <f>IF(Ermittlung_Kofi!M67=0,"",IFERROR(VLOOKUP(Monatsverwendungsnachweis!B77,Positionen,6,FALSE),""))</f>
        <v/>
      </c>
      <c r="B66" s="329" t="str">
        <f t="shared" si="5"/>
        <v/>
      </c>
      <c r="C66" s="328" t="str">
        <f>IF(A66="","",CONCATENATE("Refi_UHG_1"," / ",Monatsverwendungsnachweis!$D$7," / ",RIGHT(Monatsverwendungsnachweis!$F$7,2)," / ",ROW()-1))</f>
        <v/>
      </c>
      <c r="D66" s="330" t="str">
        <f t="shared" si="6"/>
        <v/>
      </c>
      <c r="E66" s="330" t="str">
        <f t="shared" si="7"/>
        <v/>
      </c>
      <c r="F66" s="329" t="str">
        <f>IF(A66="","",VLOOKUP(Monatsverwendungsnachweis!B77,Positionen,7,FALSE))</f>
        <v/>
      </c>
      <c r="G66" s="328" t="str">
        <f>IF(A66="","",CONCATENATE(UHG_csv!G66," x ",VLOOKUP(Monatsverwendungsnachweis!$B77,Positionen,8,FALSE)*100,"%"))</f>
        <v/>
      </c>
      <c r="H66" s="447" t="str">
        <f>IF(A66="","",ROUND(UHG_csv!H66*VLOOKUP(Monatsverwendungsnachweis!$B77,Positionen,8,FALSE),2))</f>
        <v/>
      </c>
      <c r="I66" s="447" t="str">
        <f t="shared" si="8"/>
        <v/>
      </c>
      <c r="J66" s="329" t="str">
        <f>IF(A66="","",IF(Monatsverwendungsnachweis!S77="","",Monatsverwendungsnachweis!S77))</f>
        <v/>
      </c>
      <c r="K66" s="531" t="str">
        <f t="shared" si="9"/>
        <v/>
      </c>
      <c r="L66" s="533">
        <f>Monatsverwendungsnachweis!B77</f>
        <v>0</v>
      </c>
    </row>
    <row r="67" spans="1:12" x14ac:dyDescent="0.25">
      <c r="A67" s="328" t="str">
        <f>IF(Ermittlung_Kofi!M68=0,"",IFERROR(VLOOKUP(Monatsverwendungsnachweis!B78,Positionen,6,FALSE),""))</f>
        <v/>
      </c>
      <c r="B67" s="329" t="str">
        <f t="shared" si="5"/>
        <v/>
      </c>
      <c r="C67" s="328" t="str">
        <f>IF(A67="","",CONCATENATE("Refi_UHG_1"," / ",Monatsverwendungsnachweis!$D$7," / ",RIGHT(Monatsverwendungsnachweis!$F$7,2)," / ",ROW()-1))</f>
        <v/>
      </c>
      <c r="D67" s="330" t="str">
        <f t="shared" si="6"/>
        <v/>
      </c>
      <c r="E67" s="330" t="str">
        <f t="shared" si="7"/>
        <v/>
      </c>
      <c r="F67" s="329" t="str">
        <f>IF(A67="","",VLOOKUP(Monatsverwendungsnachweis!B78,Positionen,7,FALSE))</f>
        <v/>
      </c>
      <c r="G67" s="328" t="str">
        <f>IF(A67="","",CONCATENATE(UHG_csv!G67," x ",VLOOKUP(Monatsverwendungsnachweis!$B78,Positionen,8,FALSE)*100,"%"))</f>
        <v/>
      </c>
      <c r="H67" s="447" t="str">
        <f>IF(A67="","",ROUND(UHG_csv!H67*VLOOKUP(Monatsverwendungsnachweis!$B78,Positionen,8,FALSE),2))</f>
        <v/>
      </c>
      <c r="I67" s="447" t="str">
        <f t="shared" si="8"/>
        <v/>
      </c>
      <c r="J67" s="329" t="str">
        <f>IF(A67="","",IF(Monatsverwendungsnachweis!S78="","",Monatsverwendungsnachweis!S78))</f>
        <v/>
      </c>
      <c r="K67" s="531" t="str">
        <f t="shared" si="9"/>
        <v/>
      </c>
      <c r="L67" s="533">
        <f>Monatsverwendungsnachweis!B78</f>
        <v>0</v>
      </c>
    </row>
    <row r="68" spans="1:12" x14ac:dyDescent="0.25">
      <c r="A68" s="328" t="str">
        <f>IF(Ermittlung_Kofi!M69=0,"",IFERROR(VLOOKUP(Monatsverwendungsnachweis!B79,Positionen,6,FALSE),""))</f>
        <v/>
      </c>
      <c r="B68" s="329" t="str">
        <f t="shared" si="5"/>
        <v/>
      </c>
      <c r="C68" s="328" t="str">
        <f>IF(A68="","",CONCATENATE("Refi_UHG_1"," / ",Monatsverwendungsnachweis!$D$7," / ",RIGHT(Monatsverwendungsnachweis!$F$7,2)," / ",ROW()-1))</f>
        <v/>
      </c>
      <c r="D68" s="330" t="str">
        <f t="shared" si="6"/>
        <v/>
      </c>
      <c r="E68" s="330" t="str">
        <f t="shared" si="7"/>
        <v/>
      </c>
      <c r="F68" s="329" t="str">
        <f>IF(A68="","",VLOOKUP(Monatsverwendungsnachweis!B79,Positionen,7,FALSE))</f>
        <v/>
      </c>
      <c r="G68" s="328" t="str">
        <f>IF(A68="","",CONCATENATE(UHG_csv!G68," x ",VLOOKUP(Monatsverwendungsnachweis!$B79,Positionen,8,FALSE)*100,"%"))</f>
        <v/>
      </c>
      <c r="H68" s="447" t="str">
        <f>IF(A68="","",ROUND(UHG_csv!H68*VLOOKUP(Monatsverwendungsnachweis!$B79,Positionen,8,FALSE),2))</f>
        <v/>
      </c>
      <c r="I68" s="447" t="str">
        <f t="shared" si="8"/>
        <v/>
      </c>
      <c r="J68" s="329" t="str">
        <f>IF(A68="","",IF(Monatsverwendungsnachweis!S79="","",Monatsverwendungsnachweis!S79))</f>
        <v/>
      </c>
      <c r="K68" s="531" t="str">
        <f t="shared" si="9"/>
        <v/>
      </c>
      <c r="L68" s="533">
        <f>Monatsverwendungsnachweis!B79</f>
        <v>0</v>
      </c>
    </row>
    <row r="69" spans="1:12" x14ac:dyDescent="0.25">
      <c r="A69" s="328" t="str">
        <f>IF(Ermittlung_Kofi!M70=0,"",IFERROR(VLOOKUP(Monatsverwendungsnachweis!B80,Positionen,6,FALSE),""))</f>
        <v/>
      </c>
      <c r="B69" s="329" t="str">
        <f t="shared" si="5"/>
        <v/>
      </c>
      <c r="C69" s="328" t="str">
        <f>IF(A69="","",CONCATENATE("Refi_UHG_1"," / ",Monatsverwendungsnachweis!$D$7," / ",RIGHT(Monatsverwendungsnachweis!$F$7,2)," / ",ROW()-1))</f>
        <v/>
      </c>
      <c r="D69" s="330" t="str">
        <f t="shared" si="6"/>
        <v/>
      </c>
      <c r="E69" s="330" t="str">
        <f t="shared" si="7"/>
        <v/>
      </c>
      <c r="F69" s="329" t="str">
        <f>IF(A69="","",VLOOKUP(Monatsverwendungsnachweis!B80,Positionen,7,FALSE))</f>
        <v/>
      </c>
      <c r="G69" s="328" t="str">
        <f>IF(A69="","",CONCATENATE(UHG_csv!G69," x ",VLOOKUP(Monatsverwendungsnachweis!$B80,Positionen,8,FALSE)*100,"%"))</f>
        <v/>
      </c>
      <c r="H69" s="447" t="str">
        <f>IF(A69="","",ROUND(UHG_csv!H69*VLOOKUP(Monatsverwendungsnachweis!$B80,Positionen,8,FALSE),2))</f>
        <v/>
      </c>
      <c r="I69" s="447" t="str">
        <f t="shared" si="8"/>
        <v/>
      </c>
      <c r="J69" s="329" t="str">
        <f>IF(A69="","",IF(Monatsverwendungsnachweis!S80="","",Monatsverwendungsnachweis!S80))</f>
        <v/>
      </c>
      <c r="K69" s="531" t="str">
        <f t="shared" si="9"/>
        <v/>
      </c>
      <c r="L69" s="533">
        <f>Monatsverwendungsnachweis!B80</f>
        <v>0</v>
      </c>
    </row>
    <row r="70" spans="1:12" x14ac:dyDescent="0.25">
      <c r="A70" s="328" t="str">
        <f>IF(Ermittlung_Kofi!M71=0,"",IFERROR(VLOOKUP(Monatsverwendungsnachweis!B81,Positionen,6,FALSE),""))</f>
        <v/>
      </c>
      <c r="B70" s="329" t="str">
        <f t="shared" si="5"/>
        <v/>
      </c>
      <c r="C70" s="328" t="str">
        <f>IF(A70="","",CONCATENATE("Refi_UHG_1"," / ",Monatsverwendungsnachweis!$D$7," / ",RIGHT(Monatsverwendungsnachweis!$F$7,2)," / ",ROW()-1))</f>
        <v/>
      </c>
      <c r="D70" s="330" t="str">
        <f t="shared" si="6"/>
        <v/>
      </c>
      <c r="E70" s="330" t="str">
        <f t="shared" si="7"/>
        <v/>
      </c>
      <c r="F70" s="329" t="str">
        <f>IF(A70="","",VLOOKUP(Monatsverwendungsnachweis!B81,Positionen,7,FALSE))</f>
        <v/>
      </c>
      <c r="G70" s="328" t="str">
        <f>IF(A70="","",CONCATENATE(UHG_csv!G70," x ",VLOOKUP(Monatsverwendungsnachweis!$B81,Positionen,8,FALSE)*100,"%"))</f>
        <v/>
      </c>
      <c r="H70" s="447" t="str">
        <f>IF(A70="","",ROUND(UHG_csv!H70*VLOOKUP(Monatsverwendungsnachweis!$B81,Positionen,8,FALSE),2))</f>
        <v/>
      </c>
      <c r="I70" s="447" t="str">
        <f t="shared" si="8"/>
        <v/>
      </c>
      <c r="J70" s="329" t="str">
        <f>IF(A70="","",IF(Monatsverwendungsnachweis!S81="","",Monatsverwendungsnachweis!S81))</f>
        <v/>
      </c>
      <c r="K70" s="531" t="str">
        <f t="shared" si="9"/>
        <v/>
      </c>
      <c r="L70" s="533">
        <f>Monatsverwendungsnachweis!B81</f>
        <v>0</v>
      </c>
    </row>
    <row r="71" spans="1:12" x14ac:dyDescent="0.25">
      <c r="A71" s="328" t="str">
        <f>IF(Ermittlung_Kofi!M72=0,"",IFERROR(VLOOKUP(Monatsverwendungsnachweis!B82,Positionen,6,FALSE),""))</f>
        <v/>
      </c>
      <c r="B71" s="329" t="str">
        <f t="shared" si="5"/>
        <v/>
      </c>
      <c r="C71" s="328" t="str">
        <f>IF(A71="","",CONCATENATE("Refi_UHG_1"," / ",Monatsverwendungsnachweis!$D$7," / ",RIGHT(Monatsverwendungsnachweis!$F$7,2)," / ",ROW()-1))</f>
        <v/>
      </c>
      <c r="D71" s="330" t="str">
        <f t="shared" si="6"/>
        <v/>
      </c>
      <c r="E71" s="330" t="str">
        <f t="shared" si="7"/>
        <v/>
      </c>
      <c r="F71" s="329" t="str">
        <f>IF(A71="","",VLOOKUP(Monatsverwendungsnachweis!B82,Positionen,7,FALSE))</f>
        <v/>
      </c>
      <c r="G71" s="328" t="str">
        <f>IF(A71="","",CONCATENATE(UHG_csv!G71," x ",VLOOKUP(Monatsverwendungsnachweis!$B82,Positionen,8,FALSE)*100,"%"))</f>
        <v/>
      </c>
      <c r="H71" s="447" t="str">
        <f>IF(A71="","",ROUND(UHG_csv!H71*VLOOKUP(Monatsverwendungsnachweis!$B82,Positionen,8,FALSE),2))</f>
        <v/>
      </c>
      <c r="I71" s="447" t="str">
        <f t="shared" si="8"/>
        <v/>
      </c>
      <c r="J71" s="329" t="str">
        <f>IF(A71="","",IF(Monatsverwendungsnachweis!S82="","",Monatsverwendungsnachweis!S82))</f>
        <v/>
      </c>
      <c r="K71" s="531" t="str">
        <f t="shared" si="9"/>
        <v/>
      </c>
      <c r="L71" s="533">
        <f>Monatsverwendungsnachweis!B82</f>
        <v>0</v>
      </c>
    </row>
    <row r="72" spans="1:12" x14ac:dyDescent="0.25">
      <c r="A72" s="328" t="str">
        <f>IF(Ermittlung_Kofi!M73=0,"",IFERROR(VLOOKUP(Monatsverwendungsnachweis!B83,Positionen,6,FALSE),""))</f>
        <v/>
      </c>
      <c r="B72" s="329" t="str">
        <f t="shared" si="5"/>
        <v/>
      </c>
      <c r="C72" s="328" t="str">
        <f>IF(A72="","",CONCATENATE("Refi_UHG_1"," / ",Monatsverwendungsnachweis!$D$7," / ",RIGHT(Monatsverwendungsnachweis!$F$7,2)," / ",ROW()-1))</f>
        <v/>
      </c>
      <c r="D72" s="330" t="str">
        <f t="shared" si="6"/>
        <v/>
      </c>
      <c r="E72" s="330" t="str">
        <f t="shared" si="7"/>
        <v/>
      </c>
      <c r="F72" s="329" t="str">
        <f>IF(A72="","",VLOOKUP(Monatsverwendungsnachweis!B83,Positionen,7,FALSE))</f>
        <v/>
      </c>
      <c r="G72" s="328" t="str">
        <f>IF(A72="","",CONCATENATE(UHG_csv!G72," x ",VLOOKUP(Monatsverwendungsnachweis!$B83,Positionen,8,FALSE)*100,"%"))</f>
        <v/>
      </c>
      <c r="H72" s="447" t="str">
        <f>IF(A72="","",ROUND(UHG_csv!H72*VLOOKUP(Monatsverwendungsnachweis!$B83,Positionen,8,FALSE),2))</f>
        <v/>
      </c>
      <c r="I72" s="447" t="str">
        <f t="shared" si="8"/>
        <v/>
      </c>
      <c r="J72" s="329" t="str">
        <f>IF(A72="","",IF(Monatsverwendungsnachweis!S83="","",Monatsverwendungsnachweis!S83))</f>
        <v/>
      </c>
      <c r="K72" s="531" t="str">
        <f t="shared" si="9"/>
        <v/>
      </c>
      <c r="L72" s="533">
        <f>Monatsverwendungsnachweis!B83</f>
        <v>0</v>
      </c>
    </row>
    <row r="73" spans="1:12" x14ac:dyDescent="0.25">
      <c r="A73" s="328" t="str">
        <f>IF(Ermittlung_Kofi!M74=0,"",IFERROR(VLOOKUP(Monatsverwendungsnachweis!B84,Positionen,6,FALSE),""))</f>
        <v/>
      </c>
      <c r="B73" s="329" t="str">
        <f t="shared" si="5"/>
        <v/>
      </c>
      <c r="C73" s="328" t="str">
        <f>IF(A73="","",CONCATENATE("Refi_UHG_1"," / ",Monatsverwendungsnachweis!$D$7," / ",RIGHT(Monatsverwendungsnachweis!$F$7,2)," / ",ROW()-1))</f>
        <v/>
      </c>
      <c r="D73" s="330" t="str">
        <f t="shared" si="6"/>
        <v/>
      </c>
      <c r="E73" s="330" t="str">
        <f t="shared" si="7"/>
        <v/>
      </c>
      <c r="F73" s="329" t="str">
        <f>IF(A73="","",VLOOKUP(Monatsverwendungsnachweis!B84,Positionen,7,FALSE))</f>
        <v/>
      </c>
      <c r="G73" s="328" t="str">
        <f>IF(A73="","",CONCATENATE(UHG_csv!G73," x ",VLOOKUP(Monatsverwendungsnachweis!$B84,Positionen,8,FALSE)*100,"%"))</f>
        <v/>
      </c>
      <c r="H73" s="447" t="str">
        <f>IF(A73="","",ROUND(UHG_csv!H73*VLOOKUP(Monatsverwendungsnachweis!$B84,Positionen,8,FALSE),2))</f>
        <v/>
      </c>
      <c r="I73" s="447" t="str">
        <f t="shared" si="8"/>
        <v/>
      </c>
      <c r="J73" s="329" t="str">
        <f>IF(A73="","",IF(Monatsverwendungsnachweis!S84="","",Monatsverwendungsnachweis!S84))</f>
        <v/>
      </c>
      <c r="K73" s="531" t="str">
        <f t="shared" si="9"/>
        <v/>
      </c>
      <c r="L73" s="533">
        <f>Monatsverwendungsnachweis!B84</f>
        <v>0</v>
      </c>
    </row>
    <row r="74" spans="1:12" x14ac:dyDescent="0.25">
      <c r="A74" s="328" t="str">
        <f>IF(Ermittlung_Kofi!M75=0,"",IFERROR(VLOOKUP(Monatsverwendungsnachweis!B85,Positionen,6,FALSE),""))</f>
        <v/>
      </c>
      <c r="B74" s="329" t="str">
        <f t="shared" si="5"/>
        <v/>
      </c>
      <c r="C74" s="328" t="str">
        <f>IF(A74="","",CONCATENATE("Refi_UHG_1"," / ",Monatsverwendungsnachweis!$D$7," / ",RIGHT(Monatsverwendungsnachweis!$F$7,2)," / ",ROW()-1))</f>
        <v/>
      </c>
      <c r="D74" s="330" t="str">
        <f t="shared" si="6"/>
        <v/>
      </c>
      <c r="E74" s="330" t="str">
        <f t="shared" si="7"/>
        <v/>
      </c>
      <c r="F74" s="329" t="str">
        <f>IF(A74="","",VLOOKUP(Monatsverwendungsnachweis!B85,Positionen,7,FALSE))</f>
        <v/>
      </c>
      <c r="G74" s="328" t="str">
        <f>IF(A74="","",CONCATENATE(UHG_csv!G74," x ",VLOOKUP(Monatsverwendungsnachweis!$B85,Positionen,8,FALSE)*100,"%"))</f>
        <v/>
      </c>
      <c r="H74" s="447" t="str">
        <f>IF(A74="","",ROUND(UHG_csv!H74*VLOOKUP(Monatsverwendungsnachweis!$B85,Positionen,8,FALSE),2))</f>
        <v/>
      </c>
      <c r="I74" s="447" t="str">
        <f t="shared" si="8"/>
        <v/>
      </c>
      <c r="J74" s="329" t="str">
        <f>IF(A74="","",IF(Monatsverwendungsnachweis!S85="","",Monatsverwendungsnachweis!S85))</f>
        <v/>
      </c>
      <c r="K74" s="531" t="str">
        <f t="shared" si="9"/>
        <v/>
      </c>
      <c r="L74" s="533">
        <f>Monatsverwendungsnachweis!B85</f>
        <v>0</v>
      </c>
    </row>
    <row r="75" spans="1:12" x14ac:dyDescent="0.25">
      <c r="A75" s="328" t="str">
        <f>IF(Ermittlung_Kofi!M76=0,"",IFERROR(VLOOKUP(Monatsverwendungsnachweis!B86,Positionen,6,FALSE),""))</f>
        <v/>
      </c>
      <c r="B75" s="329" t="str">
        <f t="shared" si="5"/>
        <v/>
      </c>
      <c r="C75" s="328" t="str">
        <f>IF(A75="","",CONCATENATE("Refi_UHG_1"," / ",Monatsverwendungsnachweis!$D$7," / ",RIGHT(Monatsverwendungsnachweis!$F$7,2)," / ",ROW()-1))</f>
        <v/>
      </c>
      <c r="D75" s="330" t="str">
        <f t="shared" si="6"/>
        <v/>
      </c>
      <c r="E75" s="330" t="str">
        <f t="shared" si="7"/>
        <v/>
      </c>
      <c r="F75" s="329" t="str">
        <f>IF(A75="","",VLOOKUP(Monatsverwendungsnachweis!B86,Positionen,7,FALSE))</f>
        <v/>
      </c>
      <c r="G75" s="328" t="str">
        <f>IF(A75="","",CONCATENATE(UHG_csv!G75," x ",VLOOKUP(Monatsverwendungsnachweis!$B86,Positionen,8,FALSE)*100,"%"))</f>
        <v/>
      </c>
      <c r="H75" s="447" t="str">
        <f>IF(A75="","",ROUND(UHG_csv!H75*VLOOKUP(Monatsverwendungsnachweis!$B86,Positionen,8,FALSE),2))</f>
        <v/>
      </c>
      <c r="I75" s="447" t="str">
        <f t="shared" si="8"/>
        <v/>
      </c>
      <c r="J75" s="329" t="str">
        <f>IF(A75="","",IF(Monatsverwendungsnachweis!S86="","",Monatsverwendungsnachweis!S86))</f>
        <v/>
      </c>
      <c r="K75" s="531" t="str">
        <f t="shared" si="9"/>
        <v/>
      </c>
      <c r="L75" s="533">
        <f>Monatsverwendungsnachweis!B86</f>
        <v>0</v>
      </c>
    </row>
    <row r="76" spans="1:12" x14ac:dyDescent="0.25">
      <c r="A76" s="328" t="str">
        <f>IF(Ermittlung_Kofi!M77=0,"",IFERROR(VLOOKUP(Monatsverwendungsnachweis!B87,Positionen,6,FALSE),""))</f>
        <v/>
      </c>
      <c r="B76" s="329" t="str">
        <f t="shared" si="5"/>
        <v/>
      </c>
      <c r="C76" s="328" t="str">
        <f>IF(A76="","",CONCATENATE("Refi_UHG_1"," / ",Monatsverwendungsnachweis!$D$7," / ",RIGHT(Monatsverwendungsnachweis!$F$7,2)," / ",ROW()-1))</f>
        <v/>
      </c>
      <c r="D76" s="330" t="str">
        <f t="shared" si="6"/>
        <v/>
      </c>
      <c r="E76" s="330" t="str">
        <f t="shared" si="7"/>
        <v/>
      </c>
      <c r="F76" s="329" t="str">
        <f>IF(A76="","",VLOOKUP(Monatsverwendungsnachweis!B87,Positionen,7,FALSE))</f>
        <v/>
      </c>
      <c r="G76" s="328" t="str">
        <f>IF(A76="","",CONCATENATE(UHG_csv!G76," x ",VLOOKUP(Monatsverwendungsnachweis!$B87,Positionen,8,FALSE)*100,"%"))</f>
        <v/>
      </c>
      <c r="H76" s="447" t="str">
        <f>IF(A76="","",ROUND(UHG_csv!H76*VLOOKUP(Monatsverwendungsnachweis!$B87,Positionen,8,FALSE),2))</f>
        <v/>
      </c>
      <c r="I76" s="447" t="str">
        <f t="shared" si="8"/>
        <v/>
      </c>
      <c r="J76" s="329" t="str">
        <f>IF(A76="","",IF(Monatsverwendungsnachweis!S87="","",Monatsverwendungsnachweis!S87))</f>
        <v/>
      </c>
      <c r="K76" s="531" t="str">
        <f t="shared" si="9"/>
        <v/>
      </c>
      <c r="L76" s="533">
        <f>Monatsverwendungsnachweis!B87</f>
        <v>0</v>
      </c>
    </row>
    <row r="77" spans="1:12" x14ac:dyDescent="0.25">
      <c r="A77" s="328" t="str">
        <f>IF(Ermittlung_Kofi!M78=0,"",IFERROR(VLOOKUP(Monatsverwendungsnachweis!B88,Positionen,6,FALSE),""))</f>
        <v/>
      </c>
      <c r="B77" s="329" t="str">
        <f t="shared" si="5"/>
        <v/>
      </c>
      <c r="C77" s="328" t="str">
        <f>IF(A77="","",CONCATENATE("Refi_UHG_1"," / ",Monatsverwendungsnachweis!$D$7," / ",RIGHT(Monatsverwendungsnachweis!$F$7,2)," / ",ROW()-1))</f>
        <v/>
      </c>
      <c r="D77" s="330" t="str">
        <f t="shared" si="6"/>
        <v/>
      </c>
      <c r="E77" s="330" t="str">
        <f t="shared" si="7"/>
        <v/>
      </c>
      <c r="F77" s="329" t="str">
        <f>IF(A77="","",VLOOKUP(Monatsverwendungsnachweis!B88,Positionen,7,FALSE))</f>
        <v/>
      </c>
      <c r="G77" s="328" t="str">
        <f>IF(A77="","",CONCATENATE(UHG_csv!G77," x ",VLOOKUP(Monatsverwendungsnachweis!$B88,Positionen,8,FALSE)*100,"%"))</f>
        <v/>
      </c>
      <c r="H77" s="447" t="str">
        <f>IF(A77="","",ROUND(UHG_csv!H77*VLOOKUP(Monatsverwendungsnachweis!$B88,Positionen,8,FALSE),2))</f>
        <v/>
      </c>
      <c r="I77" s="447" t="str">
        <f t="shared" si="8"/>
        <v/>
      </c>
      <c r="J77" s="329" t="str">
        <f>IF(A77="","",IF(Monatsverwendungsnachweis!S88="","",Monatsverwendungsnachweis!S88))</f>
        <v/>
      </c>
      <c r="K77" s="531" t="str">
        <f t="shared" si="9"/>
        <v/>
      </c>
      <c r="L77" s="533">
        <f>Monatsverwendungsnachweis!B88</f>
        <v>0</v>
      </c>
    </row>
    <row r="78" spans="1:12" x14ac:dyDescent="0.25">
      <c r="A78" s="328" t="str">
        <f>IF(Ermittlung_Kofi!M79=0,"",IFERROR(VLOOKUP(Monatsverwendungsnachweis!B89,Positionen,6,FALSE),""))</f>
        <v/>
      </c>
      <c r="B78" s="329" t="str">
        <f t="shared" si="5"/>
        <v/>
      </c>
      <c r="C78" s="328" t="str">
        <f>IF(A78="","",CONCATENATE("Refi_UHG_1"," / ",Monatsverwendungsnachweis!$D$7," / ",RIGHT(Monatsverwendungsnachweis!$F$7,2)," / ",ROW()-1))</f>
        <v/>
      </c>
      <c r="D78" s="330" t="str">
        <f t="shared" si="6"/>
        <v/>
      </c>
      <c r="E78" s="330" t="str">
        <f t="shared" si="7"/>
        <v/>
      </c>
      <c r="F78" s="329" t="str">
        <f>IF(A78="","",VLOOKUP(Monatsverwendungsnachweis!B89,Positionen,7,FALSE))</f>
        <v/>
      </c>
      <c r="G78" s="328" t="str">
        <f>IF(A78="","",CONCATENATE(UHG_csv!G78," x ",VLOOKUP(Monatsverwendungsnachweis!$B89,Positionen,8,FALSE)*100,"%"))</f>
        <v/>
      </c>
      <c r="H78" s="447" t="str">
        <f>IF(A78="","",ROUND(UHG_csv!H78*VLOOKUP(Monatsverwendungsnachweis!$B89,Positionen,8,FALSE),2))</f>
        <v/>
      </c>
      <c r="I78" s="447" t="str">
        <f t="shared" si="8"/>
        <v/>
      </c>
      <c r="J78" s="329" t="str">
        <f>IF(A78="","",IF(Monatsverwendungsnachweis!S89="","",Monatsverwendungsnachweis!S89))</f>
        <v/>
      </c>
      <c r="K78" s="531" t="str">
        <f t="shared" si="9"/>
        <v/>
      </c>
      <c r="L78" s="533">
        <f>Monatsverwendungsnachweis!B89</f>
        <v>0</v>
      </c>
    </row>
    <row r="79" spans="1:12" x14ac:dyDescent="0.25">
      <c r="A79" s="328" t="str">
        <f>IF(Ermittlung_Kofi!M80=0,"",IFERROR(VLOOKUP(Monatsverwendungsnachweis!B90,Positionen,6,FALSE),""))</f>
        <v/>
      </c>
      <c r="B79" s="329" t="str">
        <f t="shared" ref="B79:B101" si="10">IF(A79="","","ZE")</f>
        <v/>
      </c>
      <c r="C79" s="328" t="str">
        <f>IF(A79="","",CONCATENATE("Refi_UHG_1"," / ",Monatsverwendungsnachweis!$D$7," / ",RIGHT(Monatsverwendungsnachweis!$F$7,2)," / ",ROW()-1))</f>
        <v/>
      </c>
      <c r="D79" s="330" t="str">
        <f t="shared" ref="D79:D101" si="11">IF(A79="","",Monatsende)</f>
        <v/>
      </c>
      <c r="E79" s="330" t="str">
        <f t="shared" ref="E79:E101" si="12">IF(A79="","",Monatsende)</f>
        <v/>
      </c>
      <c r="F79" s="329" t="str">
        <f>IF(A79="","",VLOOKUP(Monatsverwendungsnachweis!B90,Positionen,7,FALSE))</f>
        <v/>
      </c>
      <c r="G79" s="328" t="str">
        <f>IF(A79="","",CONCATENATE(UHG_csv!G79," x ",VLOOKUP(Monatsverwendungsnachweis!$B90,Positionen,8,FALSE)*100,"%"))</f>
        <v/>
      </c>
      <c r="H79" s="447" t="str">
        <f>IF(A79="","",ROUND(UHG_csv!H79*VLOOKUP(Monatsverwendungsnachweis!$B90,Positionen,8,FALSE),2))</f>
        <v/>
      </c>
      <c r="I79" s="447" t="str">
        <f t="shared" ref="I79:I101" si="13">IF(A79="","",H79)</f>
        <v/>
      </c>
      <c r="J79" s="329" t="str">
        <f>IF(A79="","",IF(Monatsverwendungsnachweis!S90="","",Monatsverwendungsnachweis!S90))</f>
        <v/>
      </c>
      <c r="K79" s="531" t="str">
        <f t="shared" ref="K79:K101" si="14">IF(A79="","","0")</f>
        <v/>
      </c>
      <c r="L79" s="533">
        <f>Monatsverwendungsnachweis!B90</f>
        <v>0</v>
      </c>
    </row>
    <row r="80" spans="1:12" x14ac:dyDescent="0.25">
      <c r="A80" s="328" t="str">
        <f>IF(Ermittlung_Kofi!M81=0,"",IFERROR(VLOOKUP(Monatsverwendungsnachweis!B91,Positionen,6,FALSE),""))</f>
        <v/>
      </c>
      <c r="B80" s="329" t="str">
        <f t="shared" si="10"/>
        <v/>
      </c>
      <c r="C80" s="328" t="str">
        <f>IF(A80="","",CONCATENATE("Refi_UHG_1"," / ",Monatsverwendungsnachweis!$D$7," / ",RIGHT(Monatsverwendungsnachweis!$F$7,2)," / ",ROW()-1))</f>
        <v/>
      </c>
      <c r="D80" s="330" t="str">
        <f t="shared" si="11"/>
        <v/>
      </c>
      <c r="E80" s="330" t="str">
        <f t="shared" si="12"/>
        <v/>
      </c>
      <c r="F80" s="329" t="str">
        <f>IF(A80="","",VLOOKUP(Monatsverwendungsnachweis!B91,Positionen,7,FALSE))</f>
        <v/>
      </c>
      <c r="G80" s="328" t="str">
        <f>IF(A80="","",CONCATENATE(UHG_csv!G80," x ",VLOOKUP(Monatsverwendungsnachweis!$B91,Positionen,8,FALSE)*100,"%"))</f>
        <v/>
      </c>
      <c r="H80" s="447" t="str">
        <f>IF(A80="","",ROUND(UHG_csv!H80*VLOOKUP(Monatsverwendungsnachweis!$B91,Positionen,8,FALSE),2))</f>
        <v/>
      </c>
      <c r="I80" s="447" t="str">
        <f t="shared" si="13"/>
        <v/>
      </c>
      <c r="J80" s="329" t="str">
        <f>IF(A80="","",IF(Monatsverwendungsnachweis!S91="","",Monatsverwendungsnachweis!S91))</f>
        <v/>
      </c>
      <c r="K80" s="531" t="str">
        <f t="shared" si="14"/>
        <v/>
      </c>
      <c r="L80" s="533">
        <f>Monatsverwendungsnachweis!B91</f>
        <v>0</v>
      </c>
    </row>
    <row r="81" spans="1:12" x14ac:dyDescent="0.25">
      <c r="A81" s="328" t="str">
        <f>IF(Ermittlung_Kofi!M82=0,"",IFERROR(VLOOKUP(Monatsverwendungsnachweis!B92,Positionen,6,FALSE),""))</f>
        <v/>
      </c>
      <c r="B81" s="329" t="str">
        <f t="shared" si="10"/>
        <v/>
      </c>
      <c r="C81" s="328" t="str">
        <f>IF(A81="","",CONCATENATE("Refi_UHG_1"," / ",Monatsverwendungsnachweis!$D$7," / ",RIGHT(Monatsverwendungsnachweis!$F$7,2)," / ",ROW()-1))</f>
        <v/>
      </c>
      <c r="D81" s="330" t="str">
        <f t="shared" si="11"/>
        <v/>
      </c>
      <c r="E81" s="330" t="str">
        <f t="shared" si="12"/>
        <v/>
      </c>
      <c r="F81" s="329" t="str">
        <f>IF(A81="","",VLOOKUP(Monatsverwendungsnachweis!B92,Positionen,7,FALSE))</f>
        <v/>
      </c>
      <c r="G81" s="328" t="str">
        <f>IF(A81="","",CONCATENATE(UHG_csv!G81," x ",VLOOKUP(Monatsverwendungsnachweis!$B92,Positionen,8,FALSE)*100,"%"))</f>
        <v/>
      </c>
      <c r="H81" s="447" t="str">
        <f>IF(A81="","",ROUND(UHG_csv!H81*VLOOKUP(Monatsverwendungsnachweis!$B92,Positionen,8,FALSE),2))</f>
        <v/>
      </c>
      <c r="I81" s="447" t="str">
        <f t="shared" si="13"/>
        <v/>
      </c>
      <c r="J81" s="329" t="str">
        <f>IF(A81="","",IF(Monatsverwendungsnachweis!S92="","",Monatsverwendungsnachweis!S92))</f>
        <v/>
      </c>
      <c r="K81" s="531" t="str">
        <f t="shared" si="14"/>
        <v/>
      </c>
      <c r="L81" s="533">
        <f>Monatsverwendungsnachweis!B92</f>
        <v>0</v>
      </c>
    </row>
    <row r="82" spans="1:12" x14ac:dyDescent="0.25">
      <c r="A82" s="328" t="str">
        <f>IF(Ermittlung_Kofi!M83=0,"",IFERROR(VLOOKUP(Monatsverwendungsnachweis!B93,Positionen,6,FALSE),""))</f>
        <v/>
      </c>
      <c r="B82" s="329" t="str">
        <f t="shared" si="10"/>
        <v/>
      </c>
      <c r="C82" s="328" t="str">
        <f>IF(A82="","",CONCATENATE("Refi_UHG_1"," / ",Monatsverwendungsnachweis!$D$7," / ",RIGHT(Monatsverwendungsnachweis!$F$7,2)," / ",ROW()-1))</f>
        <v/>
      </c>
      <c r="D82" s="330" t="str">
        <f t="shared" si="11"/>
        <v/>
      </c>
      <c r="E82" s="330" t="str">
        <f t="shared" si="12"/>
        <v/>
      </c>
      <c r="F82" s="329" t="str">
        <f>IF(A82="","",VLOOKUP(Monatsverwendungsnachweis!B93,Positionen,7,FALSE))</f>
        <v/>
      </c>
      <c r="G82" s="328" t="str">
        <f>IF(A82="","",CONCATENATE(UHG_csv!G82," x ",VLOOKUP(Monatsverwendungsnachweis!$B93,Positionen,8,FALSE)*100,"%"))</f>
        <v/>
      </c>
      <c r="H82" s="447" t="str">
        <f>IF(A82="","",ROUND(UHG_csv!H82*VLOOKUP(Monatsverwendungsnachweis!$B93,Positionen,8,FALSE),2))</f>
        <v/>
      </c>
      <c r="I82" s="447" t="str">
        <f t="shared" si="13"/>
        <v/>
      </c>
      <c r="J82" s="329" t="str">
        <f>IF(A82="","",IF(Monatsverwendungsnachweis!S93="","",Monatsverwendungsnachweis!S93))</f>
        <v/>
      </c>
      <c r="K82" s="531" t="str">
        <f t="shared" si="14"/>
        <v/>
      </c>
      <c r="L82" s="533">
        <f>Monatsverwendungsnachweis!B93</f>
        <v>0</v>
      </c>
    </row>
    <row r="83" spans="1:12" x14ac:dyDescent="0.25">
      <c r="A83" s="328" t="str">
        <f>IF(Ermittlung_Kofi!M84=0,"",IFERROR(VLOOKUP(Monatsverwendungsnachweis!B94,Positionen,6,FALSE),""))</f>
        <v/>
      </c>
      <c r="B83" s="329" t="str">
        <f t="shared" si="10"/>
        <v/>
      </c>
      <c r="C83" s="328" t="str">
        <f>IF(A83="","",CONCATENATE("Refi_UHG_1"," / ",Monatsverwendungsnachweis!$D$7," / ",RIGHT(Monatsverwendungsnachweis!$F$7,2)," / ",ROW()-1))</f>
        <v/>
      </c>
      <c r="D83" s="330" t="str">
        <f t="shared" si="11"/>
        <v/>
      </c>
      <c r="E83" s="330" t="str">
        <f t="shared" si="12"/>
        <v/>
      </c>
      <c r="F83" s="329" t="str">
        <f>IF(A83="","",VLOOKUP(Monatsverwendungsnachweis!B94,Positionen,7,FALSE))</f>
        <v/>
      </c>
      <c r="G83" s="328" t="str">
        <f>IF(A83="","",CONCATENATE(UHG_csv!G83," x ",VLOOKUP(Monatsverwendungsnachweis!$B94,Positionen,8,FALSE)*100,"%"))</f>
        <v/>
      </c>
      <c r="H83" s="447" t="str">
        <f>IF(A83="","",ROUND(UHG_csv!H83*VLOOKUP(Monatsverwendungsnachweis!$B94,Positionen,8,FALSE),2))</f>
        <v/>
      </c>
      <c r="I83" s="447" t="str">
        <f t="shared" si="13"/>
        <v/>
      </c>
      <c r="J83" s="329" t="str">
        <f>IF(A83="","",IF(Monatsverwendungsnachweis!S94="","",Monatsverwendungsnachweis!S94))</f>
        <v/>
      </c>
      <c r="K83" s="531" t="str">
        <f t="shared" si="14"/>
        <v/>
      </c>
      <c r="L83" s="533">
        <f>Monatsverwendungsnachweis!B94</f>
        <v>0</v>
      </c>
    </row>
    <row r="84" spans="1:12" x14ac:dyDescent="0.25">
      <c r="A84" s="328" t="str">
        <f>IF(Ermittlung_Kofi!M85=0,"",IFERROR(VLOOKUP(Monatsverwendungsnachweis!B95,Positionen,6,FALSE),""))</f>
        <v/>
      </c>
      <c r="B84" s="329" t="str">
        <f t="shared" si="10"/>
        <v/>
      </c>
      <c r="C84" s="328" t="str">
        <f>IF(A84="","",CONCATENATE("Refi_UHG_1"," / ",Monatsverwendungsnachweis!$D$7," / ",RIGHT(Monatsverwendungsnachweis!$F$7,2)," / ",ROW()-1))</f>
        <v/>
      </c>
      <c r="D84" s="330" t="str">
        <f t="shared" si="11"/>
        <v/>
      </c>
      <c r="E84" s="330" t="str">
        <f t="shared" si="12"/>
        <v/>
      </c>
      <c r="F84" s="329" t="str">
        <f>IF(A84="","",VLOOKUP(Monatsverwendungsnachweis!B95,Positionen,7,FALSE))</f>
        <v/>
      </c>
      <c r="G84" s="328" t="str">
        <f>IF(A84="","",CONCATENATE(UHG_csv!G84," x ",VLOOKUP(Monatsverwendungsnachweis!$B95,Positionen,8,FALSE)*100,"%"))</f>
        <v/>
      </c>
      <c r="H84" s="447" t="str">
        <f>IF(A84="","",ROUND(UHG_csv!H84*VLOOKUP(Monatsverwendungsnachweis!$B95,Positionen,8,FALSE),2))</f>
        <v/>
      </c>
      <c r="I84" s="447" t="str">
        <f t="shared" si="13"/>
        <v/>
      </c>
      <c r="J84" s="329" t="str">
        <f>IF(A84="","",IF(Monatsverwendungsnachweis!S95="","",Monatsverwendungsnachweis!S95))</f>
        <v/>
      </c>
      <c r="K84" s="531" t="str">
        <f t="shared" si="14"/>
        <v/>
      </c>
      <c r="L84" s="533">
        <f>Monatsverwendungsnachweis!B95</f>
        <v>0</v>
      </c>
    </row>
    <row r="85" spans="1:12" x14ac:dyDescent="0.25">
      <c r="A85" s="328" t="str">
        <f>IF(Ermittlung_Kofi!M86=0,"",IFERROR(VLOOKUP(Monatsverwendungsnachweis!B96,Positionen,6,FALSE),""))</f>
        <v/>
      </c>
      <c r="B85" s="329" t="str">
        <f t="shared" si="10"/>
        <v/>
      </c>
      <c r="C85" s="328" t="str">
        <f>IF(A85="","",CONCATENATE("Refi_UHG_1"," / ",Monatsverwendungsnachweis!$D$7," / ",RIGHT(Monatsverwendungsnachweis!$F$7,2)," / ",ROW()-1))</f>
        <v/>
      </c>
      <c r="D85" s="330" t="str">
        <f t="shared" si="11"/>
        <v/>
      </c>
      <c r="E85" s="330" t="str">
        <f t="shared" si="12"/>
        <v/>
      </c>
      <c r="F85" s="329" t="str">
        <f>IF(A85="","",VLOOKUP(Monatsverwendungsnachweis!B96,Positionen,7,FALSE))</f>
        <v/>
      </c>
      <c r="G85" s="328" t="str">
        <f>IF(A85="","",CONCATENATE(UHG_csv!G85," x ",VLOOKUP(Monatsverwendungsnachweis!$B96,Positionen,8,FALSE)*100,"%"))</f>
        <v/>
      </c>
      <c r="H85" s="447" t="str">
        <f>IF(A85="","",ROUND(UHG_csv!H85*VLOOKUP(Monatsverwendungsnachweis!$B96,Positionen,8,FALSE),2))</f>
        <v/>
      </c>
      <c r="I85" s="447" t="str">
        <f t="shared" si="13"/>
        <v/>
      </c>
      <c r="J85" s="329" t="str">
        <f>IF(A85="","",IF(Monatsverwendungsnachweis!S96="","",Monatsverwendungsnachweis!S96))</f>
        <v/>
      </c>
      <c r="K85" s="531" t="str">
        <f t="shared" si="14"/>
        <v/>
      </c>
      <c r="L85" s="533">
        <f>Monatsverwendungsnachweis!B96</f>
        <v>0</v>
      </c>
    </row>
    <row r="86" spans="1:12" x14ac:dyDescent="0.25">
      <c r="A86" s="328" t="str">
        <f>IF(Ermittlung_Kofi!M87=0,"",IFERROR(VLOOKUP(Monatsverwendungsnachweis!B97,Positionen,6,FALSE),""))</f>
        <v/>
      </c>
      <c r="B86" s="329" t="str">
        <f t="shared" si="10"/>
        <v/>
      </c>
      <c r="C86" s="328" t="str">
        <f>IF(A86="","",CONCATENATE("Refi_UHG_1"," / ",Monatsverwendungsnachweis!$D$7," / ",RIGHT(Monatsverwendungsnachweis!$F$7,2)," / ",ROW()-1))</f>
        <v/>
      </c>
      <c r="D86" s="330" t="str">
        <f t="shared" si="11"/>
        <v/>
      </c>
      <c r="E86" s="330" t="str">
        <f t="shared" si="12"/>
        <v/>
      </c>
      <c r="F86" s="329" t="str">
        <f>IF(A86="","",VLOOKUP(Monatsverwendungsnachweis!B97,Positionen,7,FALSE))</f>
        <v/>
      </c>
      <c r="G86" s="328" t="str">
        <f>IF(A86="","",CONCATENATE(UHG_csv!G86," x ",VLOOKUP(Monatsverwendungsnachweis!$B97,Positionen,8,FALSE)*100,"%"))</f>
        <v/>
      </c>
      <c r="H86" s="447" t="str">
        <f>IF(A86="","",ROUND(UHG_csv!H86*VLOOKUP(Monatsverwendungsnachweis!$B97,Positionen,8,FALSE),2))</f>
        <v/>
      </c>
      <c r="I86" s="447" t="str">
        <f t="shared" si="13"/>
        <v/>
      </c>
      <c r="J86" s="329" t="str">
        <f>IF(A86="","",IF(Monatsverwendungsnachweis!S97="","",Monatsverwendungsnachweis!S97))</f>
        <v/>
      </c>
      <c r="K86" s="531" t="str">
        <f t="shared" si="14"/>
        <v/>
      </c>
      <c r="L86" s="533">
        <f>Monatsverwendungsnachweis!B97</f>
        <v>0</v>
      </c>
    </row>
    <row r="87" spans="1:12" x14ac:dyDescent="0.25">
      <c r="A87" s="328" t="str">
        <f>IF(Ermittlung_Kofi!M88=0,"",IFERROR(VLOOKUP(Monatsverwendungsnachweis!B98,Positionen,6,FALSE),""))</f>
        <v/>
      </c>
      <c r="B87" s="329" t="str">
        <f t="shared" si="10"/>
        <v/>
      </c>
      <c r="C87" s="328" t="str">
        <f>IF(A87="","",CONCATENATE("Refi_UHG_1"," / ",Monatsverwendungsnachweis!$D$7," / ",RIGHT(Monatsverwendungsnachweis!$F$7,2)," / ",ROW()-1))</f>
        <v/>
      </c>
      <c r="D87" s="330" t="str">
        <f t="shared" si="11"/>
        <v/>
      </c>
      <c r="E87" s="330" t="str">
        <f t="shared" si="12"/>
        <v/>
      </c>
      <c r="F87" s="329" t="str">
        <f>IF(A87="","",VLOOKUP(Monatsverwendungsnachweis!B98,Positionen,7,FALSE))</f>
        <v/>
      </c>
      <c r="G87" s="328" t="str">
        <f>IF(A87="","",CONCATENATE(UHG_csv!G87," x ",VLOOKUP(Monatsverwendungsnachweis!$B98,Positionen,8,FALSE)*100,"%"))</f>
        <v/>
      </c>
      <c r="H87" s="447" t="str">
        <f>IF(A87="","",ROUND(UHG_csv!H87*VLOOKUP(Monatsverwendungsnachweis!$B98,Positionen,8,FALSE),2))</f>
        <v/>
      </c>
      <c r="I87" s="447" t="str">
        <f t="shared" si="13"/>
        <v/>
      </c>
      <c r="J87" s="329" t="str">
        <f>IF(A87="","",IF(Monatsverwendungsnachweis!S98="","",Monatsverwendungsnachweis!S98))</f>
        <v/>
      </c>
      <c r="K87" s="531" t="str">
        <f t="shared" si="14"/>
        <v/>
      </c>
      <c r="L87" s="533">
        <f>Monatsverwendungsnachweis!B98</f>
        <v>0</v>
      </c>
    </row>
    <row r="88" spans="1:12" x14ac:dyDescent="0.25">
      <c r="A88" s="328" t="str">
        <f>IF(Ermittlung_Kofi!M89=0,"",IFERROR(VLOOKUP(Monatsverwendungsnachweis!B99,Positionen,6,FALSE),""))</f>
        <v/>
      </c>
      <c r="B88" s="329" t="str">
        <f t="shared" si="10"/>
        <v/>
      </c>
      <c r="C88" s="328" t="str">
        <f>IF(A88="","",CONCATENATE("Refi_UHG_1"," / ",Monatsverwendungsnachweis!$D$7," / ",RIGHT(Monatsverwendungsnachweis!$F$7,2)," / ",ROW()-1))</f>
        <v/>
      </c>
      <c r="D88" s="330" t="str">
        <f t="shared" si="11"/>
        <v/>
      </c>
      <c r="E88" s="330" t="str">
        <f t="shared" si="12"/>
        <v/>
      </c>
      <c r="F88" s="329" t="str">
        <f>IF(A88="","",VLOOKUP(Monatsverwendungsnachweis!B99,Positionen,7,FALSE))</f>
        <v/>
      </c>
      <c r="G88" s="328" t="str">
        <f>IF(A88="","",CONCATENATE(UHG_csv!G88," x ",VLOOKUP(Monatsverwendungsnachweis!$B99,Positionen,8,FALSE)*100,"%"))</f>
        <v/>
      </c>
      <c r="H88" s="447" t="str">
        <f>IF(A88="","",ROUND(UHG_csv!H88*VLOOKUP(Monatsverwendungsnachweis!$B99,Positionen,8,FALSE),2))</f>
        <v/>
      </c>
      <c r="I88" s="447" t="str">
        <f t="shared" si="13"/>
        <v/>
      </c>
      <c r="J88" s="329" t="str">
        <f>IF(A88="","",IF(Monatsverwendungsnachweis!S99="","",Monatsverwendungsnachweis!S99))</f>
        <v/>
      </c>
      <c r="K88" s="531" t="str">
        <f t="shared" si="14"/>
        <v/>
      </c>
      <c r="L88" s="533">
        <f>Monatsverwendungsnachweis!B99</f>
        <v>0</v>
      </c>
    </row>
    <row r="89" spans="1:12" x14ac:dyDescent="0.25">
      <c r="A89" s="328" t="str">
        <f>IF(Ermittlung_Kofi!M90=0,"",IFERROR(VLOOKUP(Monatsverwendungsnachweis!B100,Positionen,6,FALSE),""))</f>
        <v/>
      </c>
      <c r="B89" s="329" t="str">
        <f t="shared" si="10"/>
        <v/>
      </c>
      <c r="C89" s="328" t="str">
        <f>IF(A89="","",CONCATENATE("Refi_UHG_1"," / ",Monatsverwendungsnachweis!$D$7," / ",RIGHT(Monatsverwendungsnachweis!$F$7,2)," / ",ROW()-1))</f>
        <v/>
      </c>
      <c r="D89" s="330" t="str">
        <f t="shared" si="11"/>
        <v/>
      </c>
      <c r="E89" s="330" t="str">
        <f t="shared" si="12"/>
        <v/>
      </c>
      <c r="F89" s="329" t="str">
        <f>IF(A89="","",VLOOKUP(Monatsverwendungsnachweis!B100,Positionen,7,FALSE))</f>
        <v/>
      </c>
      <c r="G89" s="328" t="str">
        <f>IF(A89="","",CONCATENATE(UHG_csv!G89," x ",VLOOKUP(Monatsverwendungsnachweis!$B100,Positionen,8,FALSE)*100,"%"))</f>
        <v/>
      </c>
      <c r="H89" s="447" t="str">
        <f>IF(A89="","",ROUND(UHG_csv!H89*VLOOKUP(Monatsverwendungsnachweis!$B100,Positionen,8,FALSE),2))</f>
        <v/>
      </c>
      <c r="I89" s="447" t="str">
        <f t="shared" si="13"/>
        <v/>
      </c>
      <c r="J89" s="329" t="str">
        <f>IF(A89="","",IF(Monatsverwendungsnachweis!S100="","",Monatsverwendungsnachweis!S100))</f>
        <v/>
      </c>
      <c r="K89" s="531" t="str">
        <f t="shared" si="14"/>
        <v/>
      </c>
      <c r="L89" s="533">
        <f>Monatsverwendungsnachweis!B100</f>
        <v>0</v>
      </c>
    </row>
    <row r="90" spans="1:12" x14ac:dyDescent="0.25">
      <c r="A90" s="328" t="str">
        <f>IF(Ermittlung_Kofi!M91=0,"",IFERROR(VLOOKUP(Monatsverwendungsnachweis!B101,Positionen,6,FALSE),""))</f>
        <v/>
      </c>
      <c r="B90" s="329" t="str">
        <f t="shared" si="10"/>
        <v/>
      </c>
      <c r="C90" s="328" t="str">
        <f>IF(A90="","",CONCATENATE("Refi_UHG_1"," / ",Monatsverwendungsnachweis!$D$7," / ",RIGHT(Monatsverwendungsnachweis!$F$7,2)," / ",ROW()-1))</f>
        <v/>
      </c>
      <c r="D90" s="330" t="str">
        <f t="shared" si="11"/>
        <v/>
      </c>
      <c r="E90" s="330" t="str">
        <f t="shared" si="12"/>
        <v/>
      </c>
      <c r="F90" s="329" t="str">
        <f>IF(A90="","",VLOOKUP(Monatsverwendungsnachweis!B101,Positionen,7,FALSE))</f>
        <v/>
      </c>
      <c r="G90" s="328" t="str">
        <f>IF(A90="","",CONCATENATE(UHG_csv!G90," x ",VLOOKUP(Monatsverwendungsnachweis!$B101,Positionen,8,FALSE)*100,"%"))</f>
        <v/>
      </c>
      <c r="H90" s="447" t="str">
        <f>IF(A90="","",ROUND(UHG_csv!H90*VLOOKUP(Monatsverwendungsnachweis!$B101,Positionen,8,FALSE),2))</f>
        <v/>
      </c>
      <c r="I90" s="447" t="str">
        <f t="shared" si="13"/>
        <v/>
      </c>
      <c r="J90" s="329" t="str">
        <f>IF(A90="","",IF(Monatsverwendungsnachweis!S101="","",Monatsverwendungsnachweis!S101))</f>
        <v/>
      </c>
      <c r="K90" s="531" t="str">
        <f t="shared" si="14"/>
        <v/>
      </c>
      <c r="L90" s="533">
        <f>Monatsverwendungsnachweis!B101</f>
        <v>0</v>
      </c>
    </row>
    <row r="91" spans="1:12" x14ac:dyDescent="0.25">
      <c r="A91" s="328" t="str">
        <f>IF(Ermittlung_Kofi!M92=0,"",IFERROR(VLOOKUP(Monatsverwendungsnachweis!B102,Positionen,6,FALSE),""))</f>
        <v/>
      </c>
      <c r="B91" s="329" t="str">
        <f t="shared" si="10"/>
        <v/>
      </c>
      <c r="C91" s="328" t="str">
        <f>IF(A91="","",CONCATENATE("Refi_UHG_1"," / ",Monatsverwendungsnachweis!$D$7," / ",RIGHT(Monatsverwendungsnachweis!$F$7,2)," / ",ROW()-1))</f>
        <v/>
      </c>
      <c r="D91" s="330" t="str">
        <f t="shared" si="11"/>
        <v/>
      </c>
      <c r="E91" s="330" t="str">
        <f t="shared" si="12"/>
        <v/>
      </c>
      <c r="F91" s="329" t="str">
        <f>IF(A91="","",VLOOKUP(Monatsverwendungsnachweis!B102,Positionen,7,FALSE))</f>
        <v/>
      </c>
      <c r="G91" s="328" t="str">
        <f>IF(A91="","",CONCATENATE(UHG_csv!G91," x ",VLOOKUP(Monatsverwendungsnachweis!$B102,Positionen,8,FALSE)*100,"%"))</f>
        <v/>
      </c>
      <c r="H91" s="447" t="str">
        <f>IF(A91="","",ROUND(UHG_csv!H91*VLOOKUP(Monatsverwendungsnachweis!$B102,Positionen,8,FALSE),2))</f>
        <v/>
      </c>
      <c r="I91" s="447" t="str">
        <f t="shared" si="13"/>
        <v/>
      </c>
      <c r="J91" s="329" t="str">
        <f>IF(A91="","",IF(Monatsverwendungsnachweis!S102="","",Monatsverwendungsnachweis!S102))</f>
        <v/>
      </c>
      <c r="K91" s="531" t="str">
        <f t="shared" si="14"/>
        <v/>
      </c>
      <c r="L91" s="533">
        <f>Monatsverwendungsnachweis!B102</f>
        <v>0</v>
      </c>
    </row>
    <row r="92" spans="1:12" x14ac:dyDescent="0.25">
      <c r="A92" s="328" t="str">
        <f>IF(Ermittlung_Kofi!M93=0,"",IFERROR(VLOOKUP(Monatsverwendungsnachweis!B103,Positionen,6,FALSE),""))</f>
        <v/>
      </c>
      <c r="B92" s="329" t="str">
        <f t="shared" si="10"/>
        <v/>
      </c>
      <c r="C92" s="328" t="str">
        <f>IF(A92="","",CONCATENATE("Refi_UHG_1"," / ",Monatsverwendungsnachweis!$D$7," / ",RIGHT(Monatsverwendungsnachweis!$F$7,2)," / ",ROW()-1))</f>
        <v/>
      </c>
      <c r="D92" s="330" t="str">
        <f t="shared" si="11"/>
        <v/>
      </c>
      <c r="E92" s="330" t="str">
        <f t="shared" si="12"/>
        <v/>
      </c>
      <c r="F92" s="329" t="str">
        <f>IF(A92="","",VLOOKUP(Monatsverwendungsnachweis!B103,Positionen,7,FALSE))</f>
        <v/>
      </c>
      <c r="G92" s="328" t="str">
        <f>IF(A92="","",CONCATENATE(UHG_csv!G92," x ",VLOOKUP(Monatsverwendungsnachweis!$B103,Positionen,8,FALSE)*100,"%"))</f>
        <v/>
      </c>
      <c r="H92" s="447" t="str">
        <f>IF(A92="","",ROUND(UHG_csv!H92*VLOOKUP(Monatsverwendungsnachweis!$B103,Positionen,8,FALSE),2))</f>
        <v/>
      </c>
      <c r="I92" s="447" t="str">
        <f t="shared" si="13"/>
        <v/>
      </c>
      <c r="J92" s="329" t="str">
        <f>IF(A92="","",IF(Monatsverwendungsnachweis!S103="","",Monatsverwendungsnachweis!S103))</f>
        <v/>
      </c>
      <c r="K92" s="531" t="str">
        <f t="shared" si="14"/>
        <v/>
      </c>
      <c r="L92" s="533">
        <f>Monatsverwendungsnachweis!B103</f>
        <v>0</v>
      </c>
    </row>
    <row r="93" spans="1:12" x14ac:dyDescent="0.25">
      <c r="A93" s="328" t="str">
        <f>IF(Ermittlung_Kofi!M94=0,"",IFERROR(VLOOKUP(Monatsverwendungsnachweis!B104,Positionen,6,FALSE),""))</f>
        <v/>
      </c>
      <c r="B93" s="329" t="str">
        <f t="shared" si="10"/>
        <v/>
      </c>
      <c r="C93" s="328" t="str">
        <f>IF(A93="","",CONCATENATE("Refi_UHG_1"," / ",Monatsverwendungsnachweis!$D$7," / ",RIGHT(Monatsverwendungsnachweis!$F$7,2)," / ",ROW()-1))</f>
        <v/>
      </c>
      <c r="D93" s="330" t="str">
        <f t="shared" si="11"/>
        <v/>
      </c>
      <c r="E93" s="330" t="str">
        <f t="shared" si="12"/>
        <v/>
      </c>
      <c r="F93" s="329" t="str">
        <f>IF(A93="","",VLOOKUP(Monatsverwendungsnachweis!B104,Positionen,7,FALSE))</f>
        <v/>
      </c>
      <c r="G93" s="328" t="str">
        <f>IF(A93="","",CONCATENATE(UHG_csv!G93," x ",VLOOKUP(Monatsverwendungsnachweis!$B104,Positionen,8,FALSE)*100,"%"))</f>
        <v/>
      </c>
      <c r="H93" s="447" t="str">
        <f>IF(A93="","",ROUND(UHG_csv!H93*VLOOKUP(Monatsverwendungsnachweis!$B104,Positionen,8,FALSE),2))</f>
        <v/>
      </c>
      <c r="I93" s="447" t="str">
        <f t="shared" si="13"/>
        <v/>
      </c>
      <c r="J93" s="329" t="str">
        <f>IF(A93="","",IF(Monatsverwendungsnachweis!S104="","",Monatsverwendungsnachweis!S104))</f>
        <v/>
      </c>
      <c r="K93" s="531" t="str">
        <f t="shared" si="14"/>
        <v/>
      </c>
      <c r="L93" s="533">
        <f>Monatsverwendungsnachweis!B104</f>
        <v>0</v>
      </c>
    </row>
    <row r="94" spans="1:12" x14ac:dyDescent="0.25">
      <c r="A94" s="328" t="str">
        <f>IF(Ermittlung_Kofi!M95=0,"",IFERROR(VLOOKUP(Monatsverwendungsnachweis!B105,Positionen,6,FALSE),""))</f>
        <v/>
      </c>
      <c r="B94" s="329" t="str">
        <f t="shared" si="10"/>
        <v/>
      </c>
      <c r="C94" s="328" t="str">
        <f>IF(A94="","",CONCATENATE("Refi_UHG_1"," / ",Monatsverwendungsnachweis!$D$7," / ",RIGHT(Monatsverwendungsnachweis!$F$7,2)," / ",ROW()-1))</f>
        <v/>
      </c>
      <c r="D94" s="330" t="str">
        <f t="shared" si="11"/>
        <v/>
      </c>
      <c r="E94" s="330" t="str">
        <f t="shared" si="12"/>
        <v/>
      </c>
      <c r="F94" s="329" t="str">
        <f>IF(A94="","",VLOOKUP(Monatsverwendungsnachweis!B105,Positionen,7,FALSE))</f>
        <v/>
      </c>
      <c r="G94" s="328" t="str">
        <f>IF(A94="","",CONCATENATE(UHG_csv!G94," x ",VLOOKUP(Monatsverwendungsnachweis!$B105,Positionen,8,FALSE)*100,"%"))</f>
        <v/>
      </c>
      <c r="H94" s="447" t="str">
        <f>IF(A94="","",ROUND(UHG_csv!H94*VLOOKUP(Monatsverwendungsnachweis!$B105,Positionen,8,FALSE),2))</f>
        <v/>
      </c>
      <c r="I94" s="447" t="str">
        <f t="shared" si="13"/>
        <v/>
      </c>
      <c r="J94" s="329" t="str">
        <f>IF(A94="","",IF(Monatsverwendungsnachweis!S105="","",Monatsverwendungsnachweis!S105))</f>
        <v/>
      </c>
      <c r="K94" s="531" t="str">
        <f t="shared" si="14"/>
        <v/>
      </c>
      <c r="L94" s="533">
        <f>Monatsverwendungsnachweis!B105</f>
        <v>0</v>
      </c>
    </row>
    <row r="95" spans="1:12" x14ac:dyDescent="0.25">
      <c r="A95" s="328" t="str">
        <f>IF(Ermittlung_Kofi!M96=0,"",IFERROR(VLOOKUP(Monatsverwendungsnachweis!B106,Positionen,6,FALSE),""))</f>
        <v/>
      </c>
      <c r="B95" s="329" t="str">
        <f t="shared" si="10"/>
        <v/>
      </c>
      <c r="C95" s="328" t="str">
        <f>IF(A95="","",CONCATENATE("Refi_UHG_1"," / ",Monatsverwendungsnachweis!$D$7," / ",RIGHT(Monatsverwendungsnachweis!$F$7,2)," / ",ROW()-1))</f>
        <v/>
      </c>
      <c r="D95" s="330" t="str">
        <f t="shared" si="11"/>
        <v/>
      </c>
      <c r="E95" s="330" t="str">
        <f t="shared" si="12"/>
        <v/>
      </c>
      <c r="F95" s="329" t="str">
        <f>IF(A95="","",VLOOKUP(Monatsverwendungsnachweis!B106,Positionen,7,FALSE))</f>
        <v/>
      </c>
      <c r="G95" s="328" t="str">
        <f>IF(A95="","",CONCATENATE(UHG_csv!G95," x ",VLOOKUP(Monatsverwendungsnachweis!$B106,Positionen,8,FALSE)*100,"%"))</f>
        <v/>
      </c>
      <c r="H95" s="447" t="str">
        <f>IF(A95="","",ROUND(UHG_csv!H95*VLOOKUP(Monatsverwendungsnachweis!$B106,Positionen,8,FALSE),2))</f>
        <v/>
      </c>
      <c r="I95" s="447" t="str">
        <f t="shared" si="13"/>
        <v/>
      </c>
      <c r="J95" s="329" t="str">
        <f>IF(A95="","",IF(Monatsverwendungsnachweis!S106="","",Monatsverwendungsnachweis!S106))</f>
        <v/>
      </c>
      <c r="K95" s="531" t="str">
        <f t="shared" si="14"/>
        <v/>
      </c>
      <c r="L95" s="533">
        <f>Monatsverwendungsnachweis!B106</f>
        <v>0</v>
      </c>
    </row>
    <row r="96" spans="1:12" x14ac:dyDescent="0.25">
      <c r="A96" s="328" t="str">
        <f>IF(Ermittlung_Kofi!M97=0,"",IFERROR(VLOOKUP(Monatsverwendungsnachweis!B107,Positionen,6,FALSE),""))</f>
        <v/>
      </c>
      <c r="B96" s="329" t="str">
        <f t="shared" si="10"/>
        <v/>
      </c>
      <c r="C96" s="328" t="str">
        <f>IF(A96="","",CONCATENATE("Refi_UHG_1"," / ",Monatsverwendungsnachweis!$D$7," / ",RIGHT(Monatsverwendungsnachweis!$F$7,2)," / ",ROW()-1))</f>
        <v/>
      </c>
      <c r="D96" s="330" t="str">
        <f t="shared" si="11"/>
        <v/>
      </c>
      <c r="E96" s="330" t="str">
        <f t="shared" si="12"/>
        <v/>
      </c>
      <c r="F96" s="329" t="str">
        <f>IF(A96="","",VLOOKUP(Monatsverwendungsnachweis!B107,Positionen,7,FALSE))</f>
        <v/>
      </c>
      <c r="G96" s="328" t="str">
        <f>IF(A96="","",CONCATENATE(UHG_csv!G96," x ",VLOOKUP(Monatsverwendungsnachweis!$B107,Positionen,8,FALSE)*100,"%"))</f>
        <v/>
      </c>
      <c r="H96" s="447" t="str">
        <f>IF(A96="","",ROUND(UHG_csv!H96*VLOOKUP(Monatsverwendungsnachweis!$B107,Positionen,8,FALSE),2))</f>
        <v/>
      </c>
      <c r="I96" s="447" t="str">
        <f t="shared" si="13"/>
        <v/>
      </c>
      <c r="J96" s="329" t="str">
        <f>IF(A96="","",IF(Monatsverwendungsnachweis!S107="","",Monatsverwendungsnachweis!S107))</f>
        <v/>
      </c>
      <c r="K96" s="531" t="str">
        <f t="shared" si="14"/>
        <v/>
      </c>
      <c r="L96" s="533">
        <f>Monatsverwendungsnachweis!B107</f>
        <v>0</v>
      </c>
    </row>
    <row r="97" spans="1:12" x14ac:dyDescent="0.25">
      <c r="A97" s="328" t="str">
        <f>IF(Ermittlung_Kofi!M98=0,"",IFERROR(VLOOKUP(Monatsverwendungsnachweis!B108,Positionen,6,FALSE),""))</f>
        <v/>
      </c>
      <c r="B97" s="329" t="str">
        <f t="shared" si="10"/>
        <v/>
      </c>
      <c r="C97" s="328" t="str">
        <f>IF(A97="","",CONCATENATE("Refi_UHG_1"," / ",Monatsverwendungsnachweis!$D$7," / ",RIGHT(Monatsverwendungsnachweis!$F$7,2)," / ",ROW()-1))</f>
        <v/>
      </c>
      <c r="D97" s="330" t="str">
        <f t="shared" si="11"/>
        <v/>
      </c>
      <c r="E97" s="330" t="str">
        <f t="shared" si="12"/>
        <v/>
      </c>
      <c r="F97" s="329" t="str">
        <f>IF(A97="","",VLOOKUP(Monatsverwendungsnachweis!B108,Positionen,7,FALSE))</f>
        <v/>
      </c>
      <c r="G97" s="328" t="str">
        <f>IF(A97="","",CONCATENATE(UHG_csv!G97," x ",VLOOKUP(Monatsverwendungsnachweis!$B108,Positionen,8,FALSE)*100,"%"))</f>
        <v/>
      </c>
      <c r="H97" s="447" t="str">
        <f>IF(A97="","",ROUND(UHG_csv!H97*VLOOKUP(Monatsverwendungsnachweis!$B108,Positionen,8,FALSE),2))</f>
        <v/>
      </c>
      <c r="I97" s="447" t="str">
        <f t="shared" si="13"/>
        <v/>
      </c>
      <c r="J97" s="329" t="str">
        <f>IF(A97="","",IF(Monatsverwendungsnachweis!S108="","",Monatsverwendungsnachweis!S108))</f>
        <v/>
      </c>
      <c r="K97" s="531" t="str">
        <f t="shared" si="14"/>
        <v/>
      </c>
      <c r="L97" s="533">
        <f>Monatsverwendungsnachweis!B108</f>
        <v>0</v>
      </c>
    </row>
    <row r="98" spans="1:12" x14ac:dyDescent="0.25">
      <c r="A98" s="328" t="str">
        <f>IF(Ermittlung_Kofi!M99=0,"",IFERROR(VLOOKUP(Monatsverwendungsnachweis!B109,Positionen,6,FALSE),""))</f>
        <v/>
      </c>
      <c r="B98" s="329" t="str">
        <f t="shared" si="10"/>
        <v/>
      </c>
      <c r="C98" s="328" t="str">
        <f>IF(A98="","",CONCATENATE("Refi_UHG_1"," / ",Monatsverwendungsnachweis!$D$7," / ",RIGHT(Monatsverwendungsnachweis!$F$7,2)," / ",ROW()-1))</f>
        <v/>
      </c>
      <c r="D98" s="330" t="str">
        <f t="shared" si="11"/>
        <v/>
      </c>
      <c r="E98" s="330" t="str">
        <f t="shared" si="12"/>
        <v/>
      </c>
      <c r="F98" s="329" t="str">
        <f>IF(A98="","",VLOOKUP(Monatsverwendungsnachweis!B109,Positionen,7,FALSE))</f>
        <v/>
      </c>
      <c r="G98" s="328" t="str">
        <f>IF(A98="","",CONCATENATE(UHG_csv!G98," x ",VLOOKUP(Monatsverwendungsnachweis!$B109,Positionen,8,FALSE)*100,"%"))</f>
        <v/>
      </c>
      <c r="H98" s="447" t="str">
        <f>IF(A98="","",ROUND(UHG_csv!H98*VLOOKUP(Monatsverwendungsnachweis!$B109,Positionen,8,FALSE),2))</f>
        <v/>
      </c>
      <c r="I98" s="447" t="str">
        <f t="shared" si="13"/>
        <v/>
      </c>
      <c r="J98" s="329" t="str">
        <f>IF(A98="","",IF(Monatsverwendungsnachweis!S109="","",Monatsverwendungsnachweis!S109))</f>
        <v/>
      </c>
      <c r="K98" s="531" t="str">
        <f t="shared" si="14"/>
        <v/>
      </c>
      <c r="L98" s="533">
        <f>Monatsverwendungsnachweis!B109</f>
        <v>0</v>
      </c>
    </row>
    <row r="99" spans="1:12" x14ac:dyDescent="0.25">
      <c r="A99" s="328" t="str">
        <f>IF(Ermittlung_Kofi!M100=0,"",IFERROR(VLOOKUP(Monatsverwendungsnachweis!B110,Positionen,6,FALSE),""))</f>
        <v/>
      </c>
      <c r="B99" s="329" t="str">
        <f t="shared" si="10"/>
        <v/>
      </c>
      <c r="C99" s="328" t="str">
        <f>IF(A99="","",CONCATENATE("Refi_UHG_1"," / ",Monatsverwendungsnachweis!$D$7," / ",RIGHT(Monatsverwendungsnachweis!$F$7,2)," / ",ROW()-1))</f>
        <v/>
      </c>
      <c r="D99" s="330" t="str">
        <f t="shared" si="11"/>
        <v/>
      </c>
      <c r="E99" s="330" t="str">
        <f t="shared" si="12"/>
        <v/>
      </c>
      <c r="F99" s="329" t="str">
        <f>IF(A99="","",VLOOKUP(Monatsverwendungsnachweis!B110,Positionen,7,FALSE))</f>
        <v/>
      </c>
      <c r="G99" s="328" t="str">
        <f>IF(A99="","",CONCATENATE(UHG_csv!G99," x ",VLOOKUP(Monatsverwendungsnachweis!$B110,Positionen,8,FALSE)*100,"%"))</f>
        <v/>
      </c>
      <c r="H99" s="447" t="str">
        <f>IF(A99="","",ROUND(UHG_csv!H99*VLOOKUP(Monatsverwendungsnachweis!$B110,Positionen,8,FALSE),2))</f>
        <v/>
      </c>
      <c r="I99" s="447" t="str">
        <f t="shared" si="13"/>
        <v/>
      </c>
      <c r="J99" s="329" t="str">
        <f>IF(A99="","",IF(Monatsverwendungsnachweis!S110="","",Monatsverwendungsnachweis!S110))</f>
        <v/>
      </c>
      <c r="K99" s="531" t="str">
        <f t="shared" si="14"/>
        <v/>
      </c>
      <c r="L99" s="533">
        <f>Monatsverwendungsnachweis!B110</f>
        <v>0</v>
      </c>
    </row>
    <row r="100" spans="1:12" x14ac:dyDescent="0.25">
      <c r="A100" s="328" t="str">
        <f>IF(Ermittlung_Kofi!M101=0,"",IFERROR(VLOOKUP(Monatsverwendungsnachweis!B111,Positionen,6,FALSE),""))</f>
        <v/>
      </c>
      <c r="B100" s="329" t="str">
        <f t="shared" si="10"/>
        <v/>
      </c>
      <c r="C100" s="328" t="str">
        <f>IF(A100="","",CONCATENATE("Refi_UHG_1"," / ",Monatsverwendungsnachweis!$D$7," / ",RIGHT(Monatsverwendungsnachweis!$F$7,2)," / ",ROW()-1))</f>
        <v/>
      </c>
      <c r="D100" s="330" t="str">
        <f t="shared" si="11"/>
        <v/>
      </c>
      <c r="E100" s="330" t="str">
        <f t="shared" si="12"/>
        <v/>
      </c>
      <c r="F100" s="329" t="str">
        <f>IF(A100="","",VLOOKUP(Monatsverwendungsnachweis!B111,Positionen,7,FALSE))</f>
        <v/>
      </c>
      <c r="G100" s="328" t="str">
        <f>IF(A100="","",CONCATENATE(UHG_csv!G100," x ",VLOOKUP(Monatsverwendungsnachweis!$B111,Positionen,8,FALSE)*100,"%"))</f>
        <v/>
      </c>
      <c r="H100" s="447" t="str">
        <f>IF(A100="","",ROUND(UHG_csv!H100*VLOOKUP(Monatsverwendungsnachweis!$B111,Positionen,8,FALSE),2))</f>
        <v/>
      </c>
      <c r="I100" s="447" t="str">
        <f t="shared" si="13"/>
        <v/>
      </c>
      <c r="J100" s="329" t="str">
        <f>IF(A100="","",IF(Monatsverwendungsnachweis!S111="","",Monatsverwendungsnachweis!S111))</f>
        <v/>
      </c>
      <c r="K100" s="531" t="str">
        <f t="shared" si="14"/>
        <v/>
      </c>
      <c r="L100" s="533">
        <f>Monatsverwendungsnachweis!B111</f>
        <v>0</v>
      </c>
    </row>
    <row r="101" spans="1:12" x14ac:dyDescent="0.25">
      <c r="A101" s="328" t="str">
        <f>IF(Ermittlung_Kofi!M102=0,"",IFERROR(VLOOKUP(Monatsverwendungsnachweis!B112,Positionen,6,FALSE),""))</f>
        <v/>
      </c>
      <c r="B101" s="329" t="str">
        <f t="shared" si="10"/>
        <v/>
      </c>
      <c r="C101" s="328" t="str">
        <f>IF(A101="","",CONCATENATE("Refi_UHG_1"," / ",Monatsverwendungsnachweis!$D$7," / ",RIGHT(Monatsverwendungsnachweis!$F$7,2)," / ",ROW()-1))</f>
        <v/>
      </c>
      <c r="D101" s="330" t="str">
        <f t="shared" si="11"/>
        <v/>
      </c>
      <c r="E101" s="330" t="str">
        <f t="shared" si="12"/>
        <v/>
      </c>
      <c r="F101" s="329" t="str">
        <f>IF(A101="","",VLOOKUP(Monatsverwendungsnachweis!B112,Positionen,7,FALSE))</f>
        <v/>
      </c>
      <c r="G101" s="328" t="str">
        <f>IF(A101="","",CONCATENATE(UHG_csv!G101," x ",VLOOKUP(Monatsverwendungsnachweis!$B112,Positionen,8,FALSE)*100,"%"))</f>
        <v/>
      </c>
      <c r="H101" s="447" t="str">
        <f>IF(A101="","",ROUND(UHG_csv!H101*VLOOKUP(Monatsverwendungsnachweis!$B112,Positionen,8,FALSE),2))</f>
        <v/>
      </c>
      <c r="I101" s="447" t="str">
        <f t="shared" si="13"/>
        <v/>
      </c>
      <c r="J101" s="329" t="str">
        <f>IF(A101="","",IF(Monatsverwendungsnachweis!S112="","",Monatsverwendungsnachweis!S112))</f>
        <v/>
      </c>
      <c r="K101" s="531" t="str">
        <f t="shared" si="14"/>
        <v/>
      </c>
      <c r="L101" s="533">
        <f>Monatsverwendungsnachweis!B112</f>
        <v>0</v>
      </c>
    </row>
    <row r="102" spans="1:12" x14ac:dyDescent="0.25">
      <c r="A102" s="328" t="str">
        <f>IF(Ermittlung_Kofi!M103=0,"",IFERROR(VLOOKUP(Monatsverwendungsnachweis!B113,Positionen,6,FALSE),""))</f>
        <v/>
      </c>
      <c r="B102" s="329" t="str">
        <f t="shared" ref="B102:B165" si="15">IF(A102="","","ZE")</f>
        <v/>
      </c>
      <c r="C102" s="328" t="str">
        <f>IF(A102="","",CONCATENATE("Refi_UHG_1"," / ",Monatsverwendungsnachweis!$D$7," / ",RIGHT(Monatsverwendungsnachweis!$F$7,2)," / ",ROW()-1))</f>
        <v/>
      </c>
      <c r="D102" s="330" t="str">
        <f t="shared" ref="D102:D165" si="16">IF(A102="","",Monatsende)</f>
        <v/>
      </c>
      <c r="E102" s="330" t="str">
        <f t="shared" ref="E102:E165" si="17">IF(A102="","",Monatsende)</f>
        <v/>
      </c>
      <c r="F102" s="329" t="str">
        <f>IF(A102="","",VLOOKUP(Monatsverwendungsnachweis!B113,Positionen,7,FALSE))</f>
        <v/>
      </c>
      <c r="G102" s="328" t="str">
        <f>IF(A102="","",CONCATENATE(UHG_csv!G102," x ",VLOOKUP(Monatsverwendungsnachweis!$B113,Positionen,8,FALSE)*100,"%"))</f>
        <v/>
      </c>
      <c r="H102" s="447" t="str">
        <f>IF(A102="","",ROUND(UHG_csv!H102*VLOOKUP(Monatsverwendungsnachweis!$B113,Positionen,8,FALSE),2))</f>
        <v/>
      </c>
      <c r="I102" s="447" t="str">
        <f t="shared" ref="I102:I165" si="18">IF(A102="","",H102)</f>
        <v/>
      </c>
      <c r="J102" s="329" t="str">
        <f>IF(A102="","",IF(Monatsverwendungsnachweis!S113="","",Monatsverwendungsnachweis!S113))</f>
        <v/>
      </c>
      <c r="K102" s="531" t="str">
        <f t="shared" ref="K102:K165" si="19">IF(A102="","","0")</f>
        <v/>
      </c>
      <c r="L102" s="533">
        <f>Monatsverwendungsnachweis!B113</f>
        <v>0</v>
      </c>
    </row>
    <row r="103" spans="1:12" x14ac:dyDescent="0.25">
      <c r="A103" s="328" t="str">
        <f>IF(Ermittlung_Kofi!M104=0,"",IFERROR(VLOOKUP(Monatsverwendungsnachweis!B114,Positionen,6,FALSE),""))</f>
        <v/>
      </c>
      <c r="B103" s="329" t="str">
        <f t="shared" si="15"/>
        <v/>
      </c>
      <c r="C103" s="328" t="str">
        <f>IF(A103="","",CONCATENATE("Refi_UHG_1"," / ",Monatsverwendungsnachweis!$D$7," / ",RIGHT(Monatsverwendungsnachweis!$F$7,2)," / ",ROW()-1))</f>
        <v/>
      </c>
      <c r="D103" s="330" t="str">
        <f t="shared" si="16"/>
        <v/>
      </c>
      <c r="E103" s="330" t="str">
        <f t="shared" si="17"/>
        <v/>
      </c>
      <c r="F103" s="329" t="str">
        <f>IF(A103="","",VLOOKUP(Monatsverwendungsnachweis!B114,Positionen,7,FALSE))</f>
        <v/>
      </c>
      <c r="G103" s="328" t="str">
        <f>IF(A103="","",CONCATENATE(UHG_csv!G103," x ",VLOOKUP(Monatsverwendungsnachweis!$B114,Positionen,8,FALSE)*100,"%"))</f>
        <v/>
      </c>
      <c r="H103" s="447" t="str">
        <f>IF(A103="","",ROUND(UHG_csv!H103*VLOOKUP(Monatsverwendungsnachweis!$B114,Positionen,8,FALSE),2))</f>
        <v/>
      </c>
      <c r="I103" s="447" t="str">
        <f t="shared" si="18"/>
        <v/>
      </c>
      <c r="J103" s="329" t="str">
        <f>IF(A103="","",IF(Monatsverwendungsnachweis!S114="","",Monatsverwendungsnachweis!S114))</f>
        <v/>
      </c>
      <c r="K103" s="531" t="str">
        <f t="shared" si="19"/>
        <v/>
      </c>
      <c r="L103" s="533">
        <f>Monatsverwendungsnachweis!B114</f>
        <v>0</v>
      </c>
    </row>
    <row r="104" spans="1:12" x14ac:dyDescent="0.25">
      <c r="A104" s="328" t="str">
        <f>IF(Ermittlung_Kofi!M105=0,"",IFERROR(VLOOKUP(Monatsverwendungsnachweis!B115,Positionen,6,FALSE),""))</f>
        <v/>
      </c>
      <c r="B104" s="329" t="str">
        <f t="shared" si="15"/>
        <v/>
      </c>
      <c r="C104" s="328" t="str">
        <f>IF(A104="","",CONCATENATE("Refi_UHG_1"," / ",Monatsverwendungsnachweis!$D$7," / ",RIGHT(Monatsverwendungsnachweis!$F$7,2)," / ",ROW()-1))</f>
        <v/>
      </c>
      <c r="D104" s="330" t="str">
        <f t="shared" si="16"/>
        <v/>
      </c>
      <c r="E104" s="330" t="str">
        <f t="shared" si="17"/>
        <v/>
      </c>
      <c r="F104" s="329" t="str">
        <f>IF(A104="","",VLOOKUP(Monatsverwendungsnachweis!B115,Positionen,7,FALSE))</f>
        <v/>
      </c>
      <c r="G104" s="328" t="str">
        <f>IF(A104="","",CONCATENATE(UHG_csv!G104," x ",VLOOKUP(Monatsverwendungsnachweis!$B115,Positionen,8,FALSE)*100,"%"))</f>
        <v/>
      </c>
      <c r="H104" s="447" t="str">
        <f>IF(A104="","",ROUND(UHG_csv!H104*VLOOKUP(Monatsverwendungsnachweis!$B115,Positionen,8,FALSE),2))</f>
        <v/>
      </c>
      <c r="I104" s="447" t="str">
        <f t="shared" si="18"/>
        <v/>
      </c>
      <c r="J104" s="329" t="str">
        <f>IF(A104="","",IF(Monatsverwendungsnachweis!S115="","",Monatsverwendungsnachweis!S115))</f>
        <v/>
      </c>
      <c r="K104" s="531" t="str">
        <f t="shared" si="19"/>
        <v/>
      </c>
      <c r="L104" s="533">
        <f>Monatsverwendungsnachweis!B115</f>
        <v>0</v>
      </c>
    </row>
    <row r="105" spans="1:12" x14ac:dyDescent="0.25">
      <c r="A105" s="328" t="str">
        <f>IF(Ermittlung_Kofi!M106=0,"",IFERROR(VLOOKUP(Monatsverwendungsnachweis!B116,Positionen,6,FALSE),""))</f>
        <v/>
      </c>
      <c r="B105" s="329" t="str">
        <f t="shared" si="15"/>
        <v/>
      </c>
      <c r="C105" s="328" t="str">
        <f>IF(A105="","",CONCATENATE("Refi_UHG_1"," / ",Monatsverwendungsnachweis!$D$7," / ",RIGHT(Monatsverwendungsnachweis!$F$7,2)," / ",ROW()-1))</f>
        <v/>
      </c>
      <c r="D105" s="330" t="str">
        <f t="shared" si="16"/>
        <v/>
      </c>
      <c r="E105" s="330" t="str">
        <f t="shared" si="17"/>
        <v/>
      </c>
      <c r="F105" s="329" t="str">
        <f>IF(A105="","",VLOOKUP(Monatsverwendungsnachweis!B116,Positionen,7,FALSE))</f>
        <v/>
      </c>
      <c r="G105" s="328" t="str">
        <f>IF(A105="","",CONCATENATE(UHG_csv!G105," x ",VLOOKUP(Monatsverwendungsnachweis!$B116,Positionen,8,FALSE)*100,"%"))</f>
        <v/>
      </c>
      <c r="H105" s="447" t="str">
        <f>IF(A105="","",ROUND(UHG_csv!H105*VLOOKUP(Monatsverwendungsnachweis!$B116,Positionen,8,FALSE),2))</f>
        <v/>
      </c>
      <c r="I105" s="447" t="str">
        <f t="shared" si="18"/>
        <v/>
      </c>
      <c r="J105" s="329" t="str">
        <f>IF(A105="","",IF(Monatsverwendungsnachweis!S116="","",Monatsverwendungsnachweis!S116))</f>
        <v/>
      </c>
      <c r="K105" s="531" t="str">
        <f t="shared" si="19"/>
        <v/>
      </c>
      <c r="L105" s="533">
        <f>Monatsverwendungsnachweis!B116</f>
        <v>0</v>
      </c>
    </row>
    <row r="106" spans="1:12" x14ac:dyDescent="0.25">
      <c r="A106" s="328" t="str">
        <f>IF(Ermittlung_Kofi!M107=0,"",IFERROR(VLOOKUP(Monatsverwendungsnachweis!B117,Positionen,6,FALSE),""))</f>
        <v/>
      </c>
      <c r="B106" s="329" t="str">
        <f t="shared" si="15"/>
        <v/>
      </c>
      <c r="C106" s="328" t="str">
        <f>IF(A106="","",CONCATENATE("Refi_UHG_1"," / ",Monatsverwendungsnachweis!$D$7," / ",RIGHT(Monatsverwendungsnachweis!$F$7,2)," / ",ROW()-1))</f>
        <v/>
      </c>
      <c r="D106" s="330" t="str">
        <f t="shared" si="16"/>
        <v/>
      </c>
      <c r="E106" s="330" t="str">
        <f t="shared" si="17"/>
        <v/>
      </c>
      <c r="F106" s="329" t="str">
        <f>IF(A106="","",VLOOKUP(Monatsverwendungsnachweis!B117,Positionen,7,FALSE))</f>
        <v/>
      </c>
      <c r="G106" s="328" t="str">
        <f>IF(A106="","",CONCATENATE(UHG_csv!G106," x ",VLOOKUP(Monatsverwendungsnachweis!$B117,Positionen,8,FALSE)*100,"%"))</f>
        <v/>
      </c>
      <c r="H106" s="447" t="str">
        <f>IF(A106="","",ROUND(UHG_csv!H106*VLOOKUP(Monatsverwendungsnachweis!$B117,Positionen,8,FALSE),2))</f>
        <v/>
      </c>
      <c r="I106" s="447" t="str">
        <f t="shared" si="18"/>
        <v/>
      </c>
      <c r="J106" s="329" t="str">
        <f>IF(A106="","",IF(Monatsverwendungsnachweis!S117="","",Monatsverwendungsnachweis!S117))</f>
        <v/>
      </c>
      <c r="K106" s="531" t="str">
        <f t="shared" si="19"/>
        <v/>
      </c>
      <c r="L106" s="533">
        <f>Monatsverwendungsnachweis!B117</f>
        <v>0</v>
      </c>
    </row>
    <row r="107" spans="1:12" x14ac:dyDescent="0.25">
      <c r="A107" s="328" t="str">
        <f>IF(Ermittlung_Kofi!M108=0,"",IFERROR(VLOOKUP(Monatsverwendungsnachweis!B118,Positionen,6,FALSE),""))</f>
        <v/>
      </c>
      <c r="B107" s="329" t="str">
        <f t="shared" si="15"/>
        <v/>
      </c>
      <c r="C107" s="328" t="str">
        <f>IF(A107="","",CONCATENATE("Refi_UHG_1"," / ",Monatsverwendungsnachweis!$D$7," / ",RIGHT(Monatsverwendungsnachweis!$F$7,2)," / ",ROW()-1))</f>
        <v/>
      </c>
      <c r="D107" s="330" t="str">
        <f t="shared" si="16"/>
        <v/>
      </c>
      <c r="E107" s="330" t="str">
        <f t="shared" si="17"/>
        <v/>
      </c>
      <c r="F107" s="329" t="str">
        <f>IF(A107="","",VLOOKUP(Monatsverwendungsnachweis!B118,Positionen,7,FALSE))</f>
        <v/>
      </c>
      <c r="G107" s="328" t="str">
        <f>IF(A107="","",CONCATENATE(UHG_csv!G107," x ",VLOOKUP(Monatsverwendungsnachweis!$B118,Positionen,8,FALSE)*100,"%"))</f>
        <v/>
      </c>
      <c r="H107" s="447" t="str">
        <f>IF(A107="","",ROUND(UHG_csv!H107*VLOOKUP(Monatsverwendungsnachweis!$B118,Positionen,8,FALSE),2))</f>
        <v/>
      </c>
      <c r="I107" s="447" t="str">
        <f t="shared" si="18"/>
        <v/>
      </c>
      <c r="J107" s="329" t="str">
        <f>IF(A107="","",IF(Monatsverwendungsnachweis!S118="","",Monatsverwendungsnachweis!S118))</f>
        <v/>
      </c>
      <c r="K107" s="531" t="str">
        <f t="shared" si="19"/>
        <v/>
      </c>
      <c r="L107" s="533">
        <f>Monatsverwendungsnachweis!B118</f>
        <v>0</v>
      </c>
    </row>
    <row r="108" spans="1:12" x14ac:dyDescent="0.25">
      <c r="A108" s="328" t="str">
        <f>IF(Ermittlung_Kofi!M109=0,"",IFERROR(VLOOKUP(Monatsverwendungsnachweis!B119,Positionen,6,FALSE),""))</f>
        <v/>
      </c>
      <c r="B108" s="329" t="str">
        <f t="shared" si="15"/>
        <v/>
      </c>
      <c r="C108" s="328" t="str">
        <f>IF(A108="","",CONCATENATE("Refi_UHG_1"," / ",Monatsverwendungsnachweis!$D$7," / ",RIGHT(Monatsverwendungsnachweis!$F$7,2)," / ",ROW()-1))</f>
        <v/>
      </c>
      <c r="D108" s="330" t="str">
        <f t="shared" si="16"/>
        <v/>
      </c>
      <c r="E108" s="330" t="str">
        <f t="shared" si="17"/>
        <v/>
      </c>
      <c r="F108" s="329" t="str">
        <f>IF(A108="","",VLOOKUP(Monatsverwendungsnachweis!B119,Positionen,7,FALSE))</f>
        <v/>
      </c>
      <c r="G108" s="328" t="str">
        <f>IF(A108="","",CONCATENATE(UHG_csv!G108," x ",VLOOKUP(Monatsverwendungsnachweis!$B119,Positionen,8,FALSE)*100,"%"))</f>
        <v/>
      </c>
      <c r="H108" s="447" t="str">
        <f>IF(A108="","",ROUND(UHG_csv!H108*VLOOKUP(Monatsverwendungsnachweis!$B119,Positionen,8,FALSE),2))</f>
        <v/>
      </c>
      <c r="I108" s="447" t="str">
        <f t="shared" si="18"/>
        <v/>
      </c>
      <c r="J108" s="329" t="str">
        <f>IF(A108="","",IF(Monatsverwendungsnachweis!S119="","",Monatsverwendungsnachweis!S119))</f>
        <v/>
      </c>
      <c r="K108" s="531" t="str">
        <f t="shared" si="19"/>
        <v/>
      </c>
      <c r="L108" s="533">
        <f>Monatsverwendungsnachweis!B119</f>
        <v>0</v>
      </c>
    </row>
    <row r="109" spans="1:12" x14ac:dyDescent="0.25">
      <c r="A109" s="328" t="str">
        <f>IF(Ermittlung_Kofi!M110=0,"",IFERROR(VLOOKUP(Monatsverwendungsnachweis!B120,Positionen,6,FALSE),""))</f>
        <v/>
      </c>
      <c r="B109" s="329" t="str">
        <f t="shared" si="15"/>
        <v/>
      </c>
      <c r="C109" s="328" t="str">
        <f>IF(A109="","",CONCATENATE("Refi_UHG_1"," / ",Monatsverwendungsnachweis!$D$7," / ",RIGHT(Monatsverwendungsnachweis!$F$7,2)," / ",ROW()-1))</f>
        <v/>
      </c>
      <c r="D109" s="330" t="str">
        <f t="shared" si="16"/>
        <v/>
      </c>
      <c r="E109" s="330" t="str">
        <f t="shared" si="17"/>
        <v/>
      </c>
      <c r="F109" s="329" t="str">
        <f>IF(A109="","",VLOOKUP(Monatsverwendungsnachweis!B120,Positionen,7,FALSE))</f>
        <v/>
      </c>
      <c r="G109" s="328" t="str">
        <f>IF(A109="","",CONCATENATE(UHG_csv!G109," x ",VLOOKUP(Monatsverwendungsnachweis!$B120,Positionen,8,FALSE)*100,"%"))</f>
        <v/>
      </c>
      <c r="H109" s="447" t="str">
        <f>IF(A109="","",ROUND(UHG_csv!H109*VLOOKUP(Monatsverwendungsnachweis!$B120,Positionen,8,FALSE),2))</f>
        <v/>
      </c>
      <c r="I109" s="447" t="str">
        <f t="shared" si="18"/>
        <v/>
      </c>
      <c r="J109" s="329" t="str">
        <f>IF(A109="","",IF(Monatsverwendungsnachweis!S120="","",Monatsverwendungsnachweis!S120))</f>
        <v/>
      </c>
      <c r="K109" s="531" t="str">
        <f t="shared" si="19"/>
        <v/>
      </c>
      <c r="L109" s="533">
        <f>Monatsverwendungsnachweis!B120</f>
        <v>0</v>
      </c>
    </row>
    <row r="110" spans="1:12" x14ac:dyDescent="0.25">
      <c r="A110" s="328" t="str">
        <f>IF(Ermittlung_Kofi!M111=0,"",IFERROR(VLOOKUP(Monatsverwendungsnachweis!B121,Positionen,6,FALSE),""))</f>
        <v/>
      </c>
      <c r="B110" s="329" t="str">
        <f t="shared" si="15"/>
        <v/>
      </c>
      <c r="C110" s="328" t="str">
        <f>IF(A110="","",CONCATENATE("Refi_UHG_1"," / ",Monatsverwendungsnachweis!$D$7," / ",RIGHT(Monatsverwendungsnachweis!$F$7,2)," / ",ROW()-1))</f>
        <v/>
      </c>
      <c r="D110" s="330" t="str">
        <f t="shared" si="16"/>
        <v/>
      </c>
      <c r="E110" s="330" t="str">
        <f t="shared" si="17"/>
        <v/>
      </c>
      <c r="F110" s="329" t="str">
        <f>IF(A110="","",VLOOKUP(Monatsverwendungsnachweis!B121,Positionen,7,FALSE))</f>
        <v/>
      </c>
      <c r="G110" s="328" t="str">
        <f>IF(A110="","",CONCATENATE(UHG_csv!G110," x ",VLOOKUP(Monatsverwendungsnachweis!$B121,Positionen,8,FALSE)*100,"%"))</f>
        <v/>
      </c>
      <c r="H110" s="447" t="str">
        <f>IF(A110="","",ROUND(UHG_csv!H110*VLOOKUP(Monatsverwendungsnachweis!$B121,Positionen,8,FALSE),2))</f>
        <v/>
      </c>
      <c r="I110" s="447" t="str">
        <f t="shared" si="18"/>
        <v/>
      </c>
      <c r="J110" s="329" t="str">
        <f>IF(A110="","",IF(Monatsverwendungsnachweis!S121="","",Monatsverwendungsnachweis!S121))</f>
        <v/>
      </c>
      <c r="K110" s="531" t="str">
        <f t="shared" si="19"/>
        <v/>
      </c>
      <c r="L110" s="533">
        <f>Monatsverwendungsnachweis!B121</f>
        <v>0</v>
      </c>
    </row>
    <row r="111" spans="1:12" x14ac:dyDescent="0.25">
      <c r="A111" s="328" t="str">
        <f>IF(Ermittlung_Kofi!M112=0,"",IFERROR(VLOOKUP(Monatsverwendungsnachweis!B122,Positionen,6,FALSE),""))</f>
        <v/>
      </c>
      <c r="B111" s="329" t="str">
        <f t="shared" si="15"/>
        <v/>
      </c>
      <c r="C111" s="328" t="str">
        <f>IF(A111="","",CONCATENATE("Refi_UHG_1"," / ",Monatsverwendungsnachweis!$D$7," / ",RIGHT(Monatsverwendungsnachweis!$F$7,2)," / ",ROW()-1))</f>
        <v/>
      </c>
      <c r="D111" s="330" t="str">
        <f t="shared" si="16"/>
        <v/>
      </c>
      <c r="E111" s="330" t="str">
        <f t="shared" si="17"/>
        <v/>
      </c>
      <c r="F111" s="329" t="str">
        <f>IF(A111="","",VLOOKUP(Monatsverwendungsnachweis!B122,Positionen,7,FALSE))</f>
        <v/>
      </c>
      <c r="G111" s="328" t="str">
        <f>IF(A111="","",CONCATENATE(UHG_csv!G111," x ",VLOOKUP(Monatsverwendungsnachweis!$B122,Positionen,8,FALSE)*100,"%"))</f>
        <v/>
      </c>
      <c r="H111" s="447" t="str">
        <f>IF(A111="","",ROUND(UHG_csv!H111*VLOOKUP(Monatsverwendungsnachweis!$B122,Positionen,8,FALSE),2))</f>
        <v/>
      </c>
      <c r="I111" s="447" t="str">
        <f t="shared" si="18"/>
        <v/>
      </c>
      <c r="J111" s="329" t="str">
        <f>IF(A111="","",IF(Monatsverwendungsnachweis!S122="","",Monatsverwendungsnachweis!S122))</f>
        <v/>
      </c>
      <c r="K111" s="531" t="str">
        <f t="shared" si="19"/>
        <v/>
      </c>
      <c r="L111" s="533">
        <f>Monatsverwendungsnachweis!B122</f>
        <v>0</v>
      </c>
    </row>
    <row r="112" spans="1:12" x14ac:dyDescent="0.25">
      <c r="A112" s="328" t="str">
        <f>IF(Ermittlung_Kofi!M113=0,"",IFERROR(VLOOKUP(Monatsverwendungsnachweis!B123,Positionen,6,FALSE),""))</f>
        <v/>
      </c>
      <c r="B112" s="329" t="str">
        <f t="shared" si="15"/>
        <v/>
      </c>
      <c r="C112" s="328" t="str">
        <f>IF(A112="","",CONCATENATE("Refi_UHG_1"," / ",Monatsverwendungsnachweis!$D$7," / ",RIGHT(Monatsverwendungsnachweis!$F$7,2)," / ",ROW()-1))</f>
        <v/>
      </c>
      <c r="D112" s="330" t="str">
        <f t="shared" si="16"/>
        <v/>
      </c>
      <c r="E112" s="330" t="str">
        <f t="shared" si="17"/>
        <v/>
      </c>
      <c r="F112" s="329" t="str">
        <f>IF(A112="","",VLOOKUP(Monatsverwendungsnachweis!B123,Positionen,7,FALSE))</f>
        <v/>
      </c>
      <c r="G112" s="328" t="str">
        <f>IF(A112="","",CONCATENATE(UHG_csv!G112," x ",VLOOKUP(Monatsverwendungsnachweis!$B123,Positionen,8,FALSE)*100,"%"))</f>
        <v/>
      </c>
      <c r="H112" s="447" t="str">
        <f>IF(A112="","",ROUND(UHG_csv!H112*VLOOKUP(Monatsverwendungsnachweis!$B123,Positionen,8,FALSE),2))</f>
        <v/>
      </c>
      <c r="I112" s="447" t="str">
        <f t="shared" si="18"/>
        <v/>
      </c>
      <c r="J112" s="329" t="str">
        <f>IF(A112="","",IF(Monatsverwendungsnachweis!S123="","",Monatsverwendungsnachweis!S123))</f>
        <v/>
      </c>
      <c r="K112" s="531" t="str">
        <f t="shared" si="19"/>
        <v/>
      </c>
      <c r="L112" s="533">
        <f>Monatsverwendungsnachweis!B123</f>
        <v>0</v>
      </c>
    </row>
    <row r="113" spans="1:12" x14ac:dyDescent="0.25">
      <c r="A113" s="328" t="str">
        <f>IF(Ermittlung_Kofi!M114=0,"",IFERROR(VLOOKUP(Monatsverwendungsnachweis!B124,Positionen,6,FALSE),""))</f>
        <v/>
      </c>
      <c r="B113" s="329" t="str">
        <f t="shared" si="15"/>
        <v/>
      </c>
      <c r="C113" s="328" t="str">
        <f>IF(A113="","",CONCATENATE("Refi_UHG_1"," / ",Monatsverwendungsnachweis!$D$7," / ",RIGHT(Monatsverwendungsnachweis!$F$7,2)," / ",ROW()-1))</f>
        <v/>
      </c>
      <c r="D113" s="330" t="str">
        <f t="shared" si="16"/>
        <v/>
      </c>
      <c r="E113" s="330" t="str">
        <f t="shared" si="17"/>
        <v/>
      </c>
      <c r="F113" s="329" t="str">
        <f>IF(A113="","",VLOOKUP(Monatsverwendungsnachweis!B124,Positionen,7,FALSE))</f>
        <v/>
      </c>
      <c r="G113" s="328" t="str">
        <f>IF(A113="","",CONCATENATE(UHG_csv!G113," x ",VLOOKUP(Monatsverwendungsnachweis!$B124,Positionen,8,FALSE)*100,"%"))</f>
        <v/>
      </c>
      <c r="H113" s="447" t="str">
        <f>IF(A113="","",ROUND(UHG_csv!H113*VLOOKUP(Monatsverwendungsnachweis!$B124,Positionen,8,FALSE),2))</f>
        <v/>
      </c>
      <c r="I113" s="447" t="str">
        <f t="shared" si="18"/>
        <v/>
      </c>
      <c r="J113" s="329" t="str">
        <f>IF(A113="","",IF(Monatsverwendungsnachweis!S124="","",Monatsverwendungsnachweis!S124))</f>
        <v/>
      </c>
      <c r="K113" s="531" t="str">
        <f t="shared" si="19"/>
        <v/>
      </c>
      <c r="L113" s="533">
        <f>Monatsverwendungsnachweis!B124</f>
        <v>0</v>
      </c>
    </row>
    <row r="114" spans="1:12" x14ac:dyDescent="0.25">
      <c r="A114" s="328" t="str">
        <f>IF(Ermittlung_Kofi!M115=0,"",IFERROR(VLOOKUP(Monatsverwendungsnachweis!B125,Positionen,6,FALSE),""))</f>
        <v/>
      </c>
      <c r="B114" s="329" t="str">
        <f t="shared" si="15"/>
        <v/>
      </c>
      <c r="C114" s="328" t="str">
        <f>IF(A114="","",CONCATENATE("Refi_UHG_1"," / ",Monatsverwendungsnachweis!$D$7," / ",RIGHT(Monatsverwendungsnachweis!$F$7,2)," / ",ROW()-1))</f>
        <v/>
      </c>
      <c r="D114" s="330" t="str">
        <f t="shared" si="16"/>
        <v/>
      </c>
      <c r="E114" s="330" t="str">
        <f t="shared" si="17"/>
        <v/>
      </c>
      <c r="F114" s="329" t="str">
        <f>IF(A114="","",VLOOKUP(Monatsverwendungsnachweis!B125,Positionen,7,FALSE))</f>
        <v/>
      </c>
      <c r="G114" s="328" t="str">
        <f>IF(A114="","",CONCATENATE(UHG_csv!G114," x ",VLOOKUP(Monatsverwendungsnachweis!$B125,Positionen,8,FALSE)*100,"%"))</f>
        <v/>
      </c>
      <c r="H114" s="447" t="str">
        <f>IF(A114="","",ROUND(UHG_csv!H114*VLOOKUP(Monatsverwendungsnachweis!$B125,Positionen,8,FALSE),2))</f>
        <v/>
      </c>
      <c r="I114" s="447" t="str">
        <f t="shared" si="18"/>
        <v/>
      </c>
      <c r="J114" s="329" t="str">
        <f>IF(A114="","",IF(Monatsverwendungsnachweis!S125="","",Monatsverwendungsnachweis!S125))</f>
        <v/>
      </c>
      <c r="K114" s="531" t="str">
        <f t="shared" si="19"/>
        <v/>
      </c>
      <c r="L114" s="533">
        <f>Monatsverwendungsnachweis!B125</f>
        <v>0</v>
      </c>
    </row>
    <row r="115" spans="1:12" x14ac:dyDescent="0.25">
      <c r="A115" s="328" t="str">
        <f>IF(Ermittlung_Kofi!M116=0,"",IFERROR(VLOOKUP(Monatsverwendungsnachweis!B126,Positionen,6,FALSE),""))</f>
        <v/>
      </c>
      <c r="B115" s="329" t="str">
        <f t="shared" si="15"/>
        <v/>
      </c>
      <c r="C115" s="328" t="str">
        <f>IF(A115="","",CONCATENATE("Refi_UHG_1"," / ",Monatsverwendungsnachweis!$D$7," / ",RIGHT(Monatsverwendungsnachweis!$F$7,2)," / ",ROW()-1))</f>
        <v/>
      </c>
      <c r="D115" s="330" t="str">
        <f t="shared" si="16"/>
        <v/>
      </c>
      <c r="E115" s="330" t="str">
        <f t="shared" si="17"/>
        <v/>
      </c>
      <c r="F115" s="329" t="str">
        <f>IF(A115="","",VLOOKUP(Monatsverwendungsnachweis!B126,Positionen,7,FALSE))</f>
        <v/>
      </c>
      <c r="G115" s="328" t="str">
        <f>IF(A115="","",CONCATENATE(UHG_csv!G115," x ",VLOOKUP(Monatsverwendungsnachweis!$B126,Positionen,8,FALSE)*100,"%"))</f>
        <v/>
      </c>
      <c r="H115" s="447" t="str">
        <f>IF(A115="","",ROUND(UHG_csv!H115*VLOOKUP(Monatsverwendungsnachweis!$B126,Positionen,8,FALSE),2))</f>
        <v/>
      </c>
      <c r="I115" s="447" t="str">
        <f t="shared" si="18"/>
        <v/>
      </c>
      <c r="J115" s="329" t="str">
        <f>IF(A115="","",IF(Monatsverwendungsnachweis!S126="","",Monatsverwendungsnachweis!S126))</f>
        <v/>
      </c>
      <c r="K115" s="531" t="str">
        <f t="shared" si="19"/>
        <v/>
      </c>
      <c r="L115" s="533">
        <f>Monatsverwendungsnachweis!B126</f>
        <v>0</v>
      </c>
    </row>
    <row r="116" spans="1:12" x14ac:dyDescent="0.25">
      <c r="A116" s="328" t="str">
        <f>IF(Ermittlung_Kofi!M117=0,"",IFERROR(VLOOKUP(Monatsverwendungsnachweis!B127,Positionen,6,FALSE),""))</f>
        <v/>
      </c>
      <c r="B116" s="329" t="str">
        <f t="shared" si="15"/>
        <v/>
      </c>
      <c r="C116" s="328" t="str">
        <f>IF(A116="","",CONCATENATE("Refi_UHG_1"," / ",Monatsverwendungsnachweis!$D$7," / ",RIGHT(Monatsverwendungsnachweis!$F$7,2)," / ",ROW()-1))</f>
        <v/>
      </c>
      <c r="D116" s="330" t="str">
        <f t="shared" si="16"/>
        <v/>
      </c>
      <c r="E116" s="330" t="str">
        <f t="shared" si="17"/>
        <v/>
      </c>
      <c r="F116" s="329" t="str">
        <f>IF(A116="","",VLOOKUP(Monatsverwendungsnachweis!B127,Positionen,7,FALSE))</f>
        <v/>
      </c>
      <c r="G116" s="328" t="str">
        <f>IF(A116="","",CONCATENATE(UHG_csv!G116," x ",VLOOKUP(Monatsverwendungsnachweis!$B127,Positionen,8,FALSE)*100,"%"))</f>
        <v/>
      </c>
      <c r="H116" s="447" t="str">
        <f>IF(A116="","",ROUND(UHG_csv!H116*VLOOKUP(Monatsverwendungsnachweis!$B127,Positionen,8,FALSE),2))</f>
        <v/>
      </c>
      <c r="I116" s="447" t="str">
        <f t="shared" si="18"/>
        <v/>
      </c>
      <c r="J116" s="329" t="str">
        <f>IF(A116="","",IF(Monatsverwendungsnachweis!S127="","",Monatsverwendungsnachweis!S127))</f>
        <v/>
      </c>
      <c r="K116" s="531" t="str">
        <f t="shared" si="19"/>
        <v/>
      </c>
      <c r="L116" s="533">
        <f>Monatsverwendungsnachweis!B127</f>
        <v>0</v>
      </c>
    </row>
    <row r="117" spans="1:12" x14ac:dyDescent="0.25">
      <c r="A117" s="328" t="str">
        <f>IF(Ermittlung_Kofi!M118=0,"",IFERROR(VLOOKUP(Monatsverwendungsnachweis!B128,Positionen,6,FALSE),""))</f>
        <v/>
      </c>
      <c r="B117" s="329" t="str">
        <f t="shared" si="15"/>
        <v/>
      </c>
      <c r="C117" s="328" t="str">
        <f>IF(A117="","",CONCATENATE("Refi_UHG_1"," / ",Monatsverwendungsnachweis!$D$7," / ",RIGHT(Monatsverwendungsnachweis!$F$7,2)," / ",ROW()-1))</f>
        <v/>
      </c>
      <c r="D117" s="330" t="str">
        <f t="shared" si="16"/>
        <v/>
      </c>
      <c r="E117" s="330" t="str">
        <f t="shared" si="17"/>
        <v/>
      </c>
      <c r="F117" s="329" t="str">
        <f>IF(A117="","",VLOOKUP(Monatsverwendungsnachweis!B128,Positionen,7,FALSE))</f>
        <v/>
      </c>
      <c r="G117" s="328" t="str">
        <f>IF(A117="","",CONCATENATE(UHG_csv!G117," x ",VLOOKUP(Monatsverwendungsnachweis!$B128,Positionen,8,FALSE)*100,"%"))</f>
        <v/>
      </c>
      <c r="H117" s="447" t="str">
        <f>IF(A117="","",ROUND(UHG_csv!H117*VLOOKUP(Monatsverwendungsnachweis!$B128,Positionen,8,FALSE),2))</f>
        <v/>
      </c>
      <c r="I117" s="447" t="str">
        <f t="shared" si="18"/>
        <v/>
      </c>
      <c r="J117" s="329" t="str">
        <f>IF(A117="","",IF(Monatsverwendungsnachweis!S128="","",Monatsverwendungsnachweis!S128))</f>
        <v/>
      </c>
      <c r="K117" s="531" t="str">
        <f t="shared" si="19"/>
        <v/>
      </c>
      <c r="L117" s="533">
        <f>Monatsverwendungsnachweis!B128</f>
        <v>0</v>
      </c>
    </row>
    <row r="118" spans="1:12" x14ac:dyDescent="0.25">
      <c r="A118" s="328" t="str">
        <f>IF(Ermittlung_Kofi!M119=0,"",IFERROR(VLOOKUP(Monatsverwendungsnachweis!B129,Positionen,6,FALSE),""))</f>
        <v/>
      </c>
      <c r="B118" s="329" t="str">
        <f t="shared" si="15"/>
        <v/>
      </c>
      <c r="C118" s="328" t="str">
        <f>IF(A118="","",CONCATENATE("Refi_UHG_1"," / ",Monatsverwendungsnachweis!$D$7," / ",RIGHT(Monatsverwendungsnachweis!$F$7,2)," / ",ROW()-1))</f>
        <v/>
      </c>
      <c r="D118" s="330" t="str">
        <f t="shared" si="16"/>
        <v/>
      </c>
      <c r="E118" s="330" t="str">
        <f t="shared" si="17"/>
        <v/>
      </c>
      <c r="F118" s="329" t="str">
        <f>IF(A118="","",VLOOKUP(Monatsverwendungsnachweis!B129,Positionen,7,FALSE))</f>
        <v/>
      </c>
      <c r="G118" s="328" t="str">
        <f>IF(A118="","",CONCATENATE(UHG_csv!G118," x ",VLOOKUP(Monatsverwendungsnachweis!$B129,Positionen,8,FALSE)*100,"%"))</f>
        <v/>
      </c>
      <c r="H118" s="447" t="str">
        <f>IF(A118="","",ROUND(UHG_csv!H118*VLOOKUP(Monatsverwendungsnachweis!$B129,Positionen,8,FALSE),2))</f>
        <v/>
      </c>
      <c r="I118" s="447" t="str">
        <f t="shared" si="18"/>
        <v/>
      </c>
      <c r="J118" s="329" t="str">
        <f>IF(A118="","",IF(Monatsverwendungsnachweis!S129="","",Monatsverwendungsnachweis!S129))</f>
        <v/>
      </c>
      <c r="K118" s="531" t="str">
        <f t="shared" si="19"/>
        <v/>
      </c>
      <c r="L118" s="533">
        <f>Monatsverwendungsnachweis!B129</f>
        <v>0</v>
      </c>
    </row>
    <row r="119" spans="1:12" x14ac:dyDescent="0.25">
      <c r="A119" s="328" t="str">
        <f>IF(Ermittlung_Kofi!M120=0,"",IFERROR(VLOOKUP(Monatsverwendungsnachweis!B130,Positionen,6,FALSE),""))</f>
        <v/>
      </c>
      <c r="B119" s="329" t="str">
        <f t="shared" si="15"/>
        <v/>
      </c>
      <c r="C119" s="328" t="str">
        <f>IF(A119="","",CONCATENATE("Refi_UHG_1"," / ",Monatsverwendungsnachweis!$D$7," / ",RIGHT(Monatsverwendungsnachweis!$F$7,2)," / ",ROW()-1))</f>
        <v/>
      </c>
      <c r="D119" s="330" t="str">
        <f t="shared" si="16"/>
        <v/>
      </c>
      <c r="E119" s="330" t="str">
        <f t="shared" si="17"/>
        <v/>
      </c>
      <c r="F119" s="329" t="str">
        <f>IF(A119="","",VLOOKUP(Monatsverwendungsnachweis!B130,Positionen,7,FALSE))</f>
        <v/>
      </c>
      <c r="G119" s="328" t="str">
        <f>IF(A119="","",CONCATENATE(UHG_csv!G119," x ",VLOOKUP(Monatsverwendungsnachweis!$B130,Positionen,8,FALSE)*100,"%"))</f>
        <v/>
      </c>
      <c r="H119" s="447" t="str">
        <f>IF(A119="","",ROUND(UHG_csv!H119*VLOOKUP(Monatsverwendungsnachweis!$B130,Positionen,8,FALSE),2))</f>
        <v/>
      </c>
      <c r="I119" s="447" t="str">
        <f t="shared" si="18"/>
        <v/>
      </c>
      <c r="J119" s="329" t="str">
        <f>IF(A119="","",IF(Monatsverwendungsnachweis!S130="","",Monatsverwendungsnachweis!S130))</f>
        <v/>
      </c>
      <c r="K119" s="531" t="str">
        <f t="shared" si="19"/>
        <v/>
      </c>
      <c r="L119" s="533">
        <f>Monatsverwendungsnachweis!B130</f>
        <v>0</v>
      </c>
    </row>
    <row r="120" spans="1:12" x14ac:dyDescent="0.25">
      <c r="A120" s="328" t="str">
        <f>IF(Ermittlung_Kofi!M121=0,"",IFERROR(VLOOKUP(Monatsverwendungsnachweis!B131,Positionen,6,FALSE),""))</f>
        <v/>
      </c>
      <c r="B120" s="329" t="str">
        <f t="shared" si="15"/>
        <v/>
      </c>
      <c r="C120" s="328" t="str">
        <f>IF(A120="","",CONCATENATE("Refi_UHG_1"," / ",Monatsverwendungsnachweis!$D$7," / ",RIGHT(Monatsverwendungsnachweis!$F$7,2)," / ",ROW()-1))</f>
        <v/>
      </c>
      <c r="D120" s="330" t="str">
        <f t="shared" si="16"/>
        <v/>
      </c>
      <c r="E120" s="330" t="str">
        <f t="shared" si="17"/>
        <v/>
      </c>
      <c r="F120" s="329" t="str">
        <f>IF(A120="","",VLOOKUP(Monatsverwendungsnachweis!B131,Positionen,7,FALSE))</f>
        <v/>
      </c>
      <c r="G120" s="328" t="str">
        <f>IF(A120="","",CONCATENATE(UHG_csv!G120," x ",VLOOKUP(Monatsverwendungsnachweis!$B131,Positionen,8,FALSE)*100,"%"))</f>
        <v/>
      </c>
      <c r="H120" s="447" t="str">
        <f>IF(A120="","",ROUND(UHG_csv!H120*VLOOKUP(Monatsverwendungsnachweis!$B131,Positionen,8,FALSE),2))</f>
        <v/>
      </c>
      <c r="I120" s="447" t="str">
        <f t="shared" si="18"/>
        <v/>
      </c>
      <c r="J120" s="329" t="str">
        <f>IF(A120="","",IF(Monatsverwendungsnachweis!S131="","",Monatsverwendungsnachweis!S131))</f>
        <v/>
      </c>
      <c r="K120" s="531" t="str">
        <f t="shared" si="19"/>
        <v/>
      </c>
      <c r="L120" s="533">
        <f>Monatsverwendungsnachweis!B131</f>
        <v>0</v>
      </c>
    </row>
    <row r="121" spans="1:12" x14ac:dyDescent="0.25">
      <c r="A121" s="328" t="str">
        <f>IF(Ermittlung_Kofi!M122=0,"",IFERROR(VLOOKUP(Monatsverwendungsnachweis!B132,Positionen,6,FALSE),""))</f>
        <v/>
      </c>
      <c r="B121" s="329" t="str">
        <f t="shared" si="15"/>
        <v/>
      </c>
      <c r="C121" s="328" t="str">
        <f>IF(A121="","",CONCATENATE("Refi_UHG_1"," / ",Monatsverwendungsnachweis!$D$7," / ",RIGHT(Monatsverwendungsnachweis!$F$7,2)," / ",ROW()-1))</f>
        <v/>
      </c>
      <c r="D121" s="330" t="str">
        <f t="shared" si="16"/>
        <v/>
      </c>
      <c r="E121" s="330" t="str">
        <f t="shared" si="17"/>
        <v/>
      </c>
      <c r="F121" s="329" t="str">
        <f>IF(A121="","",VLOOKUP(Monatsverwendungsnachweis!B132,Positionen,7,FALSE))</f>
        <v/>
      </c>
      <c r="G121" s="328" t="str">
        <f>IF(A121="","",CONCATENATE(UHG_csv!G121," x ",VLOOKUP(Monatsverwendungsnachweis!$B132,Positionen,8,FALSE)*100,"%"))</f>
        <v/>
      </c>
      <c r="H121" s="447" t="str">
        <f>IF(A121="","",ROUND(UHG_csv!H121*VLOOKUP(Monatsverwendungsnachweis!$B132,Positionen,8,FALSE),2))</f>
        <v/>
      </c>
      <c r="I121" s="447" t="str">
        <f t="shared" si="18"/>
        <v/>
      </c>
      <c r="J121" s="329" t="str">
        <f>IF(A121="","",IF(Monatsverwendungsnachweis!S132="","",Monatsverwendungsnachweis!S132))</f>
        <v/>
      </c>
      <c r="K121" s="531" t="str">
        <f t="shared" si="19"/>
        <v/>
      </c>
      <c r="L121" s="533">
        <f>Monatsverwendungsnachweis!B132</f>
        <v>0</v>
      </c>
    </row>
    <row r="122" spans="1:12" x14ac:dyDescent="0.25">
      <c r="A122" s="328" t="str">
        <f>IF(Ermittlung_Kofi!M123=0,"",IFERROR(VLOOKUP(Monatsverwendungsnachweis!B133,Positionen,6,FALSE),""))</f>
        <v/>
      </c>
      <c r="B122" s="329" t="str">
        <f t="shared" si="15"/>
        <v/>
      </c>
      <c r="C122" s="328" t="str">
        <f>IF(A122="","",CONCATENATE("Refi_UHG_1"," / ",Monatsverwendungsnachweis!$D$7," / ",RIGHT(Monatsverwendungsnachweis!$F$7,2)," / ",ROW()-1))</f>
        <v/>
      </c>
      <c r="D122" s="330" t="str">
        <f t="shared" si="16"/>
        <v/>
      </c>
      <c r="E122" s="330" t="str">
        <f t="shared" si="17"/>
        <v/>
      </c>
      <c r="F122" s="329" t="str">
        <f>IF(A122="","",VLOOKUP(Monatsverwendungsnachweis!B133,Positionen,7,FALSE))</f>
        <v/>
      </c>
      <c r="G122" s="328" t="str">
        <f>IF(A122="","",CONCATENATE(UHG_csv!G122," x ",VLOOKUP(Monatsverwendungsnachweis!$B133,Positionen,8,FALSE)*100,"%"))</f>
        <v/>
      </c>
      <c r="H122" s="447" t="str">
        <f>IF(A122="","",ROUND(UHG_csv!H122*VLOOKUP(Monatsverwendungsnachweis!$B133,Positionen,8,FALSE),2))</f>
        <v/>
      </c>
      <c r="I122" s="447" t="str">
        <f t="shared" si="18"/>
        <v/>
      </c>
      <c r="J122" s="329" t="str">
        <f>IF(A122="","",IF(Monatsverwendungsnachweis!S133="","",Monatsverwendungsnachweis!S133))</f>
        <v/>
      </c>
      <c r="K122" s="531" t="str">
        <f t="shared" si="19"/>
        <v/>
      </c>
      <c r="L122" s="533">
        <f>Monatsverwendungsnachweis!B133</f>
        <v>0</v>
      </c>
    </row>
    <row r="123" spans="1:12" x14ac:dyDescent="0.25">
      <c r="A123" s="328" t="str">
        <f>IF(Ermittlung_Kofi!M124=0,"",IFERROR(VLOOKUP(Monatsverwendungsnachweis!B134,Positionen,6,FALSE),""))</f>
        <v/>
      </c>
      <c r="B123" s="329" t="str">
        <f t="shared" si="15"/>
        <v/>
      </c>
      <c r="C123" s="328" t="str">
        <f>IF(A123="","",CONCATENATE("Refi_UHG_1"," / ",Monatsverwendungsnachweis!$D$7," / ",RIGHT(Monatsverwendungsnachweis!$F$7,2)," / ",ROW()-1))</f>
        <v/>
      </c>
      <c r="D123" s="330" t="str">
        <f t="shared" si="16"/>
        <v/>
      </c>
      <c r="E123" s="330" t="str">
        <f t="shared" si="17"/>
        <v/>
      </c>
      <c r="F123" s="329" t="str">
        <f>IF(A123="","",VLOOKUP(Monatsverwendungsnachweis!B134,Positionen,7,FALSE))</f>
        <v/>
      </c>
      <c r="G123" s="328" t="str">
        <f>IF(A123="","",CONCATENATE(UHG_csv!G123," x ",VLOOKUP(Monatsverwendungsnachweis!$B134,Positionen,8,FALSE)*100,"%"))</f>
        <v/>
      </c>
      <c r="H123" s="447" t="str">
        <f>IF(A123="","",ROUND(UHG_csv!H123*VLOOKUP(Monatsverwendungsnachweis!$B134,Positionen,8,FALSE),2))</f>
        <v/>
      </c>
      <c r="I123" s="447" t="str">
        <f t="shared" si="18"/>
        <v/>
      </c>
      <c r="J123" s="329" t="str">
        <f>IF(A123="","",IF(Monatsverwendungsnachweis!S134="","",Monatsverwendungsnachweis!S134))</f>
        <v/>
      </c>
      <c r="K123" s="531" t="str">
        <f t="shared" si="19"/>
        <v/>
      </c>
      <c r="L123" s="533">
        <f>Monatsverwendungsnachweis!B134</f>
        <v>0</v>
      </c>
    </row>
    <row r="124" spans="1:12" x14ac:dyDescent="0.25">
      <c r="A124" s="328" t="str">
        <f>IF(Ermittlung_Kofi!M125=0,"",IFERROR(VLOOKUP(Monatsverwendungsnachweis!B135,Positionen,6,FALSE),""))</f>
        <v/>
      </c>
      <c r="B124" s="329" t="str">
        <f t="shared" si="15"/>
        <v/>
      </c>
      <c r="C124" s="328" t="str">
        <f>IF(A124="","",CONCATENATE("Refi_UHG_1"," / ",Monatsverwendungsnachweis!$D$7," / ",RIGHT(Monatsverwendungsnachweis!$F$7,2)," / ",ROW()-1))</f>
        <v/>
      </c>
      <c r="D124" s="330" t="str">
        <f t="shared" si="16"/>
        <v/>
      </c>
      <c r="E124" s="330" t="str">
        <f t="shared" si="17"/>
        <v/>
      </c>
      <c r="F124" s="329" t="str">
        <f>IF(A124="","",VLOOKUP(Monatsverwendungsnachweis!B135,Positionen,7,FALSE))</f>
        <v/>
      </c>
      <c r="G124" s="328" t="str">
        <f>IF(A124="","",CONCATENATE(UHG_csv!G124," x ",VLOOKUP(Monatsverwendungsnachweis!$B135,Positionen,8,FALSE)*100,"%"))</f>
        <v/>
      </c>
      <c r="H124" s="447" t="str">
        <f>IF(A124="","",ROUND(UHG_csv!H124*VLOOKUP(Monatsverwendungsnachweis!$B135,Positionen,8,FALSE),2))</f>
        <v/>
      </c>
      <c r="I124" s="447" t="str">
        <f t="shared" si="18"/>
        <v/>
      </c>
      <c r="J124" s="329" t="str">
        <f>IF(A124="","",IF(Monatsverwendungsnachweis!S135="","",Monatsverwendungsnachweis!S135))</f>
        <v/>
      </c>
      <c r="K124" s="531" t="str">
        <f t="shared" si="19"/>
        <v/>
      </c>
      <c r="L124" s="533">
        <f>Monatsverwendungsnachweis!B135</f>
        <v>0</v>
      </c>
    </row>
    <row r="125" spans="1:12" x14ac:dyDescent="0.25">
      <c r="A125" s="328" t="str">
        <f>IF(Ermittlung_Kofi!M126=0,"",IFERROR(VLOOKUP(Monatsverwendungsnachweis!B136,Positionen,6,FALSE),""))</f>
        <v/>
      </c>
      <c r="B125" s="329" t="str">
        <f t="shared" si="15"/>
        <v/>
      </c>
      <c r="C125" s="328" t="str">
        <f>IF(A125="","",CONCATENATE("Refi_UHG_1"," / ",Monatsverwendungsnachweis!$D$7," / ",RIGHT(Monatsverwendungsnachweis!$F$7,2)," / ",ROW()-1))</f>
        <v/>
      </c>
      <c r="D125" s="330" t="str">
        <f t="shared" si="16"/>
        <v/>
      </c>
      <c r="E125" s="330" t="str">
        <f t="shared" si="17"/>
        <v/>
      </c>
      <c r="F125" s="329" t="str">
        <f>IF(A125="","",VLOOKUP(Monatsverwendungsnachweis!B136,Positionen,7,FALSE))</f>
        <v/>
      </c>
      <c r="G125" s="328" t="str">
        <f>IF(A125="","",CONCATENATE(UHG_csv!G125," x ",VLOOKUP(Monatsverwendungsnachweis!$B136,Positionen,8,FALSE)*100,"%"))</f>
        <v/>
      </c>
      <c r="H125" s="447" t="str">
        <f>IF(A125="","",ROUND(UHG_csv!H125*VLOOKUP(Monatsverwendungsnachweis!$B136,Positionen,8,FALSE),2))</f>
        <v/>
      </c>
      <c r="I125" s="447" t="str">
        <f t="shared" si="18"/>
        <v/>
      </c>
      <c r="J125" s="329" t="str">
        <f>IF(A125="","",IF(Monatsverwendungsnachweis!S136="","",Monatsverwendungsnachweis!S136))</f>
        <v/>
      </c>
      <c r="K125" s="531" t="str">
        <f t="shared" si="19"/>
        <v/>
      </c>
      <c r="L125" s="533">
        <f>Monatsverwendungsnachweis!B136</f>
        <v>0</v>
      </c>
    </row>
    <row r="126" spans="1:12" x14ac:dyDescent="0.25">
      <c r="A126" s="328" t="str">
        <f>IF(Ermittlung_Kofi!M127=0,"",IFERROR(VLOOKUP(Monatsverwendungsnachweis!B137,Positionen,6,FALSE),""))</f>
        <v/>
      </c>
      <c r="B126" s="329" t="str">
        <f t="shared" si="15"/>
        <v/>
      </c>
      <c r="C126" s="328" t="str">
        <f>IF(A126="","",CONCATENATE("Refi_UHG_1"," / ",Monatsverwendungsnachweis!$D$7," / ",RIGHT(Monatsverwendungsnachweis!$F$7,2)," / ",ROW()-1))</f>
        <v/>
      </c>
      <c r="D126" s="330" t="str">
        <f t="shared" si="16"/>
        <v/>
      </c>
      <c r="E126" s="330" t="str">
        <f t="shared" si="17"/>
        <v/>
      </c>
      <c r="F126" s="329" t="str">
        <f>IF(A126="","",VLOOKUP(Monatsverwendungsnachweis!B137,Positionen,7,FALSE))</f>
        <v/>
      </c>
      <c r="G126" s="328" t="str">
        <f>IF(A126="","",CONCATENATE(UHG_csv!G126," x ",VLOOKUP(Monatsverwendungsnachweis!$B137,Positionen,8,FALSE)*100,"%"))</f>
        <v/>
      </c>
      <c r="H126" s="447" t="str">
        <f>IF(A126="","",ROUND(UHG_csv!H126*VLOOKUP(Monatsverwendungsnachweis!$B137,Positionen,8,FALSE),2))</f>
        <v/>
      </c>
      <c r="I126" s="447" t="str">
        <f t="shared" si="18"/>
        <v/>
      </c>
      <c r="J126" s="329" t="str">
        <f>IF(A126="","",IF(Monatsverwendungsnachweis!S137="","",Monatsverwendungsnachweis!S137))</f>
        <v/>
      </c>
      <c r="K126" s="531" t="str">
        <f t="shared" si="19"/>
        <v/>
      </c>
      <c r="L126" s="533">
        <f>Monatsverwendungsnachweis!B137</f>
        <v>0</v>
      </c>
    </row>
    <row r="127" spans="1:12" x14ac:dyDescent="0.25">
      <c r="A127" s="328" t="str">
        <f>IF(Ermittlung_Kofi!M128=0,"",IFERROR(VLOOKUP(Monatsverwendungsnachweis!B138,Positionen,6,FALSE),""))</f>
        <v/>
      </c>
      <c r="B127" s="329" t="str">
        <f t="shared" si="15"/>
        <v/>
      </c>
      <c r="C127" s="328" t="str">
        <f>IF(A127="","",CONCATENATE("Refi_UHG_1"," / ",Monatsverwendungsnachweis!$D$7," / ",RIGHT(Monatsverwendungsnachweis!$F$7,2)," / ",ROW()-1))</f>
        <v/>
      </c>
      <c r="D127" s="330" t="str">
        <f t="shared" si="16"/>
        <v/>
      </c>
      <c r="E127" s="330" t="str">
        <f t="shared" si="17"/>
        <v/>
      </c>
      <c r="F127" s="329" t="str">
        <f>IF(A127="","",VLOOKUP(Monatsverwendungsnachweis!B138,Positionen,7,FALSE))</f>
        <v/>
      </c>
      <c r="G127" s="328" t="str">
        <f>IF(A127="","",CONCATENATE(UHG_csv!G127," x ",VLOOKUP(Monatsverwendungsnachweis!$B138,Positionen,8,FALSE)*100,"%"))</f>
        <v/>
      </c>
      <c r="H127" s="447" t="str">
        <f>IF(A127="","",ROUND(UHG_csv!H127*VLOOKUP(Monatsverwendungsnachweis!$B138,Positionen,8,FALSE),2))</f>
        <v/>
      </c>
      <c r="I127" s="447" t="str">
        <f t="shared" si="18"/>
        <v/>
      </c>
      <c r="J127" s="329" t="str">
        <f>IF(A127="","",IF(Monatsverwendungsnachweis!S138="","",Monatsverwendungsnachweis!S138))</f>
        <v/>
      </c>
      <c r="K127" s="531" t="str">
        <f t="shared" si="19"/>
        <v/>
      </c>
      <c r="L127" s="533">
        <f>Monatsverwendungsnachweis!B138</f>
        <v>0</v>
      </c>
    </row>
    <row r="128" spans="1:12" x14ac:dyDescent="0.25">
      <c r="A128" s="328" t="str">
        <f>IF(Ermittlung_Kofi!M129=0,"",IFERROR(VLOOKUP(Monatsverwendungsnachweis!B139,Positionen,6,FALSE),""))</f>
        <v/>
      </c>
      <c r="B128" s="329" t="str">
        <f t="shared" si="15"/>
        <v/>
      </c>
      <c r="C128" s="328" t="str">
        <f>IF(A128="","",CONCATENATE("Refi_UHG_1"," / ",Monatsverwendungsnachweis!$D$7," / ",RIGHT(Monatsverwendungsnachweis!$F$7,2)," / ",ROW()-1))</f>
        <v/>
      </c>
      <c r="D128" s="330" t="str">
        <f t="shared" si="16"/>
        <v/>
      </c>
      <c r="E128" s="330" t="str">
        <f t="shared" si="17"/>
        <v/>
      </c>
      <c r="F128" s="329" t="str">
        <f>IF(A128="","",VLOOKUP(Monatsverwendungsnachweis!B139,Positionen,7,FALSE))</f>
        <v/>
      </c>
      <c r="G128" s="328" t="str">
        <f>IF(A128="","",CONCATENATE(UHG_csv!G128," x ",VLOOKUP(Monatsverwendungsnachweis!$B139,Positionen,8,FALSE)*100,"%"))</f>
        <v/>
      </c>
      <c r="H128" s="447" t="str">
        <f>IF(A128="","",ROUND(UHG_csv!H128*VLOOKUP(Monatsverwendungsnachweis!$B139,Positionen,8,FALSE),2))</f>
        <v/>
      </c>
      <c r="I128" s="447" t="str">
        <f t="shared" si="18"/>
        <v/>
      </c>
      <c r="J128" s="329" t="str">
        <f>IF(A128="","",IF(Monatsverwendungsnachweis!S139="","",Monatsverwendungsnachweis!S139))</f>
        <v/>
      </c>
      <c r="K128" s="531" t="str">
        <f t="shared" si="19"/>
        <v/>
      </c>
      <c r="L128" s="533">
        <f>Monatsverwendungsnachweis!B139</f>
        <v>0</v>
      </c>
    </row>
    <row r="129" spans="1:12" x14ac:dyDescent="0.25">
      <c r="A129" s="328" t="str">
        <f>IF(Ermittlung_Kofi!M130=0,"",IFERROR(VLOOKUP(Monatsverwendungsnachweis!B140,Positionen,6,FALSE),""))</f>
        <v/>
      </c>
      <c r="B129" s="329" t="str">
        <f t="shared" si="15"/>
        <v/>
      </c>
      <c r="C129" s="328" t="str">
        <f>IF(A129="","",CONCATENATE("Refi_UHG_1"," / ",Monatsverwendungsnachweis!$D$7," / ",RIGHT(Monatsverwendungsnachweis!$F$7,2)," / ",ROW()-1))</f>
        <v/>
      </c>
      <c r="D129" s="330" t="str">
        <f t="shared" si="16"/>
        <v/>
      </c>
      <c r="E129" s="330" t="str">
        <f t="shared" si="17"/>
        <v/>
      </c>
      <c r="F129" s="329" t="str">
        <f>IF(A129="","",VLOOKUP(Monatsverwendungsnachweis!B140,Positionen,7,FALSE))</f>
        <v/>
      </c>
      <c r="G129" s="328" t="str">
        <f>IF(A129="","",CONCATENATE(UHG_csv!G129," x ",VLOOKUP(Monatsverwendungsnachweis!$B140,Positionen,8,FALSE)*100,"%"))</f>
        <v/>
      </c>
      <c r="H129" s="447" t="str">
        <f>IF(A129="","",ROUND(UHG_csv!H129*VLOOKUP(Monatsverwendungsnachweis!$B140,Positionen,8,FALSE),2))</f>
        <v/>
      </c>
      <c r="I129" s="447" t="str">
        <f t="shared" si="18"/>
        <v/>
      </c>
      <c r="J129" s="329" t="str">
        <f>IF(A129="","",IF(Monatsverwendungsnachweis!S140="","",Monatsverwendungsnachweis!S140))</f>
        <v/>
      </c>
      <c r="K129" s="531" t="str">
        <f t="shared" si="19"/>
        <v/>
      </c>
      <c r="L129" s="533">
        <f>Monatsverwendungsnachweis!B140</f>
        <v>0</v>
      </c>
    </row>
    <row r="130" spans="1:12" x14ac:dyDescent="0.25">
      <c r="A130" s="328" t="str">
        <f>IF(Ermittlung_Kofi!M131=0,"",IFERROR(VLOOKUP(Monatsverwendungsnachweis!B141,Positionen,6,FALSE),""))</f>
        <v/>
      </c>
      <c r="B130" s="329" t="str">
        <f t="shared" si="15"/>
        <v/>
      </c>
      <c r="C130" s="328" t="str">
        <f>IF(A130="","",CONCATENATE("Refi_UHG_1"," / ",Monatsverwendungsnachweis!$D$7," / ",RIGHT(Monatsverwendungsnachweis!$F$7,2)," / ",ROW()-1))</f>
        <v/>
      </c>
      <c r="D130" s="330" t="str">
        <f t="shared" si="16"/>
        <v/>
      </c>
      <c r="E130" s="330" t="str">
        <f t="shared" si="17"/>
        <v/>
      </c>
      <c r="F130" s="329" t="str">
        <f>IF(A130="","",VLOOKUP(Monatsverwendungsnachweis!B141,Positionen,7,FALSE))</f>
        <v/>
      </c>
      <c r="G130" s="328" t="str">
        <f>IF(A130="","",CONCATENATE(UHG_csv!G130," x ",VLOOKUP(Monatsverwendungsnachweis!$B141,Positionen,8,FALSE)*100,"%"))</f>
        <v/>
      </c>
      <c r="H130" s="447" t="str">
        <f>IF(A130="","",ROUND(UHG_csv!H130*VLOOKUP(Monatsverwendungsnachweis!$B141,Positionen,8,FALSE),2))</f>
        <v/>
      </c>
      <c r="I130" s="447" t="str">
        <f t="shared" si="18"/>
        <v/>
      </c>
      <c r="J130" s="329" t="str">
        <f>IF(A130="","",IF(Monatsverwendungsnachweis!S141="","",Monatsverwendungsnachweis!S141))</f>
        <v/>
      </c>
      <c r="K130" s="531" t="str">
        <f t="shared" si="19"/>
        <v/>
      </c>
      <c r="L130" s="533">
        <f>Monatsverwendungsnachweis!B141</f>
        <v>0</v>
      </c>
    </row>
    <row r="131" spans="1:12" x14ac:dyDescent="0.25">
      <c r="A131" s="328" t="str">
        <f>IF(Ermittlung_Kofi!M132=0,"",IFERROR(VLOOKUP(Monatsverwendungsnachweis!B142,Positionen,6,FALSE),""))</f>
        <v/>
      </c>
      <c r="B131" s="329" t="str">
        <f t="shared" si="15"/>
        <v/>
      </c>
      <c r="C131" s="328" t="str">
        <f>IF(A131="","",CONCATENATE("Refi_UHG_1"," / ",Monatsverwendungsnachweis!$D$7," / ",RIGHT(Monatsverwendungsnachweis!$F$7,2)," / ",ROW()-1))</f>
        <v/>
      </c>
      <c r="D131" s="330" t="str">
        <f t="shared" si="16"/>
        <v/>
      </c>
      <c r="E131" s="330" t="str">
        <f t="shared" si="17"/>
        <v/>
      </c>
      <c r="F131" s="329" t="str">
        <f>IF(A131="","",VLOOKUP(Monatsverwendungsnachweis!B142,Positionen,7,FALSE))</f>
        <v/>
      </c>
      <c r="G131" s="328" t="str">
        <f>IF(A131="","",CONCATENATE(UHG_csv!G131," x ",VLOOKUP(Monatsverwendungsnachweis!$B142,Positionen,8,FALSE)*100,"%"))</f>
        <v/>
      </c>
      <c r="H131" s="447" t="str">
        <f>IF(A131="","",ROUND(UHG_csv!H131*VLOOKUP(Monatsverwendungsnachweis!$B142,Positionen,8,FALSE),2))</f>
        <v/>
      </c>
      <c r="I131" s="447" t="str">
        <f t="shared" si="18"/>
        <v/>
      </c>
      <c r="J131" s="329" t="str">
        <f>IF(A131="","",IF(Monatsverwendungsnachweis!S142="","",Monatsverwendungsnachweis!S142))</f>
        <v/>
      </c>
      <c r="K131" s="531" t="str">
        <f t="shared" si="19"/>
        <v/>
      </c>
      <c r="L131" s="533">
        <f>Monatsverwendungsnachweis!B142</f>
        <v>0</v>
      </c>
    </row>
    <row r="132" spans="1:12" x14ac:dyDescent="0.25">
      <c r="A132" s="328" t="str">
        <f>IF(Ermittlung_Kofi!M133=0,"",IFERROR(VLOOKUP(Monatsverwendungsnachweis!B143,Positionen,6,FALSE),""))</f>
        <v/>
      </c>
      <c r="B132" s="329" t="str">
        <f t="shared" si="15"/>
        <v/>
      </c>
      <c r="C132" s="328" t="str">
        <f>IF(A132="","",CONCATENATE("Refi_UHG_1"," / ",Monatsverwendungsnachweis!$D$7," / ",RIGHT(Monatsverwendungsnachweis!$F$7,2)," / ",ROW()-1))</f>
        <v/>
      </c>
      <c r="D132" s="330" t="str">
        <f t="shared" si="16"/>
        <v/>
      </c>
      <c r="E132" s="330" t="str">
        <f t="shared" si="17"/>
        <v/>
      </c>
      <c r="F132" s="329" t="str">
        <f>IF(A132="","",VLOOKUP(Monatsverwendungsnachweis!B143,Positionen,7,FALSE))</f>
        <v/>
      </c>
      <c r="G132" s="328" t="str">
        <f>IF(A132="","",CONCATENATE(UHG_csv!G132," x ",VLOOKUP(Monatsverwendungsnachweis!$B143,Positionen,8,FALSE)*100,"%"))</f>
        <v/>
      </c>
      <c r="H132" s="447" t="str">
        <f>IF(A132="","",ROUND(UHG_csv!H132*VLOOKUP(Monatsverwendungsnachweis!$B143,Positionen,8,FALSE),2))</f>
        <v/>
      </c>
      <c r="I132" s="447" t="str">
        <f t="shared" si="18"/>
        <v/>
      </c>
      <c r="J132" s="329" t="str">
        <f>IF(A132="","",IF(Monatsverwendungsnachweis!S143="","",Monatsverwendungsnachweis!S143))</f>
        <v/>
      </c>
      <c r="K132" s="531" t="str">
        <f t="shared" si="19"/>
        <v/>
      </c>
      <c r="L132" s="533">
        <f>Monatsverwendungsnachweis!B143</f>
        <v>0</v>
      </c>
    </row>
    <row r="133" spans="1:12" x14ac:dyDescent="0.25">
      <c r="A133" s="328" t="str">
        <f>IF(Ermittlung_Kofi!M134=0,"",IFERROR(VLOOKUP(Monatsverwendungsnachweis!B144,Positionen,6,FALSE),""))</f>
        <v/>
      </c>
      <c r="B133" s="329" t="str">
        <f t="shared" si="15"/>
        <v/>
      </c>
      <c r="C133" s="328" t="str">
        <f>IF(A133="","",CONCATENATE("Refi_UHG_1"," / ",Monatsverwendungsnachweis!$D$7," / ",RIGHT(Monatsverwendungsnachweis!$F$7,2)," / ",ROW()-1))</f>
        <v/>
      </c>
      <c r="D133" s="330" t="str">
        <f t="shared" si="16"/>
        <v/>
      </c>
      <c r="E133" s="330" t="str">
        <f t="shared" si="17"/>
        <v/>
      </c>
      <c r="F133" s="329" t="str">
        <f>IF(A133="","",VLOOKUP(Monatsverwendungsnachweis!B144,Positionen,7,FALSE))</f>
        <v/>
      </c>
      <c r="G133" s="328" t="str">
        <f>IF(A133="","",CONCATENATE(UHG_csv!G133," x ",VLOOKUP(Monatsverwendungsnachweis!$B144,Positionen,8,FALSE)*100,"%"))</f>
        <v/>
      </c>
      <c r="H133" s="447" t="str">
        <f>IF(A133="","",ROUND(UHG_csv!H133*VLOOKUP(Monatsverwendungsnachweis!$B144,Positionen,8,FALSE),2))</f>
        <v/>
      </c>
      <c r="I133" s="447" t="str">
        <f t="shared" si="18"/>
        <v/>
      </c>
      <c r="J133" s="329" t="str">
        <f>IF(A133="","",IF(Monatsverwendungsnachweis!S144="","",Monatsverwendungsnachweis!S144))</f>
        <v/>
      </c>
      <c r="K133" s="531" t="str">
        <f t="shared" si="19"/>
        <v/>
      </c>
      <c r="L133" s="533">
        <f>Monatsverwendungsnachweis!B144</f>
        <v>0</v>
      </c>
    </row>
    <row r="134" spans="1:12" x14ac:dyDescent="0.25">
      <c r="A134" s="328" t="str">
        <f>IF(Ermittlung_Kofi!M135=0,"",IFERROR(VLOOKUP(Monatsverwendungsnachweis!B145,Positionen,6,FALSE),""))</f>
        <v/>
      </c>
      <c r="B134" s="329" t="str">
        <f t="shared" si="15"/>
        <v/>
      </c>
      <c r="C134" s="328" t="str">
        <f>IF(A134="","",CONCATENATE("Refi_UHG_1"," / ",Monatsverwendungsnachweis!$D$7," / ",RIGHT(Monatsverwendungsnachweis!$F$7,2)," / ",ROW()-1))</f>
        <v/>
      </c>
      <c r="D134" s="330" t="str">
        <f t="shared" si="16"/>
        <v/>
      </c>
      <c r="E134" s="330" t="str">
        <f t="shared" si="17"/>
        <v/>
      </c>
      <c r="F134" s="329" t="str">
        <f>IF(A134="","",VLOOKUP(Monatsverwendungsnachweis!B145,Positionen,7,FALSE))</f>
        <v/>
      </c>
      <c r="G134" s="328" t="str">
        <f>IF(A134="","",CONCATENATE(UHG_csv!G134," x ",VLOOKUP(Monatsverwendungsnachweis!$B145,Positionen,8,FALSE)*100,"%"))</f>
        <v/>
      </c>
      <c r="H134" s="447" t="str">
        <f>IF(A134="","",ROUND(UHG_csv!H134*VLOOKUP(Monatsverwendungsnachweis!$B145,Positionen,8,FALSE),2))</f>
        <v/>
      </c>
      <c r="I134" s="447" t="str">
        <f t="shared" si="18"/>
        <v/>
      </c>
      <c r="J134" s="329" t="str">
        <f>IF(A134="","",IF(Monatsverwendungsnachweis!S145="","",Monatsverwendungsnachweis!S145))</f>
        <v/>
      </c>
      <c r="K134" s="531" t="str">
        <f t="shared" si="19"/>
        <v/>
      </c>
      <c r="L134" s="533">
        <f>Monatsverwendungsnachweis!B145</f>
        <v>0</v>
      </c>
    </row>
    <row r="135" spans="1:12" x14ac:dyDescent="0.25">
      <c r="A135" s="328" t="str">
        <f>IF(Ermittlung_Kofi!M136=0,"",IFERROR(VLOOKUP(Monatsverwendungsnachweis!B146,Positionen,6,FALSE),""))</f>
        <v/>
      </c>
      <c r="B135" s="329" t="str">
        <f t="shared" si="15"/>
        <v/>
      </c>
      <c r="C135" s="328" t="str">
        <f>IF(A135="","",CONCATENATE("Refi_UHG_1"," / ",Monatsverwendungsnachweis!$D$7," / ",RIGHT(Monatsverwendungsnachweis!$F$7,2)," / ",ROW()-1))</f>
        <v/>
      </c>
      <c r="D135" s="330" t="str">
        <f t="shared" si="16"/>
        <v/>
      </c>
      <c r="E135" s="330" t="str">
        <f t="shared" si="17"/>
        <v/>
      </c>
      <c r="F135" s="329" t="str">
        <f>IF(A135="","",VLOOKUP(Monatsverwendungsnachweis!B146,Positionen,7,FALSE))</f>
        <v/>
      </c>
      <c r="G135" s="328" t="str">
        <f>IF(A135="","",CONCATENATE(UHG_csv!G135," x ",VLOOKUP(Monatsverwendungsnachweis!$B146,Positionen,8,FALSE)*100,"%"))</f>
        <v/>
      </c>
      <c r="H135" s="447" t="str">
        <f>IF(A135="","",ROUND(UHG_csv!H135*VLOOKUP(Monatsverwendungsnachweis!$B146,Positionen,8,FALSE),2))</f>
        <v/>
      </c>
      <c r="I135" s="447" t="str">
        <f t="shared" si="18"/>
        <v/>
      </c>
      <c r="J135" s="329" t="str">
        <f>IF(A135="","",IF(Monatsverwendungsnachweis!S146="","",Monatsverwendungsnachweis!S146))</f>
        <v/>
      </c>
      <c r="K135" s="531" t="str">
        <f t="shared" si="19"/>
        <v/>
      </c>
      <c r="L135" s="533">
        <f>Monatsverwendungsnachweis!B146</f>
        <v>0</v>
      </c>
    </row>
    <row r="136" spans="1:12" x14ac:dyDescent="0.25">
      <c r="A136" s="328" t="str">
        <f>IF(Ermittlung_Kofi!M137=0,"",IFERROR(VLOOKUP(Monatsverwendungsnachweis!B147,Positionen,6,FALSE),""))</f>
        <v/>
      </c>
      <c r="B136" s="329" t="str">
        <f t="shared" si="15"/>
        <v/>
      </c>
      <c r="C136" s="328" t="str">
        <f>IF(A136="","",CONCATENATE("Refi_UHG_1"," / ",Monatsverwendungsnachweis!$D$7," / ",RIGHT(Monatsverwendungsnachweis!$F$7,2)," / ",ROW()-1))</f>
        <v/>
      </c>
      <c r="D136" s="330" t="str">
        <f t="shared" si="16"/>
        <v/>
      </c>
      <c r="E136" s="330" t="str">
        <f t="shared" si="17"/>
        <v/>
      </c>
      <c r="F136" s="329" t="str">
        <f>IF(A136="","",VLOOKUP(Monatsverwendungsnachweis!B147,Positionen,7,FALSE))</f>
        <v/>
      </c>
      <c r="G136" s="328" t="str">
        <f>IF(A136="","",CONCATENATE(UHG_csv!G136," x ",VLOOKUP(Monatsverwendungsnachweis!$B147,Positionen,8,FALSE)*100,"%"))</f>
        <v/>
      </c>
      <c r="H136" s="447" t="str">
        <f>IF(A136="","",ROUND(UHG_csv!H136*VLOOKUP(Monatsverwendungsnachweis!$B147,Positionen,8,FALSE),2))</f>
        <v/>
      </c>
      <c r="I136" s="447" t="str">
        <f t="shared" si="18"/>
        <v/>
      </c>
      <c r="J136" s="329" t="str">
        <f>IF(A136="","",IF(Monatsverwendungsnachweis!S147="","",Monatsverwendungsnachweis!S147))</f>
        <v/>
      </c>
      <c r="K136" s="531" t="str">
        <f t="shared" si="19"/>
        <v/>
      </c>
      <c r="L136" s="533">
        <f>Monatsverwendungsnachweis!B147</f>
        <v>0</v>
      </c>
    </row>
    <row r="137" spans="1:12" x14ac:dyDescent="0.25">
      <c r="A137" s="328" t="str">
        <f>IF(Ermittlung_Kofi!M138=0,"",IFERROR(VLOOKUP(Monatsverwendungsnachweis!B148,Positionen,6,FALSE),""))</f>
        <v/>
      </c>
      <c r="B137" s="329" t="str">
        <f t="shared" si="15"/>
        <v/>
      </c>
      <c r="C137" s="328" t="str">
        <f>IF(A137="","",CONCATENATE("Refi_UHG_1"," / ",Monatsverwendungsnachweis!$D$7," / ",RIGHT(Monatsverwendungsnachweis!$F$7,2)," / ",ROW()-1))</f>
        <v/>
      </c>
      <c r="D137" s="330" t="str">
        <f t="shared" si="16"/>
        <v/>
      </c>
      <c r="E137" s="330" t="str">
        <f t="shared" si="17"/>
        <v/>
      </c>
      <c r="F137" s="329" t="str">
        <f>IF(A137="","",VLOOKUP(Monatsverwendungsnachweis!B148,Positionen,7,FALSE))</f>
        <v/>
      </c>
      <c r="G137" s="328" t="str">
        <f>IF(A137="","",CONCATENATE(UHG_csv!G137," x ",VLOOKUP(Monatsverwendungsnachweis!$B148,Positionen,8,FALSE)*100,"%"))</f>
        <v/>
      </c>
      <c r="H137" s="447" t="str">
        <f>IF(A137="","",ROUND(UHG_csv!H137*VLOOKUP(Monatsverwendungsnachweis!$B148,Positionen,8,FALSE),2))</f>
        <v/>
      </c>
      <c r="I137" s="447" t="str">
        <f t="shared" si="18"/>
        <v/>
      </c>
      <c r="J137" s="329" t="str">
        <f>IF(A137="","",IF(Monatsverwendungsnachweis!S148="","",Monatsverwendungsnachweis!S148))</f>
        <v/>
      </c>
      <c r="K137" s="531" t="str">
        <f t="shared" si="19"/>
        <v/>
      </c>
      <c r="L137" s="533">
        <f>Monatsverwendungsnachweis!B148</f>
        <v>0</v>
      </c>
    </row>
    <row r="138" spans="1:12" x14ac:dyDescent="0.25">
      <c r="A138" s="328" t="str">
        <f>IF(Ermittlung_Kofi!M139=0,"",IFERROR(VLOOKUP(Monatsverwendungsnachweis!B149,Positionen,6,FALSE),""))</f>
        <v/>
      </c>
      <c r="B138" s="329" t="str">
        <f t="shared" si="15"/>
        <v/>
      </c>
      <c r="C138" s="328" t="str">
        <f>IF(A138="","",CONCATENATE("Refi_UHG_1"," / ",Monatsverwendungsnachweis!$D$7," / ",RIGHT(Monatsverwendungsnachweis!$F$7,2)," / ",ROW()-1))</f>
        <v/>
      </c>
      <c r="D138" s="330" t="str">
        <f t="shared" si="16"/>
        <v/>
      </c>
      <c r="E138" s="330" t="str">
        <f t="shared" si="17"/>
        <v/>
      </c>
      <c r="F138" s="329" t="str">
        <f>IF(A138="","",VLOOKUP(Monatsverwendungsnachweis!B149,Positionen,7,FALSE))</f>
        <v/>
      </c>
      <c r="G138" s="328" t="str">
        <f>IF(A138="","",CONCATENATE(UHG_csv!G138," x ",VLOOKUP(Monatsverwendungsnachweis!$B149,Positionen,8,FALSE)*100,"%"))</f>
        <v/>
      </c>
      <c r="H138" s="447" t="str">
        <f>IF(A138="","",ROUND(UHG_csv!H138*VLOOKUP(Monatsverwendungsnachweis!$B149,Positionen,8,FALSE),2))</f>
        <v/>
      </c>
      <c r="I138" s="447" t="str">
        <f t="shared" si="18"/>
        <v/>
      </c>
      <c r="J138" s="329" t="str">
        <f>IF(A138="","",IF(Monatsverwendungsnachweis!S149="","",Monatsverwendungsnachweis!S149))</f>
        <v/>
      </c>
      <c r="K138" s="531" t="str">
        <f t="shared" si="19"/>
        <v/>
      </c>
      <c r="L138" s="533">
        <f>Monatsverwendungsnachweis!B149</f>
        <v>0</v>
      </c>
    </row>
    <row r="139" spans="1:12" x14ac:dyDescent="0.25">
      <c r="A139" s="328" t="str">
        <f>IF(Ermittlung_Kofi!M140=0,"",IFERROR(VLOOKUP(Monatsverwendungsnachweis!B150,Positionen,6,FALSE),""))</f>
        <v/>
      </c>
      <c r="B139" s="329" t="str">
        <f t="shared" si="15"/>
        <v/>
      </c>
      <c r="C139" s="328" t="str">
        <f>IF(A139="","",CONCATENATE("Refi_UHG_1"," / ",Monatsverwendungsnachweis!$D$7," / ",RIGHT(Monatsverwendungsnachweis!$F$7,2)," / ",ROW()-1))</f>
        <v/>
      </c>
      <c r="D139" s="330" t="str">
        <f t="shared" si="16"/>
        <v/>
      </c>
      <c r="E139" s="330" t="str">
        <f t="shared" si="17"/>
        <v/>
      </c>
      <c r="F139" s="329" t="str">
        <f>IF(A139="","",VLOOKUP(Monatsverwendungsnachweis!B150,Positionen,7,FALSE))</f>
        <v/>
      </c>
      <c r="G139" s="328" t="str">
        <f>IF(A139="","",CONCATENATE(UHG_csv!G139," x ",VLOOKUP(Monatsverwendungsnachweis!$B150,Positionen,8,FALSE)*100,"%"))</f>
        <v/>
      </c>
      <c r="H139" s="447" t="str">
        <f>IF(A139="","",ROUND(UHG_csv!H139*VLOOKUP(Monatsverwendungsnachweis!$B150,Positionen,8,FALSE),2))</f>
        <v/>
      </c>
      <c r="I139" s="447" t="str">
        <f t="shared" si="18"/>
        <v/>
      </c>
      <c r="J139" s="329" t="str">
        <f>IF(A139="","",IF(Monatsverwendungsnachweis!S150="","",Monatsverwendungsnachweis!S150))</f>
        <v/>
      </c>
      <c r="K139" s="531" t="str">
        <f t="shared" si="19"/>
        <v/>
      </c>
      <c r="L139" s="533">
        <f>Monatsverwendungsnachweis!B150</f>
        <v>0</v>
      </c>
    </row>
    <row r="140" spans="1:12" x14ac:dyDescent="0.25">
      <c r="A140" s="328" t="str">
        <f>IF(Ermittlung_Kofi!M141=0,"",IFERROR(VLOOKUP(Monatsverwendungsnachweis!B151,Positionen,6,FALSE),""))</f>
        <v/>
      </c>
      <c r="B140" s="329" t="str">
        <f t="shared" si="15"/>
        <v/>
      </c>
      <c r="C140" s="328" t="str">
        <f>IF(A140="","",CONCATENATE("Refi_UHG_1"," / ",Monatsverwendungsnachweis!$D$7," / ",RIGHT(Monatsverwendungsnachweis!$F$7,2)," / ",ROW()-1))</f>
        <v/>
      </c>
      <c r="D140" s="330" t="str">
        <f t="shared" si="16"/>
        <v/>
      </c>
      <c r="E140" s="330" t="str">
        <f t="shared" si="17"/>
        <v/>
      </c>
      <c r="F140" s="329" t="str">
        <f>IF(A140="","",VLOOKUP(Monatsverwendungsnachweis!B151,Positionen,7,FALSE))</f>
        <v/>
      </c>
      <c r="G140" s="328" t="str">
        <f>IF(A140="","",CONCATENATE(UHG_csv!G140," x ",VLOOKUP(Monatsverwendungsnachweis!$B151,Positionen,8,FALSE)*100,"%"))</f>
        <v/>
      </c>
      <c r="H140" s="447" t="str">
        <f>IF(A140="","",ROUND(UHG_csv!H140*VLOOKUP(Monatsverwendungsnachweis!$B151,Positionen,8,FALSE),2))</f>
        <v/>
      </c>
      <c r="I140" s="447" t="str">
        <f t="shared" si="18"/>
        <v/>
      </c>
      <c r="J140" s="329" t="str">
        <f>IF(A140="","",IF(Monatsverwendungsnachweis!S151="","",Monatsverwendungsnachweis!S151))</f>
        <v/>
      </c>
      <c r="K140" s="531" t="str">
        <f t="shared" si="19"/>
        <v/>
      </c>
      <c r="L140" s="533">
        <f>Monatsverwendungsnachweis!B151</f>
        <v>0</v>
      </c>
    </row>
    <row r="141" spans="1:12" x14ac:dyDescent="0.25">
      <c r="A141" s="328" t="str">
        <f>IF(Ermittlung_Kofi!M142=0,"",IFERROR(VLOOKUP(Monatsverwendungsnachweis!B152,Positionen,6,FALSE),""))</f>
        <v/>
      </c>
      <c r="B141" s="329" t="str">
        <f t="shared" si="15"/>
        <v/>
      </c>
      <c r="C141" s="328" t="str">
        <f>IF(A141="","",CONCATENATE("Refi_UHG_1"," / ",Monatsverwendungsnachweis!$D$7," / ",RIGHT(Monatsverwendungsnachweis!$F$7,2)," / ",ROW()-1))</f>
        <v/>
      </c>
      <c r="D141" s="330" t="str">
        <f t="shared" si="16"/>
        <v/>
      </c>
      <c r="E141" s="330" t="str">
        <f t="shared" si="17"/>
        <v/>
      </c>
      <c r="F141" s="329" t="str">
        <f>IF(A141="","",VLOOKUP(Monatsverwendungsnachweis!B152,Positionen,7,FALSE))</f>
        <v/>
      </c>
      <c r="G141" s="328" t="str">
        <f>IF(A141="","",CONCATENATE(UHG_csv!G141," x ",VLOOKUP(Monatsverwendungsnachweis!$B152,Positionen,8,FALSE)*100,"%"))</f>
        <v/>
      </c>
      <c r="H141" s="447" t="str">
        <f>IF(A141="","",ROUND(UHG_csv!H141*VLOOKUP(Monatsverwendungsnachweis!$B152,Positionen,8,FALSE),2))</f>
        <v/>
      </c>
      <c r="I141" s="447" t="str">
        <f t="shared" si="18"/>
        <v/>
      </c>
      <c r="J141" s="329" t="str">
        <f>IF(A141="","",IF(Monatsverwendungsnachweis!S152="","",Monatsverwendungsnachweis!S152))</f>
        <v/>
      </c>
      <c r="K141" s="531" t="str">
        <f t="shared" si="19"/>
        <v/>
      </c>
      <c r="L141" s="533">
        <f>Monatsverwendungsnachweis!B152</f>
        <v>0</v>
      </c>
    </row>
    <row r="142" spans="1:12" x14ac:dyDescent="0.25">
      <c r="A142" s="328" t="str">
        <f>IF(Ermittlung_Kofi!M143=0,"",IFERROR(VLOOKUP(Monatsverwendungsnachweis!B153,Positionen,6,FALSE),""))</f>
        <v/>
      </c>
      <c r="B142" s="329" t="str">
        <f t="shared" si="15"/>
        <v/>
      </c>
      <c r="C142" s="328" t="str">
        <f>IF(A142="","",CONCATENATE("Refi_UHG_1"," / ",Monatsverwendungsnachweis!$D$7," / ",RIGHT(Monatsverwendungsnachweis!$F$7,2)," / ",ROW()-1))</f>
        <v/>
      </c>
      <c r="D142" s="330" t="str">
        <f t="shared" si="16"/>
        <v/>
      </c>
      <c r="E142" s="330" t="str">
        <f t="shared" si="17"/>
        <v/>
      </c>
      <c r="F142" s="329" t="str">
        <f>IF(A142="","",VLOOKUP(Monatsverwendungsnachweis!B153,Positionen,7,FALSE))</f>
        <v/>
      </c>
      <c r="G142" s="328" t="str">
        <f>IF(A142="","",CONCATENATE(UHG_csv!G142," x ",VLOOKUP(Monatsverwendungsnachweis!$B153,Positionen,8,FALSE)*100,"%"))</f>
        <v/>
      </c>
      <c r="H142" s="447" t="str">
        <f>IF(A142="","",ROUND(UHG_csv!H142*VLOOKUP(Monatsverwendungsnachweis!$B153,Positionen,8,FALSE),2))</f>
        <v/>
      </c>
      <c r="I142" s="447" t="str">
        <f t="shared" si="18"/>
        <v/>
      </c>
      <c r="J142" s="329" t="str">
        <f>IF(A142="","",IF(Monatsverwendungsnachweis!S153="","",Monatsverwendungsnachweis!S153))</f>
        <v/>
      </c>
      <c r="K142" s="531" t="str">
        <f t="shared" si="19"/>
        <v/>
      </c>
      <c r="L142" s="533">
        <f>Monatsverwendungsnachweis!B153</f>
        <v>0</v>
      </c>
    </row>
    <row r="143" spans="1:12" x14ac:dyDescent="0.25">
      <c r="A143" s="328" t="str">
        <f>IF(Ermittlung_Kofi!M144=0,"",IFERROR(VLOOKUP(Monatsverwendungsnachweis!B154,Positionen,6,FALSE),""))</f>
        <v/>
      </c>
      <c r="B143" s="329" t="str">
        <f t="shared" si="15"/>
        <v/>
      </c>
      <c r="C143" s="328" t="str">
        <f>IF(A143="","",CONCATENATE("Refi_UHG_1"," / ",Monatsverwendungsnachweis!$D$7," / ",RIGHT(Monatsverwendungsnachweis!$F$7,2)," / ",ROW()-1))</f>
        <v/>
      </c>
      <c r="D143" s="330" t="str">
        <f t="shared" si="16"/>
        <v/>
      </c>
      <c r="E143" s="330" t="str">
        <f t="shared" si="17"/>
        <v/>
      </c>
      <c r="F143" s="329" t="str">
        <f>IF(A143="","",VLOOKUP(Monatsverwendungsnachweis!B154,Positionen,7,FALSE))</f>
        <v/>
      </c>
      <c r="G143" s="328" t="str">
        <f>IF(A143="","",CONCATENATE(UHG_csv!G143," x ",VLOOKUP(Monatsverwendungsnachweis!$B154,Positionen,8,FALSE)*100,"%"))</f>
        <v/>
      </c>
      <c r="H143" s="447" t="str">
        <f>IF(A143="","",ROUND(UHG_csv!H143*VLOOKUP(Monatsverwendungsnachweis!$B154,Positionen,8,FALSE),2))</f>
        <v/>
      </c>
      <c r="I143" s="447" t="str">
        <f t="shared" si="18"/>
        <v/>
      </c>
      <c r="J143" s="329" t="str">
        <f>IF(A143="","",IF(Monatsverwendungsnachweis!S154="","",Monatsverwendungsnachweis!S154))</f>
        <v/>
      </c>
      <c r="K143" s="531" t="str">
        <f t="shared" si="19"/>
        <v/>
      </c>
      <c r="L143" s="533">
        <f>Monatsverwendungsnachweis!B154</f>
        <v>0</v>
      </c>
    </row>
    <row r="144" spans="1:12" x14ac:dyDescent="0.25">
      <c r="A144" s="328" t="str">
        <f>IF(Ermittlung_Kofi!M145=0,"",IFERROR(VLOOKUP(Monatsverwendungsnachweis!B155,Positionen,6,FALSE),""))</f>
        <v/>
      </c>
      <c r="B144" s="329" t="str">
        <f t="shared" si="15"/>
        <v/>
      </c>
      <c r="C144" s="328" t="str">
        <f>IF(A144="","",CONCATENATE("Refi_UHG_1"," / ",Monatsverwendungsnachweis!$D$7," / ",RIGHT(Monatsverwendungsnachweis!$F$7,2)," / ",ROW()-1))</f>
        <v/>
      </c>
      <c r="D144" s="330" t="str">
        <f t="shared" si="16"/>
        <v/>
      </c>
      <c r="E144" s="330" t="str">
        <f t="shared" si="17"/>
        <v/>
      </c>
      <c r="F144" s="329" t="str">
        <f>IF(A144="","",VLOOKUP(Monatsverwendungsnachweis!B155,Positionen,7,FALSE))</f>
        <v/>
      </c>
      <c r="G144" s="328" t="str">
        <f>IF(A144="","",CONCATENATE(UHG_csv!G144," x ",VLOOKUP(Monatsverwendungsnachweis!$B155,Positionen,8,FALSE)*100,"%"))</f>
        <v/>
      </c>
      <c r="H144" s="447" t="str">
        <f>IF(A144="","",ROUND(UHG_csv!H144*VLOOKUP(Monatsverwendungsnachweis!$B155,Positionen,8,FALSE),2))</f>
        <v/>
      </c>
      <c r="I144" s="447" t="str">
        <f t="shared" si="18"/>
        <v/>
      </c>
      <c r="J144" s="329" t="str">
        <f>IF(A144="","",IF(Monatsverwendungsnachweis!S155="","",Monatsverwendungsnachweis!S155))</f>
        <v/>
      </c>
      <c r="K144" s="531" t="str">
        <f t="shared" si="19"/>
        <v/>
      </c>
      <c r="L144" s="533">
        <f>Monatsverwendungsnachweis!B155</f>
        <v>0</v>
      </c>
    </row>
    <row r="145" spans="1:12" x14ac:dyDescent="0.25">
      <c r="A145" s="328" t="str">
        <f>IF(Ermittlung_Kofi!M146=0,"",IFERROR(VLOOKUP(Monatsverwendungsnachweis!B156,Positionen,6,FALSE),""))</f>
        <v/>
      </c>
      <c r="B145" s="329" t="str">
        <f t="shared" si="15"/>
        <v/>
      </c>
      <c r="C145" s="328" t="str">
        <f>IF(A145="","",CONCATENATE("Refi_UHG_1"," / ",Monatsverwendungsnachweis!$D$7," / ",RIGHT(Monatsverwendungsnachweis!$F$7,2)," / ",ROW()-1))</f>
        <v/>
      </c>
      <c r="D145" s="330" t="str">
        <f t="shared" si="16"/>
        <v/>
      </c>
      <c r="E145" s="330" t="str">
        <f t="shared" si="17"/>
        <v/>
      </c>
      <c r="F145" s="329" t="str">
        <f>IF(A145="","",VLOOKUP(Monatsverwendungsnachweis!B156,Positionen,7,FALSE))</f>
        <v/>
      </c>
      <c r="G145" s="328" t="str">
        <f>IF(A145="","",CONCATENATE(UHG_csv!G145," x ",VLOOKUP(Monatsverwendungsnachweis!$B156,Positionen,8,FALSE)*100,"%"))</f>
        <v/>
      </c>
      <c r="H145" s="447" t="str">
        <f>IF(A145="","",ROUND(UHG_csv!H145*VLOOKUP(Monatsverwendungsnachweis!$B156,Positionen,8,FALSE),2))</f>
        <v/>
      </c>
      <c r="I145" s="447" t="str">
        <f t="shared" si="18"/>
        <v/>
      </c>
      <c r="J145" s="329" t="str">
        <f>IF(A145="","",IF(Monatsverwendungsnachweis!S156="","",Monatsverwendungsnachweis!S156))</f>
        <v/>
      </c>
      <c r="K145" s="531" t="str">
        <f t="shared" si="19"/>
        <v/>
      </c>
      <c r="L145" s="533">
        <f>Monatsverwendungsnachweis!B156</f>
        <v>0</v>
      </c>
    </row>
    <row r="146" spans="1:12" x14ac:dyDescent="0.25">
      <c r="A146" s="328" t="str">
        <f>IF(Ermittlung_Kofi!M147=0,"",IFERROR(VLOOKUP(Monatsverwendungsnachweis!B157,Positionen,6,FALSE),""))</f>
        <v/>
      </c>
      <c r="B146" s="329" t="str">
        <f t="shared" si="15"/>
        <v/>
      </c>
      <c r="C146" s="328" t="str">
        <f>IF(A146="","",CONCATENATE("Refi_UHG_1"," / ",Monatsverwendungsnachweis!$D$7," / ",RIGHT(Monatsverwendungsnachweis!$F$7,2)," / ",ROW()-1))</f>
        <v/>
      </c>
      <c r="D146" s="330" t="str">
        <f t="shared" si="16"/>
        <v/>
      </c>
      <c r="E146" s="330" t="str">
        <f t="shared" si="17"/>
        <v/>
      </c>
      <c r="F146" s="329" t="str">
        <f>IF(A146="","",VLOOKUP(Monatsverwendungsnachweis!B157,Positionen,7,FALSE))</f>
        <v/>
      </c>
      <c r="G146" s="328" t="str">
        <f>IF(A146="","",CONCATENATE(UHG_csv!G146," x ",VLOOKUP(Monatsverwendungsnachweis!$B157,Positionen,8,FALSE)*100,"%"))</f>
        <v/>
      </c>
      <c r="H146" s="447" t="str">
        <f>IF(A146="","",ROUND(UHG_csv!H146*VLOOKUP(Monatsverwendungsnachweis!$B157,Positionen,8,FALSE),2))</f>
        <v/>
      </c>
      <c r="I146" s="447" t="str">
        <f t="shared" si="18"/>
        <v/>
      </c>
      <c r="J146" s="329" t="str">
        <f>IF(A146="","",IF(Monatsverwendungsnachweis!S157="","",Monatsverwendungsnachweis!S157))</f>
        <v/>
      </c>
      <c r="K146" s="531" t="str">
        <f t="shared" si="19"/>
        <v/>
      </c>
      <c r="L146" s="533">
        <f>Monatsverwendungsnachweis!B157</f>
        <v>0</v>
      </c>
    </row>
    <row r="147" spans="1:12" x14ac:dyDescent="0.25">
      <c r="A147" s="328" t="str">
        <f>IF(Ermittlung_Kofi!M148=0,"",IFERROR(VLOOKUP(Monatsverwendungsnachweis!B158,Positionen,6,FALSE),""))</f>
        <v/>
      </c>
      <c r="B147" s="329" t="str">
        <f t="shared" si="15"/>
        <v/>
      </c>
      <c r="C147" s="328" t="str">
        <f>IF(A147="","",CONCATENATE("Refi_UHG_1"," / ",Monatsverwendungsnachweis!$D$7," / ",RIGHT(Monatsverwendungsnachweis!$F$7,2)," / ",ROW()-1))</f>
        <v/>
      </c>
      <c r="D147" s="330" t="str">
        <f t="shared" si="16"/>
        <v/>
      </c>
      <c r="E147" s="330" t="str">
        <f t="shared" si="17"/>
        <v/>
      </c>
      <c r="F147" s="329" t="str">
        <f>IF(A147="","",VLOOKUP(Monatsverwendungsnachweis!B158,Positionen,7,FALSE))</f>
        <v/>
      </c>
      <c r="G147" s="328" t="str">
        <f>IF(A147="","",CONCATENATE(UHG_csv!G147," x ",VLOOKUP(Monatsverwendungsnachweis!$B158,Positionen,8,FALSE)*100,"%"))</f>
        <v/>
      </c>
      <c r="H147" s="447" t="str">
        <f>IF(A147="","",ROUND(UHG_csv!H147*VLOOKUP(Monatsverwendungsnachweis!$B158,Positionen,8,FALSE),2))</f>
        <v/>
      </c>
      <c r="I147" s="447" t="str">
        <f t="shared" si="18"/>
        <v/>
      </c>
      <c r="J147" s="329" t="str">
        <f>IF(A147="","",IF(Monatsverwendungsnachweis!S158="","",Monatsverwendungsnachweis!S158))</f>
        <v/>
      </c>
      <c r="K147" s="531" t="str">
        <f t="shared" si="19"/>
        <v/>
      </c>
      <c r="L147" s="533">
        <f>Monatsverwendungsnachweis!B158</f>
        <v>0</v>
      </c>
    </row>
    <row r="148" spans="1:12" x14ac:dyDescent="0.25">
      <c r="A148" s="328" t="str">
        <f>IF(Ermittlung_Kofi!M149=0,"",IFERROR(VLOOKUP(Monatsverwendungsnachweis!B159,Positionen,6,FALSE),""))</f>
        <v/>
      </c>
      <c r="B148" s="329" t="str">
        <f t="shared" si="15"/>
        <v/>
      </c>
      <c r="C148" s="328" t="str">
        <f>IF(A148="","",CONCATENATE("Refi_UHG_1"," / ",Monatsverwendungsnachweis!$D$7," / ",RIGHT(Monatsverwendungsnachweis!$F$7,2)," / ",ROW()-1))</f>
        <v/>
      </c>
      <c r="D148" s="330" t="str">
        <f t="shared" si="16"/>
        <v/>
      </c>
      <c r="E148" s="330" t="str">
        <f t="shared" si="17"/>
        <v/>
      </c>
      <c r="F148" s="329" t="str">
        <f>IF(A148="","",VLOOKUP(Monatsverwendungsnachweis!B159,Positionen,7,FALSE))</f>
        <v/>
      </c>
      <c r="G148" s="328" t="str">
        <f>IF(A148="","",CONCATENATE(UHG_csv!G148," x ",VLOOKUP(Monatsverwendungsnachweis!$B159,Positionen,8,FALSE)*100,"%"))</f>
        <v/>
      </c>
      <c r="H148" s="447" t="str">
        <f>IF(A148="","",ROUND(UHG_csv!H148*VLOOKUP(Monatsverwendungsnachweis!$B159,Positionen,8,FALSE),2))</f>
        <v/>
      </c>
      <c r="I148" s="447" t="str">
        <f t="shared" si="18"/>
        <v/>
      </c>
      <c r="J148" s="329" t="str">
        <f>IF(A148="","",IF(Monatsverwendungsnachweis!S159="","",Monatsverwendungsnachweis!S159))</f>
        <v/>
      </c>
      <c r="K148" s="531" t="str">
        <f t="shared" si="19"/>
        <v/>
      </c>
      <c r="L148" s="533">
        <f>Monatsverwendungsnachweis!B159</f>
        <v>0</v>
      </c>
    </row>
    <row r="149" spans="1:12" x14ac:dyDescent="0.25">
      <c r="A149" s="328" t="str">
        <f>IF(Ermittlung_Kofi!M150=0,"",IFERROR(VLOOKUP(Monatsverwendungsnachweis!B160,Positionen,6,FALSE),""))</f>
        <v/>
      </c>
      <c r="B149" s="329" t="str">
        <f t="shared" si="15"/>
        <v/>
      </c>
      <c r="C149" s="328" t="str">
        <f>IF(A149="","",CONCATENATE("Refi_UHG_1"," / ",Monatsverwendungsnachweis!$D$7," / ",RIGHT(Monatsverwendungsnachweis!$F$7,2)," / ",ROW()-1))</f>
        <v/>
      </c>
      <c r="D149" s="330" t="str">
        <f t="shared" si="16"/>
        <v/>
      </c>
      <c r="E149" s="330" t="str">
        <f t="shared" si="17"/>
        <v/>
      </c>
      <c r="F149" s="329" t="str">
        <f>IF(A149="","",VLOOKUP(Monatsverwendungsnachweis!B160,Positionen,7,FALSE))</f>
        <v/>
      </c>
      <c r="G149" s="328" t="str">
        <f>IF(A149="","",CONCATENATE(UHG_csv!G149," x ",VLOOKUP(Monatsverwendungsnachweis!$B160,Positionen,8,FALSE)*100,"%"))</f>
        <v/>
      </c>
      <c r="H149" s="447" t="str">
        <f>IF(A149="","",ROUND(UHG_csv!H149*VLOOKUP(Monatsverwendungsnachweis!$B160,Positionen,8,FALSE),2))</f>
        <v/>
      </c>
      <c r="I149" s="447" t="str">
        <f t="shared" si="18"/>
        <v/>
      </c>
      <c r="J149" s="329" t="str">
        <f>IF(A149="","",IF(Monatsverwendungsnachweis!S160="","",Monatsverwendungsnachweis!S160))</f>
        <v/>
      </c>
      <c r="K149" s="531" t="str">
        <f t="shared" si="19"/>
        <v/>
      </c>
      <c r="L149" s="533">
        <f>Monatsverwendungsnachweis!B160</f>
        <v>0</v>
      </c>
    </row>
    <row r="150" spans="1:12" x14ac:dyDescent="0.25">
      <c r="A150" s="328" t="str">
        <f>IF(Ermittlung_Kofi!M151=0,"",IFERROR(VLOOKUP(Monatsverwendungsnachweis!B161,Positionen,6,FALSE),""))</f>
        <v/>
      </c>
      <c r="B150" s="329" t="str">
        <f t="shared" si="15"/>
        <v/>
      </c>
      <c r="C150" s="328" t="str">
        <f>IF(A150="","",CONCATENATE("Refi_UHG_1"," / ",Monatsverwendungsnachweis!$D$7," / ",RIGHT(Monatsverwendungsnachweis!$F$7,2)," / ",ROW()-1))</f>
        <v/>
      </c>
      <c r="D150" s="330" t="str">
        <f t="shared" si="16"/>
        <v/>
      </c>
      <c r="E150" s="330" t="str">
        <f t="shared" si="17"/>
        <v/>
      </c>
      <c r="F150" s="329" t="str">
        <f>IF(A150="","",VLOOKUP(Monatsverwendungsnachweis!B161,Positionen,7,FALSE))</f>
        <v/>
      </c>
      <c r="G150" s="328" t="str">
        <f>IF(A150="","",CONCATENATE(UHG_csv!G150," x ",VLOOKUP(Monatsverwendungsnachweis!$B161,Positionen,8,FALSE)*100,"%"))</f>
        <v/>
      </c>
      <c r="H150" s="447" t="str">
        <f>IF(A150="","",ROUND(UHG_csv!H150*VLOOKUP(Monatsverwendungsnachweis!$B161,Positionen,8,FALSE),2))</f>
        <v/>
      </c>
      <c r="I150" s="447" t="str">
        <f t="shared" si="18"/>
        <v/>
      </c>
      <c r="J150" s="329" t="str">
        <f>IF(A150="","",IF(Monatsverwendungsnachweis!S161="","",Monatsverwendungsnachweis!S161))</f>
        <v/>
      </c>
      <c r="K150" s="531" t="str">
        <f t="shared" si="19"/>
        <v/>
      </c>
      <c r="L150" s="533">
        <f>Monatsverwendungsnachweis!B161</f>
        <v>0</v>
      </c>
    </row>
    <row r="151" spans="1:12" x14ac:dyDescent="0.25">
      <c r="A151" s="328" t="str">
        <f>IF(Ermittlung_Kofi!M152=0,"",IFERROR(VLOOKUP(Monatsverwendungsnachweis!B162,Positionen,6,FALSE),""))</f>
        <v/>
      </c>
      <c r="B151" s="329" t="str">
        <f t="shared" si="15"/>
        <v/>
      </c>
      <c r="C151" s="328" t="str">
        <f>IF(A151="","",CONCATENATE("Refi_UHG_1"," / ",Monatsverwendungsnachweis!$D$7," / ",RIGHT(Monatsverwendungsnachweis!$F$7,2)," / ",ROW()-1))</f>
        <v/>
      </c>
      <c r="D151" s="330" t="str">
        <f t="shared" si="16"/>
        <v/>
      </c>
      <c r="E151" s="330" t="str">
        <f t="shared" si="17"/>
        <v/>
      </c>
      <c r="F151" s="329" t="str">
        <f>IF(A151="","",VLOOKUP(Monatsverwendungsnachweis!B162,Positionen,7,FALSE))</f>
        <v/>
      </c>
      <c r="G151" s="328" t="str">
        <f>IF(A151="","",CONCATENATE(UHG_csv!G151," x ",VLOOKUP(Monatsverwendungsnachweis!$B162,Positionen,8,FALSE)*100,"%"))</f>
        <v/>
      </c>
      <c r="H151" s="447" t="str">
        <f>IF(A151="","",ROUND(UHG_csv!H151*VLOOKUP(Monatsverwendungsnachweis!$B162,Positionen,8,FALSE),2))</f>
        <v/>
      </c>
      <c r="I151" s="447" t="str">
        <f t="shared" si="18"/>
        <v/>
      </c>
      <c r="J151" s="329" t="str">
        <f>IF(A151="","",IF(Monatsverwendungsnachweis!S162="","",Monatsverwendungsnachweis!S162))</f>
        <v/>
      </c>
      <c r="K151" s="531" t="str">
        <f t="shared" si="19"/>
        <v/>
      </c>
      <c r="L151" s="533">
        <f>Monatsverwendungsnachweis!B162</f>
        <v>0</v>
      </c>
    </row>
    <row r="152" spans="1:12" x14ac:dyDescent="0.25">
      <c r="A152" s="328" t="str">
        <f>IF(Ermittlung_Kofi!M153=0,"",IFERROR(VLOOKUP(Monatsverwendungsnachweis!B163,Positionen,6,FALSE),""))</f>
        <v/>
      </c>
      <c r="B152" s="329" t="str">
        <f t="shared" si="15"/>
        <v/>
      </c>
      <c r="C152" s="328" t="str">
        <f>IF(A152="","",CONCATENATE("Refi_UHG_1"," / ",Monatsverwendungsnachweis!$D$7," / ",RIGHT(Monatsverwendungsnachweis!$F$7,2)," / ",ROW()-1))</f>
        <v/>
      </c>
      <c r="D152" s="330" t="str">
        <f t="shared" si="16"/>
        <v/>
      </c>
      <c r="E152" s="330" t="str">
        <f t="shared" si="17"/>
        <v/>
      </c>
      <c r="F152" s="329" t="str">
        <f>IF(A152="","",VLOOKUP(Monatsverwendungsnachweis!B163,Positionen,7,FALSE))</f>
        <v/>
      </c>
      <c r="G152" s="328" t="str">
        <f>IF(A152="","",CONCATENATE(UHG_csv!G152," x ",VLOOKUP(Monatsverwendungsnachweis!$B163,Positionen,8,FALSE)*100,"%"))</f>
        <v/>
      </c>
      <c r="H152" s="447" t="str">
        <f>IF(A152="","",ROUND(UHG_csv!H152*VLOOKUP(Monatsverwendungsnachweis!$B163,Positionen,8,FALSE),2))</f>
        <v/>
      </c>
      <c r="I152" s="447" t="str">
        <f t="shared" si="18"/>
        <v/>
      </c>
      <c r="J152" s="329" t="str">
        <f>IF(A152="","",IF(Monatsverwendungsnachweis!S163="","",Monatsverwendungsnachweis!S163))</f>
        <v/>
      </c>
      <c r="K152" s="531" t="str">
        <f t="shared" si="19"/>
        <v/>
      </c>
      <c r="L152" s="533">
        <f>Monatsverwendungsnachweis!B163</f>
        <v>0</v>
      </c>
    </row>
    <row r="153" spans="1:12" x14ac:dyDescent="0.25">
      <c r="A153" s="328" t="str">
        <f>IF(Ermittlung_Kofi!M154=0,"",IFERROR(VLOOKUP(Monatsverwendungsnachweis!B164,Positionen,6,FALSE),""))</f>
        <v/>
      </c>
      <c r="B153" s="329" t="str">
        <f t="shared" si="15"/>
        <v/>
      </c>
      <c r="C153" s="328" t="str">
        <f>IF(A153="","",CONCATENATE("Refi_UHG_1"," / ",Monatsverwendungsnachweis!$D$7," / ",RIGHT(Monatsverwendungsnachweis!$F$7,2)," / ",ROW()-1))</f>
        <v/>
      </c>
      <c r="D153" s="330" t="str">
        <f t="shared" si="16"/>
        <v/>
      </c>
      <c r="E153" s="330" t="str">
        <f t="shared" si="17"/>
        <v/>
      </c>
      <c r="F153" s="329" t="str">
        <f>IF(A153="","",VLOOKUP(Monatsverwendungsnachweis!B164,Positionen,7,FALSE))</f>
        <v/>
      </c>
      <c r="G153" s="328" t="str">
        <f>IF(A153="","",CONCATENATE(UHG_csv!G153," x ",VLOOKUP(Monatsverwendungsnachweis!$B164,Positionen,8,FALSE)*100,"%"))</f>
        <v/>
      </c>
      <c r="H153" s="447" t="str">
        <f>IF(A153="","",ROUND(UHG_csv!H153*VLOOKUP(Monatsverwendungsnachweis!$B164,Positionen,8,FALSE),2))</f>
        <v/>
      </c>
      <c r="I153" s="447" t="str">
        <f t="shared" si="18"/>
        <v/>
      </c>
      <c r="J153" s="329" t="str">
        <f>IF(A153="","",IF(Monatsverwendungsnachweis!S164="","",Monatsverwendungsnachweis!S164))</f>
        <v/>
      </c>
      <c r="K153" s="531" t="str">
        <f t="shared" si="19"/>
        <v/>
      </c>
      <c r="L153" s="533">
        <f>Monatsverwendungsnachweis!B164</f>
        <v>0</v>
      </c>
    </row>
    <row r="154" spans="1:12" x14ac:dyDescent="0.25">
      <c r="A154" s="328" t="str">
        <f>IF(Ermittlung_Kofi!M155=0,"",IFERROR(VLOOKUP(Monatsverwendungsnachweis!B165,Positionen,6,FALSE),""))</f>
        <v/>
      </c>
      <c r="B154" s="329" t="str">
        <f t="shared" si="15"/>
        <v/>
      </c>
      <c r="C154" s="328" t="str">
        <f>IF(A154="","",CONCATENATE("Refi_UHG_1"," / ",Monatsverwendungsnachweis!$D$7," / ",RIGHT(Monatsverwendungsnachweis!$F$7,2)," / ",ROW()-1))</f>
        <v/>
      </c>
      <c r="D154" s="330" t="str">
        <f t="shared" si="16"/>
        <v/>
      </c>
      <c r="E154" s="330" t="str">
        <f t="shared" si="17"/>
        <v/>
      </c>
      <c r="F154" s="329" t="str">
        <f>IF(A154="","",VLOOKUP(Monatsverwendungsnachweis!B165,Positionen,7,FALSE))</f>
        <v/>
      </c>
      <c r="G154" s="328" t="str">
        <f>IF(A154="","",CONCATENATE(UHG_csv!G154," x ",VLOOKUP(Monatsverwendungsnachweis!$B165,Positionen,8,FALSE)*100,"%"))</f>
        <v/>
      </c>
      <c r="H154" s="447" t="str">
        <f>IF(A154="","",ROUND(UHG_csv!H154*VLOOKUP(Monatsverwendungsnachweis!$B165,Positionen,8,FALSE),2))</f>
        <v/>
      </c>
      <c r="I154" s="447" t="str">
        <f t="shared" si="18"/>
        <v/>
      </c>
      <c r="J154" s="329" t="str">
        <f>IF(A154="","",IF(Monatsverwendungsnachweis!S165="","",Monatsverwendungsnachweis!S165))</f>
        <v/>
      </c>
      <c r="K154" s="531" t="str">
        <f t="shared" si="19"/>
        <v/>
      </c>
      <c r="L154" s="533">
        <f>Monatsverwendungsnachweis!B165</f>
        <v>0</v>
      </c>
    </row>
    <row r="155" spans="1:12" x14ac:dyDescent="0.25">
      <c r="A155" s="328" t="str">
        <f>IF(Ermittlung_Kofi!M156=0,"",IFERROR(VLOOKUP(Monatsverwendungsnachweis!B166,Positionen,6,FALSE),""))</f>
        <v/>
      </c>
      <c r="B155" s="329" t="str">
        <f t="shared" si="15"/>
        <v/>
      </c>
      <c r="C155" s="328" t="str">
        <f>IF(A155="","",CONCATENATE("Refi_UHG_1"," / ",Monatsverwendungsnachweis!$D$7," / ",RIGHT(Monatsverwendungsnachweis!$F$7,2)," / ",ROW()-1))</f>
        <v/>
      </c>
      <c r="D155" s="330" t="str">
        <f t="shared" si="16"/>
        <v/>
      </c>
      <c r="E155" s="330" t="str">
        <f t="shared" si="17"/>
        <v/>
      </c>
      <c r="F155" s="329" t="str">
        <f>IF(A155="","",VLOOKUP(Monatsverwendungsnachweis!B166,Positionen,7,FALSE))</f>
        <v/>
      </c>
      <c r="G155" s="328" t="str">
        <f>IF(A155="","",CONCATENATE(UHG_csv!G155," x ",VLOOKUP(Monatsverwendungsnachweis!$B166,Positionen,8,FALSE)*100,"%"))</f>
        <v/>
      </c>
      <c r="H155" s="447" t="str">
        <f>IF(A155="","",ROUND(UHG_csv!H155*VLOOKUP(Monatsverwendungsnachweis!$B166,Positionen,8,FALSE),2))</f>
        <v/>
      </c>
      <c r="I155" s="447" t="str">
        <f t="shared" si="18"/>
        <v/>
      </c>
      <c r="J155" s="329" t="str">
        <f>IF(A155="","",IF(Monatsverwendungsnachweis!S166="","",Monatsverwendungsnachweis!S166))</f>
        <v/>
      </c>
      <c r="K155" s="531" t="str">
        <f t="shared" si="19"/>
        <v/>
      </c>
      <c r="L155" s="533">
        <f>Monatsverwendungsnachweis!B166</f>
        <v>0</v>
      </c>
    </row>
    <row r="156" spans="1:12" x14ac:dyDescent="0.25">
      <c r="A156" s="328" t="str">
        <f>IF(Ermittlung_Kofi!M157=0,"",IFERROR(VLOOKUP(Monatsverwendungsnachweis!B167,Positionen,6,FALSE),""))</f>
        <v/>
      </c>
      <c r="B156" s="329" t="str">
        <f t="shared" si="15"/>
        <v/>
      </c>
      <c r="C156" s="328" t="str">
        <f>IF(A156="","",CONCATENATE("Refi_UHG_1"," / ",Monatsverwendungsnachweis!$D$7," / ",RIGHT(Monatsverwendungsnachweis!$F$7,2)," / ",ROW()-1))</f>
        <v/>
      </c>
      <c r="D156" s="330" t="str">
        <f t="shared" si="16"/>
        <v/>
      </c>
      <c r="E156" s="330" t="str">
        <f t="shared" si="17"/>
        <v/>
      </c>
      <c r="F156" s="329" t="str">
        <f>IF(A156="","",VLOOKUP(Monatsverwendungsnachweis!B167,Positionen,7,FALSE))</f>
        <v/>
      </c>
      <c r="G156" s="328" t="str">
        <f>IF(A156="","",CONCATENATE(UHG_csv!G156," x ",VLOOKUP(Monatsverwendungsnachweis!$B167,Positionen,8,FALSE)*100,"%"))</f>
        <v/>
      </c>
      <c r="H156" s="447" t="str">
        <f>IF(A156="","",ROUND(UHG_csv!H156*VLOOKUP(Monatsverwendungsnachweis!$B167,Positionen,8,FALSE),2))</f>
        <v/>
      </c>
      <c r="I156" s="447" t="str">
        <f t="shared" si="18"/>
        <v/>
      </c>
      <c r="J156" s="329" t="str">
        <f>IF(A156="","",IF(Monatsverwendungsnachweis!S167="","",Monatsverwendungsnachweis!S167))</f>
        <v/>
      </c>
      <c r="K156" s="531" t="str">
        <f t="shared" si="19"/>
        <v/>
      </c>
      <c r="L156" s="533">
        <f>Monatsverwendungsnachweis!B167</f>
        <v>0</v>
      </c>
    </row>
    <row r="157" spans="1:12" x14ac:dyDescent="0.25">
      <c r="A157" s="328" t="str">
        <f>IF(Ermittlung_Kofi!M158=0,"",IFERROR(VLOOKUP(Monatsverwendungsnachweis!B168,Positionen,6,FALSE),""))</f>
        <v/>
      </c>
      <c r="B157" s="329" t="str">
        <f t="shared" si="15"/>
        <v/>
      </c>
      <c r="C157" s="328" t="str">
        <f>IF(A157="","",CONCATENATE("Refi_UHG_1"," / ",Monatsverwendungsnachweis!$D$7," / ",RIGHT(Monatsverwendungsnachweis!$F$7,2)," / ",ROW()-1))</f>
        <v/>
      </c>
      <c r="D157" s="330" t="str">
        <f t="shared" si="16"/>
        <v/>
      </c>
      <c r="E157" s="330" t="str">
        <f t="shared" si="17"/>
        <v/>
      </c>
      <c r="F157" s="329" t="str">
        <f>IF(A157="","",VLOOKUP(Monatsverwendungsnachweis!B168,Positionen,7,FALSE))</f>
        <v/>
      </c>
      <c r="G157" s="328" t="str">
        <f>IF(A157="","",CONCATENATE(UHG_csv!G157," x ",VLOOKUP(Monatsverwendungsnachweis!$B168,Positionen,8,FALSE)*100,"%"))</f>
        <v/>
      </c>
      <c r="H157" s="447" t="str">
        <f>IF(A157="","",ROUND(UHG_csv!H157*VLOOKUP(Monatsverwendungsnachweis!$B168,Positionen,8,FALSE),2))</f>
        <v/>
      </c>
      <c r="I157" s="447" t="str">
        <f t="shared" si="18"/>
        <v/>
      </c>
      <c r="J157" s="329" t="str">
        <f>IF(A157="","",IF(Monatsverwendungsnachweis!S168="","",Monatsverwendungsnachweis!S168))</f>
        <v/>
      </c>
      <c r="K157" s="531" t="str">
        <f t="shared" si="19"/>
        <v/>
      </c>
      <c r="L157" s="533">
        <f>Monatsverwendungsnachweis!B168</f>
        <v>0</v>
      </c>
    </row>
    <row r="158" spans="1:12" x14ac:dyDescent="0.25">
      <c r="A158" s="328" t="str">
        <f>IF(Ermittlung_Kofi!M159=0,"",IFERROR(VLOOKUP(Monatsverwendungsnachweis!B169,Positionen,6,FALSE),""))</f>
        <v/>
      </c>
      <c r="B158" s="329" t="str">
        <f t="shared" si="15"/>
        <v/>
      </c>
      <c r="C158" s="328" t="str">
        <f>IF(A158="","",CONCATENATE("Refi_UHG_1"," / ",Monatsverwendungsnachweis!$D$7," / ",RIGHT(Monatsverwendungsnachweis!$F$7,2)," / ",ROW()-1))</f>
        <v/>
      </c>
      <c r="D158" s="330" t="str">
        <f t="shared" si="16"/>
        <v/>
      </c>
      <c r="E158" s="330" t="str">
        <f t="shared" si="17"/>
        <v/>
      </c>
      <c r="F158" s="329" t="str">
        <f>IF(A158="","",VLOOKUP(Monatsverwendungsnachweis!B169,Positionen,7,FALSE))</f>
        <v/>
      </c>
      <c r="G158" s="328" t="str">
        <f>IF(A158="","",CONCATENATE(UHG_csv!G158," x ",VLOOKUP(Monatsverwendungsnachweis!$B169,Positionen,8,FALSE)*100,"%"))</f>
        <v/>
      </c>
      <c r="H158" s="447" t="str">
        <f>IF(A158="","",ROUND(UHG_csv!H158*VLOOKUP(Monatsverwendungsnachweis!$B169,Positionen,8,FALSE),2))</f>
        <v/>
      </c>
      <c r="I158" s="447" t="str">
        <f t="shared" si="18"/>
        <v/>
      </c>
      <c r="J158" s="329" t="str">
        <f>IF(A158="","",IF(Monatsverwendungsnachweis!S169="","",Monatsverwendungsnachweis!S169))</f>
        <v/>
      </c>
      <c r="K158" s="531" t="str">
        <f t="shared" si="19"/>
        <v/>
      </c>
      <c r="L158" s="533">
        <f>Monatsverwendungsnachweis!B169</f>
        <v>0</v>
      </c>
    </row>
    <row r="159" spans="1:12" x14ac:dyDescent="0.25">
      <c r="A159" s="328" t="str">
        <f>IF(Ermittlung_Kofi!M160=0,"",IFERROR(VLOOKUP(Monatsverwendungsnachweis!B170,Positionen,6,FALSE),""))</f>
        <v/>
      </c>
      <c r="B159" s="329" t="str">
        <f t="shared" si="15"/>
        <v/>
      </c>
      <c r="C159" s="328" t="str">
        <f>IF(A159="","",CONCATENATE("Refi_UHG_1"," / ",Monatsverwendungsnachweis!$D$7," / ",RIGHT(Monatsverwendungsnachweis!$F$7,2)," / ",ROW()-1))</f>
        <v/>
      </c>
      <c r="D159" s="330" t="str">
        <f t="shared" si="16"/>
        <v/>
      </c>
      <c r="E159" s="330" t="str">
        <f t="shared" si="17"/>
        <v/>
      </c>
      <c r="F159" s="329" t="str">
        <f>IF(A159="","",VLOOKUP(Monatsverwendungsnachweis!B170,Positionen,7,FALSE))</f>
        <v/>
      </c>
      <c r="G159" s="328" t="str">
        <f>IF(A159="","",CONCATENATE(UHG_csv!G159," x ",VLOOKUP(Monatsverwendungsnachweis!$B170,Positionen,8,FALSE)*100,"%"))</f>
        <v/>
      </c>
      <c r="H159" s="447" t="str">
        <f>IF(A159="","",ROUND(UHG_csv!H159*VLOOKUP(Monatsverwendungsnachweis!$B170,Positionen,8,FALSE),2))</f>
        <v/>
      </c>
      <c r="I159" s="447" t="str">
        <f t="shared" si="18"/>
        <v/>
      </c>
      <c r="J159" s="329" t="str">
        <f>IF(A159="","",IF(Monatsverwendungsnachweis!S170="","",Monatsverwendungsnachweis!S170))</f>
        <v/>
      </c>
      <c r="K159" s="531" t="str">
        <f t="shared" si="19"/>
        <v/>
      </c>
      <c r="L159" s="533">
        <f>Monatsverwendungsnachweis!B170</f>
        <v>0</v>
      </c>
    </row>
    <row r="160" spans="1:12" x14ac:dyDescent="0.25">
      <c r="A160" s="328" t="str">
        <f>IF(Ermittlung_Kofi!M161=0,"",IFERROR(VLOOKUP(Monatsverwendungsnachweis!B171,Positionen,6,FALSE),""))</f>
        <v/>
      </c>
      <c r="B160" s="329" t="str">
        <f t="shared" si="15"/>
        <v/>
      </c>
      <c r="C160" s="328" t="str">
        <f>IF(A160="","",CONCATENATE("Refi_UHG_1"," / ",Monatsverwendungsnachweis!$D$7," / ",RIGHT(Monatsverwendungsnachweis!$F$7,2)," / ",ROW()-1))</f>
        <v/>
      </c>
      <c r="D160" s="330" t="str">
        <f t="shared" si="16"/>
        <v/>
      </c>
      <c r="E160" s="330" t="str">
        <f t="shared" si="17"/>
        <v/>
      </c>
      <c r="F160" s="329" t="str">
        <f>IF(A160="","",VLOOKUP(Monatsverwendungsnachweis!B171,Positionen,7,FALSE))</f>
        <v/>
      </c>
      <c r="G160" s="328" t="str">
        <f>IF(A160="","",CONCATENATE(UHG_csv!G160," x ",VLOOKUP(Monatsverwendungsnachweis!$B171,Positionen,8,FALSE)*100,"%"))</f>
        <v/>
      </c>
      <c r="H160" s="447" t="str">
        <f>IF(A160="","",ROUND(UHG_csv!H160*VLOOKUP(Monatsverwendungsnachweis!$B171,Positionen,8,FALSE),2))</f>
        <v/>
      </c>
      <c r="I160" s="447" t="str">
        <f t="shared" si="18"/>
        <v/>
      </c>
      <c r="J160" s="329" t="str">
        <f>IF(A160="","",IF(Monatsverwendungsnachweis!S171="","",Monatsverwendungsnachweis!S171))</f>
        <v/>
      </c>
      <c r="K160" s="531" t="str">
        <f t="shared" si="19"/>
        <v/>
      </c>
      <c r="L160" s="533">
        <f>Monatsverwendungsnachweis!B171</f>
        <v>0</v>
      </c>
    </row>
    <row r="161" spans="1:12" x14ac:dyDescent="0.25">
      <c r="A161" s="328" t="str">
        <f>IF(Ermittlung_Kofi!M162=0,"",IFERROR(VLOOKUP(Monatsverwendungsnachweis!B172,Positionen,6,FALSE),""))</f>
        <v/>
      </c>
      <c r="B161" s="329" t="str">
        <f t="shared" si="15"/>
        <v/>
      </c>
      <c r="C161" s="328" t="str">
        <f>IF(A161="","",CONCATENATE("Refi_UHG_1"," / ",Monatsverwendungsnachweis!$D$7," / ",RIGHT(Monatsverwendungsnachweis!$F$7,2)," / ",ROW()-1))</f>
        <v/>
      </c>
      <c r="D161" s="330" t="str">
        <f t="shared" si="16"/>
        <v/>
      </c>
      <c r="E161" s="330" t="str">
        <f t="shared" si="17"/>
        <v/>
      </c>
      <c r="F161" s="329" t="str">
        <f>IF(A161="","",VLOOKUP(Monatsverwendungsnachweis!B172,Positionen,7,FALSE))</f>
        <v/>
      </c>
      <c r="G161" s="328" t="str">
        <f>IF(A161="","",CONCATENATE(UHG_csv!G161," x ",VLOOKUP(Monatsverwendungsnachweis!$B172,Positionen,8,FALSE)*100,"%"))</f>
        <v/>
      </c>
      <c r="H161" s="447" t="str">
        <f>IF(A161="","",ROUND(UHG_csv!H161*VLOOKUP(Monatsverwendungsnachweis!$B172,Positionen,8,FALSE),2))</f>
        <v/>
      </c>
      <c r="I161" s="447" t="str">
        <f t="shared" si="18"/>
        <v/>
      </c>
      <c r="J161" s="329" t="str">
        <f>IF(A161="","",IF(Monatsverwendungsnachweis!S172="","",Monatsverwendungsnachweis!S172))</f>
        <v/>
      </c>
      <c r="K161" s="531" t="str">
        <f t="shared" si="19"/>
        <v/>
      </c>
      <c r="L161" s="533">
        <f>Monatsverwendungsnachweis!B172</f>
        <v>0</v>
      </c>
    </row>
    <row r="162" spans="1:12" x14ac:dyDescent="0.25">
      <c r="A162" s="328" t="str">
        <f>IF(Ermittlung_Kofi!M163=0,"",IFERROR(VLOOKUP(Monatsverwendungsnachweis!B173,Positionen,6,FALSE),""))</f>
        <v/>
      </c>
      <c r="B162" s="329" t="str">
        <f t="shared" si="15"/>
        <v/>
      </c>
      <c r="C162" s="328" t="str">
        <f>IF(A162="","",CONCATENATE("Refi_UHG_1"," / ",Monatsverwendungsnachweis!$D$7," / ",RIGHT(Monatsverwendungsnachweis!$F$7,2)," / ",ROW()-1))</f>
        <v/>
      </c>
      <c r="D162" s="330" t="str">
        <f t="shared" si="16"/>
        <v/>
      </c>
      <c r="E162" s="330" t="str">
        <f t="shared" si="17"/>
        <v/>
      </c>
      <c r="F162" s="329" t="str">
        <f>IF(A162="","",VLOOKUP(Monatsverwendungsnachweis!B173,Positionen,7,FALSE))</f>
        <v/>
      </c>
      <c r="G162" s="328" t="str">
        <f>IF(A162="","",CONCATENATE(UHG_csv!G162," x ",VLOOKUP(Monatsverwendungsnachweis!$B173,Positionen,8,FALSE)*100,"%"))</f>
        <v/>
      </c>
      <c r="H162" s="447" t="str">
        <f>IF(A162="","",ROUND(UHG_csv!H162*VLOOKUP(Monatsverwendungsnachweis!$B173,Positionen,8,FALSE),2))</f>
        <v/>
      </c>
      <c r="I162" s="447" t="str">
        <f t="shared" si="18"/>
        <v/>
      </c>
      <c r="J162" s="329" t="str">
        <f>IF(A162="","",IF(Monatsverwendungsnachweis!S173="","",Monatsverwendungsnachweis!S173))</f>
        <v/>
      </c>
      <c r="K162" s="531" t="str">
        <f t="shared" si="19"/>
        <v/>
      </c>
      <c r="L162" s="533">
        <f>Monatsverwendungsnachweis!B173</f>
        <v>0</v>
      </c>
    </row>
    <row r="163" spans="1:12" x14ac:dyDescent="0.25">
      <c r="A163" s="328" t="str">
        <f>IF(Ermittlung_Kofi!M164=0,"",IFERROR(VLOOKUP(Monatsverwendungsnachweis!B174,Positionen,6,FALSE),""))</f>
        <v/>
      </c>
      <c r="B163" s="329" t="str">
        <f t="shared" si="15"/>
        <v/>
      </c>
      <c r="C163" s="328" t="str">
        <f>IF(A163="","",CONCATENATE("Refi_UHG_1"," / ",Monatsverwendungsnachweis!$D$7," / ",RIGHT(Monatsverwendungsnachweis!$F$7,2)," / ",ROW()-1))</f>
        <v/>
      </c>
      <c r="D163" s="330" t="str">
        <f t="shared" si="16"/>
        <v/>
      </c>
      <c r="E163" s="330" t="str">
        <f t="shared" si="17"/>
        <v/>
      </c>
      <c r="F163" s="329" t="str">
        <f>IF(A163="","",VLOOKUP(Monatsverwendungsnachweis!B174,Positionen,7,FALSE))</f>
        <v/>
      </c>
      <c r="G163" s="328" t="str">
        <f>IF(A163="","",CONCATENATE(UHG_csv!G163," x ",VLOOKUP(Monatsverwendungsnachweis!$B174,Positionen,8,FALSE)*100,"%"))</f>
        <v/>
      </c>
      <c r="H163" s="447" t="str">
        <f>IF(A163="","",ROUND(UHG_csv!H163*VLOOKUP(Monatsverwendungsnachweis!$B174,Positionen,8,FALSE),2))</f>
        <v/>
      </c>
      <c r="I163" s="447" t="str">
        <f t="shared" si="18"/>
        <v/>
      </c>
      <c r="J163" s="329" t="str">
        <f>IF(A163="","",IF(Monatsverwendungsnachweis!S174="","",Monatsverwendungsnachweis!S174))</f>
        <v/>
      </c>
      <c r="K163" s="531" t="str">
        <f t="shared" si="19"/>
        <v/>
      </c>
      <c r="L163" s="533">
        <f>Monatsverwendungsnachweis!B174</f>
        <v>0</v>
      </c>
    </row>
    <row r="164" spans="1:12" x14ac:dyDescent="0.25">
      <c r="A164" s="328" t="str">
        <f>IF(Ermittlung_Kofi!M165=0,"",IFERROR(VLOOKUP(Monatsverwendungsnachweis!B175,Positionen,6,FALSE),""))</f>
        <v/>
      </c>
      <c r="B164" s="329" t="str">
        <f t="shared" si="15"/>
        <v/>
      </c>
      <c r="C164" s="328" t="str">
        <f>IF(A164="","",CONCATENATE("Refi_UHG_1"," / ",Monatsverwendungsnachweis!$D$7," / ",RIGHT(Monatsverwendungsnachweis!$F$7,2)," / ",ROW()-1))</f>
        <v/>
      </c>
      <c r="D164" s="330" t="str">
        <f t="shared" si="16"/>
        <v/>
      </c>
      <c r="E164" s="330" t="str">
        <f t="shared" si="17"/>
        <v/>
      </c>
      <c r="F164" s="329" t="str">
        <f>IF(A164="","",VLOOKUP(Monatsverwendungsnachweis!B175,Positionen,7,FALSE))</f>
        <v/>
      </c>
      <c r="G164" s="328" t="str">
        <f>IF(A164="","",CONCATENATE(UHG_csv!G164," x ",VLOOKUP(Monatsverwendungsnachweis!$B175,Positionen,8,FALSE)*100,"%"))</f>
        <v/>
      </c>
      <c r="H164" s="447" t="str">
        <f>IF(A164="","",ROUND(UHG_csv!H164*VLOOKUP(Monatsverwendungsnachweis!$B175,Positionen,8,FALSE),2))</f>
        <v/>
      </c>
      <c r="I164" s="447" t="str">
        <f t="shared" si="18"/>
        <v/>
      </c>
      <c r="J164" s="329" t="str">
        <f>IF(A164="","",IF(Monatsverwendungsnachweis!S175="","",Monatsverwendungsnachweis!S175))</f>
        <v/>
      </c>
      <c r="K164" s="531" t="str">
        <f t="shared" si="19"/>
        <v/>
      </c>
      <c r="L164" s="533">
        <f>Monatsverwendungsnachweis!B175</f>
        <v>0</v>
      </c>
    </row>
    <row r="165" spans="1:12" x14ac:dyDescent="0.25">
      <c r="A165" s="328" t="str">
        <f>IF(Ermittlung_Kofi!M166=0,"",IFERROR(VLOOKUP(Monatsverwendungsnachweis!B176,Positionen,6,FALSE),""))</f>
        <v/>
      </c>
      <c r="B165" s="329" t="str">
        <f t="shared" si="15"/>
        <v/>
      </c>
      <c r="C165" s="328" t="str">
        <f>IF(A165="","",CONCATENATE("Refi_UHG_1"," / ",Monatsverwendungsnachweis!$D$7," / ",RIGHT(Monatsverwendungsnachweis!$F$7,2)," / ",ROW()-1))</f>
        <v/>
      </c>
      <c r="D165" s="330" t="str">
        <f t="shared" si="16"/>
        <v/>
      </c>
      <c r="E165" s="330" t="str">
        <f t="shared" si="17"/>
        <v/>
      </c>
      <c r="F165" s="329" t="str">
        <f>IF(A165="","",VLOOKUP(Monatsverwendungsnachweis!B176,Positionen,7,FALSE))</f>
        <v/>
      </c>
      <c r="G165" s="328" t="str">
        <f>IF(A165="","",CONCATENATE(UHG_csv!G165," x ",VLOOKUP(Monatsverwendungsnachweis!$B176,Positionen,8,FALSE)*100,"%"))</f>
        <v/>
      </c>
      <c r="H165" s="447" t="str">
        <f>IF(A165="","",ROUND(UHG_csv!H165*VLOOKUP(Monatsverwendungsnachweis!$B176,Positionen,8,FALSE),2))</f>
        <v/>
      </c>
      <c r="I165" s="447" t="str">
        <f t="shared" si="18"/>
        <v/>
      </c>
      <c r="J165" s="329" t="str">
        <f>IF(A165="","",IF(Monatsverwendungsnachweis!S176="","",Monatsverwendungsnachweis!S176))</f>
        <v/>
      </c>
      <c r="K165" s="531" t="str">
        <f t="shared" si="19"/>
        <v/>
      </c>
      <c r="L165" s="533">
        <f>Monatsverwendungsnachweis!B176</f>
        <v>0</v>
      </c>
    </row>
    <row r="166" spans="1:12" x14ac:dyDescent="0.25">
      <c r="A166" s="328" t="str">
        <f>IF(Ermittlung_Kofi!M167=0,"",IFERROR(VLOOKUP(Monatsverwendungsnachweis!B177,Positionen,6,FALSE),""))</f>
        <v/>
      </c>
      <c r="B166" s="329" t="str">
        <f t="shared" ref="B166:B229" si="20">IF(A166="","","ZE")</f>
        <v/>
      </c>
      <c r="C166" s="328" t="str">
        <f>IF(A166="","",CONCATENATE("Refi_UHG_1"," / ",Monatsverwendungsnachweis!$D$7," / ",RIGHT(Monatsverwendungsnachweis!$F$7,2)," / ",ROW()-1))</f>
        <v/>
      </c>
      <c r="D166" s="330" t="str">
        <f t="shared" ref="D166:D229" si="21">IF(A166="","",Monatsende)</f>
        <v/>
      </c>
      <c r="E166" s="330" t="str">
        <f t="shared" ref="E166:E229" si="22">IF(A166="","",Monatsende)</f>
        <v/>
      </c>
      <c r="F166" s="329" t="str">
        <f>IF(A166="","",VLOOKUP(Monatsverwendungsnachweis!B177,Positionen,7,FALSE))</f>
        <v/>
      </c>
      <c r="G166" s="328" t="str">
        <f>IF(A166="","",CONCATENATE(UHG_csv!G166," x ",VLOOKUP(Monatsverwendungsnachweis!$B177,Positionen,8,FALSE)*100,"%"))</f>
        <v/>
      </c>
      <c r="H166" s="447" t="str">
        <f>IF(A166="","",ROUND(UHG_csv!H166*VLOOKUP(Monatsverwendungsnachweis!$B177,Positionen,8,FALSE),2))</f>
        <v/>
      </c>
      <c r="I166" s="447" t="str">
        <f t="shared" ref="I166:I229" si="23">IF(A166="","",H166)</f>
        <v/>
      </c>
      <c r="J166" s="329" t="str">
        <f>IF(A166="","",IF(Monatsverwendungsnachweis!S177="","",Monatsverwendungsnachweis!S177))</f>
        <v/>
      </c>
      <c r="K166" s="531" t="str">
        <f t="shared" ref="K166:K229" si="24">IF(A166="","","0")</f>
        <v/>
      </c>
      <c r="L166" s="533">
        <f>Monatsverwendungsnachweis!B177</f>
        <v>0</v>
      </c>
    </row>
    <row r="167" spans="1:12" x14ac:dyDescent="0.25">
      <c r="A167" s="328" t="str">
        <f>IF(Ermittlung_Kofi!M168=0,"",IFERROR(VLOOKUP(Monatsverwendungsnachweis!B178,Positionen,6,FALSE),""))</f>
        <v/>
      </c>
      <c r="B167" s="329" t="str">
        <f t="shared" si="20"/>
        <v/>
      </c>
      <c r="C167" s="328" t="str">
        <f>IF(A167="","",CONCATENATE("Refi_UHG_1"," / ",Monatsverwendungsnachweis!$D$7," / ",RIGHT(Monatsverwendungsnachweis!$F$7,2)," / ",ROW()-1))</f>
        <v/>
      </c>
      <c r="D167" s="330" t="str">
        <f t="shared" si="21"/>
        <v/>
      </c>
      <c r="E167" s="330" t="str">
        <f t="shared" si="22"/>
        <v/>
      </c>
      <c r="F167" s="329" t="str">
        <f>IF(A167="","",VLOOKUP(Monatsverwendungsnachweis!B178,Positionen,7,FALSE))</f>
        <v/>
      </c>
      <c r="G167" s="328" t="str">
        <f>IF(A167="","",CONCATENATE(UHG_csv!G167," x ",VLOOKUP(Monatsverwendungsnachweis!$B178,Positionen,8,FALSE)*100,"%"))</f>
        <v/>
      </c>
      <c r="H167" s="447" t="str">
        <f>IF(A167="","",ROUND(UHG_csv!H167*VLOOKUP(Monatsverwendungsnachweis!$B178,Positionen,8,FALSE),2))</f>
        <v/>
      </c>
      <c r="I167" s="447" t="str">
        <f t="shared" si="23"/>
        <v/>
      </c>
      <c r="J167" s="329" t="str">
        <f>IF(A167="","",IF(Monatsverwendungsnachweis!S178="","",Monatsverwendungsnachweis!S178))</f>
        <v/>
      </c>
      <c r="K167" s="531" t="str">
        <f t="shared" si="24"/>
        <v/>
      </c>
      <c r="L167" s="533">
        <f>Monatsverwendungsnachweis!B178</f>
        <v>0</v>
      </c>
    </row>
    <row r="168" spans="1:12" x14ac:dyDescent="0.25">
      <c r="A168" s="328" t="str">
        <f>IF(Ermittlung_Kofi!M169=0,"",IFERROR(VLOOKUP(Monatsverwendungsnachweis!B179,Positionen,6,FALSE),""))</f>
        <v/>
      </c>
      <c r="B168" s="329" t="str">
        <f t="shared" si="20"/>
        <v/>
      </c>
      <c r="C168" s="328" t="str">
        <f>IF(A168="","",CONCATENATE("Refi_UHG_1"," / ",Monatsverwendungsnachweis!$D$7," / ",RIGHT(Monatsverwendungsnachweis!$F$7,2)," / ",ROW()-1))</f>
        <v/>
      </c>
      <c r="D168" s="330" t="str">
        <f t="shared" si="21"/>
        <v/>
      </c>
      <c r="E168" s="330" t="str">
        <f t="shared" si="22"/>
        <v/>
      </c>
      <c r="F168" s="329" t="str">
        <f>IF(A168="","",VLOOKUP(Monatsverwendungsnachweis!B179,Positionen,7,FALSE))</f>
        <v/>
      </c>
      <c r="G168" s="328" t="str">
        <f>IF(A168="","",CONCATENATE(UHG_csv!G168," x ",VLOOKUP(Monatsverwendungsnachweis!$B179,Positionen,8,FALSE)*100,"%"))</f>
        <v/>
      </c>
      <c r="H168" s="447" t="str">
        <f>IF(A168="","",ROUND(UHG_csv!H168*VLOOKUP(Monatsverwendungsnachweis!$B179,Positionen,8,FALSE),2))</f>
        <v/>
      </c>
      <c r="I168" s="447" t="str">
        <f t="shared" si="23"/>
        <v/>
      </c>
      <c r="J168" s="329" t="str">
        <f>IF(A168="","",IF(Monatsverwendungsnachweis!S179="","",Monatsverwendungsnachweis!S179))</f>
        <v/>
      </c>
      <c r="K168" s="531" t="str">
        <f t="shared" si="24"/>
        <v/>
      </c>
      <c r="L168" s="533">
        <f>Monatsverwendungsnachweis!B179</f>
        <v>0</v>
      </c>
    </row>
    <row r="169" spans="1:12" x14ac:dyDescent="0.25">
      <c r="A169" s="328" t="str">
        <f>IF(Ermittlung_Kofi!M170=0,"",IFERROR(VLOOKUP(Monatsverwendungsnachweis!B180,Positionen,6,FALSE),""))</f>
        <v/>
      </c>
      <c r="B169" s="329" t="str">
        <f t="shared" si="20"/>
        <v/>
      </c>
      <c r="C169" s="328" t="str">
        <f>IF(A169="","",CONCATENATE("Refi_UHG_1"," / ",Monatsverwendungsnachweis!$D$7," / ",RIGHT(Monatsverwendungsnachweis!$F$7,2)," / ",ROW()-1))</f>
        <v/>
      </c>
      <c r="D169" s="330" t="str">
        <f t="shared" si="21"/>
        <v/>
      </c>
      <c r="E169" s="330" t="str">
        <f t="shared" si="22"/>
        <v/>
      </c>
      <c r="F169" s="329" t="str">
        <f>IF(A169="","",VLOOKUP(Monatsverwendungsnachweis!B180,Positionen,7,FALSE))</f>
        <v/>
      </c>
      <c r="G169" s="328" t="str">
        <f>IF(A169="","",CONCATENATE(UHG_csv!G169," x ",VLOOKUP(Monatsverwendungsnachweis!$B180,Positionen,8,FALSE)*100,"%"))</f>
        <v/>
      </c>
      <c r="H169" s="447" t="str">
        <f>IF(A169="","",ROUND(UHG_csv!H169*VLOOKUP(Monatsverwendungsnachweis!$B180,Positionen,8,FALSE),2))</f>
        <v/>
      </c>
      <c r="I169" s="447" t="str">
        <f t="shared" si="23"/>
        <v/>
      </c>
      <c r="J169" s="329" t="str">
        <f>IF(A169="","",IF(Monatsverwendungsnachweis!S180="","",Monatsverwendungsnachweis!S180))</f>
        <v/>
      </c>
      <c r="K169" s="531" t="str">
        <f t="shared" si="24"/>
        <v/>
      </c>
      <c r="L169" s="533">
        <f>Monatsverwendungsnachweis!B180</f>
        <v>0</v>
      </c>
    </row>
    <row r="170" spans="1:12" x14ac:dyDescent="0.25">
      <c r="A170" s="328" t="str">
        <f>IF(Ermittlung_Kofi!M171=0,"",IFERROR(VLOOKUP(Monatsverwendungsnachweis!B181,Positionen,6,FALSE),""))</f>
        <v/>
      </c>
      <c r="B170" s="329" t="str">
        <f t="shared" si="20"/>
        <v/>
      </c>
      <c r="C170" s="328" t="str">
        <f>IF(A170="","",CONCATENATE("Refi_UHG_1"," / ",Monatsverwendungsnachweis!$D$7," / ",RIGHT(Monatsverwendungsnachweis!$F$7,2)," / ",ROW()-1))</f>
        <v/>
      </c>
      <c r="D170" s="330" t="str">
        <f t="shared" si="21"/>
        <v/>
      </c>
      <c r="E170" s="330" t="str">
        <f t="shared" si="22"/>
        <v/>
      </c>
      <c r="F170" s="329" t="str">
        <f>IF(A170="","",VLOOKUP(Monatsverwendungsnachweis!B181,Positionen,7,FALSE))</f>
        <v/>
      </c>
      <c r="G170" s="328" t="str">
        <f>IF(A170="","",CONCATENATE(UHG_csv!G170," x ",VLOOKUP(Monatsverwendungsnachweis!$B181,Positionen,8,FALSE)*100,"%"))</f>
        <v/>
      </c>
      <c r="H170" s="447" t="str">
        <f>IF(A170="","",ROUND(UHG_csv!H170*VLOOKUP(Monatsverwendungsnachweis!$B181,Positionen,8,FALSE),2))</f>
        <v/>
      </c>
      <c r="I170" s="447" t="str">
        <f t="shared" si="23"/>
        <v/>
      </c>
      <c r="J170" s="329" t="str">
        <f>IF(A170="","",IF(Monatsverwendungsnachweis!S181="","",Monatsverwendungsnachweis!S181))</f>
        <v/>
      </c>
      <c r="K170" s="531" t="str">
        <f t="shared" si="24"/>
        <v/>
      </c>
      <c r="L170" s="533">
        <f>Monatsverwendungsnachweis!B181</f>
        <v>0</v>
      </c>
    </row>
    <row r="171" spans="1:12" x14ac:dyDescent="0.25">
      <c r="A171" s="328" t="str">
        <f>IF(Ermittlung_Kofi!M172=0,"",IFERROR(VLOOKUP(Monatsverwendungsnachweis!B182,Positionen,6,FALSE),""))</f>
        <v/>
      </c>
      <c r="B171" s="329" t="str">
        <f t="shared" si="20"/>
        <v/>
      </c>
      <c r="C171" s="328" t="str">
        <f>IF(A171="","",CONCATENATE("Refi_UHG_1"," / ",Monatsverwendungsnachweis!$D$7," / ",RIGHT(Monatsverwendungsnachweis!$F$7,2)," / ",ROW()-1))</f>
        <v/>
      </c>
      <c r="D171" s="330" t="str">
        <f t="shared" si="21"/>
        <v/>
      </c>
      <c r="E171" s="330" t="str">
        <f t="shared" si="22"/>
        <v/>
      </c>
      <c r="F171" s="329" t="str">
        <f>IF(A171="","",VLOOKUP(Monatsverwendungsnachweis!B182,Positionen,7,FALSE))</f>
        <v/>
      </c>
      <c r="G171" s="328" t="str">
        <f>IF(A171="","",CONCATENATE(UHG_csv!G171," x ",VLOOKUP(Monatsverwendungsnachweis!$B182,Positionen,8,FALSE)*100,"%"))</f>
        <v/>
      </c>
      <c r="H171" s="447" t="str">
        <f>IF(A171="","",ROUND(UHG_csv!H171*VLOOKUP(Monatsverwendungsnachweis!$B182,Positionen,8,FALSE),2))</f>
        <v/>
      </c>
      <c r="I171" s="447" t="str">
        <f t="shared" si="23"/>
        <v/>
      </c>
      <c r="J171" s="329" t="str">
        <f>IF(A171="","",IF(Monatsverwendungsnachweis!S182="","",Monatsverwendungsnachweis!S182))</f>
        <v/>
      </c>
      <c r="K171" s="531" t="str">
        <f t="shared" si="24"/>
        <v/>
      </c>
      <c r="L171" s="533">
        <f>Monatsverwendungsnachweis!B182</f>
        <v>0</v>
      </c>
    </row>
    <row r="172" spans="1:12" x14ac:dyDescent="0.25">
      <c r="A172" s="328" t="str">
        <f>IF(Ermittlung_Kofi!M173=0,"",IFERROR(VLOOKUP(Monatsverwendungsnachweis!B183,Positionen,6,FALSE),""))</f>
        <v/>
      </c>
      <c r="B172" s="329" t="str">
        <f t="shared" si="20"/>
        <v/>
      </c>
      <c r="C172" s="328" t="str">
        <f>IF(A172="","",CONCATENATE("Refi_UHG_1"," / ",Monatsverwendungsnachweis!$D$7," / ",RIGHT(Monatsverwendungsnachweis!$F$7,2)," / ",ROW()-1))</f>
        <v/>
      </c>
      <c r="D172" s="330" t="str">
        <f t="shared" si="21"/>
        <v/>
      </c>
      <c r="E172" s="330" t="str">
        <f t="shared" si="22"/>
        <v/>
      </c>
      <c r="F172" s="329" t="str">
        <f>IF(A172="","",VLOOKUP(Monatsverwendungsnachweis!B183,Positionen,7,FALSE))</f>
        <v/>
      </c>
      <c r="G172" s="328" t="str">
        <f>IF(A172="","",CONCATENATE(UHG_csv!G172," x ",VLOOKUP(Monatsverwendungsnachweis!$B183,Positionen,8,FALSE)*100,"%"))</f>
        <v/>
      </c>
      <c r="H172" s="447" t="str">
        <f>IF(A172="","",ROUND(UHG_csv!H172*VLOOKUP(Monatsverwendungsnachweis!$B183,Positionen,8,FALSE),2))</f>
        <v/>
      </c>
      <c r="I172" s="447" t="str">
        <f t="shared" si="23"/>
        <v/>
      </c>
      <c r="J172" s="329" t="str">
        <f>IF(A172="","",IF(Monatsverwendungsnachweis!S183="","",Monatsverwendungsnachweis!S183))</f>
        <v/>
      </c>
      <c r="K172" s="531" t="str">
        <f t="shared" si="24"/>
        <v/>
      </c>
      <c r="L172" s="533">
        <f>Monatsverwendungsnachweis!B183</f>
        <v>0</v>
      </c>
    </row>
    <row r="173" spans="1:12" x14ac:dyDescent="0.25">
      <c r="A173" s="328" t="str">
        <f>IF(Ermittlung_Kofi!M174=0,"",IFERROR(VLOOKUP(Monatsverwendungsnachweis!B184,Positionen,6,FALSE),""))</f>
        <v/>
      </c>
      <c r="B173" s="329" t="str">
        <f t="shared" si="20"/>
        <v/>
      </c>
      <c r="C173" s="328" t="str">
        <f>IF(A173="","",CONCATENATE("Refi_UHG_1"," / ",Monatsverwendungsnachweis!$D$7," / ",RIGHT(Monatsverwendungsnachweis!$F$7,2)," / ",ROW()-1))</f>
        <v/>
      </c>
      <c r="D173" s="330" t="str">
        <f t="shared" si="21"/>
        <v/>
      </c>
      <c r="E173" s="330" t="str">
        <f t="shared" si="22"/>
        <v/>
      </c>
      <c r="F173" s="329" t="str">
        <f>IF(A173="","",VLOOKUP(Monatsverwendungsnachweis!B184,Positionen,7,FALSE))</f>
        <v/>
      </c>
      <c r="G173" s="328" t="str">
        <f>IF(A173="","",CONCATENATE(UHG_csv!G173," x ",VLOOKUP(Monatsverwendungsnachweis!$B184,Positionen,8,FALSE)*100,"%"))</f>
        <v/>
      </c>
      <c r="H173" s="447" t="str">
        <f>IF(A173="","",ROUND(UHG_csv!H173*VLOOKUP(Monatsverwendungsnachweis!$B184,Positionen,8,FALSE),2))</f>
        <v/>
      </c>
      <c r="I173" s="447" t="str">
        <f t="shared" si="23"/>
        <v/>
      </c>
      <c r="J173" s="329" t="str">
        <f>IF(A173="","",IF(Monatsverwendungsnachweis!S184="","",Monatsverwendungsnachweis!S184))</f>
        <v/>
      </c>
      <c r="K173" s="531" t="str">
        <f t="shared" si="24"/>
        <v/>
      </c>
      <c r="L173" s="533">
        <f>Monatsverwendungsnachweis!B184</f>
        <v>0</v>
      </c>
    </row>
    <row r="174" spans="1:12" x14ac:dyDescent="0.25">
      <c r="A174" s="328" t="str">
        <f>IF(Ermittlung_Kofi!M175=0,"",IFERROR(VLOOKUP(Monatsverwendungsnachweis!B185,Positionen,6,FALSE),""))</f>
        <v/>
      </c>
      <c r="B174" s="329" t="str">
        <f t="shared" si="20"/>
        <v/>
      </c>
      <c r="C174" s="328" t="str">
        <f>IF(A174="","",CONCATENATE("Refi_UHG_1"," / ",Monatsverwendungsnachweis!$D$7," / ",RIGHT(Monatsverwendungsnachweis!$F$7,2)," / ",ROW()-1))</f>
        <v/>
      </c>
      <c r="D174" s="330" t="str">
        <f t="shared" si="21"/>
        <v/>
      </c>
      <c r="E174" s="330" t="str">
        <f t="shared" si="22"/>
        <v/>
      </c>
      <c r="F174" s="329" t="str">
        <f>IF(A174="","",VLOOKUP(Monatsverwendungsnachweis!B185,Positionen,7,FALSE))</f>
        <v/>
      </c>
      <c r="G174" s="328" t="str">
        <f>IF(A174="","",CONCATENATE(UHG_csv!G174," x ",VLOOKUP(Monatsverwendungsnachweis!$B185,Positionen,8,FALSE)*100,"%"))</f>
        <v/>
      </c>
      <c r="H174" s="447" t="str">
        <f>IF(A174="","",ROUND(UHG_csv!H174*VLOOKUP(Monatsverwendungsnachweis!$B185,Positionen,8,FALSE),2))</f>
        <v/>
      </c>
      <c r="I174" s="447" t="str">
        <f t="shared" si="23"/>
        <v/>
      </c>
      <c r="J174" s="329" t="str">
        <f>IF(A174="","",IF(Monatsverwendungsnachweis!S185="","",Monatsverwendungsnachweis!S185))</f>
        <v/>
      </c>
      <c r="K174" s="531" t="str">
        <f t="shared" si="24"/>
        <v/>
      </c>
      <c r="L174" s="533">
        <f>Monatsverwendungsnachweis!B185</f>
        <v>0</v>
      </c>
    </row>
    <row r="175" spans="1:12" x14ac:dyDescent="0.25">
      <c r="A175" s="328" t="str">
        <f>IF(Ermittlung_Kofi!M176=0,"",IFERROR(VLOOKUP(Monatsverwendungsnachweis!B186,Positionen,6,FALSE),""))</f>
        <v/>
      </c>
      <c r="B175" s="329" t="str">
        <f t="shared" si="20"/>
        <v/>
      </c>
      <c r="C175" s="328" t="str">
        <f>IF(A175="","",CONCATENATE("Refi_UHG_1"," / ",Monatsverwendungsnachweis!$D$7," / ",RIGHT(Monatsverwendungsnachweis!$F$7,2)," / ",ROW()-1))</f>
        <v/>
      </c>
      <c r="D175" s="330" t="str">
        <f t="shared" si="21"/>
        <v/>
      </c>
      <c r="E175" s="330" t="str">
        <f t="shared" si="22"/>
        <v/>
      </c>
      <c r="F175" s="329" t="str">
        <f>IF(A175="","",VLOOKUP(Monatsverwendungsnachweis!B186,Positionen,7,FALSE))</f>
        <v/>
      </c>
      <c r="G175" s="328" t="str">
        <f>IF(A175="","",CONCATENATE(UHG_csv!G175," x ",VLOOKUP(Monatsverwendungsnachweis!$B186,Positionen,8,FALSE)*100,"%"))</f>
        <v/>
      </c>
      <c r="H175" s="447" t="str">
        <f>IF(A175="","",ROUND(UHG_csv!H175*VLOOKUP(Monatsverwendungsnachweis!$B186,Positionen,8,FALSE),2))</f>
        <v/>
      </c>
      <c r="I175" s="447" t="str">
        <f t="shared" si="23"/>
        <v/>
      </c>
      <c r="J175" s="329" t="str">
        <f>IF(A175="","",IF(Monatsverwendungsnachweis!S186="","",Monatsverwendungsnachweis!S186))</f>
        <v/>
      </c>
      <c r="K175" s="531" t="str">
        <f t="shared" si="24"/>
        <v/>
      </c>
      <c r="L175" s="533">
        <f>Monatsverwendungsnachweis!B186</f>
        <v>0</v>
      </c>
    </row>
    <row r="176" spans="1:12" x14ac:dyDescent="0.25">
      <c r="A176" s="328" t="str">
        <f>IF(Ermittlung_Kofi!M177=0,"",IFERROR(VLOOKUP(Monatsverwendungsnachweis!B187,Positionen,6,FALSE),""))</f>
        <v/>
      </c>
      <c r="B176" s="329" t="str">
        <f t="shared" si="20"/>
        <v/>
      </c>
      <c r="C176" s="328" t="str">
        <f>IF(A176="","",CONCATENATE("Refi_UHG_1"," / ",Monatsverwendungsnachweis!$D$7," / ",RIGHT(Monatsverwendungsnachweis!$F$7,2)," / ",ROW()-1))</f>
        <v/>
      </c>
      <c r="D176" s="330" t="str">
        <f t="shared" si="21"/>
        <v/>
      </c>
      <c r="E176" s="330" t="str">
        <f t="shared" si="22"/>
        <v/>
      </c>
      <c r="F176" s="329" t="str">
        <f>IF(A176="","",VLOOKUP(Monatsverwendungsnachweis!B187,Positionen,7,FALSE))</f>
        <v/>
      </c>
      <c r="G176" s="328" t="str">
        <f>IF(A176="","",CONCATENATE(UHG_csv!G176," x ",VLOOKUP(Monatsverwendungsnachweis!$B187,Positionen,8,FALSE)*100,"%"))</f>
        <v/>
      </c>
      <c r="H176" s="447" t="str">
        <f>IF(A176="","",ROUND(UHG_csv!H176*VLOOKUP(Monatsverwendungsnachweis!$B187,Positionen,8,FALSE),2))</f>
        <v/>
      </c>
      <c r="I176" s="447" t="str">
        <f t="shared" si="23"/>
        <v/>
      </c>
      <c r="J176" s="329" t="str">
        <f>IF(A176="","",IF(Monatsverwendungsnachweis!S187="","",Monatsverwendungsnachweis!S187))</f>
        <v/>
      </c>
      <c r="K176" s="531" t="str">
        <f t="shared" si="24"/>
        <v/>
      </c>
      <c r="L176" s="533">
        <f>Monatsverwendungsnachweis!B187</f>
        <v>0</v>
      </c>
    </row>
    <row r="177" spans="1:12" x14ac:dyDescent="0.25">
      <c r="A177" s="328" t="str">
        <f>IF(Ermittlung_Kofi!M178=0,"",IFERROR(VLOOKUP(Monatsverwendungsnachweis!B188,Positionen,6,FALSE),""))</f>
        <v/>
      </c>
      <c r="B177" s="329" t="str">
        <f t="shared" si="20"/>
        <v/>
      </c>
      <c r="C177" s="328" t="str">
        <f>IF(A177="","",CONCATENATE("Refi_UHG_1"," / ",Monatsverwendungsnachweis!$D$7," / ",RIGHT(Monatsverwendungsnachweis!$F$7,2)," / ",ROW()-1))</f>
        <v/>
      </c>
      <c r="D177" s="330" t="str">
        <f t="shared" si="21"/>
        <v/>
      </c>
      <c r="E177" s="330" t="str">
        <f t="shared" si="22"/>
        <v/>
      </c>
      <c r="F177" s="329" t="str">
        <f>IF(A177="","",VLOOKUP(Monatsverwendungsnachweis!B188,Positionen,7,FALSE))</f>
        <v/>
      </c>
      <c r="G177" s="328" t="str">
        <f>IF(A177="","",CONCATENATE(UHG_csv!G177," x ",VLOOKUP(Monatsverwendungsnachweis!$B188,Positionen,8,FALSE)*100,"%"))</f>
        <v/>
      </c>
      <c r="H177" s="447" t="str">
        <f>IF(A177="","",ROUND(UHG_csv!H177*VLOOKUP(Monatsverwendungsnachweis!$B188,Positionen,8,FALSE),2))</f>
        <v/>
      </c>
      <c r="I177" s="447" t="str">
        <f t="shared" si="23"/>
        <v/>
      </c>
      <c r="J177" s="329" t="str">
        <f>IF(A177="","",IF(Monatsverwendungsnachweis!S188="","",Monatsverwendungsnachweis!S188))</f>
        <v/>
      </c>
      <c r="K177" s="531" t="str">
        <f t="shared" si="24"/>
        <v/>
      </c>
      <c r="L177" s="533">
        <f>Monatsverwendungsnachweis!B188</f>
        <v>0</v>
      </c>
    </row>
    <row r="178" spans="1:12" x14ac:dyDescent="0.25">
      <c r="A178" s="328" t="str">
        <f>IF(Ermittlung_Kofi!M179=0,"",IFERROR(VLOOKUP(Monatsverwendungsnachweis!B189,Positionen,6,FALSE),""))</f>
        <v/>
      </c>
      <c r="B178" s="329" t="str">
        <f t="shared" si="20"/>
        <v/>
      </c>
      <c r="C178" s="328" t="str">
        <f>IF(A178="","",CONCATENATE("Refi_UHG_1"," / ",Monatsverwendungsnachweis!$D$7," / ",RIGHT(Monatsverwendungsnachweis!$F$7,2)," / ",ROW()-1))</f>
        <v/>
      </c>
      <c r="D178" s="330" t="str">
        <f t="shared" si="21"/>
        <v/>
      </c>
      <c r="E178" s="330" t="str">
        <f t="shared" si="22"/>
        <v/>
      </c>
      <c r="F178" s="329" t="str">
        <f>IF(A178="","",VLOOKUP(Monatsverwendungsnachweis!B189,Positionen,7,FALSE))</f>
        <v/>
      </c>
      <c r="G178" s="328" t="str">
        <f>IF(A178="","",CONCATENATE(UHG_csv!G178," x ",VLOOKUP(Monatsverwendungsnachweis!$B189,Positionen,8,FALSE)*100,"%"))</f>
        <v/>
      </c>
      <c r="H178" s="447" t="str">
        <f>IF(A178="","",ROUND(UHG_csv!H178*VLOOKUP(Monatsverwendungsnachweis!$B189,Positionen,8,FALSE),2))</f>
        <v/>
      </c>
      <c r="I178" s="447" t="str">
        <f t="shared" si="23"/>
        <v/>
      </c>
      <c r="J178" s="329" t="str">
        <f>IF(A178="","",IF(Monatsverwendungsnachweis!S189="","",Monatsverwendungsnachweis!S189))</f>
        <v/>
      </c>
      <c r="K178" s="531" t="str">
        <f t="shared" si="24"/>
        <v/>
      </c>
      <c r="L178" s="533">
        <f>Monatsverwendungsnachweis!B189</f>
        <v>0</v>
      </c>
    </row>
    <row r="179" spans="1:12" x14ac:dyDescent="0.25">
      <c r="A179" s="328" t="str">
        <f>IF(Ermittlung_Kofi!M180=0,"",IFERROR(VLOOKUP(Monatsverwendungsnachweis!B190,Positionen,6,FALSE),""))</f>
        <v/>
      </c>
      <c r="B179" s="329" t="str">
        <f t="shared" si="20"/>
        <v/>
      </c>
      <c r="C179" s="328" t="str">
        <f>IF(A179="","",CONCATENATE("Refi_UHG_1"," / ",Monatsverwendungsnachweis!$D$7," / ",RIGHT(Monatsverwendungsnachweis!$F$7,2)," / ",ROW()-1))</f>
        <v/>
      </c>
      <c r="D179" s="330" t="str">
        <f t="shared" si="21"/>
        <v/>
      </c>
      <c r="E179" s="330" t="str">
        <f t="shared" si="22"/>
        <v/>
      </c>
      <c r="F179" s="329" t="str">
        <f>IF(A179="","",VLOOKUP(Monatsverwendungsnachweis!B190,Positionen,7,FALSE))</f>
        <v/>
      </c>
      <c r="G179" s="328" t="str">
        <f>IF(A179="","",CONCATENATE(UHG_csv!G179," x ",VLOOKUP(Monatsverwendungsnachweis!$B190,Positionen,8,FALSE)*100,"%"))</f>
        <v/>
      </c>
      <c r="H179" s="447" t="str">
        <f>IF(A179="","",ROUND(UHG_csv!H179*VLOOKUP(Monatsverwendungsnachweis!$B190,Positionen,8,FALSE),2))</f>
        <v/>
      </c>
      <c r="I179" s="447" t="str">
        <f t="shared" si="23"/>
        <v/>
      </c>
      <c r="J179" s="329" t="str">
        <f>IF(A179="","",IF(Monatsverwendungsnachweis!S190="","",Monatsverwendungsnachweis!S190))</f>
        <v/>
      </c>
      <c r="K179" s="531" t="str">
        <f t="shared" si="24"/>
        <v/>
      </c>
      <c r="L179" s="533">
        <f>Monatsverwendungsnachweis!B190</f>
        <v>0</v>
      </c>
    </row>
    <row r="180" spans="1:12" x14ac:dyDescent="0.25">
      <c r="A180" s="328" t="str">
        <f>IF(Ermittlung_Kofi!M181=0,"",IFERROR(VLOOKUP(Monatsverwendungsnachweis!B191,Positionen,6,FALSE),""))</f>
        <v/>
      </c>
      <c r="B180" s="329" t="str">
        <f t="shared" si="20"/>
        <v/>
      </c>
      <c r="C180" s="328" t="str">
        <f>IF(A180="","",CONCATENATE("Refi_UHG_1"," / ",Monatsverwendungsnachweis!$D$7," / ",RIGHT(Monatsverwendungsnachweis!$F$7,2)," / ",ROW()-1))</f>
        <v/>
      </c>
      <c r="D180" s="330" t="str">
        <f t="shared" si="21"/>
        <v/>
      </c>
      <c r="E180" s="330" t="str">
        <f t="shared" si="22"/>
        <v/>
      </c>
      <c r="F180" s="329" t="str">
        <f>IF(A180="","",VLOOKUP(Monatsverwendungsnachweis!B191,Positionen,7,FALSE))</f>
        <v/>
      </c>
      <c r="G180" s="328" t="str">
        <f>IF(A180="","",CONCATENATE(UHG_csv!G180," x ",VLOOKUP(Monatsverwendungsnachweis!$B191,Positionen,8,FALSE)*100,"%"))</f>
        <v/>
      </c>
      <c r="H180" s="447" t="str">
        <f>IF(A180="","",ROUND(UHG_csv!H180*VLOOKUP(Monatsverwendungsnachweis!$B191,Positionen,8,FALSE),2))</f>
        <v/>
      </c>
      <c r="I180" s="447" t="str">
        <f t="shared" si="23"/>
        <v/>
      </c>
      <c r="J180" s="329" t="str">
        <f>IF(A180="","",IF(Monatsverwendungsnachweis!S191="","",Monatsverwendungsnachweis!S191))</f>
        <v/>
      </c>
      <c r="K180" s="531" t="str">
        <f t="shared" si="24"/>
        <v/>
      </c>
      <c r="L180" s="533">
        <f>Monatsverwendungsnachweis!B191</f>
        <v>0</v>
      </c>
    </row>
    <row r="181" spans="1:12" x14ac:dyDescent="0.25">
      <c r="A181" s="328" t="str">
        <f>IF(Ermittlung_Kofi!M182=0,"",IFERROR(VLOOKUP(Monatsverwendungsnachweis!B192,Positionen,6,FALSE),""))</f>
        <v/>
      </c>
      <c r="B181" s="329" t="str">
        <f t="shared" si="20"/>
        <v/>
      </c>
      <c r="C181" s="328" t="str">
        <f>IF(A181="","",CONCATENATE("Refi_UHG_1"," / ",Monatsverwendungsnachweis!$D$7," / ",RIGHT(Monatsverwendungsnachweis!$F$7,2)," / ",ROW()-1))</f>
        <v/>
      </c>
      <c r="D181" s="330" t="str">
        <f t="shared" si="21"/>
        <v/>
      </c>
      <c r="E181" s="330" t="str">
        <f t="shared" si="22"/>
        <v/>
      </c>
      <c r="F181" s="329" t="str">
        <f>IF(A181="","",VLOOKUP(Monatsverwendungsnachweis!B192,Positionen,7,FALSE))</f>
        <v/>
      </c>
      <c r="G181" s="328" t="str">
        <f>IF(A181="","",CONCATENATE(UHG_csv!G181," x ",VLOOKUP(Monatsverwendungsnachweis!$B192,Positionen,8,FALSE)*100,"%"))</f>
        <v/>
      </c>
      <c r="H181" s="447" t="str">
        <f>IF(A181="","",ROUND(UHG_csv!H181*VLOOKUP(Monatsverwendungsnachweis!$B192,Positionen,8,FALSE),2))</f>
        <v/>
      </c>
      <c r="I181" s="447" t="str">
        <f t="shared" si="23"/>
        <v/>
      </c>
      <c r="J181" s="329" t="str">
        <f>IF(A181="","",IF(Monatsverwendungsnachweis!S192="","",Monatsverwendungsnachweis!S192))</f>
        <v/>
      </c>
      <c r="K181" s="531" t="str">
        <f t="shared" si="24"/>
        <v/>
      </c>
      <c r="L181" s="533">
        <f>Monatsverwendungsnachweis!B192</f>
        <v>0</v>
      </c>
    </row>
    <row r="182" spans="1:12" x14ac:dyDescent="0.25">
      <c r="A182" s="328" t="str">
        <f>IF(Ermittlung_Kofi!M183=0,"",IFERROR(VLOOKUP(Monatsverwendungsnachweis!B193,Positionen,6,FALSE),""))</f>
        <v/>
      </c>
      <c r="B182" s="329" t="str">
        <f t="shared" si="20"/>
        <v/>
      </c>
      <c r="C182" s="328" t="str">
        <f>IF(A182="","",CONCATENATE("Refi_UHG_1"," / ",Monatsverwendungsnachweis!$D$7," / ",RIGHT(Monatsverwendungsnachweis!$F$7,2)," / ",ROW()-1))</f>
        <v/>
      </c>
      <c r="D182" s="330" t="str">
        <f t="shared" si="21"/>
        <v/>
      </c>
      <c r="E182" s="330" t="str">
        <f t="shared" si="22"/>
        <v/>
      </c>
      <c r="F182" s="329" t="str">
        <f>IF(A182="","",VLOOKUP(Monatsverwendungsnachweis!B193,Positionen,7,FALSE))</f>
        <v/>
      </c>
      <c r="G182" s="328" t="str">
        <f>IF(A182="","",CONCATENATE(UHG_csv!G182," x ",VLOOKUP(Monatsverwendungsnachweis!$B193,Positionen,8,FALSE)*100,"%"))</f>
        <v/>
      </c>
      <c r="H182" s="447" t="str">
        <f>IF(A182="","",ROUND(UHG_csv!H182*VLOOKUP(Monatsverwendungsnachweis!$B193,Positionen,8,FALSE),2))</f>
        <v/>
      </c>
      <c r="I182" s="447" t="str">
        <f t="shared" si="23"/>
        <v/>
      </c>
      <c r="J182" s="329" t="str">
        <f>IF(A182="","",IF(Monatsverwendungsnachweis!S193="","",Monatsverwendungsnachweis!S193))</f>
        <v/>
      </c>
      <c r="K182" s="531" t="str">
        <f t="shared" si="24"/>
        <v/>
      </c>
      <c r="L182" s="533">
        <f>Monatsverwendungsnachweis!B193</f>
        <v>0</v>
      </c>
    </row>
    <row r="183" spans="1:12" x14ac:dyDescent="0.25">
      <c r="A183" s="328" t="str">
        <f>IF(Ermittlung_Kofi!M184=0,"",IFERROR(VLOOKUP(Monatsverwendungsnachweis!B194,Positionen,6,FALSE),""))</f>
        <v/>
      </c>
      <c r="B183" s="329" t="str">
        <f t="shared" si="20"/>
        <v/>
      </c>
      <c r="C183" s="328" t="str">
        <f>IF(A183="","",CONCATENATE("Refi_UHG_1"," / ",Monatsverwendungsnachweis!$D$7," / ",RIGHT(Monatsverwendungsnachweis!$F$7,2)," / ",ROW()-1))</f>
        <v/>
      </c>
      <c r="D183" s="330" t="str">
        <f t="shared" si="21"/>
        <v/>
      </c>
      <c r="E183" s="330" t="str">
        <f t="shared" si="22"/>
        <v/>
      </c>
      <c r="F183" s="329" t="str">
        <f>IF(A183="","",VLOOKUP(Monatsverwendungsnachweis!B194,Positionen,7,FALSE))</f>
        <v/>
      </c>
      <c r="G183" s="328" t="str">
        <f>IF(A183="","",CONCATENATE(UHG_csv!G183," x ",VLOOKUP(Monatsverwendungsnachweis!$B194,Positionen,8,FALSE)*100,"%"))</f>
        <v/>
      </c>
      <c r="H183" s="447" t="str">
        <f>IF(A183="","",ROUND(UHG_csv!H183*VLOOKUP(Monatsverwendungsnachweis!$B194,Positionen,8,FALSE),2))</f>
        <v/>
      </c>
      <c r="I183" s="447" t="str">
        <f t="shared" si="23"/>
        <v/>
      </c>
      <c r="J183" s="329" t="str">
        <f>IF(A183="","",IF(Monatsverwendungsnachweis!S194="","",Monatsverwendungsnachweis!S194))</f>
        <v/>
      </c>
      <c r="K183" s="531" t="str">
        <f t="shared" si="24"/>
        <v/>
      </c>
      <c r="L183" s="533">
        <f>Monatsverwendungsnachweis!B194</f>
        <v>0</v>
      </c>
    </row>
    <row r="184" spans="1:12" x14ac:dyDescent="0.25">
      <c r="A184" s="328" t="str">
        <f>IF(Ermittlung_Kofi!M185=0,"",IFERROR(VLOOKUP(Monatsverwendungsnachweis!B195,Positionen,6,FALSE),""))</f>
        <v/>
      </c>
      <c r="B184" s="329" t="str">
        <f t="shared" si="20"/>
        <v/>
      </c>
      <c r="C184" s="328" t="str">
        <f>IF(A184="","",CONCATENATE("Refi_UHG_1"," / ",Monatsverwendungsnachweis!$D$7," / ",RIGHT(Monatsverwendungsnachweis!$F$7,2)," / ",ROW()-1))</f>
        <v/>
      </c>
      <c r="D184" s="330" t="str">
        <f t="shared" si="21"/>
        <v/>
      </c>
      <c r="E184" s="330" t="str">
        <f t="shared" si="22"/>
        <v/>
      </c>
      <c r="F184" s="329" t="str">
        <f>IF(A184="","",VLOOKUP(Monatsverwendungsnachweis!B195,Positionen,7,FALSE))</f>
        <v/>
      </c>
      <c r="G184" s="328" t="str">
        <f>IF(A184="","",CONCATENATE(UHG_csv!G184," x ",VLOOKUP(Monatsverwendungsnachweis!$B195,Positionen,8,FALSE)*100,"%"))</f>
        <v/>
      </c>
      <c r="H184" s="447" t="str">
        <f>IF(A184="","",ROUND(UHG_csv!H184*VLOOKUP(Monatsverwendungsnachweis!$B195,Positionen,8,FALSE),2))</f>
        <v/>
      </c>
      <c r="I184" s="447" t="str">
        <f t="shared" si="23"/>
        <v/>
      </c>
      <c r="J184" s="329" t="str">
        <f>IF(A184="","",IF(Monatsverwendungsnachweis!S195="","",Monatsverwendungsnachweis!S195))</f>
        <v/>
      </c>
      <c r="K184" s="531" t="str">
        <f t="shared" si="24"/>
        <v/>
      </c>
      <c r="L184" s="533">
        <f>Monatsverwendungsnachweis!B195</f>
        <v>0</v>
      </c>
    </row>
    <row r="185" spans="1:12" x14ac:dyDescent="0.25">
      <c r="A185" s="328" t="str">
        <f>IF(Ermittlung_Kofi!M186=0,"",IFERROR(VLOOKUP(Monatsverwendungsnachweis!B196,Positionen,6,FALSE),""))</f>
        <v/>
      </c>
      <c r="B185" s="329" t="str">
        <f t="shared" si="20"/>
        <v/>
      </c>
      <c r="C185" s="328" t="str">
        <f>IF(A185="","",CONCATENATE("Refi_UHG_1"," / ",Monatsverwendungsnachweis!$D$7," / ",RIGHT(Monatsverwendungsnachweis!$F$7,2)," / ",ROW()-1))</f>
        <v/>
      </c>
      <c r="D185" s="330" t="str">
        <f t="shared" si="21"/>
        <v/>
      </c>
      <c r="E185" s="330" t="str">
        <f t="shared" si="22"/>
        <v/>
      </c>
      <c r="F185" s="329" t="str">
        <f>IF(A185="","",VLOOKUP(Monatsverwendungsnachweis!B196,Positionen,7,FALSE))</f>
        <v/>
      </c>
      <c r="G185" s="328" t="str">
        <f>IF(A185="","",CONCATENATE(UHG_csv!G185," x ",VLOOKUP(Monatsverwendungsnachweis!$B196,Positionen,8,FALSE)*100,"%"))</f>
        <v/>
      </c>
      <c r="H185" s="447" t="str">
        <f>IF(A185="","",ROUND(UHG_csv!H185*VLOOKUP(Monatsverwendungsnachweis!$B196,Positionen,8,FALSE),2))</f>
        <v/>
      </c>
      <c r="I185" s="447" t="str">
        <f t="shared" si="23"/>
        <v/>
      </c>
      <c r="J185" s="329" t="str">
        <f>IF(A185="","",IF(Monatsverwendungsnachweis!S196="","",Monatsverwendungsnachweis!S196))</f>
        <v/>
      </c>
      <c r="K185" s="531" t="str">
        <f t="shared" si="24"/>
        <v/>
      </c>
      <c r="L185" s="533">
        <f>Monatsverwendungsnachweis!B196</f>
        <v>0</v>
      </c>
    </row>
    <row r="186" spans="1:12" x14ac:dyDescent="0.25">
      <c r="A186" s="328" t="str">
        <f>IF(Ermittlung_Kofi!M187=0,"",IFERROR(VLOOKUP(Monatsverwendungsnachweis!B197,Positionen,6,FALSE),""))</f>
        <v/>
      </c>
      <c r="B186" s="329" t="str">
        <f t="shared" si="20"/>
        <v/>
      </c>
      <c r="C186" s="328" t="str">
        <f>IF(A186="","",CONCATENATE("Refi_UHG_1"," / ",Monatsverwendungsnachweis!$D$7," / ",RIGHT(Monatsverwendungsnachweis!$F$7,2)," / ",ROW()-1))</f>
        <v/>
      </c>
      <c r="D186" s="330" t="str">
        <f t="shared" si="21"/>
        <v/>
      </c>
      <c r="E186" s="330" t="str">
        <f t="shared" si="22"/>
        <v/>
      </c>
      <c r="F186" s="329" t="str">
        <f>IF(A186="","",VLOOKUP(Monatsverwendungsnachweis!B197,Positionen,7,FALSE))</f>
        <v/>
      </c>
      <c r="G186" s="328" t="str">
        <f>IF(A186="","",CONCATENATE(UHG_csv!G186," x ",VLOOKUP(Monatsverwendungsnachweis!$B197,Positionen,8,FALSE)*100,"%"))</f>
        <v/>
      </c>
      <c r="H186" s="447" t="str">
        <f>IF(A186="","",ROUND(UHG_csv!H186*VLOOKUP(Monatsverwendungsnachweis!$B197,Positionen,8,FALSE),2))</f>
        <v/>
      </c>
      <c r="I186" s="447" t="str">
        <f t="shared" si="23"/>
        <v/>
      </c>
      <c r="J186" s="329" t="str">
        <f>IF(A186="","",IF(Monatsverwendungsnachweis!S197="","",Monatsverwendungsnachweis!S197))</f>
        <v/>
      </c>
      <c r="K186" s="531" t="str">
        <f t="shared" si="24"/>
        <v/>
      </c>
      <c r="L186" s="533">
        <f>Monatsverwendungsnachweis!B197</f>
        <v>0</v>
      </c>
    </row>
    <row r="187" spans="1:12" x14ac:dyDescent="0.25">
      <c r="A187" s="328" t="str">
        <f>IF(Ermittlung_Kofi!M188=0,"",IFERROR(VLOOKUP(Monatsverwendungsnachweis!B198,Positionen,6,FALSE),""))</f>
        <v/>
      </c>
      <c r="B187" s="329" t="str">
        <f t="shared" si="20"/>
        <v/>
      </c>
      <c r="C187" s="328" t="str">
        <f>IF(A187="","",CONCATENATE("Refi_UHG_1"," / ",Monatsverwendungsnachweis!$D$7," / ",RIGHT(Monatsverwendungsnachweis!$F$7,2)," / ",ROW()-1))</f>
        <v/>
      </c>
      <c r="D187" s="330" t="str">
        <f t="shared" si="21"/>
        <v/>
      </c>
      <c r="E187" s="330" t="str">
        <f t="shared" si="22"/>
        <v/>
      </c>
      <c r="F187" s="329" t="str">
        <f>IF(A187="","",VLOOKUP(Monatsverwendungsnachweis!B198,Positionen,7,FALSE))</f>
        <v/>
      </c>
      <c r="G187" s="328" t="str">
        <f>IF(A187="","",CONCATENATE(UHG_csv!G187," x ",VLOOKUP(Monatsverwendungsnachweis!$B198,Positionen,8,FALSE)*100,"%"))</f>
        <v/>
      </c>
      <c r="H187" s="447" t="str">
        <f>IF(A187="","",ROUND(UHG_csv!H187*VLOOKUP(Monatsverwendungsnachweis!$B198,Positionen,8,FALSE),2))</f>
        <v/>
      </c>
      <c r="I187" s="447" t="str">
        <f t="shared" si="23"/>
        <v/>
      </c>
      <c r="J187" s="329" t="str">
        <f>IF(A187="","",IF(Monatsverwendungsnachweis!S198="","",Monatsverwendungsnachweis!S198))</f>
        <v/>
      </c>
      <c r="K187" s="531" t="str">
        <f t="shared" si="24"/>
        <v/>
      </c>
      <c r="L187" s="533">
        <f>Monatsverwendungsnachweis!B198</f>
        <v>0</v>
      </c>
    </row>
    <row r="188" spans="1:12" x14ac:dyDescent="0.25">
      <c r="A188" s="328" t="str">
        <f>IF(Ermittlung_Kofi!M189=0,"",IFERROR(VLOOKUP(Monatsverwendungsnachweis!B199,Positionen,6,FALSE),""))</f>
        <v/>
      </c>
      <c r="B188" s="329" t="str">
        <f t="shared" si="20"/>
        <v/>
      </c>
      <c r="C188" s="328" t="str">
        <f>IF(A188="","",CONCATENATE("Refi_UHG_1"," / ",Monatsverwendungsnachweis!$D$7," / ",RIGHT(Monatsverwendungsnachweis!$F$7,2)," / ",ROW()-1))</f>
        <v/>
      </c>
      <c r="D188" s="330" t="str">
        <f t="shared" si="21"/>
        <v/>
      </c>
      <c r="E188" s="330" t="str">
        <f t="shared" si="22"/>
        <v/>
      </c>
      <c r="F188" s="329" t="str">
        <f>IF(A188="","",VLOOKUP(Monatsverwendungsnachweis!B199,Positionen,7,FALSE))</f>
        <v/>
      </c>
      <c r="G188" s="328" t="str">
        <f>IF(A188="","",CONCATENATE(UHG_csv!G188," x ",VLOOKUP(Monatsverwendungsnachweis!$B199,Positionen,8,FALSE)*100,"%"))</f>
        <v/>
      </c>
      <c r="H188" s="447" t="str">
        <f>IF(A188="","",ROUND(UHG_csv!H188*VLOOKUP(Monatsverwendungsnachweis!$B199,Positionen,8,FALSE),2))</f>
        <v/>
      </c>
      <c r="I188" s="447" t="str">
        <f t="shared" si="23"/>
        <v/>
      </c>
      <c r="J188" s="329" t="str">
        <f>IF(A188="","",IF(Monatsverwendungsnachweis!S199="","",Monatsverwendungsnachweis!S199))</f>
        <v/>
      </c>
      <c r="K188" s="531" t="str">
        <f t="shared" si="24"/>
        <v/>
      </c>
      <c r="L188" s="533">
        <f>Monatsverwendungsnachweis!B199</f>
        <v>0</v>
      </c>
    </row>
    <row r="189" spans="1:12" x14ac:dyDescent="0.25">
      <c r="A189" s="328" t="str">
        <f>IF(Ermittlung_Kofi!M190=0,"",IFERROR(VLOOKUP(Monatsverwendungsnachweis!B200,Positionen,6,FALSE),""))</f>
        <v/>
      </c>
      <c r="B189" s="329" t="str">
        <f t="shared" si="20"/>
        <v/>
      </c>
      <c r="C189" s="328" t="str">
        <f>IF(A189="","",CONCATENATE("Refi_UHG_1"," / ",Monatsverwendungsnachweis!$D$7," / ",RIGHT(Monatsverwendungsnachweis!$F$7,2)," / ",ROW()-1))</f>
        <v/>
      </c>
      <c r="D189" s="330" t="str">
        <f t="shared" si="21"/>
        <v/>
      </c>
      <c r="E189" s="330" t="str">
        <f t="shared" si="22"/>
        <v/>
      </c>
      <c r="F189" s="329" t="str">
        <f>IF(A189="","",VLOOKUP(Monatsverwendungsnachweis!B200,Positionen,7,FALSE))</f>
        <v/>
      </c>
      <c r="G189" s="328" t="str">
        <f>IF(A189="","",CONCATENATE(UHG_csv!G189," x ",VLOOKUP(Monatsverwendungsnachweis!$B200,Positionen,8,FALSE)*100,"%"))</f>
        <v/>
      </c>
      <c r="H189" s="447" t="str">
        <f>IF(A189="","",ROUND(UHG_csv!H189*VLOOKUP(Monatsverwendungsnachweis!$B200,Positionen,8,FALSE),2))</f>
        <v/>
      </c>
      <c r="I189" s="447" t="str">
        <f t="shared" si="23"/>
        <v/>
      </c>
      <c r="J189" s="329" t="str">
        <f>IF(A189="","",IF(Monatsverwendungsnachweis!S200="","",Monatsverwendungsnachweis!S200))</f>
        <v/>
      </c>
      <c r="K189" s="531" t="str">
        <f t="shared" si="24"/>
        <v/>
      </c>
      <c r="L189" s="533">
        <f>Monatsverwendungsnachweis!B200</f>
        <v>0</v>
      </c>
    </row>
    <row r="190" spans="1:12" x14ac:dyDescent="0.25">
      <c r="A190" s="328" t="str">
        <f>IF(Ermittlung_Kofi!M191=0,"",IFERROR(VLOOKUP(Monatsverwendungsnachweis!B201,Positionen,6,FALSE),""))</f>
        <v/>
      </c>
      <c r="B190" s="329" t="str">
        <f t="shared" si="20"/>
        <v/>
      </c>
      <c r="C190" s="328" t="str">
        <f>IF(A190="","",CONCATENATE("Refi_UHG_1"," / ",Monatsverwendungsnachweis!$D$7," / ",RIGHT(Monatsverwendungsnachweis!$F$7,2)," / ",ROW()-1))</f>
        <v/>
      </c>
      <c r="D190" s="330" t="str">
        <f t="shared" si="21"/>
        <v/>
      </c>
      <c r="E190" s="330" t="str">
        <f t="shared" si="22"/>
        <v/>
      </c>
      <c r="F190" s="329" t="str">
        <f>IF(A190="","",VLOOKUP(Monatsverwendungsnachweis!B201,Positionen,7,FALSE))</f>
        <v/>
      </c>
      <c r="G190" s="328" t="str">
        <f>IF(A190="","",CONCATENATE(UHG_csv!G190," x ",VLOOKUP(Monatsverwendungsnachweis!$B201,Positionen,8,FALSE)*100,"%"))</f>
        <v/>
      </c>
      <c r="H190" s="447" t="str">
        <f>IF(A190="","",ROUND(UHG_csv!H190*VLOOKUP(Monatsverwendungsnachweis!$B201,Positionen,8,FALSE),2))</f>
        <v/>
      </c>
      <c r="I190" s="447" t="str">
        <f t="shared" si="23"/>
        <v/>
      </c>
      <c r="J190" s="329" t="str">
        <f>IF(A190="","",IF(Monatsverwendungsnachweis!S201="","",Monatsverwendungsnachweis!S201))</f>
        <v/>
      </c>
      <c r="K190" s="531" t="str">
        <f t="shared" si="24"/>
        <v/>
      </c>
      <c r="L190" s="533">
        <f>Monatsverwendungsnachweis!B201</f>
        <v>0</v>
      </c>
    </row>
    <row r="191" spans="1:12" x14ac:dyDescent="0.25">
      <c r="A191" s="328" t="str">
        <f>IF(Ermittlung_Kofi!M192=0,"",IFERROR(VLOOKUP(Monatsverwendungsnachweis!B202,Positionen,6,FALSE),""))</f>
        <v/>
      </c>
      <c r="B191" s="329" t="str">
        <f t="shared" si="20"/>
        <v/>
      </c>
      <c r="C191" s="328" t="str">
        <f>IF(A191="","",CONCATENATE("Refi_UHG_1"," / ",Monatsverwendungsnachweis!$D$7," / ",RIGHT(Monatsverwendungsnachweis!$F$7,2)," / ",ROW()-1))</f>
        <v/>
      </c>
      <c r="D191" s="330" t="str">
        <f t="shared" si="21"/>
        <v/>
      </c>
      <c r="E191" s="330" t="str">
        <f t="shared" si="22"/>
        <v/>
      </c>
      <c r="F191" s="329" t="str">
        <f>IF(A191="","",VLOOKUP(Monatsverwendungsnachweis!B202,Positionen,7,FALSE))</f>
        <v/>
      </c>
      <c r="G191" s="328" t="str">
        <f>IF(A191="","",CONCATENATE(UHG_csv!G191," x ",VLOOKUP(Monatsverwendungsnachweis!$B202,Positionen,8,FALSE)*100,"%"))</f>
        <v/>
      </c>
      <c r="H191" s="447" t="str">
        <f>IF(A191="","",ROUND(UHG_csv!H191*VLOOKUP(Monatsverwendungsnachweis!$B202,Positionen,8,FALSE),2))</f>
        <v/>
      </c>
      <c r="I191" s="447" t="str">
        <f t="shared" si="23"/>
        <v/>
      </c>
      <c r="J191" s="329" t="str">
        <f>IF(A191="","",IF(Monatsverwendungsnachweis!S202="","",Monatsverwendungsnachweis!S202))</f>
        <v/>
      </c>
      <c r="K191" s="531" t="str">
        <f t="shared" si="24"/>
        <v/>
      </c>
      <c r="L191" s="533">
        <f>Monatsverwendungsnachweis!B202</f>
        <v>0</v>
      </c>
    </row>
    <row r="192" spans="1:12" x14ac:dyDescent="0.25">
      <c r="A192" s="328" t="str">
        <f>IF(Ermittlung_Kofi!M193=0,"",IFERROR(VLOOKUP(Monatsverwendungsnachweis!B203,Positionen,6,FALSE),""))</f>
        <v/>
      </c>
      <c r="B192" s="329" t="str">
        <f t="shared" si="20"/>
        <v/>
      </c>
      <c r="C192" s="328" t="str">
        <f>IF(A192="","",CONCATENATE("Refi_UHG_1"," / ",Monatsverwendungsnachweis!$D$7," / ",RIGHT(Monatsverwendungsnachweis!$F$7,2)," / ",ROW()-1))</f>
        <v/>
      </c>
      <c r="D192" s="330" t="str">
        <f t="shared" si="21"/>
        <v/>
      </c>
      <c r="E192" s="330" t="str">
        <f t="shared" si="22"/>
        <v/>
      </c>
      <c r="F192" s="329" t="str">
        <f>IF(A192="","",VLOOKUP(Monatsverwendungsnachweis!B203,Positionen,7,FALSE))</f>
        <v/>
      </c>
      <c r="G192" s="328" t="str">
        <f>IF(A192="","",CONCATENATE(UHG_csv!G192," x ",VLOOKUP(Monatsverwendungsnachweis!$B203,Positionen,8,FALSE)*100,"%"))</f>
        <v/>
      </c>
      <c r="H192" s="447" t="str">
        <f>IF(A192="","",ROUND(UHG_csv!H192*VLOOKUP(Monatsverwendungsnachweis!$B203,Positionen,8,FALSE),2))</f>
        <v/>
      </c>
      <c r="I192" s="447" t="str">
        <f t="shared" si="23"/>
        <v/>
      </c>
      <c r="J192" s="329" t="str">
        <f>IF(A192="","",IF(Monatsverwendungsnachweis!S203="","",Monatsverwendungsnachweis!S203))</f>
        <v/>
      </c>
      <c r="K192" s="531" t="str">
        <f t="shared" si="24"/>
        <v/>
      </c>
      <c r="L192" s="533">
        <f>Monatsverwendungsnachweis!B203</f>
        <v>0</v>
      </c>
    </row>
    <row r="193" spans="1:12" x14ac:dyDescent="0.25">
      <c r="A193" s="328" t="str">
        <f>IF(Ermittlung_Kofi!M194=0,"",IFERROR(VLOOKUP(Monatsverwendungsnachweis!B204,Positionen,6,FALSE),""))</f>
        <v/>
      </c>
      <c r="B193" s="329" t="str">
        <f t="shared" si="20"/>
        <v/>
      </c>
      <c r="C193" s="328" t="str">
        <f>IF(A193="","",CONCATENATE("Refi_UHG_1"," / ",Monatsverwendungsnachweis!$D$7," / ",RIGHT(Monatsverwendungsnachweis!$F$7,2)," / ",ROW()-1))</f>
        <v/>
      </c>
      <c r="D193" s="330" t="str">
        <f t="shared" si="21"/>
        <v/>
      </c>
      <c r="E193" s="330" t="str">
        <f t="shared" si="22"/>
        <v/>
      </c>
      <c r="F193" s="329" t="str">
        <f>IF(A193="","",VLOOKUP(Monatsverwendungsnachweis!B204,Positionen,7,FALSE))</f>
        <v/>
      </c>
      <c r="G193" s="328" t="str">
        <f>IF(A193="","",CONCATENATE(UHG_csv!G193," x ",VLOOKUP(Monatsverwendungsnachweis!$B204,Positionen,8,FALSE)*100,"%"))</f>
        <v/>
      </c>
      <c r="H193" s="447" t="str">
        <f>IF(A193="","",ROUND(UHG_csv!H193*VLOOKUP(Monatsverwendungsnachweis!$B204,Positionen,8,FALSE),2))</f>
        <v/>
      </c>
      <c r="I193" s="447" t="str">
        <f t="shared" si="23"/>
        <v/>
      </c>
      <c r="J193" s="329" t="str">
        <f>IF(A193="","",IF(Monatsverwendungsnachweis!S204="","",Monatsverwendungsnachweis!S204))</f>
        <v/>
      </c>
      <c r="K193" s="531" t="str">
        <f t="shared" si="24"/>
        <v/>
      </c>
      <c r="L193" s="533">
        <f>Monatsverwendungsnachweis!B204</f>
        <v>0</v>
      </c>
    </row>
    <row r="194" spans="1:12" x14ac:dyDescent="0.25">
      <c r="A194" s="328" t="str">
        <f>IF(Ermittlung_Kofi!M195=0,"",IFERROR(VLOOKUP(Monatsverwendungsnachweis!B205,Positionen,6,FALSE),""))</f>
        <v/>
      </c>
      <c r="B194" s="329" t="str">
        <f t="shared" si="20"/>
        <v/>
      </c>
      <c r="C194" s="328" t="str">
        <f>IF(A194="","",CONCATENATE("Refi_UHG_1"," / ",Monatsverwendungsnachweis!$D$7," / ",RIGHT(Monatsverwendungsnachweis!$F$7,2)," / ",ROW()-1))</f>
        <v/>
      </c>
      <c r="D194" s="330" t="str">
        <f t="shared" si="21"/>
        <v/>
      </c>
      <c r="E194" s="330" t="str">
        <f t="shared" si="22"/>
        <v/>
      </c>
      <c r="F194" s="329" t="str">
        <f>IF(A194="","",VLOOKUP(Monatsverwendungsnachweis!B205,Positionen,7,FALSE))</f>
        <v/>
      </c>
      <c r="G194" s="328" t="str">
        <f>IF(A194="","",CONCATENATE(UHG_csv!G194," x ",VLOOKUP(Monatsverwendungsnachweis!$B205,Positionen,8,FALSE)*100,"%"))</f>
        <v/>
      </c>
      <c r="H194" s="447" t="str">
        <f>IF(A194="","",ROUND(UHG_csv!H194*VLOOKUP(Monatsverwendungsnachweis!$B205,Positionen,8,FALSE),2))</f>
        <v/>
      </c>
      <c r="I194" s="447" t="str">
        <f t="shared" si="23"/>
        <v/>
      </c>
      <c r="J194" s="329" t="str">
        <f>IF(A194="","",IF(Monatsverwendungsnachweis!S205="","",Monatsverwendungsnachweis!S205))</f>
        <v/>
      </c>
      <c r="K194" s="531" t="str">
        <f t="shared" si="24"/>
        <v/>
      </c>
      <c r="L194" s="533">
        <f>Monatsverwendungsnachweis!B205</f>
        <v>0</v>
      </c>
    </row>
    <row r="195" spans="1:12" x14ac:dyDescent="0.25">
      <c r="A195" s="328" t="str">
        <f>IF(Ermittlung_Kofi!M196=0,"",IFERROR(VLOOKUP(Monatsverwendungsnachweis!B206,Positionen,6,FALSE),""))</f>
        <v/>
      </c>
      <c r="B195" s="329" t="str">
        <f t="shared" si="20"/>
        <v/>
      </c>
      <c r="C195" s="328" t="str">
        <f>IF(A195="","",CONCATENATE("Refi_UHG_1"," / ",Monatsverwendungsnachweis!$D$7," / ",RIGHT(Monatsverwendungsnachweis!$F$7,2)," / ",ROW()-1))</f>
        <v/>
      </c>
      <c r="D195" s="330" t="str">
        <f t="shared" si="21"/>
        <v/>
      </c>
      <c r="E195" s="330" t="str">
        <f t="shared" si="22"/>
        <v/>
      </c>
      <c r="F195" s="329" t="str">
        <f>IF(A195="","",VLOOKUP(Monatsverwendungsnachweis!B206,Positionen,7,FALSE))</f>
        <v/>
      </c>
      <c r="G195" s="328" t="str">
        <f>IF(A195="","",CONCATENATE(UHG_csv!G195," x ",VLOOKUP(Monatsverwendungsnachweis!$B206,Positionen,8,FALSE)*100,"%"))</f>
        <v/>
      </c>
      <c r="H195" s="447" t="str">
        <f>IF(A195="","",ROUND(UHG_csv!H195*VLOOKUP(Monatsverwendungsnachweis!$B206,Positionen,8,FALSE),2))</f>
        <v/>
      </c>
      <c r="I195" s="447" t="str">
        <f t="shared" si="23"/>
        <v/>
      </c>
      <c r="J195" s="329" t="str">
        <f>IF(A195="","",IF(Monatsverwendungsnachweis!S206="","",Monatsverwendungsnachweis!S206))</f>
        <v/>
      </c>
      <c r="K195" s="531" t="str">
        <f t="shared" si="24"/>
        <v/>
      </c>
      <c r="L195" s="533">
        <f>Monatsverwendungsnachweis!B206</f>
        <v>0</v>
      </c>
    </row>
    <row r="196" spans="1:12" x14ac:dyDescent="0.25">
      <c r="A196" s="328" t="str">
        <f>IF(Ermittlung_Kofi!M197=0,"",IFERROR(VLOOKUP(Monatsverwendungsnachweis!B207,Positionen,6,FALSE),""))</f>
        <v/>
      </c>
      <c r="B196" s="329" t="str">
        <f t="shared" si="20"/>
        <v/>
      </c>
      <c r="C196" s="328" t="str">
        <f>IF(A196="","",CONCATENATE("Refi_UHG_1"," / ",Monatsverwendungsnachweis!$D$7," / ",RIGHT(Monatsverwendungsnachweis!$F$7,2)," / ",ROW()-1))</f>
        <v/>
      </c>
      <c r="D196" s="330" t="str">
        <f t="shared" si="21"/>
        <v/>
      </c>
      <c r="E196" s="330" t="str">
        <f t="shared" si="22"/>
        <v/>
      </c>
      <c r="F196" s="329" t="str">
        <f>IF(A196="","",VLOOKUP(Monatsverwendungsnachweis!B207,Positionen,7,FALSE))</f>
        <v/>
      </c>
      <c r="G196" s="328" t="str">
        <f>IF(A196="","",CONCATENATE(UHG_csv!G196," x ",VLOOKUP(Monatsverwendungsnachweis!$B207,Positionen,8,FALSE)*100,"%"))</f>
        <v/>
      </c>
      <c r="H196" s="447" t="str">
        <f>IF(A196="","",ROUND(UHG_csv!H196*VLOOKUP(Monatsverwendungsnachweis!$B207,Positionen,8,FALSE),2))</f>
        <v/>
      </c>
      <c r="I196" s="447" t="str">
        <f t="shared" si="23"/>
        <v/>
      </c>
      <c r="J196" s="329" t="str">
        <f>IF(A196="","",IF(Monatsverwendungsnachweis!S207="","",Monatsverwendungsnachweis!S207))</f>
        <v/>
      </c>
      <c r="K196" s="531" t="str">
        <f t="shared" si="24"/>
        <v/>
      </c>
      <c r="L196" s="533">
        <f>Monatsverwendungsnachweis!B207</f>
        <v>0</v>
      </c>
    </row>
    <row r="197" spans="1:12" x14ac:dyDescent="0.25">
      <c r="A197" s="328" t="str">
        <f>IF(Ermittlung_Kofi!M198=0,"",IFERROR(VLOOKUP(Monatsverwendungsnachweis!B208,Positionen,6,FALSE),""))</f>
        <v/>
      </c>
      <c r="B197" s="329" t="str">
        <f t="shared" si="20"/>
        <v/>
      </c>
      <c r="C197" s="328" t="str">
        <f>IF(A197="","",CONCATENATE("Refi_UHG_1"," / ",Monatsverwendungsnachweis!$D$7," / ",RIGHT(Monatsverwendungsnachweis!$F$7,2)," / ",ROW()-1))</f>
        <v/>
      </c>
      <c r="D197" s="330" t="str">
        <f t="shared" si="21"/>
        <v/>
      </c>
      <c r="E197" s="330" t="str">
        <f t="shared" si="22"/>
        <v/>
      </c>
      <c r="F197" s="329" t="str">
        <f>IF(A197="","",VLOOKUP(Monatsverwendungsnachweis!B208,Positionen,7,FALSE))</f>
        <v/>
      </c>
      <c r="G197" s="328" t="str">
        <f>IF(A197="","",CONCATENATE(UHG_csv!G197," x ",VLOOKUP(Monatsverwendungsnachweis!$B208,Positionen,8,FALSE)*100,"%"))</f>
        <v/>
      </c>
      <c r="H197" s="447" t="str">
        <f>IF(A197="","",ROUND(UHG_csv!H197*VLOOKUP(Monatsverwendungsnachweis!$B208,Positionen,8,FALSE),2))</f>
        <v/>
      </c>
      <c r="I197" s="447" t="str">
        <f t="shared" si="23"/>
        <v/>
      </c>
      <c r="J197" s="329" t="str">
        <f>IF(A197="","",IF(Monatsverwendungsnachweis!S208="","",Monatsverwendungsnachweis!S208))</f>
        <v/>
      </c>
      <c r="K197" s="531" t="str">
        <f t="shared" si="24"/>
        <v/>
      </c>
      <c r="L197" s="533">
        <f>Monatsverwendungsnachweis!B208</f>
        <v>0</v>
      </c>
    </row>
    <row r="198" spans="1:12" x14ac:dyDescent="0.25">
      <c r="A198" s="328" t="str">
        <f>IF(Ermittlung_Kofi!M199=0,"",IFERROR(VLOOKUP(Monatsverwendungsnachweis!B209,Positionen,6,FALSE),""))</f>
        <v/>
      </c>
      <c r="B198" s="329" t="str">
        <f t="shared" si="20"/>
        <v/>
      </c>
      <c r="C198" s="328" t="str">
        <f>IF(A198="","",CONCATENATE("Refi_UHG_1"," / ",Monatsverwendungsnachweis!$D$7," / ",RIGHT(Monatsverwendungsnachweis!$F$7,2)," / ",ROW()-1))</f>
        <v/>
      </c>
      <c r="D198" s="330" t="str">
        <f t="shared" si="21"/>
        <v/>
      </c>
      <c r="E198" s="330" t="str">
        <f t="shared" si="22"/>
        <v/>
      </c>
      <c r="F198" s="329" t="str">
        <f>IF(A198="","",VLOOKUP(Monatsverwendungsnachweis!B209,Positionen,7,FALSE))</f>
        <v/>
      </c>
      <c r="G198" s="328" t="str">
        <f>IF(A198="","",CONCATENATE(UHG_csv!G198," x ",VLOOKUP(Monatsverwendungsnachweis!$B209,Positionen,8,FALSE)*100,"%"))</f>
        <v/>
      </c>
      <c r="H198" s="447" t="str">
        <f>IF(A198="","",ROUND(UHG_csv!H198*VLOOKUP(Monatsverwendungsnachweis!$B209,Positionen,8,FALSE),2))</f>
        <v/>
      </c>
      <c r="I198" s="447" t="str">
        <f t="shared" si="23"/>
        <v/>
      </c>
      <c r="J198" s="329" t="str">
        <f>IF(A198="","",IF(Monatsverwendungsnachweis!S209="","",Monatsverwendungsnachweis!S209))</f>
        <v/>
      </c>
      <c r="K198" s="531" t="str">
        <f t="shared" si="24"/>
        <v/>
      </c>
      <c r="L198" s="533">
        <f>Monatsverwendungsnachweis!B209</f>
        <v>0</v>
      </c>
    </row>
    <row r="199" spans="1:12" x14ac:dyDescent="0.25">
      <c r="A199" s="328" t="str">
        <f>IF(Ermittlung_Kofi!M200=0,"",IFERROR(VLOOKUP(Monatsverwendungsnachweis!B210,Positionen,6,FALSE),""))</f>
        <v/>
      </c>
      <c r="B199" s="329" t="str">
        <f t="shared" si="20"/>
        <v/>
      </c>
      <c r="C199" s="328" t="str">
        <f>IF(A199="","",CONCATENATE("Refi_UHG_1"," / ",Monatsverwendungsnachweis!$D$7," / ",RIGHT(Monatsverwendungsnachweis!$F$7,2)," / ",ROW()-1))</f>
        <v/>
      </c>
      <c r="D199" s="330" t="str">
        <f t="shared" si="21"/>
        <v/>
      </c>
      <c r="E199" s="330" t="str">
        <f t="shared" si="22"/>
        <v/>
      </c>
      <c r="F199" s="329" t="str">
        <f>IF(A199="","",VLOOKUP(Monatsverwendungsnachweis!B210,Positionen,7,FALSE))</f>
        <v/>
      </c>
      <c r="G199" s="328" t="str">
        <f>IF(A199="","",CONCATENATE(UHG_csv!G199," x ",VLOOKUP(Monatsverwendungsnachweis!$B210,Positionen,8,FALSE)*100,"%"))</f>
        <v/>
      </c>
      <c r="H199" s="447" t="str">
        <f>IF(A199="","",ROUND(UHG_csv!H199*VLOOKUP(Monatsverwendungsnachweis!$B210,Positionen,8,FALSE),2))</f>
        <v/>
      </c>
      <c r="I199" s="447" t="str">
        <f t="shared" si="23"/>
        <v/>
      </c>
      <c r="J199" s="329" t="str">
        <f>IF(A199="","",IF(Monatsverwendungsnachweis!S210="","",Monatsverwendungsnachweis!S210))</f>
        <v/>
      </c>
      <c r="K199" s="531" t="str">
        <f t="shared" si="24"/>
        <v/>
      </c>
      <c r="L199" s="533">
        <f>Monatsverwendungsnachweis!B210</f>
        <v>0</v>
      </c>
    </row>
    <row r="200" spans="1:12" x14ac:dyDescent="0.25">
      <c r="A200" s="328" t="str">
        <f>IF(Ermittlung_Kofi!M201=0,"",IFERROR(VLOOKUP(Monatsverwendungsnachweis!B211,Positionen,6,FALSE),""))</f>
        <v/>
      </c>
      <c r="B200" s="329" t="str">
        <f t="shared" si="20"/>
        <v/>
      </c>
      <c r="C200" s="328" t="str">
        <f>IF(A200="","",CONCATENATE("Refi_UHG_1"," / ",Monatsverwendungsnachweis!$D$7," / ",RIGHT(Monatsverwendungsnachweis!$F$7,2)," / ",ROW()-1))</f>
        <v/>
      </c>
      <c r="D200" s="330" t="str">
        <f t="shared" si="21"/>
        <v/>
      </c>
      <c r="E200" s="330" t="str">
        <f t="shared" si="22"/>
        <v/>
      </c>
      <c r="F200" s="329" t="str">
        <f>IF(A200="","",VLOOKUP(Monatsverwendungsnachweis!B211,Positionen,7,FALSE))</f>
        <v/>
      </c>
      <c r="G200" s="328" t="str">
        <f>IF(A200="","",CONCATENATE(UHG_csv!G200," x ",VLOOKUP(Monatsverwendungsnachweis!$B211,Positionen,8,FALSE)*100,"%"))</f>
        <v/>
      </c>
      <c r="H200" s="447" t="str">
        <f>IF(A200="","",ROUND(UHG_csv!H200*VLOOKUP(Monatsverwendungsnachweis!$B211,Positionen,8,FALSE),2))</f>
        <v/>
      </c>
      <c r="I200" s="447" t="str">
        <f t="shared" si="23"/>
        <v/>
      </c>
      <c r="J200" s="329" t="str">
        <f>IF(A200="","",IF(Monatsverwendungsnachweis!S211="","",Monatsverwendungsnachweis!S211))</f>
        <v/>
      </c>
      <c r="K200" s="531" t="str">
        <f t="shared" si="24"/>
        <v/>
      </c>
      <c r="L200" s="533">
        <f>Monatsverwendungsnachweis!B211</f>
        <v>0</v>
      </c>
    </row>
    <row r="201" spans="1:12" x14ac:dyDescent="0.25">
      <c r="A201" s="328" t="str">
        <f>IF(Ermittlung_Kofi!M202=0,"",IFERROR(VLOOKUP(Monatsverwendungsnachweis!B212,Positionen,6,FALSE),""))</f>
        <v/>
      </c>
      <c r="B201" s="329" t="str">
        <f t="shared" si="20"/>
        <v/>
      </c>
      <c r="C201" s="328" t="str">
        <f>IF(A201="","",CONCATENATE("Refi_UHG_1"," / ",Monatsverwendungsnachweis!$D$7," / ",RIGHT(Monatsverwendungsnachweis!$F$7,2)," / ",ROW()-1))</f>
        <v/>
      </c>
      <c r="D201" s="330" t="str">
        <f t="shared" si="21"/>
        <v/>
      </c>
      <c r="E201" s="330" t="str">
        <f t="shared" si="22"/>
        <v/>
      </c>
      <c r="F201" s="329" t="str">
        <f>IF(A201="","",VLOOKUP(Monatsverwendungsnachweis!B212,Positionen,7,FALSE))</f>
        <v/>
      </c>
      <c r="G201" s="328" t="str">
        <f>IF(A201="","",CONCATENATE(UHG_csv!G201," x ",VLOOKUP(Monatsverwendungsnachweis!$B212,Positionen,8,FALSE)*100,"%"))</f>
        <v/>
      </c>
      <c r="H201" s="447" t="str">
        <f>IF(A201="","",ROUND(UHG_csv!H201*VLOOKUP(Monatsverwendungsnachweis!$B212,Positionen,8,FALSE),2))</f>
        <v/>
      </c>
      <c r="I201" s="447" t="str">
        <f t="shared" si="23"/>
        <v/>
      </c>
      <c r="J201" s="329" t="str">
        <f>IF(A201="","",IF(Monatsverwendungsnachweis!S212="","",Monatsverwendungsnachweis!S212))</f>
        <v/>
      </c>
      <c r="K201" s="531" t="str">
        <f t="shared" si="24"/>
        <v/>
      </c>
      <c r="L201" s="533">
        <f>Monatsverwendungsnachweis!B212</f>
        <v>0</v>
      </c>
    </row>
    <row r="202" spans="1:12" x14ac:dyDescent="0.25">
      <c r="A202" s="328" t="str">
        <f>IF(Ermittlung_Kofi!M203=0,"",IFERROR(VLOOKUP(Monatsverwendungsnachweis!B213,Positionen,6,FALSE),""))</f>
        <v/>
      </c>
      <c r="B202" s="329" t="str">
        <f t="shared" si="20"/>
        <v/>
      </c>
      <c r="C202" s="328" t="str">
        <f>IF(A202="","",CONCATENATE("Refi_UHG_1"," / ",Monatsverwendungsnachweis!$D$7," / ",RIGHT(Monatsverwendungsnachweis!$F$7,2)," / ",ROW()-1))</f>
        <v/>
      </c>
      <c r="D202" s="330" t="str">
        <f t="shared" si="21"/>
        <v/>
      </c>
      <c r="E202" s="330" t="str">
        <f t="shared" si="22"/>
        <v/>
      </c>
      <c r="F202" s="329" t="str">
        <f>IF(A202="","",VLOOKUP(Monatsverwendungsnachweis!B213,Positionen,7,FALSE))</f>
        <v/>
      </c>
      <c r="G202" s="328" t="str">
        <f>IF(A202="","",CONCATENATE(UHG_csv!G202," x ",VLOOKUP(Monatsverwendungsnachweis!$B213,Positionen,8,FALSE)*100,"%"))</f>
        <v/>
      </c>
      <c r="H202" s="447" t="str">
        <f>IF(A202="","",ROUND(UHG_csv!H202*VLOOKUP(Monatsverwendungsnachweis!$B213,Positionen,8,FALSE),2))</f>
        <v/>
      </c>
      <c r="I202" s="447" t="str">
        <f t="shared" si="23"/>
        <v/>
      </c>
      <c r="J202" s="329" t="str">
        <f>IF(A202="","",IF(Monatsverwendungsnachweis!S213="","",Monatsverwendungsnachweis!S213))</f>
        <v/>
      </c>
      <c r="K202" s="531" t="str">
        <f t="shared" si="24"/>
        <v/>
      </c>
      <c r="L202" s="533">
        <f>Monatsverwendungsnachweis!B213</f>
        <v>0</v>
      </c>
    </row>
    <row r="203" spans="1:12" x14ac:dyDescent="0.25">
      <c r="A203" s="328" t="str">
        <f>IF(Ermittlung_Kofi!M204=0,"",IFERROR(VLOOKUP(Monatsverwendungsnachweis!B214,Positionen,6,FALSE),""))</f>
        <v/>
      </c>
      <c r="B203" s="329" t="str">
        <f t="shared" si="20"/>
        <v/>
      </c>
      <c r="C203" s="328" t="str">
        <f>IF(A203="","",CONCATENATE("Refi_UHG_1"," / ",Monatsverwendungsnachweis!$D$7," / ",RIGHT(Monatsverwendungsnachweis!$F$7,2)," / ",ROW()-1))</f>
        <v/>
      </c>
      <c r="D203" s="330" t="str">
        <f t="shared" si="21"/>
        <v/>
      </c>
      <c r="E203" s="330" t="str">
        <f t="shared" si="22"/>
        <v/>
      </c>
      <c r="F203" s="329" t="str">
        <f>IF(A203="","",VLOOKUP(Monatsverwendungsnachweis!B214,Positionen,7,FALSE))</f>
        <v/>
      </c>
      <c r="G203" s="328" t="str">
        <f>IF(A203="","",CONCATENATE(UHG_csv!G203," x ",VLOOKUP(Monatsverwendungsnachweis!$B214,Positionen,8,FALSE)*100,"%"))</f>
        <v/>
      </c>
      <c r="H203" s="447" t="str">
        <f>IF(A203="","",ROUND(UHG_csv!H203*VLOOKUP(Monatsverwendungsnachweis!$B214,Positionen,8,FALSE),2))</f>
        <v/>
      </c>
      <c r="I203" s="447" t="str">
        <f t="shared" si="23"/>
        <v/>
      </c>
      <c r="J203" s="329" t="str">
        <f>IF(A203="","",IF(Monatsverwendungsnachweis!S214="","",Monatsverwendungsnachweis!S214))</f>
        <v/>
      </c>
      <c r="K203" s="531" t="str">
        <f t="shared" si="24"/>
        <v/>
      </c>
      <c r="L203" s="533">
        <f>Monatsverwendungsnachweis!B214</f>
        <v>0</v>
      </c>
    </row>
    <row r="204" spans="1:12" x14ac:dyDescent="0.25">
      <c r="A204" s="328" t="str">
        <f>IF(Ermittlung_Kofi!M205=0,"",IFERROR(VLOOKUP(Monatsverwendungsnachweis!B215,Positionen,6,FALSE),""))</f>
        <v/>
      </c>
      <c r="B204" s="329" t="str">
        <f t="shared" si="20"/>
        <v/>
      </c>
      <c r="C204" s="328" t="str">
        <f>IF(A204="","",CONCATENATE("Refi_UHG_1"," / ",Monatsverwendungsnachweis!$D$7," / ",RIGHT(Monatsverwendungsnachweis!$F$7,2)," / ",ROW()-1))</f>
        <v/>
      </c>
      <c r="D204" s="330" t="str">
        <f t="shared" si="21"/>
        <v/>
      </c>
      <c r="E204" s="330" t="str">
        <f t="shared" si="22"/>
        <v/>
      </c>
      <c r="F204" s="329" t="str">
        <f>IF(A204="","",VLOOKUP(Monatsverwendungsnachweis!B215,Positionen,7,FALSE))</f>
        <v/>
      </c>
      <c r="G204" s="328" t="str">
        <f>IF(A204="","",CONCATENATE(UHG_csv!G204," x ",VLOOKUP(Monatsverwendungsnachweis!$B215,Positionen,8,FALSE)*100,"%"))</f>
        <v/>
      </c>
      <c r="H204" s="447" t="str">
        <f>IF(A204="","",ROUND(UHG_csv!H204*VLOOKUP(Monatsverwendungsnachweis!$B215,Positionen,8,FALSE),2))</f>
        <v/>
      </c>
      <c r="I204" s="447" t="str">
        <f t="shared" si="23"/>
        <v/>
      </c>
      <c r="J204" s="329" t="str">
        <f>IF(A204="","",IF(Monatsverwendungsnachweis!S215="","",Monatsverwendungsnachweis!S215))</f>
        <v/>
      </c>
      <c r="K204" s="531" t="str">
        <f t="shared" si="24"/>
        <v/>
      </c>
      <c r="L204" s="533">
        <f>Monatsverwendungsnachweis!B215</f>
        <v>0</v>
      </c>
    </row>
    <row r="205" spans="1:12" x14ac:dyDescent="0.25">
      <c r="A205" s="328" t="str">
        <f>IF(Ermittlung_Kofi!M206=0,"",IFERROR(VLOOKUP(Monatsverwendungsnachweis!B216,Positionen,6,FALSE),""))</f>
        <v/>
      </c>
      <c r="B205" s="329" t="str">
        <f t="shared" si="20"/>
        <v/>
      </c>
      <c r="C205" s="328" t="str">
        <f>IF(A205="","",CONCATENATE("Refi_UHG_1"," / ",Monatsverwendungsnachweis!$D$7," / ",RIGHT(Monatsverwendungsnachweis!$F$7,2)," / ",ROW()-1))</f>
        <v/>
      </c>
      <c r="D205" s="330" t="str">
        <f t="shared" si="21"/>
        <v/>
      </c>
      <c r="E205" s="330" t="str">
        <f t="shared" si="22"/>
        <v/>
      </c>
      <c r="F205" s="329" t="str">
        <f>IF(A205="","",VLOOKUP(Monatsverwendungsnachweis!B216,Positionen,7,FALSE))</f>
        <v/>
      </c>
      <c r="G205" s="328" t="str">
        <f>IF(A205="","",CONCATENATE(UHG_csv!G205," x ",VLOOKUP(Monatsverwendungsnachweis!$B216,Positionen,8,FALSE)*100,"%"))</f>
        <v/>
      </c>
      <c r="H205" s="447" t="str">
        <f>IF(A205="","",ROUND(UHG_csv!H205*VLOOKUP(Monatsverwendungsnachweis!$B216,Positionen,8,FALSE),2))</f>
        <v/>
      </c>
      <c r="I205" s="447" t="str">
        <f t="shared" si="23"/>
        <v/>
      </c>
      <c r="J205" s="329" t="str">
        <f>IF(A205="","",IF(Monatsverwendungsnachweis!S216="","",Monatsverwendungsnachweis!S216))</f>
        <v/>
      </c>
      <c r="K205" s="531" t="str">
        <f t="shared" si="24"/>
        <v/>
      </c>
      <c r="L205" s="533">
        <f>Monatsverwendungsnachweis!B216</f>
        <v>0</v>
      </c>
    </row>
    <row r="206" spans="1:12" x14ac:dyDescent="0.25">
      <c r="A206" s="328" t="str">
        <f>IF(Ermittlung_Kofi!M207=0,"",IFERROR(VLOOKUP(Monatsverwendungsnachweis!B217,Positionen,6,FALSE),""))</f>
        <v/>
      </c>
      <c r="B206" s="329" t="str">
        <f t="shared" si="20"/>
        <v/>
      </c>
      <c r="C206" s="328" t="str">
        <f>IF(A206="","",CONCATENATE("Refi_UHG_1"," / ",Monatsverwendungsnachweis!$D$7," / ",RIGHT(Monatsverwendungsnachweis!$F$7,2)," / ",ROW()-1))</f>
        <v/>
      </c>
      <c r="D206" s="330" t="str">
        <f t="shared" si="21"/>
        <v/>
      </c>
      <c r="E206" s="330" t="str">
        <f t="shared" si="22"/>
        <v/>
      </c>
      <c r="F206" s="329" t="str">
        <f>IF(A206="","",VLOOKUP(Monatsverwendungsnachweis!B217,Positionen,7,FALSE))</f>
        <v/>
      </c>
      <c r="G206" s="328" t="str">
        <f>IF(A206="","",CONCATENATE(UHG_csv!G206," x ",VLOOKUP(Monatsverwendungsnachweis!$B217,Positionen,8,FALSE)*100,"%"))</f>
        <v/>
      </c>
      <c r="H206" s="447" t="str">
        <f>IF(A206="","",ROUND(UHG_csv!H206*VLOOKUP(Monatsverwendungsnachweis!$B217,Positionen,8,FALSE),2))</f>
        <v/>
      </c>
      <c r="I206" s="447" t="str">
        <f t="shared" si="23"/>
        <v/>
      </c>
      <c r="J206" s="329" t="str">
        <f>IF(A206="","",IF(Monatsverwendungsnachweis!S217="","",Monatsverwendungsnachweis!S217))</f>
        <v/>
      </c>
      <c r="K206" s="531" t="str">
        <f t="shared" si="24"/>
        <v/>
      </c>
      <c r="L206" s="533">
        <f>Monatsverwendungsnachweis!B217</f>
        <v>0</v>
      </c>
    </row>
    <row r="207" spans="1:12" x14ac:dyDescent="0.25">
      <c r="A207" s="328" t="str">
        <f>IF(Ermittlung_Kofi!M208=0,"",IFERROR(VLOOKUP(Monatsverwendungsnachweis!B218,Positionen,6,FALSE),""))</f>
        <v/>
      </c>
      <c r="B207" s="329" t="str">
        <f t="shared" si="20"/>
        <v/>
      </c>
      <c r="C207" s="328" t="str">
        <f>IF(A207="","",CONCATENATE("Refi_UHG_1"," / ",Monatsverwendungsnachweis!$D$7," / ",RIGHT(Monatsverwendungsnachweis!$F$7,2)," / ",ROW()-1))</f>
        <v/>
      </c>
      <c r="D207" s="330" t="str">
        <f t="shared" si="21"/>
        <v/>
      </c>
      <c r="E207" s="330" t="str">
        <f t="shared" si="22"/>
        <v/>
      </c>
      <c r="F207" s="329" t="str">
        <f>IF(A207="","",VLOOKUP(Monatsverwendungsnachweis!B218,Positionen,7,FALSE))</f>
        <v/>
      </c>
      <c r="G207" s="328" t="str">
        <f>IF(A207="","",CONCATENATE(UHG_csv!G207," x ",VLOOKUP(Monatsverwendungsnachweis!$B218,Positionen,8,FALSE)*100,"%"))</f>
        <v/>
      </c>
      <c r="H207" s="447" t="str">
        <f>IF(A207="","",ROUND(UHG_csv!H207*VLOOKUP(Monatsverwendungsnachweis!$B218,Positionen,8,FALSE),2))</f>
        <v/>
      </c>
      <c r="I207" s="447" t="str">
        <f t="shared" si="23"/>
        <v/>
      </c>
      <c r="J207" s="329" t="str">
        <f>IF(A207="","",IF(Monatsverwendungsnachweis!S218="","",Monatsverwendungsnachweis!S218))</f>
        <v/>
      </c>
      <c r="K207" s="531" t="str">
        <f t="shared" si="24"/>
        <v/>
      </c>
      <c r="L207" s="533">
        <f>Monatsverwendungsnachweis!B218</f>
        <v>0</v>
      </c>
    </row>
    <row r="208" spans="1:12" x14ac:dyDescent="0.25">
      <c r="A208" s="328" t="str">
        <f>IF(Ermittlung_Kofi!M209=0,"",IFERROR(VLOOKUP(Monatsverwendungsnachweis!B219,Positionen,6,FALSE),""))</f>
        <v/>
      </c>
      <c r="B208" s="329" t="str">
        <f t="shared" si="20"/>
        <v/>
      </c>
      <c r="C208" s="328" t="str">
        <f>IF(A208="","",CONCATENATE("Refi_UHG_1"," / ",Monatsverwendungsnachweis!$D$7," / ",RIGHT(Monatsverwendungsnachweis!$F$7,2)," / ",ROW()-1))</f>
        <v/>
      </c>
      <c r="D208" s="330" t="str">
        <f t="shared" si="21"/>
        <v/>
      </c>
      <c r="E208" s="330" t="str">
        <f t="shared" si="22"/>
        <v/>
      </c>
      <c r="F208" s="329" t="str">
        <f>IF(A208="","",VLOOKUP(Monatsverwendungsnachweis!B219,Positionen,7,FALSE))</f>
        <v/>
      </c>
      <c r="G208" s="328" t="str">
        <f>IF(A208="","",CONCATENATE(UHG_csv!G208," x ",VLOOKUP(Monatsverwendungsnachweis!$B219,Positionen,8,FALSE)*100,"%"))</f>
        <v/>
      </c>
      <c r="H208" s="447" t="str">
        <f>IF(A208="","",ROUND(UHG_csv!H208*VLOOKUP(Monatsverwendungsnachweis!$B219,Positionen,8,FALSE),2))</f>
        <v/>
      </c>
      <c r="I208" s="447" t="str">
        <f t="shared" si="23"/>
        <v/>
      </c>
      <c r="J208" s="329" t="str">
        <f>IF(A208="","",IF(Monatsverwendungsnachweis!S219="","",Monatsverwendungsnachweis!S219))</f>
        <v/>
      </c>
      <c r="K208" s="531" t="str">
        <f t="shared" si="24"/>
        <v/>
      </c>
      <c r="L208" s="533">
        <f>Monatsverwendungsnachweis!B219</f>
        <v>0</v>
      </c>
    </row>
    <row r="209" spans="1:12" x14ac:dyDescent="0.25">
      <c r="A209" s="328" t="str">
        <f>IF(Ermittlung_Kofi!M210=0,"",IFERROR(VLOOKUP(Monatsverwendungsnachweis!B220,Positionen,6,FALSE),""))</f>
        <v/>
      </c>
      <c r="B209" s="329" t="str">
        <f t="shared" si="20"/>
        <v/>
      </c>
      <c r="C209" s="328" t="str">
        <f>IF(A209="","",CONCATENATE("Refi_UHG_1"," / ",Monatsverwendungsnachweis!$D$7," / ",RIGHT(Monatsverwendungsnachweis!$F$7,2)," / ",ROW()-1))</f>
        <v/>
      </c>
      <c r="D209" s="330" t="str">
        <f t="shared" si="21"/>
        <v/>
      </c>
      <c r="E209" s="330" t="str">
        <f t="shared" si="22"/>
        <v/>
      </c>
      <c r="F209" s="329" t="str">
        <f>IF(A209="","",VLOOKUP(Monatsverwendungsnachweis!B220,Positionen,7,FALSE))</f>
        <v/>
      </c>
      <c r="G209" s="328" t="str">
        <f>IF(A209="","",CONCATENATE(UHG_csv!G209," x ",VLOOKUP(Monatsverwendungsnachweis!$B220,Positionen,8,FALSE)*100,"%"))</f>
        <v/>
      </c>
      <c r="H209" s="447" t="str">
        <f>IF(A209="","",ROUND(UHG_csv!H209*VLOOKUP(Monatsverwendungsnachweis!$B220,Positionen,8,FALSE),2))</f>
        <v/>
      </c>
      <c r="I209" s="447" t="str">
        <f t="shared" si="23"/>
        <v/>
      </c>
      <c r="J209" s="329" t="str">
        <f>IF(A209="","",IF(Monatsverwendungsnachweis!S220="","",Monatsverwendungsnachweis!S220))</f>
        <v/>
      </c>
      <c r="K209" s="531" t="str">
        <f t="shared" si="24"/>
        <v/>
      </c>
      <c r="L209" s="533">
        <f>Monatsverwendungsnachweis!B220</f>
        <v>0</v>
      </c>
    </row>
    <row r="210" spans="1:12" x14ac:dyDescent="0.25">
      <c r="A210" s="328" t="str">
        <f>IF(Ermittlung_Kofi!M211=0,"",IFERROR(VLOOKUP(Monatsverwendungsnachweis!B221,Positionen,6,FALSE),""))</f>
        <v/>
      </c>
      <c r="B210" s="329" t="str">
        <f t="shared" si="20"/>
        <v/>
      </c>
      <c r="C210" s="328" t="str">
        <f>IF(A210="","",CONCATENATE("Refi_UHG_1"," / ",Monatsverwendungsnachweis!$D$7," / ",RIGHT(Monatsverwendungsnachweis!$F$7,2)," / ",ROW()-1))</f>
        <v/>
      </c>
      <c r="D210" s="330" t="str">
        <f t="shared" si="21"/>
        <v/>
      </c>
      <c r="E210" s="330" t="str">
        <f t="shared" si="22"/>
        <v/>
      </c>
      <c r="F210" s="329" t="str">
        <f>IF(A210="","",VLOOKUP(Monatsverwendungsnachweis!B221,Positionen,7,FALSE))</f>
        <v/>
      </c>
      <c r="G210" s="328" t="str">
        <f>IF(A210="","",CONCATENATE(UHG_csv!G210," x ",VLOOKUP(Monatsverwendungsnachweis!$B221,Positionen,8,FALSE)*100,"%"))</f>
        <v/>
      </c>
      <c r="H210" s="447" t="str">
        <f>IF(A210="","",ROUND(UHG_csv!H210*VLOOKUP(Monatsverwendungsnachweis!$B221,Positionen,8,FALSE),2))</f>
        <v/>
      </c>
      <c r="I210" s="447" t="str">
        <f t="shared" si="23"/>
        <v/>
      </c>
      <c r="J210" s="329" t="str">
        <f>IF(A210="","",IF(Monatsverwendungsnachweis!S221="","",Monatsverwendungsnachweis!S221))</f>
        <v/>
      </c>
      <c r="K210" s="531" t="str">
        <f t="shared" si="24"/>
        <v/>
      </c>
      <c r="L210" s="533">
        <f>Monatsverwendungsnachweis!B221</f>
        <v>0</v>
      </c>
    </row>
    <row r="211" spans="1:12" x14ac:dyDescent="0.25">
      <c r="A211" s="328" t="str">
        <f>IF(Ermittlung_Kofi!M212=0,"",IFERROR(VLOOKUP(Monatsverwendungsnachweis!B222,Positionen,6,FALSE),""))</f>
        <v/>
      </c>
      <c r="B211" s="329" t="str">
        <f t="shared" si="20"/>
        <v/>
      </c>
      <c r="C211" s="328" t="str">
        <f>IF(A211="","",CONCATENATE("Refi_UHG_1"," / ",Monatsverwendungsnachweis!$D$7," / ",RIGHT(Monatsverwendungsnachweis!$F$7,2)," / ",ROW()-1))</f>
        <v/>
      </c>
      <c r="D211" s="330" t="str">
        <f t="shared" si="21"/>
        <v/>
      </c>
      <c r="E211" s="330" t="str">
        <f t="shared" si="22"/>
        <v/>
      </c>
      <c r="F211" s="329" t="str">
        <f>IF(A211="","",VLOOKUP(Monatsverwendungsnachweis!B222,Positionen,7,FALSE))</f>
        <v/>
      </c>
      <c r="G211" s="328" t="str">
        <f>IF(A211="","",CONCATENATE(UHG_csv!G211," x ",VLOOKUP(Monatsverwendungsnachweis!$B222,Positionen,8,FALSE)*100,"%"))</f>
        <v/>
      </c>
      <c r="H211" s="447" t="str">
        <f>IF(A211="","",ROUND(UHG_csv!H211*VLOOKUP(Monatsverwendungsnachweis!$B222,Positionen,8,FALSE),2))</f>
        <v/>
      </c>
      <c r="I211" s="447" t="str">
        <f t="shared" si="23"/>
        <v/>
      </c>
      <c r="J211" s="329" t="str">
        <f>IF(A211="","",IF(Monatsverwendungsnachweis!S222="","",Monatsverwendungsnachweis!S222))</f>
        <v/>
      </c>
      <c r="K211" s="531" t="str">
        <f t="shared" si="24"/>
        <v/>
      </c>
      <c r="L211" s="533">
        <f>Monatsverwendungsnachweis!B222</f>
        <v>0</v>
      </c>
    </row>
    <row r="212" spans="1:12" x14ac:dyDescent="0.25">
      <c r="A212" s="328" t="str">
        <f>IF(Ermittlung_Kofi!M213=0,"",IFERROR(VLOOKUP(Monatsverwendungsnachweis!B223,Positionen,6,FALSE),""))</f>
        <v/>
      </c>
      <c r="B212" s="329" t="str">
        <f t="shared" si="20"/>
        <v/>
      </c>
      <c r="C212" s="328" t="str">
        <f>IF(A212="","",CONCATENATE("Refi_UHG_1"," / ",Monatsverwendungsnachweis!$D$7," / ",RIGHT(Monatsverwendungsnachweis!$F$7,2)," / ",ROW()-1))</f>
        <v/>
      </c>
      <c r="D212" s="330" t="str">
        <f t="shared" si="21"/>
        <v/>
      </c>
      <c r="E212" s="330" t="str">
        <f t="shared" si="22"/>
        <v/>
      </c>
      <c r="F212" s="329" t="str">
        <f>IF(A212="","",VLOOKUP(Monatsverwendungsnachweis!B223,Positionen,7,FALSE))</f>
        <v/>
      </c>
      <c r="G212" s="328" t="str">
        <f>IF(A212="","",CONCATENATE(UHG_csv!G212," x ",VLOOKUP(Monatsverwendungsnachweis!$B223,Positionen,8,FALSE)*100,"%"))</f>
        <v/>
      </c>
      <c r="H212" s="447" t="str">
        <f>IF(A212="","",ROUND(UHG_csv!H212*VLOOKUP(Monatsverwendungsnachweis!$B223,Positionen,8,FALSE),2))</f>
        <v/>
      </c>
      <c r="I212" s="447" t="str">
        <f t="shared" si="23"/>
        <v/>
      </c>
      <c r="J212" s="329" t="str">
        <f>IF(A212="","",IF(Monatsverwendungsnachweis!S223="","",Monatsverwendungsnachweis!S223))</f>
        <v/>
      </c>
      <c r="K212" s="531" t="str">
        <f t="shared" si="24"/>
        <v/>
      </c>
      <c r="L212" s="533">
        <f>Monatsverwendungsnachweis!B223</f>
        <v>0</v>
      </c>
    </row>
    <row r="213" spans="1:12" x14ac:dyDescent="0.25">
      <c r="A213" s="328" t="str">
        <f>IF(Ermittlung_Kofi!M214=0,"",IFERROR(VLOOKUP(Monatsverwendungsnachweis!B224,Positionen,6,FALSE),""))</f>
        <v/>
      </c>
      <c r="B213" s="329" t="str">
        <f t="shared" si="20"/>
        <v/>
      </c>
      <c r="C213" s="328" t="str">
        <f>IF(A213="","",CONCATENATE("Refi_UHG_1"," / ",Monatsverwendungsnachweis!$D$7," / ",RIGHT(Monatsverwendungsnachweis!$F$7,2)," / ",ROW()-1))</f>
        <v/>
      </c>
      <c r="D213" s="330" t="str">
        <f t="shared" si="21"/>
        <v/>
      </c>
      <c r="E213" s="330" t="str">
        <f t="shared" si="22"/>
        <v/>
      </c>
      <c r="F213" s="329" t="str">
        <f>IF(A213="","",VLOOKUP(Monatsverwendungsnachweis!B224,Positionen,7,FALSE))</f>
        <v/>
      </c>
      <c r="G213" s="328" t="str">
        <f>IF(A213="","",CONCATENATE(UHG_csv!G213," x ",VLOOKUP(Monatsverwendungsnachweis!$B224,Positionen,8,FALSE)*100,"%"))</f>
        <v/>
      </c>
      <c r="H213" s="447" t="str">
        <f>IF(A213="","",ROUND(UHG_csv!H213*VLOOKUP(Monatsverwendungsnachweis!$B224,Positionen,8,FALSE),2))</f>
        <v/>
      </c>
      <c r="I213" s="447" t="str">
        <f t="shared" si="23"/>
        <v/>
      </c>
      <c r="J213" s="329" t="str">
        <f>IF(A213="","",IF(Monatsverwendungsnachweis!S224="","",Monatsverwendungsnachweis!S224))</f>
        <v/>
      </c>
      <c r="K213" s="531" t="str">
        <f t="shared" si="24"/>
        <v/>
      </c>
      <c r="L213" s="533">
        <f>Monatsverwendungsnachweis!B224</f>
        <v>0</v>
      </c>
    </row>
    <row r="214" spans="1:12" x14ac:dyDescent="0.25">
      <c r="A214" s="328" t="str">
        <f>IF(Ermittlung_Kofi!M215=0,"",IFERROR(VLOOKUP(Monatsverwendungsnachweis!B225,Positionen,6,FALSE),""))</f>
        <v/>
      </c>
      <c r="B214" s="329" t="str">
        <f t="shared" si="20"/>
        <v/>
      </c>
      <c r="C214" s="328" t="str">
        <f>IF(A214="","",CONCATENATE("Refi_UHG_1"," / ",Monatsverwendungsnachweis!$D$7," / ",RIGHT(Monatsverwendungsnachweis!$F$7,2)," / ",ROW()-1))</f>
        <v/>
      </c>
      <c r="D214" s="330" t="str">
        <f t="shared" si="21"/>
        <v/>
      </c>
      <c r="E214" s="330" t="str">
        <f t="shared" si="22"/>
        <v/>
      </c>
      <c r="F214" s="329" t="str">
        <f>IF(A214="","",VLOOKUP(Monatsverwendungsnachweis!B225,Positionen,7,FALSE))</f>
        <v/>
      </c>
      <c r="G214" s="328" t="str">
        <f>IF(A214="","",CONCATENATE(UHG_csv!G214," x ",VLOOKUP(Monatsverwendungsnachweis!$B225,Positionen,8,FALSE)*100,"%"))</f>
        <v/>
      </c>
      <c r="H214" s="447" t="str">
        <f>IF(A214="","",ROUND(UHG_csv!H214*VLOOKUP(Monatsverwendungsnachweis!$B225,Positionen,8,FALSE),2))</f>
        <v/>
      </c>
      <c r="I214" s="447" t="str">
        <f t="shared" si="23"/>
        <v/>
      </c>
      <c r="J214" s="329" t="str">
        <f>IF(A214="","",IF(Monatsverwendungsnachweis!S225="","",Monatsverwendungsnachweis!S225))</f>
        <v/>
      </c>
      <c r="K214" s="531" t="str">
        <f t="shared" si="24"/>
        <v/>
      </c>
      <c r="L214" s="533">
        <f>Monatsverwendungsnachweis!B225</f>
        <v>0</v>
      </c>
    </row>
    <row r="215" spans="1:12" x14ac:dyDescent="0.25">
      <c r="A215" s="328" t="str">
        <f>IF(Ermittlung_Kofi!M216=0,"",IFERROR(VLOOKUP(Monatsverwendungsnachweis!B226,Positionen,6,FALSE),""))</f>
        <v/>
      </c>
      <c r="B215" s="329" t="str">
        <f t="shared" si="20"/>
        <v/>
      </c>
      <c r="C215" s="328" t="str">
        <f>IF(A215="","",CONCATENATE("Refi_UHG_1"," / ",Monatsverwendungsnachweis!$D$7," / ",RIGHT(Monatsverwendungsnachweis!$F$7,2)," / ",ROW()-1))</f>
        <v/>
      </c>
      <c r="D215" s="330" t="str">
        <f t="shared" si="21"/>
        <v/>
      </c>
      <c r="E215" s="330" t="str">
        <f t="shared" si="22"/>
        <v/>
      </c>
      <c r="F215" s="329" t="str">
        <f>IF(A215="","",VLOOKUP(Monatsverwendungsnachweis!B226,Positionen,7,FALSE))</f>
        <v/>
      </c>
      <c r="G215" s="328" t="str">
        <f>IF(A215="","",CONCATENATE(UHG_csv!G215," x ",VLOOKUP(Monatsverwendungsnachweis!$B226,Positionen,8,FALSE)*100,"%"))</f>
        <v/>
      </c>
      <c r="H215" s="447" t="str">
        <f>IF(A215="","",ROUND(UHG_csv!H215*VLOOKUP(Monatsverwendungsnachweis!$B226,Positionen,8,FALSE),2))</f>
        <v/>
      </c>
      <c r="I215" s="447" t="str">
        <f t="shared" si="23"/>
        <v/>
      </c>
      <c r="J215" s="329" t="str">
        <f>IF(A215="","",IF(Monatsverwendungsnachweis!S226="","",Monatsverwendungsnachweis!S226))</f>
        <v/>
      </c>
      <c r="K215" s="531" t="str">
        <f t="shared" si="24"/>
        <v/>
      </c>
      <c r="L215" s="533">
        <f>Monatsverwendungsnachweis!B226</f>
        <v>0</v>
      </c>
    </row>
    <row r="216" spans="1:12" x14ac:dyDescent="0.25">
      <c r="A216" s="328" t="str">
        <f>IF(Ermittlung_Kofi!M217=0,"",IFERROR(VLOOKUP(Monatsverwendungsnachweis!B227,Positionen,6,FALSE),""))</f>
        <v/>
      </c>
      <c r="B216" s="329" t="str">
        <f t="shared" si="20"/>
        <v/>
      </c>
      <c r="C216" s="328" t="str">
        <f>IF(A216="","",CONCATENATE("Refi_UHG_1"," / ",Monatsverwendungsnachweis!$D$7," / ",RIGHT(Monatsverwendungsnachweis!$F$7,2)," / ",ROW()-1))</f>
        <v/>
      </c>
      <c r="D216" s="330" t="str">
        <f t="shared" si="21"/>
        <v/>
      </c>
      <c r="E216" s="330" t="str">
        <f t="shared" si="22"/>
        <v/>
      </c>
      <c r="F216" s="329" t="str">
        <f>IF(A216="","",VLOOKUP(Monatsverwendungsnachweis!B227,Positionen,7,FALSE))</f>
        <v/>
      </c>
      <c r="G216" s="328" t="str">
        <f>IF(A216="","",CONCATENATE(UHG_csv!G216," x ",VLOOKUP(Monatsverwendungsnachweis!$B227,Positionen,8,FALSE)*100,"%"))</f>
        <v/>
      </c>
      <c r="H216" s="447" t="str">
        <f>IF(A216="","",ROUND(UHG_csv!H216*VLOOKUP(Monatsverwendungsnachweis!$B227,Positionen,8,FALSE),2))</f>
        <v/>
      </c>
      <c r="I216" s="447" t="str">
        <f t="shared" si="23"/>
        <v/>
      </c>
      <c r="J216" s="329" t="str">
        <f>IF(A216="","",IF(Monatsverwendungsnachweis!S227="","",Monatsverwendungsnachweis!S227))</f>
        <v/>
      </c>
      <c r="K216" s="531" t="str">
        <f t="shared" si="24"/>
        <v/>
      </c>
      <c r="L216" s="533">
        <f>Monatsverwendungsnachweis!B227</f>
        <v>0</v>
      </c>
    </row>
    <row r="217" spans="1:12" x14ac:dyDescent="0.25">
      <c r="A217" s="328" t="str">
        <f>IF(Ermittlung_Kofi!M218=0,"",IFERROR(VLOOKUP(Monatsverwendungsnachweis!B228,Positionen,6,FALSE),""))</f>
        <v/>
      </c>
      <c r="B217" s="329" t="str">
        <f t="shared" si="20"/>
        <v/>
      </c>
      <c r="C217" s="328" t="str">
        <f>IF(A217="","",CONCATENATE("Refi_UHG_1"," / ",Monatsverwendungsnachweis!$D$7," / ",RIGHT(Monatsverwendungsnachweis!$F$7,2)," / ",ROW()-1))</f>
        <v/>
      </c>
      <c r="D217" s="330" t="str">
        <f t="shared" si="21"/>
        <v/>
      </c>
      <c r="E217" s="330" t="str">
        <f t="shared" si="22"/>
        <v/>
      </c>
      <c r="F217" s="329" t="str">
        <f>IF(A217="","",VLOOKUP(Monatsverwendungsnachweis!B228,Positionen,7,FALSE))</f>
        <v/>
      </c>
      <c r="G217" s="328" t="str">
        <f>IF(A217="","",CONCATENATE(UHG_csv!G217," x ",VLOOKUP(Monatsverwendungsnachweis!$B228,Positionen,8,FALSE)*100,"%"))</f>
        <v/>
      </c>
      <c r="H217" s="447" t="str">
        <f>IF(A217="","",ROUND(UHG_csv!H217*VLOOKUP(Monatsverwendungsnachweis!$B228,Positionen,8,FALSE),2))</f>
        <v/>
      </c>
      <c r="I217" s="447" t="str">
        <f t="shared" si="23"/>
        <v/>
      </c>
      <c r="J217" s="329" t="str">
        <f>IF(A217="","",IF(Monatsverwendungsnachweis!S228="","",Monatsverwendungsnachweis!S228))</f>
        <v/>
      </c>
      <c r="K217" s="531" t="str">
        <f t="shared" si="24"/>
        <v/>
      </c>
      <c r="L217" s="533">
        <f>Monatsverwendungsnachweis!B228</f>
        <v>0</v>
      </c>
    </row>
    <row r="218" spans="1:12" x14ac:dyDescent="0.25">
      <c r="A218" s="328" t="str">
        <f>IF(Ermittlung_Kofi!M219=0,"",IFERROR(VLOOKUP(Monatsverwendungsnachweis!B229,Positionen,6,FALSE),""))</f>
        <v/>
      </c>
      <c r="B218" s="329" t="str">
        <f t="shared" si="20"/>
        <v/>
      </c>
      <c r="C218" s="328" t="str">
        <f>IF(A218="","",CONCATENATE("Refi_UHG_1"," / ",Monatsverwendungsnachweis!$D$7," / ",RIGHT(Monatsverwendungsnachweis!$F$7,2)," / ",ROW()-1))</f>
        <v/>
      </c>
      <c r="D218" s="330" t="str">
        <f t="shared" si="21"/>
        <v/>
      </c>
      <c r="E218" s="330" t="str">
        <f t="shared" si="22"/>
        <v/>
      </c>
      <c r="F218" s="329" t="str">
        <f>IF(A218="","",VLOOKUP(Monatsverwendungsnachweis!B229,Positionen,7,FALSE))</f>
        <v/>
      </c>
      <c r="G218" s="328" t="str">
        <f>IF(A218="","",CONCATENATE(UHG_csv!G218," x ",VLOOKUP(Monatsverwendungsnachweis!$B229,Positionen,8,FALSE)*100,"%"))</f>
        <v/>
      </c>
      <c r="H218" s="447" t="str">
        <f>IF(A218="","",ROUND(UHG_csv!H218*VLOOKUP(Monatsverwendungsnachweis!$B229,Positionen,8,FALSE),2))</f>
        <v/>
      </c>
      <c r="I218" s="447" t="str">
        <f t="shared" si="23"/>
        <v/>
      </c>
      <c r="J218" s="329" t="str">
        <f>IF(A218="","",IF(Monatsverwendungsnachweis!S229="","",Monatsverwendungsnachweis!S229))</f>
        <v/>
      </c>
      <c r="K218" s="531" t="str">
        <f t="shared" si="24"/>
        <v/>
      </c>
      <c r="L218" s="533">
        <f>Monatsverwendungsnachweis!B229</f>
        <v>0</v>
      </c>
    </row>
    <row r="219" spans="1:12" x14ac:dyDescent="0.25">
      <c r="A219" s="328" t="str">
        <f>IF(Ermittlung_Kofi!M220=0,"",IFERROR(VLOOKUP(Monatsverwendungsnachweis!B230,Positionen,6,FALSE),""))</f>
        <v/>
      </c>
      <c r="B219" s="329" t="str">
        <f t="shared" si="20"/>
        <v/>
      </c>
      <c r="C219" s="328" t="str">
        <f>IF(A219="","",CONCATENATE("Refi_UHG_1"," / ",Monatsverwendungsnachweis!$D$7," / ",RIGHT(Monatsverwendungsnachweis!$F$7,2)," / ",ROW()-1))</f>
        <v/>
      </c>
      <c r="D219" s="330" t="str">
        <f t="shared" si="21"/>
        <v/>
      </c>
      <c r="E219" s="330" t="str">
        <f t="shared" si="22"/>
        <v/>
      </c>
      <c r="F219" s="329" t="str">
        <f>IF(A219="","",VLOOKUP(Monatsverwendungsnachweis!B230,Positionen,7,FALSE))</f>
        <v/>
      </c>
      <c r="G219" s="328" t="str">
        <f>IF(A219="","",CONCATENATE(UHG_csv!G219," x ",VLOOKUP(Monatsverwendungsnachweis!$B230,Positionen,8,FALSE)*100,"%"))</f>
        <v/>
      </c>
      <c r="H219" s="447" t="str">
        <f>IF(A219="","",ROUND(UHG_csv!H219*VLOOKUP(Monatsverwendungsnachweis!$B230,Positionen,8,FALSE),2))</f>
        <v/>
      </c>
      <c r="I219" s="447" t="str">
        <f t="shared" si="23"/>
        <v/>
      </c>
      <c r="J219" s="329" t="str">
        <f>IF(A219="","",IF(Monatsverwendungsnachweis!S230="","",Monatsverwendungsnachweis!S230))</f>
        <v/>
      </c>
      <c r="K219" s="531" t="str">
        <f t="shared" si="24"/>
        <v/>
      </c>
      <c r="L219" s="533">
        <f>Monatsverwendungsnachweis!B230</f>
        <v>0</v>
      </c>
    </row>
    <row r="220" spans="1:12" x14ac:dyDescent="0.25">
      <c r="A220" s="328" t="str">
        <f>IF(Ermittlung_Kofi!M221=0,"",IFERROR(VLOOKUP(Monatsverwendungsnachweis!B231,Positionen,6,FALSE),""))</f>
        <v/>
      </c>
      <c r="B220" s="329" t="str">
        <f t="shared" si="20"/>
        <v/>
      </c>
      <c r="C220" s="328" t="str">
        <f>IF(A220="","",CONCATENATE("Refi_UHG_1"," / ",Monatsverwendungsnachweis!$D$7," / ",RIGHT(Monatsverwendungsnachweis!$F$7,2)," / ",ROW()-1))</f>
        <v/>
      </c>
      <c r="D220" s="330" t="str">
        <f t="shared" si="21"/>
        <v/>
      </c>
      <c r="E220" s="330" t="str">
        <f t="shared" si="22"/>
        <v/>
      </c>
      <c r="F220" s="329" t="str">
        <f>IF(A220="","",VLOOKUP(Monatsverwendungsnachweis!B231,Positionen,7,FALSE))</f>
        <v/>
      </c>
      <c r="G220" s="328" t="str">
        <f>IF(A220="","",CONCATENATE(UHG_csv!G220," x ",VLOOKUP(Monatsverwendungsnachweis!$B231,Positionen,8,FALSE)*100,"%"))</f>
        <v/>
      </c>
      <c r="H220" s="447" t="str">
        <f>IF(A220="","",ROUND(UHG_csv!H220*VLOOKUP(Monatsverwendungsnachweis!$B231,Positionen,8,FALSE),2))</f>
        <v/>
      </c>
      <c r="I220" s="447" t="str">
        <f t="shared" si="23"/>
        <v/>
      </c>
      <c r="J220" s="329" t="str">
        <f>IF(A220="","",IF(Monatsverwendungsnachweis!S231="","",Monatsverwendungsnachweis!S231))</f>
        <v/>
      </c>
      <c r="K220" s="531" t="str">
        <f t="shared" si="24"/>
        <v/>
      </c>
      <c r="L220" s="533">
        <f>Monatsverwendungsnachweis!B231</f>
        <v>0</v>
      </c>
    </row>
    <row r="221" spans="1:12" x14ac:dyDescent="0.25">
      <c r="A221" s="328" t="str">
        <f>IF(Ermittlung_Kofi!M222=0,"",IFERROR(VLOOKUP(Monatsverwendungsnachweis!B232,Positionen,6,FALSE),""))</f>
        <v/>
      </c>
      <c r="B221" s="329" t="str">
        <f t="shared" si="20"/>
        <v/>
      </c>
      <c r="C221" s="328" t="str">
        <f>IF(A221="","",CONCATENATE("Refi_UHG_1"," / ",Monatsverwendungsnachweis!$D$7," / ",RIGHT(Monatsverwendungsnachweis!$F$7,2)," / ",ROW()-1))</f>
        <v/>
      </c>
      <c r="D221" s="330" t="str">
        <f t="shared" si="21"/>
        <v/>
      </c>
      <c r="E221" s="330" t="str">
        <f t="shared" si="22"/>
        <v/>
      </c>
      <c r="F221" s="329" t="str">
        <f>IF(A221="","",VLOOKUP(Monatsverwendungsnachweis!B232,Positionen,7,FALSE))</f>
        <v/>
      </c>
      <c r="G221" s="328" t="str">
        <f>IF(A221="","",CONCATENATE(UHG_csv!G221," x ",VLOOKUP(Monatsverwendungsnachweis!$B232,Positionen,8,FALSE)*100,"%"))</f>
        <v/>
      </c>
      <c r="H221" s="447" t="str">
        <f>IF(A221="","",ROUND(UHG_csv!H221*VLOOKUP(Monatsverwendungsnachweis!$B232,Positionen,8,FALSE),2))</f>
        <v/>
      </c>
      <c r="I221" s="447" t="str">
        <f t="shared" si="23"/>
        <v/>
      </c>
      <c r="J221" s="329" t="str">
        <f>IF(A221="","",IF(Monatsverwendungsnachweis!S232="","",Monatsverwendungsnachweis!S232))</f>
        <v/>
      </c>
      <c r="K221" s="531" t="str">
        <f t="shared" si="24"/>
        <v/>
      </c>
      <c r="L221" s="533">
        <f>Monatsverwendungsnachweis!B232</f>
        <v>0</v>
      </c>
    </row>
    <row r="222" spans="1:12" x14ac:dyDescent="0.25">
      <c r="A222" s="328" t="str">
        <f>IF(Ermittlung_Kofi!M223=0,"",IFERROR(VLOOKUP(Monatsverwendungsnachweis!B233,Positionen,6,FALSE),""))</f>
        <v/>
      </c>
      <c r="B222" s="329" t="str">
        <f t="shared" si="20"/>
        <v/>
      </c>
      <c r="C222" s="328" t="str">
        <f>IF(A222="","",CONCATENATE("Refi_UHG_1"," / ",Monatsverwendungsnachweis!$D$7," / ",RIGHT(Monatsverwendungsnachweis!$F$7,2)," / ",ROW()-1))</f>
        <v/>
      </c>
      <c r="D222" s="330" t="str">
        <f t="shared" si="21"/>
        <v/>
      </c>
      <c r="E222" s="330" t="str">
        <f t="shared" si="22"/>
        <v/>
      </c>
      <c r="F222" s="329" t="str">
        <f>IF(A222="","",VLOOKUP(Monatsverwendungsnachweis!B233,Positionen,7,FALSE))</f>
        <v/>
      </c>
      <c r="G222" s="328" t="str">
        <f>IF(A222="","",CONCATENATE(UHG_csv!G222," x ",VLOOKUP(Monatsverwendungsnachweis!$B233,Positionen,8,FALSE)*100,"%"))</f>
        <v/>
      </c>
      <c r="H222" s="447" t="str">
        <f>IF(A222="","",ROUND(UHG_csv!H222*VLOOKUP(Monatsverwendungsnachweis!$B233,Positionen,8,FALSE),2))</f>
        <v/>
      </c>
      <c r="I222" s="447" t="str">
        <f t="shared" si="23"/>
        <v/>
      </c>
      <c r="J222" s="329" t="str">
        <f>IF(A222="","",IF(Monatsverwendungsnachweis!S233="","",Monatsverwendungsnachweis!S233))</f>
        <v/>
      </c>
      <c r="K222" s="531" t="str">
        <f t="shared" si="24"/>
        <v/>
      </c>
      <c r="L222" s="533">
        <f>Monatsverwendungsnachweis!B233</f>
        <v>0</v>
      </c>
    </row>
    <row r="223" spans="1:12" x14ac:dyDescent="0.25">
      <c r="A223" s="328" t="str">
        <f>IF(Ermittlung_Kofi!M224=0,"",IFERROR(VLOOKUP(Monatsverwendungsnachweis!B234,Positionen,6,FALSE),""))</f>
        <v/>
      </c>
      <c r="B223" s="329" t="str">
        <f t="shared" si="20"/>
        <v/>
      </c>
      <c r="C223" s="328" t="str">
        <f>IF(A223="","",CONCATENATE("Refi_UHG_1"," / ",Monatsverwendungsnachweis!$D$7," / ",RIGHT(Monatsverwendungsnachweis!$F$7,2)," / ",ROW()-1))</f>
        <v/>
      </c>
      <c r="D223" s="330" t="str">
        <f t="shared" si="21"/>
        <v/>
      </c>
      <c r="E223" s="330" t="str">
        <f t="shared" si="22"/>
        <v/>
      </c>
      <c r="F223" s="329" t="str">
        <f>IF(A223="","",VLOOKUP(Monatsverwendungsnachweis!B234,Positionen,7,FALSE))</f>
        <v/>
      </c>
      <c r="G223" s="328" t="str">
        <f>IF(A223="","",CONCATENATE(UHG_csv!G223," x ",VLOOKUP(Monatsverwendungsnachweis!$B234,Positionen,8,FALSE)*100,"%"))</f>
        <v/>
      </c>
      <c r="H223" s="447" t="str">
        <f>IF(A223="","",ROUND(UHG_csv!H223*VLOOKUP(Monatsverwendungsnachweis!$B234,Positionen,8,FALSE),2))</f>
        <v/>
      </c>
      <c r="I223" s="447" t="str">
        <f t="shared" si="23"/>
        <v/>
      </c>
      <c r="J223" s="329" t="str">
        <f>IF(A223="","",IF(Monatsverwendungsnachweis!S234="","",Monatsverwendungsnachweis!S234))</f>
        <v/>
      </c>
      <c r="K223" s="531" t="str">
        <f t="shared" si="24"/>
        <v/>
      </c>
      <c r="L223" s="533">
        <f>Monatsverwendungsnachweis!B234</f>
        <v>0</v>
      </c>
    </row>
    <row r="224" spans="1:12" x14ac:dyDescent="0.25">
      <c r="A224" s="328" t="str">
        <f>IF(Ermittlung_Kofi!M225=0,"",IFERROR(VLOOKUP(Monatsverwendungsnachweis!B235,Positionen,6,FALSE),""))</f>
        <v/>
      </c>
      <c r="B224" s="329" t="str">
        <f t="shared" si="20"/>
        <v/>
      </c>
      <c r="C224" s="328" t="str">
        <f>IF(A224="","",CONCATENATE("Refi_UHG_1"," / ",Monatsverwendungsnachweis!$D$7," / ",RIGHT(Monatsverwendungsnachweis!$F$7,2)," / ",ROW()-1))</f>
        <v/>
      </c>
      <c r="D224" s="330" t="str">
        <f t="shared" si="21"/>
        <v/>
      </c>
      <c r="E224" s="330" t="str">
        <f t="shared" si="22"/>
        <v/>
      </c>
      <c r="F224" s="329" t="str">
        <f>IF(A224="","",VLOOKUP(Monatsverwendungsnachweis!B235,Positionen,7,FALSE))</f>
        <v/>
      </c>
      <c r="G224" s="328" t="str">
        <f>IF(A224="","",CONCATENATE(UHG_csv!G224," x ",VLOOKUP(Monatsverwendungsnachweis!$B235,Positionen,8,FALSE)*100,"%"))</f>
        <v/>
      </c>
      <c r="H224" s="447" t="str">
        <f>IF(A224="","",ROUND(UHG_csv!H224*VLOOKUP(Monatsverwendungsnachweis!$B235,Positionen,8,FALSE),2))</f>
        <v/>
      </c>
      <c r="I224" s="447" t="str">
        <f t="shared" si="23"/>
        <v/>
      </c>
      <c r="J224" s="329" t="str">
        <f>IF(A224="","",IF(Monatsverwendungsnachweis!S235="","",Monatsverwendungsnachweis!S235))</f>
        <v/>
      </c>
      <c r="K224" s="531" t="str">
        <f t="shared" si="24"/>
        <v/>
      </c>
      <c r="L224" s="533">
        <f>Monatsverwendungsnachweis!B235</f>
        <v>0</v>
      </c>
    </row>
    <row r="225" spans="1:12" x14ac:dyDescent="0.25">
      <c r="A225" s="328" t="str">
        <f>IF(Ermittlung_Kofi!M226=0,"",IFERROR(VLOOKUP(Monatsverwendungsnachweis!B236,Positionen,6,FALSE),""))</f>
        <v/>
      </c>
      <c r="B225" s="329" t="str">
        <f t="shared" si="20"/>
        <v/>
      </c>
      <c r="C225" s="328" t="str">
        <f>IF(A225="","",CONCATENATE("Refi_UHG_1"," / ",Monatsverwendungsnachweis!$D$7," / ",RIGHT(Monatsverwendungsnachweis!$F$7,2)," / ",ROW()-1))</f>
        <v/>
      </c>
      <c r="D225" s="330" t="str">
        <f t="shared" si="21"/>
        <v/>
      </c>
      <c r="E225" s="330" t="str">
        <f t="shared" si="22"/>
        <v/>
      </c>
      <c r="F225" s="329" t="str">
        <f>IF(A225="","",VLOOKUP(Monatsverwendungsnachweis!B236,Positionen,7,FALSE))</f>
        <v/>
      </c>
      <c r="G225" s="328" t="str">
        <f>IF(A225="","",CONCATENATE(UHG_csv!G225," x ",VLOOKUP(Monatsverwendungsnachweis!$B236,Positionen,8,FALSE)*100,"%"))</f>
        <v/>
      </c>
      <c r="H225" s="447" t="str">
        <f>IF(A225="","",ROUND(UHG_csv!H225*VLOOKUP(Monatsverwendungsnachweis!$B236,Positionen,8,FALSE),2))</f>
        <v/>
      </c>
      <c r="I225" s="447" t="str">
        <f t="shared" si="23"/>
        <v/>
      </c>
      <c r="J225" s="329" t="str">
        <f>IF(A225="","",IF(Monatsverwendungsnachweis!S236="","",Monatsverwendungsnachweis!S236))</f>
        <v/>
      </c>
      <c r="K225" s="531" t="str">
        <f t="shared" si="24"/>
        <v/>
      </c>
      <c r="L225" s="533">
        <f>Monatsverwendungsnachweis!B236</f>
        <v>0</v>
      </c>
    </row>
    <row r="226" spans="1:12" x14ac:dyDescent="0.25">
      <c r="A226" s="328" t="str">
        <f>IF(Ermittlung_Kofi!M227=0,"",IFERROR(VLOOKUP(Monatsverwendungsnachweis!B237,Positionen,6,FALSE),""))</f>
        <v/>
      </c>
      <c r="B226" s="329" t="str">
        <f t="shared" si="20"/>
        <v/>
      </c>
      <c r="C226" s="328" t="str">
        <f>IF(A226="","",CONCATENATE("Refi_UHG_1"," / ",Monatsverwendungsnachweis!$D$7," / ",RIGHT(Monatsverwendungsnachweis!$F$7,2)," / ",ROW()-1))</f>
        <v/>
      </c>
      <c r="D226" s="330" t="str">
        <f t="shared" si="21"/>
        <v/>
      </c>
      <c r="E226" s="330" t="str">
        <f t="shared" si="22"/>
        <v/>
      </c>
      <c r="F226" s="329" t="str">
        <f>IF(A226="","",VLOOKUP(Monatsverwendungsnachweis!B237,Positionen,7,FALSE))</f>
        <v/>
      </c>
      <c r="G226" s="328" t="str">
        <f>IF(A226="","",CONCATENATE(UHG_csv!G226," x ",VLOOKUP(Monatsverwendungsnachweis!$B237,Positionen,8,FALSE)*100,"%"))</f>
        <v/>
      </c>
      <c r="H226" s="447" t="str">
        <f>IF(A226="","",ROUND(UHG_csv!H226*VLOOKUP(Monatsverwendungsnachweis!$B237,Positionen,8,FALSE),2))</f>
        <v/>
      </c>
      <c r="I226" s="447" t="str">
        <f t="shared" si="23"/>
        <v/>
      </c>
      <c r="J226" s="329" t="str">
        <f>IF(A226="","",IF(Monatsverwendungsnachweis!S237="","",Monatsverwendungsnachweis!S237))</f>
        <v/>
      </c>
      <c r="K226" s="531" t="str">
        <f t="shared" si="24"/>
        <v/>
      </c>
      <c r="L226" s="533">
        <f>Monatsverwendungsnachweis!B237</f>
        <v>0</v>
      </c>
    </row>
    <row r="227" spans="1:12" x14ac:dyDescent="0.25">
      <c r="A227" s="328" t="str">
        <f>IF(Ermittlung_Kofi!M228=0,"",IFERROR(VLOOKUP(Monatsverwendungsnachweis!B238,Positionen,6,FALSE),""))</f>
        <v/>
      </c>
      <c r="B227" s="329" t="str">
        <f t="shared" si="20"/>
        <v/>
      </c>
      <c r="C227" s="328" t="str">
        <f>IF(A227="","",CONCATENATE("Refi_UHG_1"," / ",Monatsverwendungsnachweis!$D$7," / ",RIGHT(Monatsverwendungsnachweis!$F$7,2)," / ",ROW()-1))</f>
        <v/>
      </c>
      <c r="D227" s="330" t="str">
        <f t="shared" si="21"/>
        <v/>
      </c>
      <c r="E227" s="330" t="str">
        <f t="shared" si="22"/>
        <v/>
      </c>
      <c r="F227" s="329" t="str">
        <f>IF(A227="","",VLOOKUP(Monatsverwendungsnachweis!B238,Positionen,7,FALSE))</f>
        <v/>
      </c>
      <c r="G227" s="328" t="str">
        <f>IF(A227="","",CONCATENATE(UHG_csv!G227," x ",VLOOKUP(Monatsverwendungsnachweis!$B238,Positionen,8,FALSE)*100,"%"))</f>
        <v/>
      </c>
      <c r="H227" s="447" t="str">
        <f>IF(A227="","",ROUND(UHG_csv!H227*VLOOKUP(Monatsverwendungsnachweis!$B238,Positionen,8,FALSE),2))</f>
        <v/>
      </c>
      <c r="I227" s="447" t="str">
        <f t="shared" si="23"/>
        <v/>
      </c>
      <c r="J227" s="329" t="str">
        <f>IF(A227="","",IF(Monatsverwendungsnachweis!S238="","",Monatsverwendungsnachweis!S238))</f>
        <v/>
      </c>
      <c r="K227" s="531" t="str">
        <f t="shared" si="24"/>
        <v/>
      </c>
      <c r="L227" s="533">
        <f>Monatsverwendungsnachweis!B238</f>
        <v>0</v>
      </c>
    </row>
    <row r="228" spans="1:12" x14ac:dyDescent="0.25">
      <c r="A228" s="328" t="str">
        <f>IF(Ermittlung_Kofi!M229=0,"",IFERROR(VLOOKUP(Monatsverwendungsnachweis!B239,Positionen,6,FALSE),""))</f>
        <v/>
      </c>
      <c r="B228" s="329" t="str">
        <f t="shared" si="20"/>
        <v/>
      </c>
      <c r="C228" s="328" t="str">
        <f>IF(A228="","",CONCATENATE("Refi_UHG_1"," / ",Monatsverwendungsnachweis!$D$7," / ",RIGHT(Monatsverwendungsnachweis!$F$7,2)," / ",ROW()-1))</f>
        <v/>
      </c>
      <c r="D228" s="330" t="str">
        <f t="shared" si="21"/>
        <v/>
      </c>
      <c r="E228" s="330" t="str">
        <f t="shared" si="22"/>
        <v/>
      </c>
      <c r="F228" s="329" t="str">
        <f>IF(A228="","",VLOOKUP(Monatsverwendungsnachweis!B239,Positionen,7,FALSE))</f>
        <v/>
      </c>
      <c r="G228" s="328" t="str">
        <f>IF(A228="","",CONCATENATE(UHG_csv!G228," x ",VLOOKUP(Monatsverwendungsnachweis!$B239,Positionen,8,FALSE)*100,"%"))</f>
        <v/>
      </c>
      <c r="H228" s="447" t="str">
        <f>IF(A228="","",ROUND(UHG_csv!H228*VLOOKUP(Monatsverwendungsnachweis!$B239,Positionen,8,FALSE),2))</f>
        <v/>
      </c>
      <c r="I228" s="447" t="str">
        <f t="shared" si="23"/>
        <v/>
      </c>
      <c r="J228" s="329" t="str">
        <f>IF(A228="","",IF(Monatsverwendungsnachweis!S239="","",Monatsverwendungsnachweis!S239))</f>
        <v/>
      </c>
      <c r="K228" s="531" t="str">
        <f t="shared" si="24"/>
        <v/>
      </c>
      <c r="L228" s="533">
        <f>Monatsverwendungsnachweis!B239</f>
        <v>0</v>
      </c>
    </row>
    <row r="229" spans="1:12" x14ac:dyDescent="0.25">
      <c r="A229" s="328" t="str">
        <f>IF(Ermittlung_Kofi!M230=0,"",IFERROR(VLOOKUP(Monatsverwendungsnachweis!B240,Positionen,6,FALSE),""))</f>
        <v/>
      </c>
      <c r="B229" s="329" t="str">
        <f t="shared" si="20"/>
        <v/>
      </c>
      <c r="C229" s="328" t="str">
        <f>IF(A229="","",CONCATENATE("Refi_UHG_1"," / ",Monatsverwendungsnachweis!$D$7," / ",RIGHT(Monatsverwendungsnachweis!$F$7,2)," / ",ROW()-1))</f>
        <v/>
      </c>
      <c r="D229" s="330" t="str">
        <f t="shared" si="21"/>
        <v/>
      </c>
      <c r="E229" s="330" t="str">
        <f t="shared" si="22"/>
        <v/>
      </c>
      <c r="F229" s="329" t="str">
        <f>IF(A229="","",VLOOKUP(Monatsverwendungsnachweis!B240,Positionen,7,FALSE))</f>
        <v/>
      </c>
      <c r="G229" s="328" t="str">
        <f>IF(A229="","",CONCATENATE(UHG_csv!G229," x ",VLOOKUP(Monatsverwendungsnachweis!$B240,Positionen,8,FALSE)*100,"%"))</f>
        <v/>
      </c>
      <c r="H229" s="447" t="str">
        <f>IF(A229="","",ROUND(UHG_csv!H229*VLOOKUP(Monatsverwendungsnachweis!$B240,Positionen,8,FALSE),2))</f>
        <v/>
      </c>
      <c r="I229" s="447" t="str">
        <f t="shared" si="23"/>
        <v/>
      </c>
      <c r="J229" s="329" t="str">
        <f>IF(A229="","",IF(Monatsverwendungsnachweis!S240="","",Monatsverwendungsnachweis!S240))</f>
        <v/>
      </c>
      <c r="K229" s="531" t="str">
        <f t="shared" si="24"/>
        <v/>
      </c>
      <c r="L229" s="533">
        <f>Monatsverwendungsnachweis!B240</f>
        <v>0</v>
      </c>
    </row>
    <row r="230" spans="1:12" x14ac:dyDescent="0.25">
      <c r="A230" s="328" t="str">
        <f>IF(Ermittlung_Kofi!M231=0,"",IFERROR(VLOOKUP(Monatsverwendungsnachweis!B241,Positionen,6,FALSE),""))</f>
        <v/>
      </c>
      <c r="B230" s="329" t="str">
        <f t="shared" ref="B230:B293" si="25">IF(A230="","","ZE")</f>
        <v/>
      </c>
      <c r="C230" s="328" t="str">
        <f>IF(A230="","",CONCATENATE("Refi_UHG_1"," / ",Monatsverwendungsnachweis!$D$7," / ",RIGHT(Monatsverwendungsnachweis!$F$7,2)," / ",ROW()-1))</f>
        <v/>
      </c>
      <c r="D230" s="330" t="str">
        <f t="shared" ref="D230:D293" si="26">IF(A230="","",Monatsende)</f>
        <v/>
      </c>
      <c r="E230" s="330" t="str">
        <f t="shared" ref="E230:E293" si="27">IF(A230="","",Monatsende)</f>
        <v/>
      </c>
      <c r="F230" s="329" t="str">
        <f>IF(A230="","",VLOOKUP(Monatsverwendungsnachweis!B241,Positionen,7,FALSE))</f>
        <v/>
      </c>
      <c r="G230" s="328" t="str">
        <f>IF(A230="","",CONCATENATE(UHG_csv!G230," x ",VLOOKUP(Monatsverwendungsnachweis!$B241,Positionen,8,FALSE)*100,"%"))</f>
        <v/>
      </c>
      <c r="H230" s="447" t="str">
        <f>IF(A230="","",ROUND(UHG_csv!H230*VLOOKUP(Monatsverwendungsnachweis!$B241,Positionen,8,FALSE),2))</f>
        <v/>
      </c>
      <c r="I230" s="447" t="str">
        <f t="shared" ref="I230:I293" si="28">IF(A230="","",H230)</f>
        <v/>
      </c>
      <c r="J230" s="329" t="str">
        <f>IF(A230="","",IF(Monatsverwendungsnachweis!S241="","",Monatsverwendungsnachweis!S241))</f>
        <v/>
      </c>
      <c r="K230" s="531" t="str">
        <f t="shared" ref="K230:K293" si="29">IF(A230="","","0")</f>
        <v/>
      </c>
      <c r="L230" s="533">
        <f>Monatsverwendungsnachweis!B241</f>
        <v>0</v>
      </c>
    </row>
    <row r="231" spans="1:12" x14ac:dyDescent="0.25">
      <c r="A231" s="328" t="str">
        <f>IF(Ermittlung_Kofi!M232=0,"",IFERROR(VLOOKUP(Monatsverwendungsnachweis!B242,Positionen,6,FALSE),""))</f>
        <v/>
      </c>
      <c r="B231" s="329" t="str">
        <f t="shared" si="25"/>
        <v/>
      </c>
      <c r="C231" s="328" t="str">
        <f>IF(A231="","",CONCATENATE("Refi_UHG_1"," / ",Monatsverwendungsnachweis!$D$7," / ",RIGHT(Monatsverwendungsnachweis!$F$7,2)," / ",ROW()-1))</f>
        <v/>
      </c>
      <c r="D231" s="330" t="str">
        <f t="shared" si="26"/>
        <v/>
      </c>
      <c r="E231" s="330" t="str">
        <f t="shared" si="27"/>
        <v/>
      </c>
      <c r="F231" s="329" t="str">
        <f>IF(A231="","",VLOOKUP(Monatsverwendungsnachweis!B242,Positionen,7,FALSE))</f>
        <v/>
      </c>
      <c r="G231" s="328" t="str">
        <f>IF(A231="","",CONCATENATE(UHG_csv!G231," x ",VLOOKUP(Monatsverwendungsnachweis!$B242,Positionen,8,FALSE)*100,"%"))</f>
        <v/>
      </c>
      <c r="H231" s="447" t="str">
        <f>IF(A231="","",ROUND(UHG_csv!H231*VLOOKUP(Monatsverwendungsnachweis!$B242,Positionen,8,FALSE),2))</f>
        <v/>
      </c>
      <c r="I231" s="447" t="str">
        <f t="shared" si="28"/>
        <v/>
      </c>
      <c r="J231" s="329" t="str">
        <f>IF(A231="","",IF(Monatsverwendungsnachweis!S242="","",Monatsverwendungsnachweis!S242))</f>
        <v/>
      </c>
      <c r="K231" s="531" t="str">
        <f t="shared" si="29"/>
        <v/>
      </c>
      <c r="L231" s="533">
        <f>Monatsverwendungsnachweis!B242</f>
        <v>0</v>
      </c>
    </row>
    <row r="232" spans="1:12" x14ac:dyDescent="0.25">
      <c r="A232" s="328" t="str">
        <f>IF(Ermittlung_Kofi!M233=0,"",IFERROR(VLOOKUP(Monatsverwendungsnachweis!B243,Positionen,6,FALSE),""))</f>
        <v/>
      </c>
      <c r="B232" s="329" t="str">
        <f t="shared" si="25"/>
        <v/>
      </c>
      <c r="C232" s="328" t="str">
        <f>IF(A232="","",CONCATENATE("Refi_UHG_1"," / ",Monatsverwendungsnachweis!$D$7," / ",RIGHT(Monatsverwendungsnachweis!$F$7,2)," / ",ROW()-1))</f>
        <v/>
      </c>
      <c r="D232" s="330" t="str">
        <f t="shared" si="26"/>
        <v/>
      </c>
      <c r="E232" s="330" t="str">
        <f t="shared" si="27"/>
        <v/>
      </c>
      <c r="F232" s="329" t="str">
        <f>IF(A232="","",VLOOKUP(Monatsverwendungsnachweis!B243,Positionen,7,FALSE))</f>
        <v/>
      </c>
      <c r="G232" s="328" t="str">
        <f>IF(A232="","",CONCATENATE(UHG_csv!G232," x ",VLOOKUP(Monatsverwendungsnachweis!$B243,Positionen,8,FALSE)*100,"%"))</f>
        <v/>
      </c>
      <c r="H232" s="447" t="str">
        <f>IF(A232="","",ROUND(UHG_csv!H232*VLOOKUP(Monatsverwendungsnachweis!$B243,Positionen,8,FALSE),2))</f>
        <v/>
      </c>
      <c r="I232" s="447" t="str">
        <f t="shared" si="28"/>
        <v/>
      </c>
      <c r="J232" s="329" t="str">
        <f>IF(A232="","",IF(Monatsverwendungsnachweis!S243="","",Monatsverwendungsnachweis!S243))</f>
        <v/>
      </c>
      <c r="K232" s="531" t="str">
        <f t="shared" si="29"/>
        <v/>
      </c>
      <c r="L232" s="533">
        <f>Monatsverwendungsnachweis!B243</f>
        <v>0</v>
      </c>
    </row>
    <row r="233" spans="1:12" x14ac:dyDescent="0.25">
      <c r="A233" s="328" t="str">
        <f>IF(Ermittlung_Kofi!M234=0,"",IFERROR(VLOOKUP(Monatsverwendungsnachweis!B244,Positionen,6,FALSE),""))</f>
        <v/>
      </c>
      <c r="B233" s="329" t="str">
        <f t="shared" si="25"/>
        <v/>
      </c>
      <c r="C233" s="328" t="str">
        <f>IF(A233="","",CONCATENATE("Refi_UHG_1"," / ",Monatsverwendungsnachweis!$D$7," / ",RIGHT(Monatsverwendungsnachweis!$F$7,2)," / ",ROW()-1))</f>
        <v/>
      </c>
      <c r="D233" s="330" t="str">
        <f t="shared" si="26"/>
        <v/>
      </c>
      <c r="E233" s="330" t="str">
        <f t="shared" si="27"/>
        <v/>
      </c>
      <c r="F233" s="329" t="str">
        <f>IF(A233="","",VLOOKUP(Monatsverwendungsnachweis!B244,Positionen,7,FALSE))</f>
        <v/>
      </c>
      <c r="G233" s="328" t="str">
        <f>IF(A233="","",CONCATENATE(UHG_csv!G233," x ",VLOOKUP(Monatsverwendungsnachweis!$B244,Positionen,8,FALSE)*100,"%"))</f>
        <v/>
      </c>
      <c r="H233" s="447" t="str">
        <f>IF(A233="","",ROUND(UHG_csv!H233*VLOOKUP(Monatsverwendungsnachweis!$B244,Positionen,8,FALSE),2))</f>
        <v/>
      </c>
      <c r="I233" s="447" t="str">
        <f t="shared" si="28"/>
        <v/>
      </c>
      <c r="J233" s="329" t="str">
        <f>IF(A233="","",IF(Monatsverwendungsnachweis!S244="","",Monatsverwendungsnachweis!S244))</f>
        <v/>
      </c>
      <c r="K233" s="531" t="str">
        <f t="shared" si="29"/>
        <v/>
      </c>
      <c r="L233" s="533">
        <f>Monatsverwendungsnachweis!B244</f>
        <v>0</v>
      </c>
    </row>
    <row r="234" spans="1:12" x14ac:dyDescent="0.25">
      <c r="A234" s="328" t="str">
        <f>IF(Ermittlung_Kofi!M235=0,"",IFERROR(VLOOKUP(Monatsverwendungsnachweis!B245,Positionen,6,FALSE),""))</f>
        <v/>
      </c>
      <c r="B234" s="329" t="str">
        <f t="shared" si="25"/>
        <v/>
      </c>
      <c r="C234" s="328" t="str">
        <f>IF(A234="","",CONCATENATE("Refi_UHG_1"," / ",Monatsverwendungsnachweis!$D$7," / ",RIGHT(Monatsverwendungsnachweis!$F$7,2)," / ",ROW()-1))</f>
        <v/>
      </c>
      <c r="D234" s="330" t="str">
        <f t="shared" si="26"/>
        <v/>
      </c>
      <c r="E234" s="330" t="str">
        <f t="shared" si="27"/>
        <v/>
      </c>
      <c r="F234" s="329" t="str">
        <f>IF(A234="","",VLOOKUP(Monatsverwendungsnachweis!B245,Positionen,7,FALSE))</f>
        <v/>
      </c>
      <c r="G234" s="328" t="str">
        <f>IF(A234="","",CONCATENATE(UHG_csv!G234," x ",VLOOKUP(Monatsverwendungsnachweis!$B245,Positionen,8,FALSE)*100,"%"))</f>
        <v/>
      </c>
      <c r="H234" s="447" t="str">
        <f>IF(A234="","",ROUND(UHG_csv!H234*VLOOKUP(Monatsverwendungsnachweis!$B245,Positionen,8,FALSE),2))</f>
        <v/>
      </c>
      <c r="I234" s="447" t="str">
        <f t="shared" si="28"/>
        <v/>
      </c>
      <c r="J234" s="329" t="str">
        <f>IF(A234="","",IF(Monatsverwendungsnachweis!S245="","",Monatsverwendungsnachweis!S245))</f>
        <v/>
      </c>
      <c r="K234" s="531" t="str">
        <f t="shared" si="29"/>
        <v/>
      </c>
      <c r="L234" s="533">
        <f>Monatsverwendungsnachweis!B245</f>
        <v>0</v>
      </c>
    </row>
    <row r="235" spans="1:12" x14ac:dyDescent="0.25">
      <c r="A235" s="328" t="str">
        <f>IF(Ermittlung_Kofi!M236=0,"",IFERROR(VLOOKUP(Monatsverwendungsnachweis!B246,Positionen,6,FALSE),""))</f>
        <v/>
      </c>
      <c r="B235" s="329" t="str">
        <f t="shared" si="25"/>
        <v/>
      </c>
      <c r="C235" s="328" t="str">
        <f>IF(A235="","",CONCATENATE("Refi_UHG_1"," / ",Monatsverwendungsnachweis!$D$7," / ",RIGHT(Monatsverwendungsnachweis!$F$7,2)," / ",ROW()-1))</f>
        <v/>
      </c>
      <c r="D235" s="330" t="str">
        <f t="shared" si="26"/>
        <v/>
      </c>
      <c r="E235" s="330" t="str">
        <f t="shared" si="27"/>
        <v/>
      </c>
      <c r="F235" s="329" t="str">
        <f>IF(A235="","",VLOOKUP(Monatsverwendungsnachweis!B246,Positionen,7,FALSE))</f>
        <v/>
      </c>
      <c r="G235" s="328" t="str">
        <f>IF(A235="","",CONCATENATE(UHG_csv!G235," x ",VLOOKUP(Monatsverwendungsnachweis!$B246,Positionen,8,FALSE)*100,"%"))</f>
        <v/>
      </c>
      <c r="H235" s="447" t="str">
        <f>IF(A235="","",ROUND(UHG_csv!H235*VLOOKUP(Monatsverwendungsnachweis!$B246,Positionen,8,FALSE),2))</f>
        <v/>
      </c>
      <c r="I235" s="447" t="str">
        <f t="shared" si="28"/>
        <v/>
      </c>
      <c r="J235" s="329" t="str">
        <f>IF(A235="","",IF(Monatsverwendungsnachweis!S246="","",Monatsverwendungsnachweis!S246))</f>
        <v/>
      </c>
      <c r="K235" s="531" t="str">
        <f t="shared" si="29"/>
        <v/>
      </c>
      <c r="L235" s="533">
        <f>Monatsverwendungsnachweis!B246</f>
        <v>0</v>
      </c>
    </row>
    <row r="236" spans="1:12" x14ac:dyDescent="0.25">
      <c r="A236" s="328" t="str">
        <f>IF(Ermittlung_Kofi!M237=0,"",IFERROR(VLOOKUP(Monatsverwendungsnachweis!B247,Positionen,6,FALSE),""))</f>
        <v/>
      </c>
      <c r="B236" s="329" t="str">
        <f t="shared" si="25"/>
        <v/>
      </c>
      <c r="C236" s="328" t="str">
        <f>IF(A236="","",CONCATENATE("Refi_UHG_1"," / ",Monatsverwendungsnachweis!$D$7," / ",RIGHT(Monatsverwendungsnachweis!$F$7,2)," / ",ROW()-1))</f>
        <v/>
      </c>
      <c r="D236" s="330" t="str">
        <f t="shared" si="26"/>
        <v/>
      </c>
      <c r="E236" s="330" t="str">
        <f t="shared" si="27"/>
        <v/>
      </c>
      <c r="F236" s="329" t="str">
        <f>IF(A236="","",VLOOKUP(Monatsverwendungsnachweis!B247,Positionen,7,FALSE))</f>
        <v/>
      </c>
      <c r="G236" s="328" t="str">
        <f>IF(A236="","",CONCATENATE(UHG_csv!G236," x ",VLOOKUP(Monatsverwendungsnachweis!$B247,Positionen,8,FALSE)*100,"%"))</f>
        <v/>
      </c>
      <c r="H236" s="447" t="str">
        <f>IF(A236="","",ROUND(UHG_csv!H236*VLOOKUP(Monatsverwendungsnachweis!$B247,Positionen,8,FALSE),2))</f>
        <v/>
      </c>
      <c r="I236" s="447" t="str">
        <f t="shared" si="28"/>
        <v/>
      </c>
      <c r="J236" s="329" t="str">
        <f>IF(A236="","",IF(Monatsverwendungsnachweis!S247="","",Monatsverwendungsnachweis!S247))</f>
        <v/>
      </c>
      <c r="K236" s="531" t="str">
        <f t="shared" si="29"/>
        <v/>
      </c>
      <c r="L236" s="533">
        <f>Monatsverwendungsnachweis!B247</f>
        <v>0</v>
      </c>
    </row>
    <row r="237" spans="1:12" x14ac:dyDescent="0.25">
      <c r="A237" s="328" t="str">
        <f>IF(Ermittlung_Kofi!M238=0,"",IFERROR(VLOOKUP(Monatsverwendungsnachweis!B248,Positionen,6,FALSE),""))</f>
        <v/>
      </c>
      <c r="B237" s="329" t="str">
        <f t="shared" si="25"/>
        <v/>
      </c>
      <c r="C237" s="328" t="str">
        <f>IF(A237="","",CONCATENATE("Refi_UHG_1"," / ",Monatsverwendungsnachweis!$D$7," / ",RIGHT(Monatsverwendungsnachweis!$F$7,2)," / ",ROW()-1))</f>
        <v/>
      </c>
      <c r="D237" s="330" t="str">
        <f t="shared" si="26"/>
        <v/>
      </c>
      <c r="E237" s="330" t="str">
        <f t="shared" si="27"/>
        <v/>
      </c>
      <c r="F237" s="329" t="str">
        <f>IF(A237="","",VLOOKUP(Monatsverwendungsnachweis!B248,Positionen,7,FALSE))</f>
        <v/>
      </c>
      <c r="G237" s="328" t="str">
        <f>IF(A237="","",CONCATENATE(UHG_csv!G237," x ",VLOOKUP(Monatsverwendungsnachweis!$B248,Positionen,8,FALSE)*100,"%"))</f>
        <v/>
      </c>
      <c r="H237" s="447" t="str">
        <f>IF(A237="","",ROUND(UHG_csv!H237*VLOOKUP(Monatsverwendungsnachweis!$B248,Positionen,8,FALSE),2))</f>
        <v/>
      </c>
      <c r="I237" s="447" t="str">
        <f t="shared" si="28"/>
        <v/>
      </c>
      <c r="J237" s="329" t="str">
        <f>IF(A237="","",IF(Monatsverwendungsnachweis!S248="","",Monatsverwendungsnachweis!S248))</f>
        <v/>
      </c>
      <c r="K237" s="531" t="str">
        <f t="shared" si="29"/>
        <v/>
      </c>
      <c r="L237" s="533">
        <f>Monatsverwendungsnachweis!B248</f>
        <v>0</v>
      </c>
    </row>
    <row r="238" spans="1:12" x14ac:dyDescent="0.25">
      <c r="A238" s="328" t="str">
        <f>IF(Ermittlung_Kofi!M239=0,"",IFERROR(VLOOKUP(Monatsverwendungsnachweis!B249,Positionen,6,FALSE),""))</f>
        <v/>
      </c>
      <c r="B238" s="329" t="str">
        <f t="shared" si="25"/>
        <v/>
      </c>
      <c r="C238" s="328" t="str">
        <f>IF(A238="","",CONCATENATE("Refi_UHG_1"," / ",Monatsverwendungsnachweis!$D$7," / ",RIGHT(Monatsverwendungsnachweis!$F$7,2)," / ",ROW()-1))</f>
        <v/>
      </c>
      <c r="D238" s="330" t="str">
        <f t="shared" si="26"/>
        <v/>
      </c>
      <c r="E238" s="330" t="str">
        <f t="shared" si="27"/>
        <v/>
      </c>
      <c r="F238" s="329" t="str">
        <f>IF(A238="","",VLOOKUP(Monatsverwendungsnachweis!B249,Positionen,7,FALSE))</f>
        <v/>
      </c>
      <c r="G238" s="328" t="str">
        <f>IF(A238="","",CONCATENATE(UHG_csv!G238," x ",VLOOKUP(Monatsverwendungsnachweis!$B249,Positionen,8,FALSE)*100,"%"))</f>
        <v/>
      </c>
      <c r="H238" s="447" t="str">
        <f>IF(A238="","",ROUND(UHG_csv!H238*VLOOKUP(Monatsverwendungsnachweis!$B249,Positionen,8,FALSE),2))</f>
        <v/>
      </c>
      <c r="I238" s="447" t="str">
        <f t="shared" si="28"/>
        <v/>
      </c>
      <c r="J238" s="329" t="str">
        <f>IF(A238="","",IF(Monatsverwendungsnachweis!S249="","",Monatsverwendungsnachweis!S249))</f>
        <v/>
      </c>
      <c r="K238" s="531" t="str">
        <f t="shared" si="29"/>
        <v/>
      </c>
      <c r="L238" s="533">
        <f>Monatsverwendungsnachweis!B249</f>
        <v>0</v>
      </c>
    </row>
    <row r="239" spans="1:12" x14ac:dyDescent="0.25">
      <c r="A239" s="328" t="str">
        <f>IF(Ermittlung_Kofi!M240=0,"",IFERROR(VLOOKUP(Monatsverwendungsnachweis!B250,Positionen,6,FALSE),""))</f>
        <v/>
      </c>
      <c r="B239" s="329" t="str">
        <f t="shared" si="25"/>
        <v/>
      </c>
      <c r="C239" s="328" t="str">
        <f>IF(A239="","",CONCATENATE("Refi_UHG_1"," / ",Monatsverwendungsnachweis!$D$7," / ",RIGHT(Monatsverwendungsnachweis!$F$7,2)," / ",ROW()-1))</f>
        <v/>
      </c>
      <c r="D239" s="330" t="str">
        <f t="shared" si="26"/>
        <v/>
      </c>
      <c r="E239" s="330" t="str">
        <f t="shared" si="27"/>
        <v/>
      </c>
      <c r="F239" s="329" t="str">
        <f>IF(A239="","",VLOOKUP(Monatsverwendungsnachweis!B250,Positionen,7,FALSE))</f>
        <v/>
      </c>
      <c r="G239" s="328" t="str">
        <f>IF(A239="","",CONCATENATE(UHG_csv!G239," x ",VLOOKUP(Monatsverwendungsnachweis!$B250,Positionen,8,FALSE)*100,"%"))</f>
        <v/>
      </c>
      <c r="H239" s="447" t="str">
        <f>IF(A239="","",ROUND(UHG_csv!H239*VLOOKUP(Monatsverwendungsnachweis!$B250,Positionen,8,FALSE),2))</f>
        <v/>
      </c>
      <c r="I239" s="447" t="str">
        <f t="shared" si="28"/>
        <v/>
      </c>
      <c r="J239" s="329" t="str">
        <f>IF(A239="","",IF(Monatsverwendungsnachweis!S250="","",Monatsverwendungsnachweis!S250))</f>
        <v/>
      </c>
      <c r="K239" s="531" t="str">
        <f t="shared" si="29"/>
        <v/>
      </c>
      <c r="L239" s="533">
        <f>Monatsverwendungsnachweis!B250</f>
        <v>0</v>
      </c>
    </row>
    <row r="240" spans="1:12" x14ac:dyDescent="0.25">
      <c r="A240" s="328" t="str">
        <f>IF(Ermittlung_Kofi!M241=0,"",IFERROR(VLOOKUP(Monatsverwendungsnachweis!B251,Positionen,6,FALSE),""))</f>
        <v/>
      </c>
      <c r="B240" s="329" t="str">
        <f t="shared" si="25"/>
        <v/>
      </c>
      <c r="C240" s="328" t="str">
        <f>IF(A240="","",CONCATENATE("Refi_UHG_1"," / ",Monatsverwendungsnachweis!$D$7," / ",RIGHT(Monatsverwendungsnachweis!$F$7,2)," / ",ROW()-1))</f>
        <v/>
      </c>
      <c r="D240" s="330" t="str">
        <f t="shared" si="26"/>
        <v/>
      </c>
      <c r="E240" s="330" t="str">
        <f t="shared" si="27"/>
        <v/>
      </c>
      <c r="F240" s="329" t="str">
        <f>IF(A240="","",VLOOKUP(Monatsverwendungsnachweis!B251,Positionen,7,FALSE))</f>
        <v/>
      </c>
      <c r="G240" s="328" t="str">
        <f>IF(A240="","",CONCATENATE(UHG_csv!G240," x ",VLOOKUP(Monatsverwendungsnachweis!$B251,Positionen,8,FALSE)*100,"%"))</f>
        <v/>
      </c>
      <c r="H240" s="447" t="str">
        <f>IF(A240="","",ROUND(UHG_csv!H240*VLOOKUP(Monatsverwendungsnachweis!$B251,Positionen,8,FALSE),2))</f>
        <v/>
      </c>
      <c r="I240" s="447" t="str">
        <f t="shared" si="28"/>
        <v/>
      </c>
      <c r="J240" s="329" t="str">
        <f>IF(A240="","",IF(Monatsverwendungsnachweis!S251="","",Monatsverwendungsnachweis!S251))</f>
        <v/>
      </c>
      <c r="K240" s="531" t="str">
        <f t="shared" si="29"/>
        <v/>
      </c>
      <c r="L240" s="533">
        <f>Monatsverwendungsnachweis!B251</f>
        <v>0</v>
      </c>
    </row>
    <row r="241" spans="1:12" x14ac:dyDescent="0.25">
      <c r="A241" s="328" t="str">
        <f>IF(Ermittlung_Kofi!M242=0,"",IFERROR(VLOOKUP(Monatsverwendungsnachweis!B252,Positionen,6,FALSE),""))</f>
        <v/>
      </c>
      <c r="B241" s="329" t="str">
        <f t="shared" si="25"/>
        <v/>
      </c>
      <c r="C241" s="328" t="str">
        <f>IF(A241="","",CONCATENATE("Refi_UHG_1"," / ",Monatsverwendungsnachweis!$D$7," / ",RIGHT(Monatsverwendungsnachweis!$F$7,2)," / ",ROW()-1))</f>
        <v/>
      </c>
      <c r="D241" s="330" t="str">
        <f t="shared" si="26"/>
        <v/>
      </c>
      <c r="E241" s="330" t="str">
        <f t="shared" si="27"/>
        <v/>
      </c>
      <c r="F241" s="329" t="str">
        <f>IF(A241="","",VLOOKUP(Monatsverwendungsnachweis!B252,Positionen,7,FALSE))</f>
        <v/>
      </c>
      <c r="G241" s="328" t="str">
        <f>IF(A241="","",CONCATENATE(UHG_csv!G241," x ",VLOOKUP(Monatsverwendungsnachweis!$B252,Positionen,8,FALSE)*100,"%"))</f>
        <v/>
      </c>
      <c r="H241" s="447" t="str">
        <f>IF(A241="","",ROUND(UHG_csv!H241*VLOOKUP(Monatsverwendungsnachweis!$B252,Positionen,8,FALSE),2))</f>
        <v/>
      </c>
      <c r="I241" s="447" t="str">
        <f t="shared" si="28"/>
        <v/>
      </c>
      <c r="J241" s="329" t="str">
        <f>IF(A241="","",IF(Monatsverwendungsnachweis!S252="","",Monatsverwendungsnachweis!S252))</f>
        <v/>
      </c>
      <c r="K241" s="531" t="str">
        <f t="shared" si="29"/>
        <v/>
      </c>
      <c r="L241" s="533">
        <f>Monatsverwendungsnachweis!B252</f>
        <v>0</v>
      </c>
    </row>
    <row r="242" spans="1:12" x14ac:dyDescent="0.25">
      <c r="A242" s="328" t="str">
        <f>IF(Ermittlung_Kofi!M243=0,"",IFERROR(VLOOKUP(Monatsverwendungsnachweis!B253,Positionen,6,FALSE),""))</f>
        <v/>
      </c>
      <c r="B242" s="329" t="str">
        <f t="shared" si="25"/>
        <v/>
      </c>
      <c r="C242" s="328" t="str">
        <f>IF(A242="","",CONCATENATE("Refi_UHG_1"," / ",Monatsverwendungsnachweis!$D$7," / ",RIGHT(Monatsverwendungsnachweis!$F$7,2)," / ",ROW()-1))</f>
        <v/>
      </c>
      <c r="D242" s="330" t="str">
        <f t="shared" si="26"/>
        <v/>
      </c>
      <c r="E242" s="330" t="str">
        <f t="shared" si="27"/>
        <v/>
      </c>
      <c r="F242" s="329" t="str">
        <f>IF(A242="","",VLOOKUP(Monatsverwendungsnachweis!B253,Positionen,7,FALSE))</f>
        <v/>
      </c>
      <c r="G242" s="328" t="str">
        <f>IF(A242="","",CONCATENATE(UHG_csv!G242," x ",VLOOKUP(Monatsverwendungsnachweis!$B253,Positionen,8,FALSE)*100,"%"))</f>
        <v/>
      </c>
      <c r="H242" s="447" t="str">
        <f>IF(A242="","",ROUND(UHG_csv!H242*VLOOKUP(Monatsverwendungsnachweis!$B253,Positionen,8,FALSE),2))</f>
        <v/>
      </c>
      <c r="I242" s="447" t="str">
        <f t="shared" si="28"/>
        <v/>
      </c>
      <c r="J242" s="329" t="str">
        <f>IF(A242="","",IF(Monatsverwendungsnachweis!S253="","",Monatsverwendungsnachweis!S253))</f>
        <v/>
      </c>
      <c r="K242" s="531" t="str">
        <f t="shared" si="29"/>
        <v/>
      </c>
      <c r="L242" s="533">
        <f>Monatsverwendungsnachweis!B253</f>
        <v>0</v>
      </c>
    </row>
    <row r="243" spans="1:12" x14ac:dyDescent="0.25">
      <c r="A243" s="328" t="str">
        <f>IF(Ermittlung_Kofi!M244=0,"",IFERROR(VLOOKUP(Monatsverwendungsnachweis!B254,Positionen,6,FALSE),""))</f>
        <v/>
      </c>
      <c r="B243" s="329" t="str">
        <f t="shared" si="25"/>
        <v/>
      </c>
      <c r="C243" s="328" t="str">
        <f>IF(A243="","",CONCATENATE("Refi_UHG_1"," / ",Monatsverwendungsnachweis!$D$7," / ",RIGHT(Monatsverwendungsnachweis!$F$7,2)," / ",ROW()-1))</f>
        <v/>
      </c>
      <c r="D243" s="330" t="str">
        <f t="shared" si="26"/>
        <v/>
      </c>
      <c r="E243" s="330" t="str">
        <f t="shared" si="27"/>
        <v/>
      </c>
      <c r="F243" s="329" t="str">
        <f>IF(A243="","",VLOOKUP(Monatsverwendungsnachweis!B254,Positionen,7,FALSE))</f>
        <v/>
      </c>
      <c r="G243" s="328" t="str">
        <f>IF(A243="","",CONCATENATE(UHG_csv!G243," x ",VLOOKUP(Monatsverwendungsnachweis!$B254,Positionen,8,FALSE)*100,"%"))</f>
        <v/>
      </c>
      <c r="H243" s="447" t="str">
        <f>IF(A243="","",ROUND(UHG_csv!H243*VLOOKUP(Monatsverwendungsnachweis!$B254,Positionen,8,FALSE),2))</f>
        <v/>
      </c>
      <c r="I243" s="447" t="str">
        <f t="shared" si="28"/>
        <v/>
      </c>
      <c r="J243" s="329" t="str">
        <f>IF(A243="","",IF(Monatsverwendungsnachweis!S254="","",Monatsverwendungsnachweis!S254))</f>
        <v/>
      </c>
      <c r="K243" s="531" t="str">
        <f t="shared" si="29"/>
        <v/>
      </c>
      <c r="L243" s="533">
        <f>Monatsverwendungsnachweis!B254</f>
        <v>0</v>
      </c>
    </row>
    <row r="244" spans="1:12" x14ac:dyDescent="0.25">
      <c r="A244" s="328" t="str">
        <f>IF(Ermittlung_Kofi!M245=0,"",IFERROR(VLOOKUP(Monatsverwendungsnachweis!B255,Positionen,6,FALSE),""))</f>
        <v/>
      </c>
      <c r="B244" s="329" t="str">
        <f t="shared" si="25"/>
        <v/>
      </c>
      <c r="C244" s="328" t="str">
        <f>IF(A244="","",CONCATENATE("Refi_UHG_1"," / ",Monatsverwendungsnachweis!$D$7," / ",RIGHT(Monatsverwendungsnachweis!$F$7,2)," / ",ROW()-1))</f>
        <v/>
      </c>
      <c r="D244" s="330" t="str">
        <f t="shared" si="26"/>
        <v/>
      </c>
      <c r="E244" s="330" t="str">
        <f t="shared" si="27"/>
        <v/>
      </c>
      <c r="F244" s="329" t="str">
        <f>IF(A244="","",VLOOKUP(Monatsverwendungsnachweis!B255,Positionen,7,FALSE))</f>
        <v/>
      </c>
      <c r="G244" s="328" t="str">
        <f>IF(A244="","",CONCATENATE(UHG_csv!G244," x ",VLOOKUP(Monatsverwendungsnachweis!$B255,Positionen,8,FALSE)*100,"%"))</f>
        <v/>
      </c>
      <c r="H244" s="447" t="str">
        <f>IF(A244="","",ROUND(UHG_csv!H244*VLOOKUP(Monatsverwendungsnachweis!$B255,Positionen,8,FALSE),2))</f>
        <v/>
      </c>
      <c r="I244" s="447" t="str">
        <f t="shared" si="28"/>
        <v/>
      </c>
      <c r="J244" s="329" t="str">
        <f>IF(A244="","",IF(Monatsverwendungsnachweis!S255="","",Monatsverwendungsnachweis!S255))</f>
        <v/>
      </c>
      <c r="K244" s="531" t="str">
        <f t="shared" si="29"/>
        <v/>
      </c>
      <c r="L244" s="533">
        <f>Monatsverwendungsnachweis!B255</f>
        <v>0</v>
      </c>
    </row>
    <row r="245" spans="1:12" x14ac:dyDescent="0.25">
      <c r="A245" s="328" t="str">
        <f>IF(Ermittlung_Kofi!M246=0,"",IFERROR(VLOOKUP(Monatsverwendungsnachweis!B256,Positionen,6,FALSE),""))</f>
        <v/>
      </c>
      <c r="B245" s="329" t="str">
        <f t="shared" si="25"/>
        <v/>
      </c>
      <c r="C245" s="328" t="str">
        <f>IF(A245="","",CONCATENATE("Refi_UHG_1"," / ",Monatsverwendungsnachweis!$D$7," / ",RIGHT(Monatsverwendungsnachweis!$F$7,2)," / ",ROW()-1))</f>
        <v/>
      </c>
      <c r="D245" s="330" t="str">
        <f t="shared" si="26"/>
        <v/>
      </c>
      <c r="E245" s="330" t="str">
        <f t="shared" si="27"/>
        <v/>
      </c>
      <c r="F245" s="329" t="str">
        <f>IF(A245="","",VLOOKUP(Monatsverwendungsnachweis!B256,Positionen,7,FALSE))</f>
        <v/>
      </c>
      <c r="G245" s="328" t="str">
        <f>IF(A245="","",CONCATENATE(UHG_csv!G245," x ",VLOOKUP(Monatsverwendungsnachweis!$B256,Positionen,8,FALSE)*100,"%"))</f>
        <v/>
      </c>
      <c r="H245" s="447" t="str">
        <f>IF(A245="","",ROUND(UHG_csv!H245*VLOOKUP(Monatsverwendungsnachweis!$B256,Positionen,8,FALSE),2))</f>
        <v/>
      </c>
      <c r="I245" s="447" t="str">
        <f t="shared" si="28"/>
        <v/>
      </c>
      <c r="J245" s="329" t="str">
        <f>IF(A245="","",IF(Monatsverwendungsnachweis!S256="","",Monatsverwendungsnachweis!S256))</f>
        <v/>
      </c>
      <c r="K245" s="531" t="str">
        <f t="shared" si="29"/>
        <v/>
      </c>
      <c r="L245" s="533">
        <f>Monatsverwendungsnachweis!B256</f>
        <v>0</v>
      </c>
    </row>
    <row r="246" spans="1:12" x14ac:dyDescent="0.25">
      <c r="A246" s="328" t="str">
        <f>IF(Ermittlung_Kofi!M247=0,"",IFERROR(VLOOKUP(Monatsverwendungsnachweis!B257,Positionen,6,FALSE),""))</f>
        <v/>
      </c>
      <c r="B246" s="329" t="str">
        <f t="shared" si="25"/>
        <v/>
      </c>
      <c r="C246" s="328" t="str">
        <f>IF(A246="","",CONCATENATE("Refi_UHG_1"," / ",Monatsverwendungsnachweis!$D$7," / ",RIGHT(Monatsverwendungsnachweis!$F$7,2)," / ",ROW()-1))</f>
        <v/>
      </c>
      <c r="D246" s="330" t="str">
        <f t="shared" si="26"/>
        <v/>
      </c>
      <c r="E246" s="330" t="str">
        <f t="shared" si="27"/>
        <v/>
      </c>
      <c r="F246" s="329" t="str">
        <f>IF(A246="","",VLOOKUP(Monatsverwendungsnachweis!B257,Positionen,7,FALSE))</f>
        <v/>
      </c>
      <c r="G246" s="328" t="str">
        <f>IF(A246="","",CONCATENATE(UHG_csv!G246," x ",VLOOKUP(Monatsverwendungsnachweis!$B257,Positionen,8,FALSE)*100,"%"))</f>
        <v/>
      </c>
      <c r="H246" s="447" t="str">
        <f>IF(A246="","",ROUND(UHG_csv!H246*VLOOKUP(Monatsverwendungsnachweis!$B257,Positionen,8,FALSE),2))</f>
        <v/>
      </c>
      <c r="I246" s="447" t="str">
        <f t="shared" si="28"/>
        <v/>
      </c>
      <c r="J246" s="329" t="str">
        <f>IF(A246="","",IF(Monatsverwendungsnachweis!S257="","",Monatsverwendungsnachweis!S257))</f>
        <v/>
      </c>
      <c r="K246" s="531" t="str">
        <f t="shared" si="29"/>
        <v/>
      </c>
      <c r="L246" s="533">
        <f>Monatsverwendungsnachweis!B257</f>
        <v>0</v>
      </c>
    </row>
    <row r="247" spans="1:12" x14ac:dyDescent="0.25">
      <c r="A247" s="328" t="str">
        <f>IF(Ermittlung_Kofi!M248=0,"",IFERROR(VLOOKUP(Monatsverwendungsnachweis!B258,Positionen,6,FALSE),""))</f>
        <v/>
      </c>
      <c r="B247" s="329" t="str">
        <f t="shared" si="25"/>
        <v/>
      </c>
      <c r="C247" s="328" t="str">
        <f>IF(A247="","",CONCATENATE("Refi_UHG_1"," / ",Monatsverwendungsnachweis!$D$7," / ",RIGHT(Monatsverwendungsnachweis!$F$7,2)," / ",ROW()-1))</f>
        <v/>
      </c>
      <c r="D247" s="330" t="str">
        <f t="shared" si="26"/>
        <v/>
      </c>
      <c r="E247" s="330" t="str">
        <f t="shared" si="27"/>
        <v/>
      </c>
      <c r="F247" s="329" t="str">
        <f>IF(A247="","",VLOOKUP(Monatsverwendungsnachweis!B258,Positionen,7,FALSE))</f>
        <v/>
      </c>
      <c r="G247" s="328" t="str">
        <f>IF(A247="","",CONCATENATE(UHG_csv!G247," x ",VLOOKUP(Monatsverwendungsnachweis!$B258,Positionen,8,FALSE)*100,"%"))</f>
        <v/>
      </c>
      <c r="H247" s="447" t="str">
        <f>IF(A247="","",ROUND(UHG_csv!H247*VLOOKUP(Monatsverwendungsnachweis!$B258,Positionen,8,FALSE),2))</f>
        <v/>
      </c>
      <c r="I247" s="447" t="str">
        <f t="shared" si="28"/>
        <v/>
      </c>
      <c r="J247" s="329" t="str">
        <f>IF(A247="","",IF(Monatsverwendungsnachweis!S258="","",Monatsverwendungsnachweis!S258))</f>
        <v/>
      </c>
      <c r="K247" s="531" t="str">
        <f t="shared" si="29"/>
        <v/>
      </c>
      <c r="L247" s="533">
        <f>Monatsverwendungsnachweis!B258</f>
        <v>0</v>
      </c>
    </row>
    <row r="248" spans="1:12" x14ac:dyDescent="0.25">
      <c r="A248" s="328" t="str">
        <f>IF(Ermittlung_Kofi!M249=0,"",IFERROR(VLOOKUP(Monatsverwendungsnachweis!B259,Positionen,6,FALSE),""))</f>
        <v/>
      </c>
      <c r="B248" s="329" t="str">
        <f t="shared" si="25"/>
        <v/>
      </c>
      <c r="C248" s="328" t="str">
        <f>IF(A248="","",CONCATENATE("Refi_UHG_1"," / ",Monatsverwendungsnachweis!$D$7," / ",RIGHT(Monatsverwendungsnachweis!$F$7,2)," / ",ROW()-1))</f>
        <v/>
      </c>
      <c r="D248" s="330" t="str">
        <f t="shared" si="26"/>
        <v/>
      </c>
      <c r="E248" s="330" t="str">
        <f t="shared" si="27"/>
        <v/>
      </c>
      <c r="F248" s="329" t="str">
        <f>IF(A248="","",VLOOKUP(Monatsverwendungsnachweis!B259,Positionen,7,FALSE))</f>
        <v/>
      </c>
      <c r="G248" s="328" t="str">
        <f>IF(A248="","",CONCATENATE(UHG_csv!G248," x ",VLOOKUP(Monatsverwendungsnachweis!$B259,Positionen,8,FALSE)*100,"%"))</f>
        <v/>
      </c>
      <c r="H248" s="447" t="str">
        <f>IF(A248="","",ROUND(UHG_csv!H248*VLOOKUP(Monatsverwendungsnachweis!$B259,Positionen,8,FALSE),2))</f>
        <v/>
      </c>
      <c r="I248" s="447" t="str">
        <f t="shared" si="28"/>
        <v/>
      </c>
      <c r="J248" s="329" t="str">
        <f>IF(A248="","",IF(Monatsverwendungsnachweis!S259="","",Monatsverwendungsnachweis!S259))</f>
        <v/>
      </c>
      <c r="K248" s="531" t="str">
        <f t="shared" si="29"/>
        <v/>
      </c>
      <c r="L248" s="533">
        <f>Monatsverwendungsnachweis!B259</f>
        <v>0</v>
      </c>
    </row>
    <row r="249" spans="1:12" x14ac:dyDescent="0.25">
      <c r="A249" s="328" t="str">
        <f>IF(Ermittlung_Kofi!M250=0,"",IFERROR(VLOOKUP(Monatsverwendungsnachweis!B260,Positionen,6,FALSE),""))</f>
        <v/>
      </c>
      <c r="B249" s="329" t="str">
        <f t="shared" si="25"/>
        <v/>
      </c>
      <c r="C249" s="328" t="str">
        <f>IF(A249="","",CONCATENATE("Refi_UHG_1"," / ",Monatsverwendungsnachweis!$D$7," / ",RIGHT(Monatsverwendungsnachweis!$F$7,2)," / ",ROW()-1))</f>
        <v/>
      </c>
      <c r="D249" s="330" t="str">
        <f t="shared" si="26"/>
        <v/>
      </c>
      <c r="E249" s="330" t="str">
        <f t="shared" si="27"/>
        <v/>
      </c>
      <c r="F249" s="329" t="str">
        <f>IF(A249="","",VLOOKUP(Monatsverwendungsnachweis!B260,Positionen,7,FALSE))</f>
        <v/>
      </c>
      <c r="G249" s="328" t="str">
        <f>IF(A249="","",CONCATENATE(UHG_csv!G249," x ",VLOOKUP(Monatsverwendungsnachweis!$B260,Positionen,8,FALSE)*100,"%"))</f>
        <v/>
      </c>
      <c r="H249" s="447" t="str">
        <f>IF(A249="","",ROUND(UHG_csv!H249*VLOOKUP(Monatsverwendungsnachweis!$B260,Positionen,8,FALSE),2))</f>
        <v/>
      </c>
      <c r="I249" s="447" t="str">
        <f t="shared" si="28"/>
        <v/>
      </c>
      <c r="J249" s="329" t="str">
        <f>IF(A249="","",IF(Monatsverwendungsnachweis!S260="","",Monatsverwendungsnachweis!S260))</f>
        <v/>
      </c>
      <c r="K249" s="531" t="str">
        <f t="shared" si="29"/>
        <v/>
      </c>
      <c r="L249" s="533">
        <f>Monatsverwendungsnachweis!B260</f>
        <v>0</v>
      </c>
    </row>
    <row r="250" spans="1:12" x14ac:dyDescent="0.25">
      <c r="A250" s="328" t="str">
        <f>IF(Ermittlung_Kofi!M251=0,"",IFERROR(VLOOKUP(Monatsverwendungsnachweis!B261,Positionen,6,FALSE),""))</f>
        <v/>
      </c>
      <c r="B250" s="329" t="str">
        <f t="shared" si="25"/>
        <v/>
      </c>
      <c r="C250" s="328" t="str">
        <f>IF(A250="","",CONCATENATE("Refi_UHG_1"," / ",Monatsverwendungsnachweis!$D$7," / ",RIGHT(Monatsverwendungsnachweis!$F$7,2)," / ",ROW()-1))</f>
        <v/>
      </c>
      <c r="D250" s="330" t="str">
        <f t="shared" si="26"/>
        <v/>
      </c>
      <c r="E250" s="330" t="str">
        <f t="shared" si="27"/>
        <v/>
      </c>
      <c r="F250" s="329" t="str">
        <f>IF(A250="","",VLOOKUP(Monatsverwendungsnachweis!B261,Positionen,7,FALSE))</f>
        <v/>
      </c>
      <c r="G250" s="328" t="str">
        <f>IF(A250="","",CONCATENATE(UHG_csv!G250," x ",VLOOKUP(Monatsverwendungsnachweis!$B261,Positionen,8,FALSE)*100,"%"))</f>
        <v/>
      </c>
      <c r="H250" s="447" t="str">
        <f>IF(A250="","",ROUND(UHG_csv!H250*VLOOKUP(Monatsverwendungsnachweis!$B261,Positionen,8,FALSE),2))</f>
        <v/>
      </c>
      <c r="I250" s="447" t="str">
        <f t="shared" si="28"/>
        <v/>
      </c>
      <c r="J250" s="329" t="str">
        <f>IF(A250="","",IF(Monatsverwendungsnachweis!S261="","",Monatsverwendungsnachweis!S261))</f>
        <v/>
      </c>
      <c r="K250" s="531" t="str">
        <f t="shared" si="29"/>
        <v/>
      </c>
      <c r="L250" s="533">
        <f>Monatsverwendungsnachweis!B261</f>
        <v>0</v>
      </c>
    </row>
    <row r="251" spans="1:12" x14ac:dyDescent="0.25">
      <c r="A251" s="328" t="str">
        <f>IF(Ermittlung_Kofi!M252=0,"",IFERROR(VLOOKUP(Monatsverwendungsnachweis!B262,Positionen,6,FALSE),""))</f>
        <v/>
      </c>
      <c r="B251" s="329" t="str">
        <f t="shared" si="25"/>
        <v/>
      </c>
      <c r="C251" s="328" t="str">
        <f>IF(A251="","",CONCATENATE("Refi_UHG_1"," / ",Monatsverwendungsnachweis!$D$7," / ",RIGHT(Monatsverwendungsnachweis!$F$7,2)," / ",ROW()-1))</f>
        <v/>
      </c>
      <c r="D251" s="330" t="str">
        <f t="shared" si="26"/>
        <v/>
      </c>
      <c r="E251" s="330" t="str">
        <f t="shared" si="27"/>
        <v/>
      </c>
      <c r="F251" s="329" t="str">
        <f>IF(A251="","",VLOOKUP(Monatsverwendungsnachweis!B262,Positionen,7,FALSE))</f>
        <v/>
      </c>
      <c r="G251" s="328" t="str">
        <f>IF(A251="","",CONCATENATE(UHG_csv!G251," x ",VLOOKUP(Monatsverwendungsnachweis!$B262,Positionen,8,FALSE)*100,"%"))</f>
        <v/>
      </c>
      <c r="H251" s="447" t="str">
        <f>IF(A251="","",ROUND(UHG_csv!H251*VLOOKUP(Monatsverwendungsnachweis!$B262,Positionen,8,FALSE),2))</f>
        <v/>
      </c>
      <c r="I251" s="447" t="str">
        <f t="shared" si="28"/>
        <v/>
      </c>
      <c r="J251" s="329" t="str">
        <f>IF(A251="","",IF(Monatsverwendungsnachweis!S262="","",Monatsverwendungsnachweis!S262))</f>
        <v/>
      </c>
      <c r="K251" s="531" t="str">
        <f t="shared" si="29"/>
        <v/>
      </c>
      <c r="L251" s="533">
        <f>Monatsverwendungsnachweis!B262</f>
        <v>0</v>
      </c>
    </row>
    <row r="252" spans="1:12" x14ac:dyDescent="0.25">
      <c r="A252" s="328" t="str">
        <f>IF(Ermittlung_Kofi!M253=0,"",IFERROR(VLOOKUP(Monatsverwendungsnachweis!B263,Positionen,6,FALSE),""))</f>
        <v/>
      </c>
      <c r="B252" s="329" t="str">
        <f t="shared" si="25"/>
        <v/>
      </c>
      <c r="C252" s="328" t="str">
        <f>IF(A252="","",CONCATENATE("Refi_UHG_1"," / ",Monatsverwendungsnachweis!$D$7," / ",RIGHT(Monatsverwendungsnachweis!$F$7,2)," / ",ROW()-1))</f>
        <v/>
      </c>
      <c r="D252" s="330" t="str">
        <f t="shared" si="26"/>
        <v/>
      </c>
      <c r="E252" s="330" t="str">
        <f t="shared" si="27"/>
        <v/>
      </c>
      <c r="F252" s="329" t="str">
        <f>IF(A252="","",VLOOKUP(Monatsverwendungsnachweis!B263,Positionen,7,FALSE))</f>
        <v/>
      </c>
      <c r="G252" s="328" t="str">
        <f>IF(A252="","",CONCATENATE(UHG_csv!G252," x ",VLOOKUP(Monatsverwendungsnachweis!$B263,Positionen,8,FALSE)*100,"%"))</f>
        <v/>
      </c>
      <c r="H252" s="447" t="str">
        <f>IF(A252="","",ROUND(UHG_csv!H252*VLOOKUP(Monatsverwendungsnachweis!$B263,Positionen,8,FALSE),2))</f>
        <v/>
      </c>
      <c r="I252" s="447" t="str">
        <f t="shared" si="28"/>
        <v/>
      </c>
      <c r="J252" s="329" t="str">
        <f>IF(A252="","",IF(Monatsverwendungsnachweis!S263="","",Monatsverwendungsnachweis!S263))</f>
        <v/>
      </c>
      <c r="K252" s="531" t="str">
        <f t="shared" si="29"/>
        <v/>
      </c>
      <c r="L252" s="533">
        <f>Monatsverwendungsnachweis!B263</f>
        <v>0</v>
      </c>
    </row>
    <row r="253" spans="1:12" x14ac:dyDescent="0.25">
      <c r="A253" s="328" t="str">
        <f>IF(Ermittlung_Kofi!M254=0,"",IFERROR(VLOOKUP(Monatsverwendungsnachweis!B264,Positionen,6,FALSE),""))</f>
        <v/>
      </c>
      <c r="B253" s="329" t="str">
        <f t="shared" si="25"/>
        <v/>
      </c>
      <c r="C253" s="328" t="str">
        <f>IF(A253="","",CONCATENATE("Refi_UHG_1"," / ",Monatsverwendungsnachweis!$D$7," / ",RIGHT(Monatsverwendungsnachweis!$F$7,2)," / ",ROW()-1))</f>
        <v/>
      </c>
      <c r="D253" s="330" t="str">
        <f t="shared" si="26"/>
        <v/>
      </c>
      <c r="E253" s="330" t="str">
        <f t="shared" si="27"/>
        <v/>
      </c>
      <c r="F253" s="329" t="str">
        <f>IF(A253="","",VLOOKUP(Monatsverwendungsnachweis!B264,Positionen,7,FALSE))</f>
        <v/>
      </c>
      <c r="G253" s="328" t="str">
        <f>IF(A253="","",CONCATENATE(UHG_csv!G253," x ",VLOOKUP(Monatsverwendungsnachweis!$B264,Positionen,8,FALSE)*100,"%"))</f>
        <v/>
      </c>
      <c r="H253" s="447" t="str">
        <f>IF(A253="","",ROUND(UHG_csv!H253*VLOOKUP(Monatsverwendungsnachweis!$B264,Positionen,8,FALSE),2))</f>
        <v/>
      </c>
      <c r="I253" s="447" t="str">
        <f t="shared" si="28"/>
        <v/>
      </c>
      <c r="J253" s="329" t="str">
        <f>IF(A253="","",IF(Monatsverwendungsnachweis!S264="","",Monatsverwendungsnachweis!S264))</f>
        <v/>
      </c>
      <c r="K253" s="531" t="str">
        <f t="shared" si="29"/>
        <v/>
      </c>
      <c r="L253" s="533">
        <f>Monatsverwendungsnachweis!B264</f>
        <v>0</v>
      </c>
    </row>
    <row r="254" spans="1:12" x14ac:dyDescent="0.25">
      <c r="A254" s="328" t="str">
        <f>IF(Ermittlung_Kofi!M255=0,"",IFERROR(VLOOKUP(Monatsverwendungsnachweis!B265,Positionen,6,FALSE),""))</f>
        <v/>
      </c>
      <c r="B254" s="329" t="str">
        <f t="shared" si="25"/>
        <v/>
      </c>
      <c r="C254" s="328" t="str">
        <f>IF(A254="","",CONCATENATE("Refi_UHG_1"," / ",Monatsverwendungsnachweis!$D$7," / ",RIGHT(Monatsverwendungsnachweis!$F$7,2)," / ",ROW()-1))</f>
        <v/>
      </c>
      <c r="D254" s="330" t="str">
        <f t="shared" si="26"/>
        <v/>
      </c>
      <c r="E254" s="330" t="str">
        <f t="shared" si="27"/>
        <v/>
      </c>
      <c r="F254" s="329" t="str">
        <f>IF(A254="","",VLOOKUP(Monatsverwendungsnachweis!B265,Positionen,7,FALSE))</f>
        <v/>
      </c>
      <c r="G254" s="328" t="str">
        <f>IF(A254="","",CONCATENATE(UHG_csv!G254," x ",VLOOKUP(Monatsverwendungsnachweis!$B265,Positionen,8,FALSE)*100,"%"))</f>
        <v/>
      </c>
      <c r="H254" s="447" t="str">
        <f>IF(A254="","",ROUND(UHG_csv!H254*VLOOKUP(Monatsverwendungsnachweis!$B265,Positionen,8,FALSE),2))</f>
        <v/>
      </c>
      <c r="I254" s="447" t="str">
        <f t="shared" si="28"/>
        <v/>
      </c>
      <c r="J254" s="329" t="str">
        <f>IF(A254="","",IF(Monatsverwendungsnachweis!S265="","",Monatsverwendungsnachweis!S265))</f>
        <v/>
      </c>
      <c r="K254" s="531" t="str">
        <f t="shared" si="29"/>
        <v/>
      </c>
      <c r="L254" s="533">
        <f>Monatsverwendungsnachweis!B265</f>
        <v>0</v>
      </c>
    </row>
    <row r="255" spans="1:12" x14ac:dyDescent="0.25">
      <c r="A255" s="328" t="str">
        <f>IF(Ermittlung_Kofi!M256=0,"",IFERROR(VLOOKUP(Monatsverwendungsnachweis!B266,Positionen,6,FALSE),""))</f>
        <v/>
      </c>
      <c r="B255" s="329" t="str">
        <f t="shared" si="25"/>
        <v/>
      </c>
      <c r="C255" s="328" t="str">
        <f>IF(A255="","",CONCATENATE("Refi_UHG_1"," / ",Monatsverwendungsnachweis!$D$7," / ",RIGHT(Monatsverwendungsnachweis!$F$7,2)," / ",ROW()-1))</f>
        <v/>
      </c>
      <c r="D255" s="330" t="str">
        <f t="shared" si="26"/>
        <v/>
      </c>
      <c r="E255" s="330" t="str">
        <f t="shared" si="27"/>
        <v/>
      </c>
      <c r="F255" s="329" t="str">
        <f>IF(A255="","",VLOOKUP(Monatsverwendungsnachweis!B266,Positionen,7,FALSE))</f>
        <v/>
      </c>
      <c r="G255" s="328" t="str">
        <f>IF(A255="","",CONCATENATE(UHG_csv!G255," x ",VLOOKUP(Monatsverwendungsnachweis!$B266,Positionen,8,FALSE)*100,"%"))</f>
        <v/>
      </c>
      <c r="H255" s="447" t="str">
        <f>IF(A255="","",ROUND(UHG_csv!H255*VLOOKUP(Monatsverwendungsnachweis!$B266,Positionen,8,FALSE),2))</f>
        <v/>
      </c>
      <c r="I255" s="447" t="str">
        <f t="shared" si="28"/>
        <v/>
      </c>
      <c r="J255" s="329" t="str">
        <f>IF(A255="","",IF(Monatsverwendungsnachweis!S266="","",Monatsverwendungsnachweis!S266))</f>
        <v/>
      </c>
      <c r="K255" s="531" t="str">
        <f t="shared" si="29"/>
        <v/>
      </c>
      <c r="L255" s="533">
        <f>Monatsverwendungsnachweis!B266</f>
        <v>0</v>
      </c>
    </row>
    <row r="256" spans="1:12" x14ac:dyDescent="0.25">
      <c r="A256" s="328" t="str">
        <f>IF(Ermittlung_Kofi!M257=0,"",IFERROR(VLOOKUP(Monatsverwendungsnachweis!B267,Positionen,6,FALSE),""))</f>
        <v/>
      </c>
      <c r="B256" s="329" t="str">
        <f t="shared" si="25"/>
        <v/>
      </c>
      <c r="C256" s="328" t="str">
        <f>IF(A256="","",CONCATENATE("Refi_UHG_1"," / ",Monatsverwendungsnachweis!$D$7," / ",RIGHT(Monatsverwendungsnachweis!$F$7,2)," / ",ROW()-1))</f>
        <v/>
      </c>
      <c r="D256" s="330" t="str">
        <f t="shared" si="26"/>
        <v/>
      </c>
      <c r="E256" s="330" t="str">
        <f t="shared" si="27"/>
        <v/>
      </c>
      <c r="F256" s="329" t="str">
        <f>IF(A256="","",VLOOKUP(Monatsverwendungsnachweis!B267,Positionen,7,FALSE))</f>
        <v/>
      </c>
      <c r="G256" s="328" t="str">
        <f>IF(A256="","",CONCATENATE(UHG_csv!G256," x ",VLOOKUP(Monatsverwendungsnachweis!$B267,Positionen,8,FALSE)*100,"%"))</f>
        <v/>
      </c>
      <c r="H256" s="447" t="str">
        <f>IF(A256="","",ROUND(UHG_csv!H256*VLOOKUP(Monatsverwendungsnachweis!$B267,Positionen,8,FALSE),2))</f>
        <v/>
      </c>
      <c r="I256" s="447" t="str">
        <f t="shared" si="28"/>
        <v/>
      </c>
      <c r="J256" s="329" t="str">
        <f>IF(A256="","",IF(Monatsverwendungsnachweis!S267="","",Monatsverwendungsnachweis!S267))</f>
        <v/>
      </c>
      <c r="K256" s="531" t="str">
        <f t="shared" si="29"/>
        <v/>
      </c>
      <c r="L256" s="533">
        <f>Monatsverwendungsnachweis!B267</f>
        <v>0</v>
      </c>
    </row>
    <row r="257" spans="1:12" x14ac:dyDescent="0.25">
      <c r="A257" s="328" t="str">
        <f>IF(Ermittlung_Kofi!M258=0,"",IFERROR(VLOOKUP(Monatsverwendungsnachweis!B268,Positionen,6,FALSE),""))</f>
        <v/>
      </c>
      <c r="B257" s="329" t="str">
        <f t="shared" si="25"/>
        <v/>
      </c>
      <c r="C257" s="328" t="str">
        <f>IF(A257="","",CONCATENATE("Refi_UHG_1"," / ",Monatsverwendungsnachweis!$D$7," / ",RIGHT(Monatsverwendungsnachweis!$F$7,2)," / ",ROW()-1))</f>
        <v/>
      </c>
      <c r="D257" s="330" t="str">
        <f t="shared" si="26"/>
        <v/>
      </c>
      <c r="E257" s="330" t="str">
        <f t="shared" si="27"/>
        <v/>
      </c>
      <c r="F257" s="329" t="str">
        <f>IF(A257="","",VLOOKUP(Monatsverwendungsnachweis!B268,Positionen,7,FALSE))</f>
        <v/>
      </c>
      <c r="G257" s="328" t="str">
        <f>IF(A257="","",CONCATENATE(UHG_csv!G257," x ",VLOOKUP(Monatsverwendungsnachweis!$B268,Positionen,8,FALSE)*100,"%"))</f>
        <v/>
      </c>
      <c r="H257" s="447" t="str">
        <f>IF(A257="","",ROUND(UHG_csv!H257*VLOOKUP(Monatsverwendungsnachweis!$B268,Positionen,8,FALSE),2))</f>
        <v/>
      </c>
      <c r="I257" s="447" t="str">
        <f t="shared" si="28"/>
        <v/>
      </c>
      <c r="J257" s="329" t="str">
        <f>IF(A257="","",IF(Monatsverwendungsnachweis!S268="","",Monatsverwendungsnachweis!S268))</f>
        <v/>
      </c>
      <c r="K257" s="531" t="str">
        <f t="shared" si="29"/>
        <v/>
      </c>
      <c r="L257" s="533">
        <f>Monatsverwendungsnachweis!B268</f>
        <v>0</v>
      </c>
    </row>
    <row r="258" spans="1:12" x14ac:dyDescent="0.25">
      <c r="A258" s="328" t="str">
        <f>IF(Ermittlung_Kofi!M259=0,"",IFERROR(VLOOKUP(Monatsverwendungsnachweis!B269,Positionen,6,FALSE),""))</f>
        <v/>
      </c>
      <c r="B258" s="329" t="str">
        <f t="shared" si="25"/>
        <v/>
      </c>
      <c r="C258" s="328" t="str">
        <f>IF(A258="","",CONCATENATE("Refi_UHG_1"," / ",Monatsverwendungsnachweis!$D$7," / ",RIGHT(Monatsverwendungsnachweis!$F$7,2)," / ",ROW()-1))</f>
        <v/>
      </c>
      <c r="D258" s="330" t="str">
        <f t="shared" si="26"/>
        <v/>
      </c>
      <c r="E258" s="330" t="str">
        <f t="shared" si="27"/>
        <v/>
      </c>
      <c r="F258" s="329" t="str">
        <f>IF(A258="","",VLOOKUP(Monatsverwendungsnachweis!B269,Positionen,7,FALSE))</f>
        <v/>
      </c>
      <c r="G258" s="328" t="str">
        <f>IF(A258="","",CONCATENATE(UHG_csv!G258," x ",VLOOKUP(Monatsverwendungsnachweis!$B269,Positionen,8,FALSE)*100,"%"))</f>
        <v/>
      </c>
      <c r="H258" s="447" t="str">
        <f>IF(A258="","",ROUND(UHG_csv!H258*VLOOKUP(Monatsverwendungsnachweis!$B269,Positionen,8,FALSE),2))</f>
        <v/>
      </c>
      <c r="I258" s="447" t="str">
        <f t="shared" si="28"/>
        <v/>
      </c>
      <c r="J258" s="329" t="str">
        <f>IF(A258="","",IF(Monatsverwendungsnachweis!S269="","",Monatsverwendungsnachweis!S269))</f>
        <v/>
      </c>
      <c r="K258" s="531" t="str">
        <f t="shared" si="29"/>
        <v/>
      </c>
      <c r="L258" s="533">
        <f>Monatsverwendungsnachweis!B269</f>
        <v>0</v>
      </c>
    </row>
    <row r="259" spans="1:12" x14ac:dyDescent="0.25">
      <c r="A259" s="328" t="str">
        <f>IF(Ermittlung_Kofi!M260=0,"",IFERROR(VLOOKUP(Monatsverwendungsnachweis!B270,Positionen,6,FALSE),""))</f>
        <v/>
      </c>
      <c r="B259" s="329" t="str">
        <f t="shared" si="25"/>
        <v/>
      </c>
      <c r="C259" s="328" t="str">
        <f>IF(A259="","",CONCATENATE("Refi_UHG_1"," / ",Monatsverwendungsnachweis!$D$7," / ",RIGHT(Monatsverwendungsnachweis!$F$7,2)," / ",ROW()-1))</f>
        <v/>
      </c>
      <c r="D259" s="330" t="str">
        <f t="shared" si="26"/>
        <v/>
      </c>
      <c r="E259" s="330" t="str">
        <f t="shared" si="27"/>
        <v/>
      </c>
      <c r="F259" s="329" t="str">
        <f>IF(A259="","",VLOOKUP(Monatsverwendungsnachweis!B270,Positionen,7,FALSE))</f>
        <v/>
      </c>
      <c r="G259" s="328" t="str">
        <f>IF(A259="","",CONCATENATE(UHG_csv!G259," x ",VLOOKUP(Monatsverwendungsnachweis!$B270,Positionen,8,FALSE)*100,"%"))</f>
        <v/>
      </c>
      <c r="H259" s="447" t="str">
        <f>IF(A259="","",ROUND(UHG_csv!H259*VLOOKUP(Monatsverwendungsnachweis!$B270,Positionen,8,FALSE),2))</f>
        <v/>
      </c>
      <c r="I259" s="447" t="str">
        <f t="shared" si="28"/>
        <v/>
      </c>
      <c r="J259" s="329" t="str">
        <f>IF(A259="","",IF(Monatsverwendungsnachweis!S270="","",Monatsverwendungsnachweis!S270))</f>
        <v/>
      </c>
      <c r="K259" s="531" t="str">
        <f t="shared" si="29"/>
        <v/>
      </c>
      <c r="L259" s="533">
        <f>Monatsverwendungsnachweis!B270</f>
        <v>0</v>
      </c>
    </row>
    <row r="260" spans="1:12" x14ac:dyDescent="0.25">
      <c r="A260" s="328" t="str">
        <f>IF(Ermittlung_Kofi!M261=0,"",IFERROR(VLOOKUP(Monatsverwendungsnachweis!B271,Positionen,6,FALSE),""))</f>
        <v/>
      </c>
      <c r="B260" s="329" t="str">
        <f t="shared" si="25"/>
        <v/>
      </c>
      <c r="C260" s="328" t="str">
        <f>IF(A260="","",CONCATENATE("Refi_UHG_1"," / ",Monatsverwendungsnachweis!$D$7," / ",RIGHT(Monatsverwendungsnachweis!$F$7,2)," / ",ROW()-1))</f>
        <v/>
      </c>
      <c r="D260" s="330" t="str">
        <f t="shared" si="26"/>
        <v/>
      </c>
      <c r="E260" s="330" t="str">
        <f t="shared" si="27"/>
        <v/>
      </c>
      <c r="F260" s="329" t="str">
        <f>IF(A260="","",VLOOKUP(Monatsverwendungsnachweis!B271,Positionen,7,FALSE))</f>
        <v/>
      </c>
      <c r="G260" s="328" t="str">
        <f>IF(A260="","",CONCATENATE(UHG_csv!G260," x ",VLOOKUP(Monatsverwendungsnachweis!$B271,Positionen,8,FALSE)*100,"%"))</f>
        <v/>
      </c>
      <c r="H260" s="447" t="str">
        <f>IF(A260="","",ROUND(UHG_csv!H260*VLOOKUP(Monatsverwendungsnachweis!$B271,Positionen,8,FALSE),2))</f>
        <v/>
      </c>
      <c r="I260" s="447" t="str">
        <f t="shared" si="28"/>
        <v/>
      </c>
      <c r="J260" s="329" t="str">
        <f>IF(A260="","",IF(Monatsverwendungsnachweis!S271="","",Monatsverwendungsnachweis!S271))</f>
        <v/>
      </c>
      <c r="K260" s="531" t="str">
        <f t="shared" si="29"/>
        <v/>
      </c>
      <c r="L260" s="533">
        <f>Monatsverwendungsnachweis!B271</f>
        <v>0</v>
      </c>
    </row>
    <row r="261" spans="1:12" x14ac:dyDescent="0.25">
      <c r="A261" s="328" t="str">
        <f>IF(Ermittlung_Kofi!M262=0,"",IFERROR(VLOOKUP(Monatsverwendungsnachweis!B272,Positionen,6,FALSE),""))</f>
        <v/>
      </c>
      <c r="B261" s="329" t="str">
        <f t="shared" si="25"/>
        <v/>
      </c>
      <c r="C261" s="328" t="str">
        <f>IF(A261="","",CONCATENATE("Refi_UHG_1"," / ",Monatsverwendungsnachweis!$D$7," / ",RIGHT(Monatsverwendungsnachweis!$F$7,2)," / ",ROW()-1))</f>
        <v/>
      </c>
      <c r="D261" s="330" t="str">
        <f t="shared" si="26"/>
        <v/>
      </c>
      <c r="E261" s="330" t="str">
        <f t="shared" si="27"/>
        <v/>
      </c>
      <c r="F261" s="329" t="str">
        <f>IF(A261="","",VLOOKUP(Monatsverwendungsnachweis!B272,Positionen,7,FALSE))</f>
        <v/>
      </c>
      <c r="G261" s="328" t="str">
        <f>IF(A261="","",CONCATENATE(UHG_csv!G261," x ",VLOOKUP(Monatsverwendungsnachweis!$B272,Positionen,8,FALSE)*100,"%"))</f>
        <v/>
      </c>
      <c r="H261" s="447" t="str">
        <f>IF(A261="","",ROUND(UHG_csv!H261*VLOOKUP(Monatsverwendungsnachweis!$B272,Positionen,8,FALSE),2))</f>
        <v/>
      </c>
      <c r="I261" s="447" t="str">
        <f t="shared" si="28"/>
        <v/>
      </c>
      <c r="J261" s="329" t="str">
        <f>IF(A261="","",IF(Monatsverwendungsnachweis!S272="","",Monatsverwendungsnachweis!S272))</f>
        <v/>
      </c>
      <c r="K261" s="531" t="str">
        <f t="shared" si="29"/>
        <v/>
      </c>
      <c r="L261" s="533">
        <f>Monatsverwendungsnachweis!B272</f>
        <v>0</v>
      </c>
    </row>
    <row r="262" spans="1:12" x14ac:dyDescent="0.25">
      <c r="A262" s="328" t="str">
        <f>IF(Ermittlung_Kofi!M263=0,"",IFERROR(VLOOKUP(Monatsverwendungsnachweis!B273,Positionen,6,FALSE),""))</f>
        <v/>
      </c>
      <c r="B262" s="329" t="str">
        <f t="shared" si="25"/>
        <v/>
      </c>
      <c r="C262" s="328" t="str">
        <f>IF(A262="","",CONCATENATE("Refi_UHG_1"," / ",Monatsverwendungsnachweis!$D$7," / ",RIGHT(Monatsverwendungsnachweis!$F$7,2)," / ",ROW()-1))</f>
        <v/>
      </c>
      <c r="D262" s="330" t="str">
        <f t="shared" si="26"/>
        <v/>
      </c>
      <c r="E262" s="330" t="str">
        <f t="shared" si="27"/>
        <v/>
      </c>
      <c r="F262" s="329" t="str">
        <f>IF(A262="","",VLOOKUP(Monatsverwendungsnachweis!B273,Positionen,7,FALSE))</f>
        <v/>
      </c>
      <c r="G262" s="328" t="str">
        <f>IF(A262="","",CONCATENATE(UHG_csv!G262," x ",VLOOKUP(Monatsverwendungsnachweis!$B273,Positionen,8,FALSE)*100,"%"))</f>
        <v/>
      </c>
      <c r="H262" s="447" t="str">
        <f>IF(A262="","",ROUND(UHG_csv!H262*VLOOKUP(Monatsverwendungsnachweis!$B273,Positionen,8,FALSE),2))</f>
        <v/>
      </c>
      <c r="I262" s="447" t="str">
        <f t="shared" si="28"/>
        <v/>
      </c>
      <c r="J262" s="329" t="str">
        <f>IF(A262="","",IF(Monatsverwendungsnachweis!S273="","",Monatsverwendungsnachweis!S273))</f>
        <v/>
      </c>
      <c r="K262" s="531" t="str">
        <f t="shared" si="29"/>
        <v/>
      </c>
      <c r="L262" s="533">
        <f>Monatsverwendungsnachweis!B273</f>
        <v>0</v>
      </c>
    </row>
    <row r="263" spans="1:12" x14ac:dyDescent="0.25">
      <c r="A263" s="328" t="str">
        <f>IF(Ermittlung_Kofi!M264=0,"",IFERROR(VLOOKUP(Monatsverwendungsnachweis!B274,Positionen,6,FALSE),""))</f>
        <v/>
      </c>
      <c r="B263" s="329" t="str">
        <f t="shared" si="25"/>
        <v/>
      </c>
      <c r="C263" s="328" t="str">
        <f>IF(A263="","",CONCATENATE("Refi_UHG_1"," / ",Monatsverwendungsnachweis!$D$7," / ",RIGHT(Monatsverwendungsnachweis!$F$7,2)," / ",ROW()-1))</f>
        <v/>
      </c>
      <c r="D263" s="330" t="str">
        <f t="shared" si="26"/>
        <v/>
      </c>
      <c r="E263" s="330" t="str">
        <f t="shared" si="27"/>
        <v/>
      </c>
      <c r="F263" s="329" t="str">
        <f>IF(A263="","",VLOOKUP(Monatsverwendungsnachweis!B274,Positionen,7,FALSE))</f>
        <v/>
      </c>
      <c r="G263" s="328" t="str">
        <f>IF(A263="","",CONCATENATE(UHG_csv!G263," x ",VLOOKUP(Monatsverwendungsnachweis!$B274,Positionen,8,FALSE)*100,"%"))</f>
        <v/>
      </c>
      <c r="H263" s="447" t="str">
        <f>IF(A263="","",ROUND(UHG_csv!H263*VLOOKUP(Monatsverwendungsnachweis!$B274,Positionen,8,FALSE),2))</f>
        <v/>
      </c>
      <c r="I263" s="447" t="str">
        <f t="shared" si="28"/>
        <v/>
      </c>
      <c r="J263" s="329" t="str">
        <f>IF(A263="","",IF(Monatsverwendungsnachweis!S274="","",Monatsverwendungsnachweis!S274))</f>
        <v/>
      </c>
      <c r="K263" s="531" t="str">
        <f t="shared" si="29"/>
        <v/>
      </c>
      <c r="L263" s="533">
        <f>Monatsverwendungsnachweis!B274</f>
        <v>0</v>
      </c>
    </row>
    <row r="264" spans="1:12" x14ac:dyDescent="0.25">
      <c r="A264" s="328" t="str">
        <f>IF(Ermittlung_Kofi!M265=0,"",IFERROR(VLOOKUP(Monatsverwendungsnachweis!B275,Positionen,6,FALSE),""))</f>
        <v/>
      </c>
      <c r="B264" s="329" t="str">
        <f t="shared" si="25"/>
        <v/>
      </c>
      <c r="C264" s="328" t="str">
        <f>IF(A264="","",CONCATENATE("Refi_UHG_1"," / ",Monatsverwendungsnachweis!$D$7," / ",RIGHT(Monatsverwendungsnachweis!$F$7,2)," / ",ROW()-1))</f>
        <v/>
      </c>
      <c r="D264" s="330" t="str">
        <f t="shared" si="26"/>
        <v/>
      </c>
      <c r="E264" s="330" t="str">
        <f t="shared" si="27"/>
        <v/>
      </c>
      <c r="F264" s="329" t="str">
        <f>IF(A264="","",VLOOKUP(Monatsverwendungsnachweis!B275,Positionen,7,FALSE))</f>
        <v/>
      </c>
      <c r="G264" s="328" t="str">
        <f>IF(A264="","",CONCATENATE(UHG_csv!G264," x ",VLOOKUP(Monatsverwendungsnachweis!$B275,Positionen,8,FALSE)*100,"%"))</f>
        <v/>
      </c>
      <c r="H264" s="447" t="str">
        <f>IF(A264="","",ROUND(UHG_csv!H264*VLOOKUP(Monatsverwendungsnachweis!$B275,Positionen,8,FALSE),2))</f>
        <v/>
      </c>
      <c r="I264" s="447" t="str">
        <f t="shared" si="28"/>
        <v/>
      </c>
      <c r="J264" s="329" t="str">
        <f>IF(A264="","",IF(Monatsverwendungsnachweis!S275="","",Monatsverwendungsnachweis!S275))</f>
        <v/>
      </c>
      <c r="K264" s="531" t="str">
        <f t="shared" si="29"/>
        <v/>
      </c>
      <c r="L264" s="533">
        <f>Monatsverwendungsnachweis!B275</f>
        <v>0</v>
      </c>
    </row>
    <row r="265" spans="1:12" x14ac:dyDescent="0.25">
      <c r="A265" s="328" t="str">
        <f>IF(Ermittlung_Kofi!M266=0,"",IFERROR(VLOOKUP(Monatsverwendungsnachweis!B276,Positionen,6,FALSE),""))</f>
        <v/>
      </c>
      <c r="B265" s="329" t="str">
        <f t="shared" si="25"/>
        <v/>
      </c>
      <c r="C265" s="328" t="str">
        <f>IF(A265="","",CONCATENATE("Refi_UHG_1"," / ",Monatsverwendungsnachweis!$D$7," / ",RIGHT(Monatsverwendungsnachweis!$F$7,2)," / ",ROW()-1))</f>
        <v/>
      </c>
      <c r="D265" s="330" t="str">
        <f t="shared" si="26"/>
        <v/>
      </c>
      <c r="E265" s="330" t="str">
        <f t="shared" si="27"/>
        <v/>
      </c>
      <c r="F265" s="329" t="str">
        <f>IF(A265="","",VLOOKUP(Monatsverwendungsnachweis!B276,Positionen,7,FALSE))</f>
        <v/>
      </c>
      <c r="G265" s="328" t="str">
        <f>IF(A265="","",CONCATENATE(UHG_csv!G265," x ",VLOOKUP(Monatsverwendungsnachweis!$B276,Positionen,8,FALSE)*100,"%"))</f>
        <v/>
      </c>
      <c r="H265" s="447" t="str">
        <f>IF(A265="","",ROUND(UHG_csv!H265*VLOOKUP(Monatsverwendungsnachweis!$B276,Positionen,8,FALSE),2))</f>
        <v/>
      </c>
      <c r="I265" s="447" t="str">
        <f t="shared" si="28"/>
        <v/>
      </c>
      <c r="J265" s="329" t="str">
        <f>IF(A265="","",IF(Monatsverwendungsnachweis!S276="","",Monatsverwendungsnachweis!S276))</f>
        <v/>
      </c>
      <c r="K265" s="531" t="str">
        <f t="shared" si="29"/>
        <v/>
      </c>
      <c r="L265" s="533">
        <f>Monatsverwendungsnachweis!B276</f>
        <v>0</v>
      </c>
    </row>
    <row r="266" spans="1:12" x14ac:dyDescent="0.25">
      <c r="A266" s="328" t="str">
        <f>IF(Ermittlung_Kofi!M267=0,"",IFERROR(VLOOKUP(Monatsverwendungsnachweis!B277,Positionen,6,FALSE),""))</f>
        <v/>
      </c>
      <c r="B266" s="329" t="str">
        <f t="shared" si="25"/>
        <v/>
      </c>
      <c r="C266" s="328" t="str">
        <f>IF(A266="","",CONCATENATE("Refi_UHG_1"," / ",Monatsverwendungsnachweis!$D$7," / ",RIGHT(Monatsverwendungsnachweis!$F$7,2)," / ",ROW()-1))</f>
        <v/>
      </c>
      <c r="D266" s="330" t="str">
        <f t="shared" si="26"/>
        <v/>
      </c>
      <c r="E266" s="330" t="str">
        <f t="shared" si="27"/>
        <v/>
      </c>
      <c r="F266" s="329" t="str">
        <f>IF(A266="","",VLOOKUP(Monatsverwendungsnachweis!B277,Positionen,7,FALSE))</f>
        <v/>
      </c>
      <c r="G266" s="328" t="str">
        <f>IF(A266="","",CONCATENATE(UHG_csv!G266," x ",VLOOKUP(Monatsverwendungsnachweis!$B277,Positionen,8,FALSE)*100,"%"))</f>
        <v/>
      </c>
      <c r="H266" s="447" t="str">
        <f>IF(A266="","",ROUND(UHG_csv!H266*VLOOKUP(Monatsverwendungsnachweis!$B277,Positionen,8,FALSE),2))</f>
        <v/>
      </c>
      <c r="I266" s="447" t="str">
        <f t="shared" si="28"/>
        <v/>
      </c>
      <c r="J266" s="329" t="str">
        <f>IF(A266="","",IF(Monatsverwendungsnachweis!S277="","",Monatsverwendungsnachweis!S277))</f>
        <v/>
      </c>
      <c r="K266" s="531" t="str">
        <f t="shared" si="29"/>
        <v/>
      </c>
      <c r="L266" s="533">
        <f>Monatsverwendungsnachweis!B277</f>
        <v>0</v>
      </c>
    </row>
    <row r="267" spans="1:12" x14ac:dyDescent="0.25">
      <c r="A267" s="328" t="str">
        <f>IF(Ermittlung_Kofi!M268=0,"",IFERROR(VLOOKUP(Monatsverwendungsnachweis!B278,Positionen,6,FALSE),""))</f>
        <v/>
      </c>
      <c r="B267" s="329" t="str">
        <f t="shared" si="25"/>
        <v/>
      </c>
      <c r="C267" s="328" t="str">
        <f>IF(A267="","",CONCATENATE("Refi_UHG_1"," / ",Monatsverwendungsnachweis!$D$7," / ",RIGHT(Monatsverwendungsnachweis!$F$7,2)," / ",ROW()-1))</f>
        <v/>
      </c>
      <c r="D267" s="330" t="str">
        <f t="shared" si="26"/>
        <v/>
      </c>
      <c r="E267" s="330" t="str">
        <f t="shared" si="27"/>
        <v/>
      </c>
      <c r="F267" s="329" t="str">
        <f>IF(A267="","",VLOOKUP(Monatsverwendungsnachweis!B278,Positionen,7,FALSE))</f>
        <v/>
      </c>
      <c r="G267" s="328" t="str">
        <f>IF(A267="","",CONCATENATE(UHG_csv!G267," x ",VLOOKUP(Monatsverwendungsnachweis!$B278,Positionen,8,FALSE)*100,"%"))</f>
        <v/>
      </c>
      <c r="H267" s="447" t="str">
        <f>IF(A267="","",ROUND(UHG_csv!H267*VLOOKUP(Monatsverwendungsnachweis!$B278,Positionen,8,FALSE),2))</f>
        <v/>
      </c>
      <c r="I267" s="447" t="str">
        <f t="shared" si="28"/>
        <v/>
      </c>
      <c r="J267" s="329" t="str">
        <f>IF(A267="","",IF(Monatsverwendungsnachweis!S278="","",Monatsverwendungsnachweis!S278))</f>
        <v/>
      </c>
      <c r="K267" s="531" t="str">
        <f t="shared" si="29"/>
        <v/>
      </c>
      <c r="L267" s="533">
        <f>Monatsverwendungsnachweis!B278</f>
        <v>0</v>
      </c>
    </row>
    <row r="268" spans="1:12" x14ac:dyDescent="0.25">
      <c r="A268" s="328" t="str">
        <f>IF(Ermittlung_Kofi!M269=0,"",IFERROR(VLOOKUP(Monatsverwendungsnachweis!B279,Positionen,6,FALSE),""))</f>
        <v/>
      </c>
      <c r="B268" s="329" t="str">
        <f t="shared" si="25"/>
        <v/>
      </c>
      <c r="C268" s="328" t="str">
        <f>IF(A268="","",CONCATENATE("Refi_UHG_1"," / ",Monatsverwendungsnachweis!$D$7," / ",RIGHT(Monatsverwendungsnachweis!$F$7,2)," / ",ROW()-1))</f>
        <v/>
      </c>
      <c r="D268" s="330" t="str">
        <f t="shared" si="26"/>
        <v/>
      </c>
      <c r="E268" s="330" t="str">
        <f t="shared" si="27"/>
        <v/>
      </c>
      <c r="F268" s="329" t="str">
        <f>IF(A268="","",VLOOKUP(Monatsverwendungsnachweis!B279,Positionen,7,FALSE))</f>
        <v/>
      </c>
      <c r="G268" s="328" t="str">
        <f>IF(A268="","",CONCATENATE(UHG_csv!G268," x ",VLOOKUP(Monatsverwendungsnachweis!$B279,Positionen,8,FALSE)*100,"%"))</f>
        <v/>
      </c>
      <c r="H268" s="447" t="str">
        <f>IF(A268="","",ROUND(UHG_csv!H268*VLOOKUP(Monatsverwendungsnachweis!$B279,Positionen,8,FALSE),2))</f>
        <v/>
      </c>
      <c r="I268" s="447" t="str">
        <f t="shared" si="28"/>
        <v/>
      </c>
      <c r="J268" s="329" t="str">
        <f>IF(A268="","",IF(Monatsverwendungsnachweis!S279="","",Monatsverwendungsnachweis!S279))</f>
        <v/>
      </c>
      <c r="K268" s="531" t="str">
        <f t="shared" si="29"/>
        <v/>
      </c>
      <c r="L268" s="533">
        <f>Monatsverwendungsnachweis!B279</f>
        <v>0</v>
      </c>
    </row>
    <row r="269" spans="1:12" x14ac:dyDescent="0.25">
      <c r="A269" s="328" t="str">
        <f>IF(Ermittlung_Kofi!M270=0,"",IFERROR(VLOOKUP(Monatsverwendungsnachweis!B280,Positionen,6,FALSE),""))</f>
        <v/>
      </c>
      <c r="B269" s="329" t="str">
        <f t="shared" si="25"/>
        <v/>
      </c>
      <c r="C269" s="328" t="str">
        <f>IF(A269="","",CONCATENATE("Refi_UHG_1"," / ",Monatsverwendungsnachweis!$D$7," / ",RIGHT(Monatsverwendungsnachweis!$F$7,2)," / ",ROW()-1))</f>
        <v/>
      </c>
      <c r="D269" s="330" t="str">
        <f t="shared" si="26"/>
        <v/>
      </c>
      <c r="E269" s="330" t="str">
        <f t="shared" si="27"/>
        <v/>
      </c>
      <c r="F269" s="329" t="str">
        <f>IF(A269="","",VLOOKUP(Monatsverwendungsnachweis!B280,Positionen,7,FALSE))</f>
        <v/>
      </c>
      <c r="G269" s="328" t="str">
        <f>IF(A269="","",CONCATENATE(UHG_csv!G269," x ",VLOOKUP(Monatsverwendungsnachweis!$B280,Positionen,8,FALSE)*100,"%"))</f>
        <v/>
      </c>
      <c r="H269" s="447" t="str">
        <f>IF(A269="","",ROUND(UHG_csv!H269*VLOOKUP(Monatsverwendungsnachweis!$B280,Positionen,8,FALSE),2))</f>
        <v/>
      </c>
      <c r="I269" s="447" t="str">
        <f t="shared" si="28"/>
        <v/>
      </c>
      <c r="J269" s="329" t="str">
        <f>IF(A269="","",IF(Monatsverwendungsnachweis!S280="","",Monatsverwendungsnachweis!S280))</f>
        <v/>
      </c>
      <c r="K269" s="531" t="str">
        <f t="shared" si="29"/>
        <v/>
      </c>
      <c r="L269" s="533">
        <f>Monatsverwendungsnachweis!B280</f>
        <v>0</v>
      </c>
    </row>
    <row r="270" spans="1:12" x14ac:dyDescent="0.25">
      <c r="A270" s="328" t="str">
        <f>IF(Ermittlung_Kofi!M271=0,"",IFERROR(VLOOKUP(Monatsverwendungsnachweis!B281,Positionen,6,FALSE),""))</f>
        <v/>
      </c>
      <c r="B270" s="329" t="str">
        <f t="shared" si="25"/>
        <v/>
      </c>
      <c r="C270" s="328" t="str">
        <f>IF(A270="","",CONCATENATE("Refi_UHG_1"," / ",Monatsverwendungsnachweis!$D$7," / ",RIGHT(Monatsverwendungsnachweis!$F$7,2)," / ",ROW()-1))</f>
        <v/>
      </c>
      <c r="D270" s="330" t="str">
        <f t="shared" si="26"/>
        <v/>
      </c>
      <c r="E270" s="330" t="str">
        <f t="shared" si="27"/>
        <v/>
      </c>
      <c r="F270" s="329" t="str">
        <f>IF(A270="","",VLOOKUP(Monatsverwendungsnachweis!B281,Positionen,7,FALSE))</f>
        <v/>
      </c>
      <c r="G270" s="328" t="str">
        <f>IF(A270="","",CONCATENATE(UHG_csv!G270," x ",VLOOKUP(Monatsverwendungsnachweis!$B281,Positionen,8,FALSE)*100,"%"))</f>
        <v/>
      </c>
      <c r="H270" s="447" t="str">
        <f>IF(A270="","",ROUND(UHG_csv!H270*VLOOKUP(Monatsverwendungsnachweis!$B281,Positionen,8,FALSE),2))</f>
        <v/>
      </c>
      <c r="I270" s="447" t="str">
        <f t="shared" si="28"/>
        <v/>
      </c>
      <c r="J270" s="329" t="str">
        <f>IF(A270="","",IF(Monatsverwendungsnachweis!S281="","",Monatsverwendungsnachweis!S281))</f>
        <v/>
      </c>
      <c r="K270" s="531" t="str">
        <f t="shared" si="29"/>
        <v/>
      </c>
      <c r="L270" s="533">
        <f>Monatsverwendungsnachweis!B281</f>
        <v>0</v>
      </c>
    </row>
    <row r="271" spans="1:12" x14ac:dyDescent="0.25">
      <c r="A271" s="328" t="str">
        <f>IF(Ermittlung_Kofi!M272=0,"",IFERROR(VLOOKUP(Monatsverwendungsnachweis!B282,Positionen,6,FALSE),""))</f>
        <v/>
      </c>
      <c r="B271" s="329" t="str">
        <f t="shared" si="25"/>
        <v/>
      </c>
      <c r="C271" s="328" t="str">
        <f>IF(A271="","",CONCATENATE("Refi_UHG_1"," / ",Monatsverwendungsnachweis!$D$7," / ",RIGHT(Monatsverwendungsnachweis!$F$7,2)," / ",ROW()-1))</f>
        <v/>
      </c>
      <c r="D271" s="330" t="str">
        <f t="shared" si="26"/>
        <v/>
      </c>
      <c r="E271" s="330" t="str">
        <f t="shared" si="27"/>
        <v/>
      </c>
      <c r="F271" s="329" t="str">
        <f>IF(A271="","",VLOOKUP(Monatsverwendungsnachweis!B282,Positionen,7,FALSE))</f>
        <v/>
      </c>
      <c r="G271" s="328" t="str">
        <f>IF(A271="","",CONCATENATE(UHG_csv!G271," x ",VLOOKUP(Monatsverwendungsnachweis!$B282,Positionen,8,FALSE)*100,"%"))</f>
        <v/>
      </c>
      <c r="H271" s="447" t="str">
        <f>IF(A271="","",ROUND(UHG_csv!H271*VLOOKUP(Monatsverwendungsnachweis!$B282,Positionen,8,FALSE),2))</f>
        <v/>
      </c>
      <c r="I271" s="447" t="str">
        <f t="shared" si="28"/>
        <v/>
      </c>
      <c r="J271" s="329" t="str">
        <f>IF(A271="","",IF(Monatsverwendungsnachweis!S282="","",Monatsverwendungsnachweis!S282))</f>
        <v/>
      </c>
      <c r="K271" s="531" t="str">
        <f t="shared" si="29"/>
        <v/>
      </c>
      <c r="L271" s="533">
        <f>Monatsverwendungsnachweis!B282</f>
        <v>0</v>
      </c>
    </row>
    <row r="272" spans="1:12" x14ac:dyDescent="0.25">
      <c r="A272" s="328" t="str">
        <f>IF(Ermittlung_Kofi!M273=0,"",IFERROR(VLOOKUP(Monatsverwendungsnachweis!B283,Positionen,6,FALSE),""))</f>
        <v/>
      </c>
      <c r="B272" s="329" t="str">
        <f t="shared" si="25"/>
        <v/>
      </c>
      <c r="C272" s="328" t="str">
        <f>IF(A272="","",CONCATENATE("Refi_UHG_1"," / ",Monatsverwendungsnachweis!$D$7," / ",RIGHT(Monatsverwendungsnachweis!$F$7,2)," / ",ROW()-1))</f>
        <v/>
      </c>
      <c r="D272" s="330" t="str">
        <f t="shared" si="26"/>
        <v/>
      </c>
      <c r="E272" s="330" t="str">
        <f t="shared" si="27"/>
        <v/>
      </c>
      <c r="F272" s="329" t="str">
        <f>IF(A272="","",VLOOKUP(Monatsverwendungsnachweis!B283,Positionen,7,FALSE))</f>
        <v/>
      </c>
      <c r="G272" s="328" t="str">
        <f>IF(A272="","",CONCATENATE(UHG_csv!G272," x ",VLOOKUP(Monatsverwendungsnachweis!$B283,Positionen,8,FALSE)*100,"%"))</f>
        <v/>
      </c>
      <c r="H272" s="447" t="str">
        <f>IF(A272="","",ROUND(UHG_csv!H272*VLOOKUP(Monatsverwendungsnachweis!$B283,Positionen,8,FALSE),2))</f>
        <v/>
      </c>
      <c r="I272" s="447" t="str">
        <f t="shared" si="28"/>
        <v/>
      </c>
      <c r="J272" s="329" t="str">
        <f>IF(A272="","",IF(Monatsverwendungsnachweis!S283="","",Monatsverwendungsnachweis!S283))</f>
        <v/>
      </c>
      <c r="K272" s="531" t="str">
        <f t="shared" si="29"/>
        <v/>
      </c>
      <c r="L272" s="533">
        <f>Monatsverwendungsnachweis!B283</f>
        <v>0</v>
      </c>
    </row>
    <row r="273" spans="1:12" x14ac:dyDescent="0.25">
      <c r="A273" s="328" t="str">
        <f>IF(Ermittlung_Kofi!M274=0,"",IFERROR(VLOOKUP(Monatsverwendungsnachweis!B284,Positionen,6,FALSE),""))</f>
        <v/>
      </c>
      <c r="B273" s="329" t="str">
        <f t="shared" si="25"/>
        <v/>
      </c>
      <c r="C273" s="328" t="str">
        <f>IF(A273="","",CONCATENATE("Refi_UHG_1"," / ",Monatsverwendungsnachweis!$D$7," / ",RIGHT(Monatsverwendungsnachweis!$F$7,2)," / ",ROW()-1))</f>
        <v/>
      </c>
      <c r="D273" s="330" t="str">
        <f t="shared" si="26"/>
        <v/>
      </c>
      <c r="E273" s="330" t="str">
        <f t="shared" si="27"/>
        <v/>
      </c>
      <c r="F273" s="329" t="str">
        <f>IF(A273="","",VLOOKUP(Monatsverwendungsnachweis!B284,Positionen,7,FALSE))</f>
        <v/>
      </c>
      <c r="G273" s="328" t="str">
        <f>IF(A273="","",CONCATENATE(UHG_csv!G273," x ",VLOOKUP(Monatsverwendungsnachweis!$B284,Positionen,8,FALSE)*100,"%"))</f>
        <v/>
      </c>
      <c r="H273" s="447" t="str">
        <f>IF(A273="","",ROUND(UHG_csv!H273*VLOOKUP(Monatsverwendungsnachweis!$B284,Positionen,8,FALSE),2))</f>
        <v/>
      </c>
      <c r="I273" s="447" t="str">
        <f t="shared" si="28"/>
        <v/>
      </c>
      <c r="J273" s="329" t="str">
        <f>IF(A273="","",IF(Monatsverwendungsnachweis!S284="","",Monatsverwendungsnachweis!S284))</f>
        <v/>
      </c>
      <c r="K273" s="531" t="str">
        <f t="shared" si="29"/>
        <v/>
      </c>
      <c r="L273" s="533">
        <f>Monatsverwendungsnachweis!B284</f>
        <v>0</v>
      </c>
    </row>
    <row r="274" spans="1:12" x14ac:dyDescent="0.25">
      <c r="A274" s="328" t="str">
        <f>IF(Ermittlung_Kofi!M275=0,"",IFERROR(VLOOKUP(Monatsverwendungsnachweis!B285,Positionen,6,FALSE),""))</f>
        <v/>
      </c>
      <c r="B274" s="329" t="str">
        <f t="shared" si="25"/>
        <v/>
      </c>
      <c r="C274" s="328" t="str">
        <f>IF(A274="","",CONCATENATE("Refi_UHG_1"," / ",Monatsverwendungsnachweis!$D$7," / ",RIGHT(Monatsverwendungsnachweis!$F$7,2)," / ",ROW()-1))</f>
        <v/>
      </c>
      <c r="D274" s="330" t="str">
        <f t="shared" si="26"/>
        <v/>
      </c>
      <c r="E274" s="330" t="str">
        <f t="shared" si="27"/>
        <v/>
      </c>
      <c r="F274" s="329" t="str">
        <f>IF(A274="","",VLOOKUP(Monatsverwendungsnachweis!B285,Positionen,7,FALSE))</f>
        <v/>
      </c>
      <c r="G274" s="328" t="str">
        <f>IF(A274="","",CONCATENATE(UHG_csv!G274," x ",VLOOKUP(Monatsverwendungsnachweis!$B285,Positionen,8,FALSE)*100,"%"))</f>
        <v/>
      </c>
      <c r="H274" s="447" t="str">
        <f>IF(A274="","",ROUND(UHG_csv!H274*VLOOKUP(Monatsverwendungsnachweis!$B285,Positionen,8,FALSE),2))</f>
        <v/>
      </c>
      <c r="I274" s="447" t="str">
        <f t="shared" si="28"/>
        <v/>
      </c>
      <c r="J274" s="329" t="str">
        <f>IF(A274="","",IF(Monatsverwendungsnachweis!S285="","",Monatsverwendungsnachweis!S285))</f>
        <v/>
      </c>
      <c r="K274" s="531" t="str">
        <f t="shared" si="29"/>
        <v/>
      </c>
      <c r="L274" s="533">
        <f>Monatsverwendungsnachweis!B285</f>
        <v>0</v>
      </c>
    </row>
    <row r="275" spans="1:12" x14ac:dyDescent="0.25">
      <c r="A275" s="328" t="str">
        <f>IF(Ermittlung_Kofi!M276=0,"",IFERROR(VLOOKUP(Monatsverwendungsnachweis!B286,Positionen,6,FALSE),""))</f>
        <v/>
      </c>
      <c r="B275" s="329" t="str">
        <f t="shared" si="25"/>
        <v/>
      </c>
      <c r="C275" s="328" t="str">
        <f>IF(A275="","",CONCATENATE("Refi_UHG_1"," / ",Monatsverwendungsnachweis!$D$7," / ",RIGHT(Monatsverwendungsnachweis!$F$7,2)," / ",ROW()-1))</f>
        <v/>
      </c>
      <c r="D275" s="330" t="str">
        <f t="shared" si="26"/>
        <v/>
      </c>
      <c r="E275" s="330" t="str">
        <f t="shared" si="27"/>
        <v/>
      </c>
      <c r="F275" s="329" t="str">
        <f>IF(A275="","",VLOOKUP(Monatsverwendungsnachweis!B286,Positionen,7,FALSE))</f>
        <v/>
      </c>
      <c r="G275" s="328" t="str">
        <f>IF(A275="","",CONCATENATE(UHG_csv!G275," x ",VLOOKUP(Monatsverwendungsnachweis!$B286,Positionen,8,FALSE)*100,"%"))</f>
        <v/>
      </c>
      <c r="H275" s="447" t="str">
        <f>IF(A275="","",ROUND(UHG_csv!H275*VLOOKUP(Monatsverwendungsnachweis!$B286,Positionen,8,FALSE),2))</f>
        <v/>
      </c>
      <c r="I275" s="447" t="str">
        <f t="shared" si="28"/>
        <v/>
      </c>
      <c r="J275" s="329" t="str">
        <f>IF(A275="","",IF(Monatsverwendungsnachweis!S286="","",Monatsverwendungsnachweis!S286))</f>
        <v/>
      </c>
      <c r="K275" s="531" t="str">
        <f t="shared" si="29"/>
        <v/>
      </c>
      <c r="L275" s="533">
        <f>Monatsverwendungsnachweis!B286</f>
        <v>0</v>
      </c>
    </row>
    <row r="276" spans="1:12" x14ac:dyDescent="0.25">
      <c r="A276" s="328" t="str">
        <f>IF(Ermittlung_Kofi!M277=0,"",IFERROR(VLOOKUP(Monatsverwendungsnachweis!B287,Positionen,6,FALSE),""))</f>
        <v/>
      </c>
      <c r="B276" s="329" t="str">
        <f t="shared" si="25"/>
        <v/>
      </c>
      <c r="C276" s="328" t="str">
        <f>IF(A276="","",CONCATENATE("Refi_UHG_1"," / ",Monatsverwendungsnachweis!$D$7," / ",RIGHT(Monatsverwendungsnachweis!$F$7,2)," / ",ROW()-1))</f>
        <v/>
      </c>
      <c r="D276" s="330" t="str">
        <f t="shared" si="26"/>
        <v/>
      </c>
      <c r="E276" s="330" t="str">
        <f t="shared" si="27"/>
        <v/>
      </c>
      <c r="F276" s="329" t="str">
        <f>IF(A276="","",VLOOKUP(Monatsverwendungsnachweis!B287,Positionen,7,FALSE))</f>
        <v/>
      </c>
      <c r="G276" s="328" t="str">
        <f>IF(A276="","",CONCATENATE(UHG_csv!G276," x ",VLOOKUP(Monatsverwendungsnachweis!$B287,Positionen,8,FALSE)*100,"%"))</f>
        <v/>
      </c>
      <c r="H276" s="447" t="str">
        <f>IF(A276="","",ROUND(UHG_csv!H276*VLOOKUP(Monatsverwendungsnachweis!$B287,Positionen,8,FALSE),2))</f>
        <v/>
      </c>
      <c r="I276" s="447" t="str">
        <f t="shared" si="28"/>
        <v/>
      </c>
      <c r="J276" s="329" t="str">
        <f>IF(A276="","",IF(Monatsverwendungsnachweis!S287="","",Monatsverwendungsnachweis!S287))</f>
        <v/>
      </c>
      <c r="K276" s="531" t="str">
        <f t="shared" si="29"/>
        <v/>
      </c>
      <c r="L276" s="533">
        <f>Monatsverwendungsnachweis!B287</f>
        <v>0</v>
      </c>
    </row>
    <row r="277" spans="1:12" x14ac:dyDescent="0.25">
      <c r="A277" s="328" t="str">
        <f>IF(Ermittlung_Kofi!M278=0,"",IFERROR(VLOOKUP(Monatsverwendungsnachweis!B288,Positionen,6,FALSE),""))</f>
        <v/>
      </c>
      <c r="B277" s="329" t="str">
        <f t="shared" si="25"/>
        <v/>
      </c>
      <c r="C277" s="328" t="str">
        <f>IF(A277="","",CONCATENATE("Refi_UHG_1"," / ",Monatsverwendungsnachweis!$D$7," / ",RIGHT(Monatsverwendungsnachweis!$F$7,2)," / ",ROW()-1))</f>
        <v/>
      </c>
      <c r="D277" s="330" t="str">
        <f t="shared" si="26"/>
        <v/>
      </c>
      <c r="E277" s="330" t="str">
        <f t="shared" si="27"/>
        <v/>
      </c>
      <c r="F277" s="329" t="str">
        <f>IF(A277="","",VLOOKUP(Monatsverwendungsnachweis!B288,Positionen,7,FALSE))</f>
        <v/>
      </c>
      <c r="G277" s="328" t="str">
        <f>IF(A277="","",CONCATENATE(UHG_csv!G277," x ",VLOOKUP(Monatsverwendungsnachweis!$B288,Positionen,8,FALSE)*100,"%"))</f>
        <v/>
      </c>
      <c r="H277" s="447" t="str">
        <f>IF(A277="","",ROUND(UHG_csv!H277*VLOOKUP(Monatsverwendungsnachweis!$B288,Positionen,8,FALSE),2))</f>
        <v/>
      </c>
      <c r="I277" s="447" t="str">
        <f t="shared" si="28"/>
        <v/>
      </c>
      <c r="J277" s="329" t="str">
        <f>IF(A277="","",IF(Monatsverwendungsnachweis!S288="","",Monatsverwendungsnachweis!S288))</f>
        <v/>
      </c>
      <c r="K277" s="531" t="str">
        <f t="shared" si="29"/>
        <v/>
      </c>
      <c r="L277" s="533">
        <f>Monatsverwendungsnachweis!B288</f>
        <v>0</v>
      </c>
    </row>
    <row r="278" spans="1:12" x14ac:dyDescent="0.25">
      <c r="A278" s="328" t="str">
        <f>IF(Ermittlung_Kofi!M279=0,"",IFERROR(VLOOKUP(Monatsverwendungsnachweis!B289,Positionen,6,FALSE),""))</f>
        <v/>
      </c>
      <c r="B278" s="329" t="str">
        <f t="shared" si="25"/>
        <v/>
      </c>
      <c r="C278" s="328" t="str">
        <f>IF(A278="","",CONCATENATE("Refi_UHG_1"," / ",Monatsverwendungsnachweis!$D$7," / ",RIGHT(Monatsverwendungsnachweis!$F$7,2)," / ",ROW()-1))</f>
        <v/>
      </c>
      <c r="D278" s="330" t="str">
        <f t="shared" si="26"/>
        <v/>
      </c>
      <c r="E278" s="330" t="str">
        <f t="shared" si="27"/>
        <v/>
      </c>
      <c r="F278" s="329" t="str">
        <f>IF(A278="","",VLOOKUP(Monatsverwendungsnachweis!B289,Positionen,7,FALSE))</f>
        <v/>
      </c>
      <c r="G278" s="328" t="str">
        <f>IF(A278="","",CONCATENATE(UHG_csv!G278," x ",VLOOKUP(Monatsverwendungsnachweis!$B289,Positionen,8,FALSE)*100,"%"))</f>
        <v/>
      </c>
      <c r="H278" s="447" t="str">
        <f>IF(A278="","",ROUND(UHG_csv!H278*VLOOKUP(Monatsverwendungsnachweis!$B289,Positionen,8,FALSE),2))</f>
        <v/>
      </c>
      <c r="I278" s="447" t="str">
        <f t="shared" si="28"/>
        <v/>
      </c>
      <c r="J278" s="329" t="str">
        <f>IF(A278="","",IF(Monatsverwendungsnachweis!S289="","",Monatsverwendungsnachweis!S289))</f>
        <v/>
      </c>
      <c r="K278" s="531" t="str">
        <f t="shared" si="29"/>
        <v/>
      </c>
      <c r="L278" s="533">
        <f>Monatsverwendungsnachweis!B289</f>
        <v>0</v>
      </c>
    </row>
    <row r="279" spans="1:12" x14ac:dyDescent="0.25">
      <c r="A279" s="328" t="str">
        <f>IF(Ermittlung_Kofi!M280=0,"",IFERROR(VLOOKUP(Monatsverwendungsnachweis!B290,Positionen,6,FALSE),""))</f>
        <v/>
      </c>
      <c r="B279" s="329" t="str">
        <f t="shared" si="25"/>
        <v/>
      </c>
      <c r="C279" s="328" t="str">
        <f>IF(A279="","",CONCATENATE("Refi_UHG_1"," / ",Monatsverwendungsnachweis!$D$7," / ",RIGHT(Monatsverwendungsnachweis!$F$7,2)," / ",ROW()-1))</f>
        <v/>
      </c>
      <c r="D279" s="330" t="str">
        <f t="shared" si="26"/>
        <v/>
      </c>
      <c r="E279" s="330" t="str">
        <f t="shared" si="27"/>
        <v/>
      </c>
      <c r="F279" s="329" t="str">
        <f>IF(A279="","",VLOOKUP(Monatsverwendungsnachweis!B290,Positionen,7,FALSE))</f>
        <v/>
      </c>
      <c r="G279" s="328" t="str">
        <f>IF(A279="","",CONCATENATE(UHG_csv!G279," x ",VLOOKUP(Monatsverwendungsnachweis!$B290,Positionen,8,FALSE)*100,"%"))</f>
        <v/>
      </c>
      <c r="H279" s="447" t="str">
        <f>IF(A279="","",ROUND(UHG_csv!H279*VLOOKUP(Monatsverwendungsnachweis!$B290,Positionen,8,FALSE),2))</f>
        <v/>
      </c>
      <c r="I279" s="447" t="str">
        <f t="shared" si="28"/>
        <v/>
      </c>
      <c r="J279" s="329" t="str">
        <f>IF(A279="","",IF(Monatsverwendungsnachweis!S290="","",Monatsverwendungsnachweis!S290))</f>
        <v/>
      </c>
      <c r="K279" s="531" t="str">
        <f t="shared" si="29"/>
        <v/>
      </c>
      <c r="L279" s="533">
        <f>Monatsverwendungsnachweis!B290</f>
        <v>0</v>
      </c>
    </row>
    <row r="280" spans="1:12" x14ac:dyDescent="0.25">
      <c r="A280" s="328" t="str">
        <f>IF(Ermittlung_Kofi!M281=0,"",IFERROR(VLOOKUP(Monatsverwendungsnachweis!B291,Positionen,6,FALSE),""))</f>
        <v/>
      </c>
      <c r="B280" s="329" t="str">
        <f t="shared" si="25"/>
        <v/>
      </c>
      <c r="C280" s="328" t="str">
        <f>IF(A280="","",CONCATENATE("Refi_UHG_1"," / ",Monatsverwendungsnachweis!$D$7," / ",RIGHT(Monatsverwendungsnachweis!$F$7,2)," / ",ROW()-1))</f>
        <v/>
      </c>
      <c r="D280" s="330" t="str">
        <f t="shared" si="26"/>
        <v/>
      </c>
      <c r="E280" s="330" t="str">
        <f t="shared" si="27"/>
        <v/>
      </c>
      <c r="F280" s="329" t="str">
        <f>IF(A280="","",VLOOKUP(Monatsverwendungsnachweis!B291,Positionen,7,FALSE))</f>
        <v/>
      </c>
      <c r="G280" s="328" t="str">
        <f>IF(A280="","",CONCATENATE(UHG_csv!G280," x ",VLOOKUP(Monatsverwendungsnachweis!$B291,Positionen,8,FALSE)*100,"%"))</f>
        <v/>
      </c>
      <c r="H280" s="447" t="str">
        <f>IF(A280="","",ROUND(UHG_csv!H280*VLOOKUP(Monatsverwendungsnachweis!$B291,Positionen,8,FALSE),2))</f>
        <v/>
      </c>
      <c r="I280" s="447" t="str">
        <f t="shared" si="28"/>
        <v/>
      </c>
      <c r="J280" s="329" t="str">
        <f>IF(A280="","",IF(Monatsverwendungsnachweis!S291="","",Monatsverwendungsnachweis!S291))</f>
        <v/>
      </c>
      <c r="K280" s="531" t="str">
        <f t="shared" si="29"/>
        <v/>
      </c>
      <c r="L280" s="533">
        <f>Monatsverwendungsnachweis!B291</f>
        <v>0</v>
      </c>
    </row>
    <row r="281" spans="1:12" x14ac:dyDescent="0.25">
      <c r="A281" s="328" t="str">
        <f>IF(Ermittlung_Kofi!M282=0,"",IFERROR(VLOOKUP(Monatsverwendungsnachweis!B292,Positionen,6,FALSE),""))</f>
        <v/>
      </c>
      <c r="B281" s="329" t="str">
        <f t="shared" si="25"/>
        <v/>
      </c>
      <c r="C281" s="328" t="str">
        <f>IF(A281="","",CONCATENATE("Refi_UHG_1"," / ",Monatsverwendungsnachweis!$D$7," / ",RIGHT(Monatsverwendungsnachweis!$F$7,2)," / ",ROW()-1))</f>
        <v/>
      </c>
      <c r="D281" s="330" t="str">
        <f t="shared" si="26"/>
        <v/>
      </c>
      <c r="E281" s="330" t="str">
        <f t="shared" si="27"/>
        <v/>
      </c>
      <c r="F281" s="329" t="str">
        <f>IF(A281="","",VLOOKUP(Monatsverwendungsnachweis!B292,Positionen,7,FALSE))</f>
        <v/>
      </c>
      <c r="G281" s="328" t="str">
        <f>IF(A281="","",CONCATENATE(UHG_csv!G281," x ",VLOOKUP(Monatsverwendungsnachweis!$B292,Positionen,8,FALSE)*100,"%"))</f>
        <v/>
      </c>
      <c r="H281" s="447" t="str">
        <f>IF(A281="","",ROUND(UHG_csv!H281*VLOOKUP(Monatsverwendungsnachweis!$B292,Positionen,8,FALSE),2))</f>
        <v/>
      </c>
      <c r="I281" s="447" t="str">
        <f t="shared" si="28"/>
        <v/>
      </c>
      <c r="J281" s="329" t="str">
        <f>IF(A281="","",IF(Monatsverwendungsnachweis!S292="","",Monatsverwendungsnachweis!S292))</f>
        <v/>
      </c>
      <c r="K281" s="531" t="str">
        <f t="shared" si="29"/>
        <v/>
      </c>
      <c r="L281" s="533">
        <f>Monatsverwendungsnachweis!B292</f>
        <v>0</v>
      </c>
    </row>
    <row r="282" spans="1:12" x14ac:dyDescent="0.25">
      <c r="A282" s="328" t="str">
        <f>IF(Ermittlung_Kofi!M283=0,"",IFERROR(VLOOKUP(Monatsverwendungsnachweis!B293,Positionen,6,FALSE),""))</f>
        <v/>
      </c>
      <c r="B282" s="329" t="str">
        <f t="shared" si="25"/>
        <v/>
      </c>
      <c r="C282" s="328" t="str">
        <f>IF(A282="","",CONCATENATE("Refi_UHG_1"," / ",Monatsverwendungsnachweis!$D$7," / ",RIGHT(Monatsverwendungsnachweis!$F$7,2)," / ",ROW()-1))</f>
        <v/>
      </c>
      <c r="D282" s="330" t="str">
        <f t="shared" si="26"/>
        <v/>
      </c>
      <c r="E282" s="330" t="str">
        <f t="shared" si="27"/>
        <v/>
      </c>
      <c r="F282" s="329" t="str">
        <f>IF(A282="","",VLOOKUP(Monatsverwendungsnachweis!B293,Positionen,7,FALSE))</f>
        <v/>
      </c>
      <c r="G282" s="328" t="str">
        <f>IF(A282="","",CONCATENATE(UHG_csv!G282," x ",VLOOKUP(Monatsverwendungsnachweis!$B293,Positionen,8,FALSE)*100,"%"))</f>
        <v/>
      </c>
      <c r="H282" s="447" t="str">
        <f>IF(A282="","",ROUND(UHG_csv!H282*VLOOKUP(Monatsverwendungsnachweis!$B293,Positionen,8,FALSE),2))</f>
        <v/>
      </c>
      <c r="I282" s="447" t="str">
        <f t="shared" si="28"/>
        <v/>
      </c>
      <c r="J282" s="329" t="str">
        <f>IF(A282="","",IF(Monatsverwendungsnachweis!S293="","",Monatsverwendungsnachweis!S293))</f>
        <v/>
      </c>
      <c r="K282" s="531" t="str">
        <f t="shared" si="29"/>
        <v/>
      </c>
      <c r="L282" s="533">
        <f>Monatsverwendungsnachweis!B293</f>
        <v>0</v>
      </c>
    </row>
    <row r="283" spans="1:12" x14ac:dyDescent="0.25">
      <c r="A283" s="328" t="str">
        <f>IF(Ermittlung_Kofi!M284=0,"",IFERROR(VLOOKUP(Monatsverwendungsnachweis!B294,Positionen,6,FALSE),""))</f>
        <v/>
      </c>
      <c r="B283" s="329" t="str">
        <f t="shared" si="25"/>
        <v/>
      </c>
      <c r="C283" s="328" t="str">
        <f>IF(A283="","",CONCATENATE("Refi_UHG_1"," / ",Monatsverwendungsnachweis!$D$7," / ",RIGHT(Monatsverwendungsnachweis!$F$7,2)," / ",ROW()-1))</f>
        <v/>
      </c>
      <c r="D283" s="330" t="str">
        <f t="shared" si="26"/>
        <v/>
      </c>
      <c r="E283" s="330" t="str">
        <f t="shared" si="27"/>
        <v/>
      </c>
      <c r="F283" s="329" t="str">
        <f>IF(A283="","",VLOOKUP(Monatsverwendungsnachweis!B294,Positionen,7,FALSE))</f>
        <v/>
      </c>
      <c r="G283" s="328" t="str">
        <f>IF(A283="","",CONCATENATE(UHG_csv!G283," x ",VLOOKUP(Monatsverwendungsnachweis!$B294,Positionen,8,FALSE)*100,"%"))</f>
        <v/>
      </c>
      <c r="H283" s="447" t="str">
        <f>IF(A283="","",ROUND(UHG_csv!H283*VLOOKUP(Monatsverwendungsnachweis!$B294,Positionen,8,FALSE),2))</f>
        <v/>
      </c>
      <c r="I283" s="447" t="str">
        <f t="shared" si="28"/>
        <v/>
      </c>
      <c r="J283" s="329" t="str">
        <f>IF(A283="","",IF(Monatsverwendungsnachweis!S294="","",Monatsverwendungsnachweis!S294))</f>
        <v/>
      </c>
      <c r="K283" s="531" t="str">
        <f t="shared" si="29"/>
        <v/>
      </c>
      <c r="L283" s="533">
        <f>Monatsverwendungsnachweis!B294</f>
        <v>0</v>
      </c>
    </row>
    <row r="284" spans="1:12" x14ac:dyDescent="0.25">
      <c r="A284" s="328" t="str">
        <f>IF(Ermittlung_Kofi!M285=0,"",IFERROR(VLOOKUP(Monatsverwendungsnachweis!B295,Positionen,6,FALSE),""))</f>
        <v/>
      </c>
      <c r="B284" s="329" t="str">
        <f t="shared" si="25"/>
        <v/>
      </c>
      <c r="C284" s="328" t="str">
        <f>IF(A284="","",CONCATENATE("Refi_UHG_1"," / ",Monatsverwendungsnachweis!$D$7," / ",RIGHT(Monatsverwendungsnachweis!$F$7,2)," / ",ROW()-1))</f>
        <v/>
      </c>
      <c r="D284" s="330" t="str">
        <f t="shared" si="26"/>
        <v/>
      </c>
      <c r="E284" s="330" t="str">
        <f t="shared" si="27"/>
        <v/>
      </c>
      <c r="F284" s="329" t="str">
        <f>IF(A284="","",VLOOKUP(Monatsverwendungsnachweis!B295,Positionen,7,FALSE))</f>
        <v/>
      </c>
      <c r="G284" s="328" t="str">
        <f>IF(A284="","",CONCATENATE(UHG_csv!G284," x ",VLOOKUP(Monatsverwendungsnachweis!$B295,Positionen,8,FALSE)*100,"%"))</f>
        <v/>
      </c>
      <c r="H284" s="447" t="str">
        <f>IF(A284="","",ROUND(UHG_csv!H284*VLOOKUP(Monatsverwendungsnachweis!$B295,Positionen,8,FALSE),2))</f>
        <v/>
      </c>
      <c r="I284" s="447" t="str">
        <f t="shared" si="28"/>
        <v/>
      </c>
      <c r="J284" s="329" t="str">
        <f>IF(A284="","",IF(Monatsverwendungsnachweis!S295="","",Monatsverwendungsnachweis!S295))</f>
        <v/>
      </c>
      <c r="K284" s="531" t="str">
        <f t="shared" si="29"/>
        <v/>
      </c>
      <c r="L284" s="533">
        <f>Monatsverwendungsnachweis!B295</f>
        <v>0</v>
      </c>
    </row>
    <row r="285" spans="1:12" x14ac:dyDescent="0.25">
      <c r="A285" s="328" t="str">
        <f>IF(Ermittlung_Kofi!M286=0,"",IFERROR(VLOOKUP(Monatsverwendungsnachweis!B296,Positionen,6,FALSE),""))</f>
        <v/>
      </c>
      <c r="B285" s="329" t="str">
        <f t="shared" si="25"/>
        <v/>
      </c>
      <c r="C285" s="328" t="str">
        <f>IF(A285="","",CONCATENATE("Refi_UHG_1"," / ",Monatsverwendungsnachweis!$D$7," / ",RIGHT(Monatsverwendungsnachweis!$F$7,2)," / ",ROW()-1))</f>
        <v/>
      </c>
      <c r="D285" s="330" t="str">
        <f t="shared" si="26"/>
        <v/>
      </c>
      <c r="E285" s="330" t="str">
        <f t="shared" si="27"/>
        <v/>
      </c>
      <c r="F285" s="329" t="str">
        <f>IF(A285="","",VLOOKUP(Monatsverwendungsnachweis!B296,Positionen,7,FALSE))</f>
        <v/>
      </c>
      <c r="G285" s="328" t="str">
        <f>IF(A285="","",CONCATENATE(UHG_csv!G285," x ",VLOOKUP(Monatsverwendungsnachweis!$B296,Positionen,8,FALSE)*100,"%"))</f>
        <v/>
      </c>
      <c r="H285" s="447" t="str">
        <f>IF(A285="","",ROUND(UHG_csv!H285*VLOOKUP(Monatsverwendungsnachweis!$B296,Positionen,8,FALSE),2))</f>
        <v/>
      </c>
      <c r="I285" s="447" t="str">
        <f t="shared" si="28"/>
        <v/>
      </c>
      <c r="J285" s="329" t="str">
        <f>IF(A285="","",IF(Monatsverwendungsnachweis!S296="","",Monatsverwendungsnachweis!S296))</f>
        <v/>
      </c>
      <c r="K285" s="531" t="str">
        <f t="shared" si="29"/>
        <v/>
      </c>
      <c r="L285" s="533">
        <f>Monatsverwendungsnachweis!B296</f>
        <v>0</v>
      </c>
    </row>
    <row r="286" spans="1:12" x14ac:dyDescent="0.25">
      <c r="A286" s="328" t="str">
        <f>IF(Ermittlung_Kofi!M287=0,"",IFERROR(VLOOKUP(Monatsverwendungsnachweis!B297,Positionen,6,FALSE),""))</f>
        <v/>
      </c>
      <c r="B286" s="329" t="str">
        <f t="shared" si="25"/>
        <v/>
      </c>
      <c r="C286" s="328" t="str">
        <f>IF(A286="","",CONCATENATE("Refi_UHG_1"," / ",Monatsverwendungsnachweis!$D$7," / ",RIGHT(Monatsverwendungsnachweis!$F$7,2)," / ",ROW()-1))</f>
        <v/>
      </c>
      <c r="D286" s="330" t="str">
        <f t="shared" si="26"/>
        <v/>
      </c>
      <c r="E286" s="330" t="str">
        <f t="shared" si="27"/>
        <v/>
      </c>
      <c r="F286" s="329" t="str">
        <f>IF(A286="","",VLOOKUP(Monatsverwendungsnachweis!B297,Positionen,7,FALSE))</f>
        <v/>
      </c>
      <c r="G286" s="328" t="str">
        <f>IF(A286="","",CONCATENATE(UHG_csv!G286," x ",VLOOKUP(Monatsverwendungsnachweis!$B297,Positionen,8,FALSE)*100,"%"))</f>
        <v/>
      </c>
      <c r="H286" s="447" t="str">
        <f>IF(A286="","",ROUND(UHG_csv!H286*VLOOKUP(Monatsverwendungsnachweis!$B297,Positionen,8,FALSE),2))</f>
        <v/>
      </c>
      <c r="I286" s="447" t="str">
        <f t="shared" si="28"/>
        <v/>
      </c>
      <c r="J286" s="329" t="str">
        <f>IF(A286="","",IF(Monatsverwendungsnachweis!S297="","",Monatsverwendungsnachweis!S297))</f>
        <v/>
      </c>
      <c r="K286" s="531" t="str">
        <f t="shared" si="29"/>
        <v/>
      </c>
      <c r="L286" s="533">
        <f>Monatsverwendungsnachweis!B297</f>
        <v>0</v>
      </c>
    </row>
    <row r="287" spans="1:12" x14ac:dyDescent="0.25">
      <c r="A287" s="328" t="str">
        <f>IF(Ermittlung_Kofi!M288=0,"",IFERROR(VLOOKUP(Monatsverwendungsnachweis!B298,Positionen,6,FALSE),""))</f>
        <v/>
      </c>
      <c r="B287" s="329" t="str">
        <f t="shared" si="25"/>
        <v/>
      </c>
      <c r="C287" s="328" t="str">
        <f>IF(A287="","",CONCATENATE("Refi_UHG_1"," / ",Monatsverwendungsnachweis!$D$7," / ",RIGHT(Monatsverwendungsnachweis!$F$7,2)," / ",ROW()-1))</f>
        <v/>
      </c>
      <c r="D287" s="330" t="str">
        <f t="shared" si="26"/>
        <v/>
      </c>
      <c r="E287" s="330" t="str">
        <f t="shared" si="27"/>
        <v/>
      </c>
      <c r="F287" s="329" t="str">
        <f>IF(A287="","",VLOOKUP(Monatsverwendungsnachweis!B298,Positionen,7,FALSE))</f>
        <v/>
      </c>
      <c r="G287" s="328" t="str">
        <f>IF(A287="","",CONCATENATE(UHG_csv!G287," x ",VLOOKUP(Monatsverwendungsnachweis!$B298,Positionen,8,FALSE)*100,"%"))</f>
        <v/>
      </c>
      <c r="H287" s="447" t="str">
        <f>IF(A287="","",ROUND(UHG_csv!H287*VLOOKUP(Monatsverwendungsnachweis!$B298,Positionen,8,FALSE),2))</f>
        <v/>
      </c>
      <c r="I287" s="447" t="str">
        <f t="shared" si="28"/>
        <v/>
      </c>
      <c r="J287" s="329" t="str">
        <f>IF(A287="","",IF(Monatsverwendungsnachweis!S298="","",Monatsverwendungsnachweis!S298))</f>
        <v/>
      </c>
      <c r="K287" s="531" t="str">
        <f t="shared" si="29"/>
        <v/>
      </c>
      <c r="L287" s="533">
        <f>Monatsverwendungsnachweis!B298</f>
        <v>0</v>
      </c>
    </row>
    <row r="288" spans="1:12" x14ac:dyDescent="0.25">
      <c r="A288" s="328" t="str">
        <f>IF(Ermittlung_Kofi!M289=0,"",IFERROR(VLOOKUP(Monatsverwendungsnachweis!B299,Positionen,6,FALSE),""))</f>
        <v/>
      </c>
      <c r="B288" s="329" t="str">
        <f t="shared" si="25"/>
        <v/>
      </c>
      <c r="C288" s="328" t="str">
        <f>IF(A288="","",CONCATENATE("Refi_UHG_1"," / ",Monatsverwendungsnachweis!$D$7," / ",RIGHT(Monatsverwendungsnachweis!$F$7,2)," / ",ROW()-1))</f>
        <v/>
      </c>
      <c r="D288" s="330" t="str">
        <f t="shared" si="26"/>
        <v/>
      </c>
      <c r="E288" s="330" t="str">
        <f t="shared" si="27"/>
        <v/>
      </c>
      <c r="F288" s="329" t="str">
        <f>IF(A288="","",VLOOKUP(Monatsverwendungsnachweis!B299,Positionen,7,FALSE))</f>
        <v/>
      </c>
      <c r="G288" s="328" t="str">
        <f>IF(A288="","",CONCATENATE(UHG_csv!G288," x ",VLOOKUP(Monatsverwendungsnachweis!$B299,Positionen,8,FALSE)*100,"%"))</f>
        <v/>
      </c>
      <c r="H288" s="447" t="str">
        <f>IF(A288="","",ROUND(UHG_csv!H288*VLOOKUP(Monatsverwendungsnachweis!$B299,Positionen,8,FALSE),2))</f>
        <v/>
      </c>
      <c r="I288" s="447" t="str">
        <f t="shared" si="28"/>
        <v/>
      </c>
      <c r="J288" s="329" t="str">
        <f>IF(A288="","",IF(Monatsverwendungsnachweis!S299="","",Monatsverwendungsnachweis!S299))</f>
        <v/>
      </c>
      <c r="K288" s="531" t="str">
        <f t="shared" si="29"/>
        <v/>
      </c>
      <c r="L288" s="533">
        <f>Monatsverwendungsnachweis!B299</f>
        <v>0</v>
      </c>
    </row>
    <row r="289" spans="1:12" x14ac:dyDescent="0.25">
      <c r="A289" s="328" t="str">
        <f>IF(Ermittlung_Kofi!M290=0,"",IFERROR(VLOOKUP(Monatsverwendungsnachweis!B300,Positionen,6,FALSE),""))</f>
        <v/>
      </c>
      <c r="B289" s="329" t="str">
        <f t="shared" si="25"/>
        <v/>
      </c>
      <c r="C289" s="328" t="str">
        <f>IF(A289="","",CONCATENATE("Refi_UHG_1"," / ",Monatsverwendungsnachweis!$D$7," / ",RIGHT(Monatsverwendungsnachweis!$F$7,2)," / ",ROW()-1))</f>
        <v/>
      </c>
      <c r="D289" s="330" t="str">
        <f t="shared" si="26"/>
        <v/>
      </c>
      <c r="E289" s="330" t="str">
        <f t="shared" si="27"/>
        <v/>
      </c>
      <c r="F289" s="329" t="str">
        <f>IF(A289="","",VLOOKUP(Monatsverwendungsnachweis!B300,Positionen,7,FALSE))</f>
        <v/>
      </c>
      <c r="G289" s="328" t="str">
        <f>IF(A289="","",CONCATENATE(UHG_csv!G289," x ",VLOOKUP(Monatsverwendungsnachweis!$B300,Positionen,8,FALSE)*100,"%"))</f>
        <v/>
      </c>
      <c r="H289" s="447" t="str">
        <f>IF(A289="","",ROUND(UHG_csv!H289*VLOOKUP(Monatsverwendungsnachweis!$B300,Positionen,8,FALSE),2))</f>
        <v/>
      </c>
      <c r="I289" s="447" t="str">
        <f t="shared" si="28"/>
        <v/>
      </c>
      <c r="J289" s="329" t="str">
        <f>IF(A289="","",IF(Monatsverwendungsnachweis!S300="","",Monatsverwendungsnachweis!S300))</f>
        <v/>
      </c>
      <c r="K289" s="531" t="str">
        <f t="shared" si="29"/>
        <v/>
      </c>
      <c r="L289" s="533">
        <f>Monatsverwendungsnachweis!B300</f>
        <v>0</v>
      </c>
    </row>
    <row r="290" spans="1:12" x14ac:dyDescent="0.25">
      <c r="A290" s="328" t="str">
        <f>IF(Ermittlung_Kofi!M291=0,"",IFERROR(VLOOKUP(Monatsverwendungsnachweis!B301,Positionen,6,FALSE),""))</f>
        <v/>
      </c>
      <c r="B290" s="329" t="str">
        <f t="shared" si="25"/>
        <v/>
      </c>
      <c r="C290" s="328" t="str">
        <f>IF(A290="","",CONCATENATE("Refi_UHG_1"," / ",Monatsverwendungsnachweis!$D$7," / ",RIGHT(Monatsverwendungsnachweis!$F$7,2)," / ",ROW()-1))</f>
        <v/>
      </c>
      <c r="D290" s="330" t="str">
        <f t="shared" si="26"/>
        <v/>
      </c>
      <c r="E290" s="330" t="str">
        <f t="shared" si="27"/>
        <v/>
      </c>
      <c r="F290" s="329" t="str">
        <f>IF(A290="","",VLOOKUP(Monatsverwendungsnachweis!B301,Positionen,7,FALSE))</f>
        <v/>
      </c>
      <c r="G290" s="328" t="str">
        <f>IF(A290="","",CONCATENATE(UHG_csv!G290," x ",VLOOKUP(Monatsverwendungsnachweis!$B301,Positionen,8,FALSE)*100,"%"))</f>
        <v/>
      </c>
      <c r="H290" s="447" t="str">
        <f>IF(A290="","",ROUND(UHG_csv!H290*VLOOKUP(Monatsverwendungsnachweis!$B301,Positionen,8,FALSE),2))</f>
        <v/>
      </c>
      <c r="I290" s="447" t="str">
        <f t="shared" si="28"/>
        <v/>
      </c>
      <c r="J290" s="329" t="str">
        <f>IF(A290="","",IF(Monatsverwendungsnachweis!S301="","",Monatsverwendungsnachweis!S301))</f>
        <v/>
      </c>
      <c r="K290" s="531" t="str">
        <f t="shared" si="29"/>
        <v/>
      </c>
      <c r="L290" s="533">
        <f>Monatsverwendungsnachweis!B301</f>
        <v>0</v>
      </c>
    </row>
    <row r="291" spans="1:12" x14ac:dyDescent="0.25">
      <c r="A291" s="328" t="str">
        <f>IF(Ermittlung_Kofi!M292=0,"",IFERROR(VLOOKUP(Monatsverwendungsnachweis!B302,Positionen,6,FALSE),""))</f>
        <v/>
      </c>
      <c r="B291" s="329" t="str">
        <f t="shared" si="25"/>
        <v/>
      </c>
      <c r="C291" s="328" t="str">
        <f>IF(A291="","",CONCATENATE("Refi_UHG_1"," / ",Monatsverwendungsnachweis!$D$7," / ",RIGHT(Monatsverwendungsnachweis!$F$7,2)," / ",ROW()-1))</f>
        <v/>
      </c>
      <c r="D291" s="330" t="str">
        <f t="shared" si="26"/>
        <v/>
      </c>
      <c r="E291" s="330" t="str">
        <f t="shared" si="27"/>
        <v/>
      </c>
      <c r="F291" s="329" t="str">
        <f>IF(A291="","",VLOOKUP(Monatsverwendungsnachweis!B302,Positionen,7,FALSE))</f>
        <v/>
      </c>
      <c r="G291" s="328" t="str">
        <f>IF(A291="","",CONCATENATE(UHG_csv!G291," x ",VLOOKUP(Monatsverwendungsnachweis!$B302,Positionen,8,FALSE)*100,"%"))</f>
        <v/>
      </c>
      <c r="H291" s="447" t="str">
        <f>IF(A291="","",ROUND(UHG_csv!H291*VLOOKUP(Monatsverwendungsnachweis!$B302,Positionen,8,FALSE),2))</f>
        <v/>
      </c>
      <c r="I291" s="447" t="str">
        <f t="shared" si="28"/>
        <v/>
      </c>
      <c r="J291" s="329" t="str">
        <f>IF(A291="","",IF(Monatsverwendungsnachweis!S302="","",Monatsverwendungsnachweis!S302))</f>
        <v/>
      </c>
      <c r="K291" s="531" t="str">
        <f t="shared" si="29"/>
        <v/>
      </c>
      <c r="L291" s="533">
        <f>Monatsverwendungsnachweis!B302</f>
        <v>0</v>
      </c>
    </row>
    <row r="292" spans="1:12" x14ac:dyDescent="0.25">
      <c r="A292" s="328" t="str">
        <f>IF(Ermittlung_Kofi!M293=0,"",IFERROR(VLOOKUP(Monatsverwendungsnachweis!B303,Positionen,6,FALSE),""))</f>
        <v/>
      </c>
      <c r="B292" s="329" t="str">
        <f t="shared" si="25"/>
        <v/>
      </c>
      <c r="C292" s="328" t="str">
        <f>IF(A292="","",CONCATENATE("Refi_UHG_1"," / ",Monatsverwendungsnachweis!$D$7," / ",RIGHT(Monatsverwendungsnachweis!$F$7,2)," / ",ROW()-1))</f>
        <v/>
      </c>
      <c r="D292" s="330" t="str">
        <f t="shared" si="26"/>
        <v/>
      </c>
      <c r="E292" s="330" t="str">
        <f t="shared" si="27"/>
        <v/>
      </c>
      <c r="F292" s="329" t="str">
        <f>IF(A292="","",VLOOKUP(Monatsverwendungsnachweis!B303,Positionen,7,FALSE))</f>
        <v/>
      </c>
      <c r="G292" s="328" t="str">
        <f>IF(A292="","",CONCATENATE(UHG_csv!G292," x ",VLOOKUP(Monatsverwendungsnachweis!$B303,Positionen,8,FALSE)*100,"%"))</f>
        <v/>
      </c>
      <c r="H292" s="447" t="str">
        <f>IF(A292="","",ROUND(UHG_csv!H292*VLOOKUP(Monatsverwendungsnachweis!$B303,Positionen,8,FALSE),2))</f>
        <v/>
      </c>
      <c r="I292" s="447" t="str">
        <f t="shared" si="28"/>
        <v/>
      </c>
      <c r="J292" s="329" t="str">
        <f>IF(A292="","",IF(Monatsverwendungsnachweis!S303="","",Monatsverwendungsnachweis!S303))</f>
        <v/>
      </c>
      <c r="K292" s="531" t="str">
        <f t="shared" si="29"/>
        <v/>
      </c>
      <c r="L292" s="533">
        <f>Monatsverwendungsnachweis!B303</f>
        <v>0</v>
      </c>
    </row>
    <row r="293" spans="1:12" x14ac:dyDescent="0.25">
      <c r="A293" s="328" t="str">
        <f>IF(Ermittlung_Kofi!M294=0,"",IFERROR(VLOOKUP(Monatsverwendungsnachweis!B304,Positionen,6,FALSE),""))</f>
        <v/>
      </c>
      <c r="B293" s="329" t="str">
        <f t="shared" si="25"/>
        <v/>
      </c>
      <c r="C293" s="328" t="str">
        <f>IF(A293="","",CONCATENATE("Refi_UHG_1"," / ",Monatsverwendungsnachweis!$D$7," / ",RIGHT(Monatsverwendungsnachweis!$F$7,2)," / ",ROW()-1))</f>
        <v/>
      </c>
      <c r="D293" s="330" t="str">
        <f t="shared" si="26"/>
        <v/>
      </c>
      <c r="E293" s="330" t="str">
        <f t="shared" si="27"/>
        <v/>
      </c>
      <c r="F293" s="329" t="str">
        <f>IF(A293="","",VLOOKUP(Monatsverwendungsnachweis!B304,Positionen,7,FALSE))</f>
        <v/>
      </c>
      <c r="G293" s="328" t="str">
        <f>IF(A293="","",CONCATENATE(UHG_csv!G293," x ",VLOOKUP(Monatsverwendungsnachweis!$B304,Positionen,8,FALSE)*100,"%"))</f>
        <v/>
      </c>
      <c r="H293" s="447" t="str">
        <f>IF(A293="","",ROUND(UHG_csv!H293*VLOOKUP(Monatsverwendungsnachweis!$B304,Positionen,8,FALSE),2))</f>
        <v/>
      </c>
      <c r="I293" s="447" t="str">
        <f t="shared" si="28"/>
        <v/>
      </c>
      <c r="J293" s="329" t="str">
        <f>IF(A293="","",IF(Monatsverwendungsnachweis!S304="","",Monatsverwendungsnachweis!S304))</f>
        <v/>
      </c>
      <c r="K293" s="531" t="str">
        <f t="shared" si="29"/>
        <v/>
      </c>
      <c r="L293" s="533">
        <f>Monatsverwendungsnachweis!B304</f>
        <v>0</v>
      </c>
    </row>
    <row r="294" spans="1:12" x14ac:dyDescent="0.25">
      <c r="A294" s="328" t="str">
        <f>IF(Ermittlung_Kofi!M295=0,"",IFERROR(VLOOKUP(Monatsverwendungsnachweis!B305,Positionen,6,FALSE),""))</f>
        <v/>
      </c>
      <c r="B294" s="329" t="str">
        <f t="shared" ref="B294:B301" si="30">IF(A294="","","ZE")</f>
        <v/>
      </c>
      <c r="C294" s="328" t="str">
        <f>IF(A294="","",CONCATENATE("Refi_UHG_1"," / ",Monatsverwendungsnachweis!$D$7," / ",RIGHT(Monatsverwendungsnachweis!$F$7,2)," / ",ROW()-1))</f>
        <v/>
      </c>
      <c r="D294" s="330" t="str">
        <f t="shared" ref="D294:D301" si="31">IF(A294="","",Monatsende)</f>
        <v/>
      </c>
      <c r="E294" s="330" t="str">
        <f t="shared" ref="E294:E301" si="32">IF(A294="","",Monatsende)</f>
        <v/>
      </c>
      <c r="F294" s="329" t="str">
        <f>IF(A294="","",VLOOKUP(Monatsverwendungsnachweis!B305,Positionen,7,FALSE))</f>
        <v/>
      </c>
      <c r="G294" s="328" t="str">
        <f>IF(A294="","",CONCATENATE(UHG_csv!G294," x ",VLOOKUP(Monatsverwendungsnachweis!$B305,Positionen,8,FALSE)*100,"%"))</f>
        <v/>
      </c>
      <c r="H294" s="447" t="str">
        <f>IF(A294="","",ROUND(UHG_csv!H294*VLOOKUP(Monatsverwendungsnachweis!$B305,Positionen,8,FALSE),2))</f>
        <v/>
      </c>
      <c r="I294" s="447" t="str">
        <f t="shared" ref="I294:I301" si="33">IF(A294="","",H294)</f>
        <v/>
      </c>
      <c r="J294" s="329" t="str">
        <f>IF(A294="","",IF(Monatsverwendungsnachweis!S305="","",Monatsverwendungsnachweis!S305))</f>
        <v/>
      </c>
      <c r="K294" s="531" t="str">
        <f t="shared" ref="K294:K301" si="34">IF(A294="","","0")</f>
        <v/>
      </c>
      <c r="L294" s="533">
        <f>Monatsverwendungsnachweis!B305</f>
        <v>0</v>
      </c>
    </row>
    <row r="295" spans="1:12" x14ac:dyDescent="0.25">
      <c r="A295" s="328" t="str">
        <f>IF(Ermittlung_Kofi!M296=0,"",IFERROR(VLOOKUP(Monatsverwendungsnachweis!B306,Positionen,6,FALSE),""))</f>
        <v/>
      </c>
      <c r="B295" s="329" t="str">
        <f t="shared" si="30"/>
        <v/>
      </c>
      <c r="C295" s="328" t="str">
        <f>IF(A295="","",CONCATENATE("Refi_UHG_1"," / ",Monatsverwendungsnachweis!$D$7," / ",RIGHT(Monatsverwendungsnachweis!$F$7,2)," / ",ROW()-1))</f>
        <v/>
      </c>
      <c r="D295" s="330" t="str">
        <f t="shared" si="31"/>
        <v/>
      </c>
      <c r="E295" s="330" t="str">
        <f t="shared" si="32"/>
        <v/>
      </c>
      <c r="F295" s="329" t="str">
        <f>IF(A295="","",VLOOKUP(Monatsverwendungsnachweis!B306,Positionen,7,FALSE))</f>
        <v/>
      </c>
      <c r="G295" s="328" t="str">
        <f>IF(A295="","",CONCATENATE(UHG_csv!G295," x ",VLOOKUP(Monatsverwendungsnachweis!$B306,Positionen,8,FALSE)*100,"%"))</f>
        <v/>
      </c>
      <c r="H295" s="447" t="str">
        <f>IF(A295="","",ROUND(UHG_csv!H295*VLOOKUP(Monatsverwendungsnachweis!$B306,Positionen,8,FALSE),2))</f>
        <v/>
      </c>
      <c r="I295" s="447" t="str">
        <f t="shared" si="33"/>
        <v/>
      </c>
      <c r="J295" s="329" t="str">
        <f>IF(A295="","",IF(Monatsverwendungsnachweis!S306="","",Monatsverwendungsnachweis!S306))</f>
        <v/>
      </c>
      <c r="K295" s="531" t="str">
        <f t="shared" si="34"/>
        <v/>
      </c>
      <c r="L295" s="533">
        <f>Monatsverwendungsnachweis!B306</f>
        <v>0</v>
      </c>
    </row>
    <row r="296" spans="1:12" x14ac:dyDescent="0.25">
      <c r="A296" s="328" t="str">
        <f>IF(Ermittlung_Kofi!M297=0,"",IFERROR(VLOOKUP(Monatsverwendungsnachweis!B307,Positionen,6,FALSE),""))</f>
        <v/>
      </c>
      <c r="B296" s="329" t="str">
        <f t="shared" si="30"/>
        <v/>
      </c>
      <c r="C296" s="328" t="str">
        <f>IF(A296="","",CONCATENATE("Refi_UHG_1"," / ",Monatsverwendungsnachweis!$D$7," / ",RIGHT(Monatsverwendungsnachweis!$F$7,2)," / ",ROW()-1))</f>
        <v/>
      </c>
      <c r="D296" s="330" t="str">
        <f t="shared" si="31"/>
        <v/>
      </c>
      <c r="E296" s="330" t="str">
        <f t="shared" si="32"/>
        <v/>
      </c>
      <c r="F296" s="329" t="str">
        <f>IF(A296="","",VLOOKUP(Monatsverwendungsnachweis!B307,Positionen,7,FALSE))</f>
        <v/>
      </c>
      <c r="G296" s="328" t="str">
        <f>IF(A296="","",CONCATENATE(UHG_csv!G296," x ",VLOOKUP(Monatsverwendungsnachweis!$B307,Positionen,8,FALSE)*100,"%"))</f>
        <v/>
      </c>
      <c r="H296" s="447" t="str">
        <f>IF(A296="","",ROUND(UHG_csv!H296*VLOOKUP(Monatsverwendungsnachweis!$B307,Positionen,8,FALSE),2))</f>
        <v/>
      </c>
      <c r="I296" s="447" t="str">
        <f t="shared" si="33"/>
        <v/>
      </c>
      <c r="J296" s="329" t="str">
        <f>IF(A296="","",IF(Monatsverwendungsnachweis!S307="","",Monatsverwendungsnachweis!S307))</f>
        <v/>
      </c>
      <c r="K296" s="531" t="str">
        <f t="shared" si="34"/>
        <v/>
      </c>
      <c r="L296" s="533">
        <f>Monatsverwendungsnachweis!B307</f>
        <v>0</v>
      </c>
    </row>
    <row r="297" spans="1:12" x14ac:dyDescent="0.25">
      <c r="A297" s="328" t="str">
        <f>IF(Ermittlung_Kofi!M298=0,"",IFERROR(VLOOKUP(Monatsverwendungsnachweis!B308,Positionen,6,FALSE),""))</f>
        <v/>
      </c>
      <c r="B297" s="329" t="str">
        <f t="shared" si="30"/>
        <v/>
      </c>
      <c r="C297" s="328" t="str">
        <f>IF(A297="","",CONCATENATE("Refi_UHG_1"," / ",Monatsverwendungsnachweis!$D$7," / ",RIGHT(Monatsverwendungsnachweis!$F$7,2)," / ",ROW()-1))</f>
        <v/>
      </c>
      <c r="D297" s="330" t="str">
        <f t="shared" si="31"/>
        <v/>
      </c>
      <c r="E297" s="330" t="str">
        <f t="shared" si="32"/>
        <v/>
      </c>
      <c r="F297" s="329" t="str">
        <f>IF(A297="","",VLOOKUP(Monatsverwendungsnachweis!B308,Positionen,7,FALSE))</f>
        <v/>
      </c>
      <c r="G297" s="328" t="str">
        <f>IF(A297="","",CONCATENATE(UHG_csv!G297," x ",VLOOKUP(Monatsverwendungsnachweis!$B308,Positionen,8,FALSE)*100,"%"))</f>
        <v/>
      </c>
      <c r="H297" s="447" t="str">
        <f>IF(A297="","",ROUND(UHG_csv!H297*VLOOKUP(Monatsverwendungsnachweis!$B308,Positionen,8,FALSE),2))</f>
        <v/>
      </c>
      <c r="I297" s="447" t="str">
        <f t="shared" si="33"/>
        <v/>
      </c>
      <c r="J297" s="329" t="str">
        <f>IF(A297="","",IF(Monatsverwendungsnachweis!S308="","",Monatsverwendungsnachweis!S308))</f>
        <v/>
      </c>
      <c r="K297" s="531" t="str">
        <f t="shared" si="34"/>
        <v/>
      </c>
      <c r="L297" s="533">
        <f>Monatsverwendungsnachweis!B308</f>
        <v>0</v>
      </c>
    </row>
    <row r="298" spans="1:12" x14ac:dyDescent="0.25">
      <c r="A298" s="328" t="str">
        <f>IF(Ermittlung_Kofi!M299=0,"",IFERROR(VLOOKUP(Monatsverwendungsnachweis!B309,Positionen,6,FALSE),""))</f>
        <v/>
      </c>
      <c r="B298" s="329" t="str">
        <f t="shared" si="30"/>
        <v/>
      </c>
      <c r="C298" s="328" t="str">
        <f>IF(A298="","",CONCATENATE("Refi_UHG_1"," / ",Monatsverwendungsnachweis!$D$7," / ",RIGHT(Monatsverwendungsnachweis!$F$7,2)," / ",ROW()-1))</f>
        <v/>
      </c>
      <c r="D298" s="330" t="str">
        <f t="shared" si="31"/>
        <v/>
      </c>
      <c r="E298" s="330" t="str">
        <f t="shared" si="32"/>
        <v/>
      </c>
      <c r="F298" s="329" t="str">
        <f>IF(A298="","",VLOOKUP(Monatsverwendungsnachweis!B309,Positionen,7,FALSE))</f>
        <v/>
      </c>
      <c r="G298" s="328" t="str">
        <f>IF(A298="","",CONCATENATE(UHG_csv!G298," x ",VLOOKUP(Monatsverwendungsnachweis!$B309,Positionen,8,FALSE)*100,"%"))</f>
        <v/>
      </c>
      <c r="H298" s="447" t="str">
        <f>IF(A298="","",ROUND(UHG_csv!H298*VLOOKUP(Monatsverwendungsnachweis!$B309,Positionen,8,FALSE),2))</f>
        <v/>
      </c>
      <c r="I298" s="447" t="str">
        <f t="shared" si="33"/>
        <v/>
      </c>
      <c r="J298" s="329" t="str">
        <f>IF(A298="","",IF(Monatsverwendungsnachweis!S309="","",Monatsverwendungsnachweis!S309))</f>
        <v/>
      </c>
      <c r="K298" s="531" t="str">
        <f t="shared" si="34"/>
        <v/>
      </c>
      <c r="L298" s="533">
        <f>Monatsverwendungsnachweis!B309</f>
        <v>0</v>
      </c>
    </row>
    <row r="299" spans="1:12" x14ac:dyDescent="0.25">
      <c r="A299" s="328" t="str">
        <f>IF(Ermittlung_Kofi!M300=0,"",IFERROR(VLOOKUP(Monatsverwendungsnachweis!B310,Positionen,6,FALSE),""))</f>
        <v/>
      </c>
      <c r="B299" s="329" t="str">
        <f t="shared" si="30"/>
        <v/>
      </c>
      <c r="C299" s="328" t="str">
        <f>IF(A299="","",CONCATENATE("Refi_UHG_1"," / ",Monatsverwendungsnachweis!$D$7," / ",RIGHT(Monatsverwendungsnachweis!$F$7,2)," / ",ROW()-1))</f>
        <v/>
      </c>
      <c r="D299" s="330" t="str">
        <f t="shared" si="31"/>
        <v/>
      </c>
      <c r="E299" s="330" t="str">
        <f t="shared" si="32"/>
        <v/>
      </c>
      <c r="F299" s="329" t="str">
        <f>IF(A299="","",VLOOKUP(Monatsverwendungsnachweis!B310,Positionen,7,FALSE))</f>
        <v/>
      </c>
      <c r="G299" s="328" t="str">
        <f>IF(A299="","",CONCATENATE(UHG_csv!G299," x ",VLOOKUP(Monatsverwendungsnachweis!$B310,Positionen,8,FALSE)*100,"%"))</f>
        <v/>
      </c>
      <c r="H299" s="447" t="str">
        <f>IF(A299="","",ROUND(UHG_csv!H299*VLOOKUP(Monatsverwendungsnachweis!$B310,Positionen,8,FALSE),2))</f>
        <v/>
      </c>
      <c r="I299" s="447" t="str">
        <f t="shared" si="33"/>
        <v/>
      </c>
      <c r="J299" s="329" t="str">
        <f>IF(A299="","",IF(Monatsverwendungsnachweis!S310="","",Monatsverwendungsnachweis!S310))</f>
        <v/>
      </c>
      <c r="K299" s="531" t="str">
        <f t="shared" si="34"/>
        <v/>
      </c>
      <c r="L299" s="533">
        <f>Monatsverwendungsnachweis!B310</f>
        <v>0</v>
      </c>
    </row>
    <row r="300" spans="1:12" x14ac:dyDescent="0.25">
      <c r="A300" s="328" t="str">
        <f>IF(Ermittlung_Kofi!M301=0,"",IFERROR(VLOOKUP(Monatsverwendungsnachweis!B311,Positionen,6,FALSE),""))</f>
        <v/>
      </c>
      <c r="B300" s="329" t="str">
        <f t="shared" si="30"/>
        <v/>
      </c>
      <c r="C300" s="328" t="str">
        <f>IF(A300="","",CONCATENATE("Refi_UHG_1"," / ",Monatsverwendungsnachweis!$D$7," / ",RIGHT(Monatsverwendungsnachweis!$F$7,2)," / ",ROW()-1))</f>
        <v/>
      </c>
      <c r="D300" s="330" t="str">
        <f t="shared" si="31"/>
        <v/>
      </c>
      <c r="E300" s="330" t="str">
        <f t="shared" si="32"/>
        <v/>
      </c>
      <c r="F300" s="329" t="str">
        <f>IF(A300="","",VLOOKUP(Monatsverwendungsnachweis!B311,Positionen,7,FALSE))</f>
        <v/>
      </c>
      <c r="G300" s="328" t="str">
        <f>IF(A300="","",CONCATENATE(UHG_csv!G300," x ",VLOOKUP(Monatsverwendungsnachweis!$B311,Positionen,8,FALSE)*100,"%"))</f>
        <v/>
      </c>
      <c r="H300" s="447" t="str">
        <f>IF(A300="","",ROUND(UHG_csv!H300*VLOOKUP(Monatsverwendungsnachweis!$B311,Positionen,8,FALSE),2))</f>
        <v/>
      </c>
      <c r="I300" s="447" t="str">
        <f t="shared" si="33"/>
        <v/>
      </c>
      <c r="J300" s="329" t="str">
        <f>IF(A300="","",IF(Monatsverwendungsnachweis!S311="","",Monatsverwendungsnachweis!S311))</f>
        <v/>
      </c>
      <c r="K300" s="531" t="str">
        <f t="shared" si="34"/>
        <v/>
      </c>
      <c r="L300" s="533">
        <f>Monatsverwendungsnachweis!B311</f>
        <v>0</v>
      </c>
    </row>
    <row r="301" spans="1:12" ht="14.4" thickBot="1" x14ac:dyDescent="0.3">
      <c r="A301" s="328" t="str">
        <f>IF(Ermittlung_Kofi!M302=0,"",IFERROR(VLOOKUP(Monatsverwendungsnachweis!B312,Positionen,6,FALSE),""))</f>
        <v/>
      </c>
      <c r="B301" s="329" t="str">
        <f t="shared" si="30"/>
        <v/>
      </c>
      <c r="C301" s="328" t="str">
        <f>IF(A301="","",CONCATENATE("Refi_UHG_1"," / ",Monatsverwendungsnachweis!$D$7," / ",RIGHT(Monatsverwendungsnachweis!$F$7,2)," / ",ROW()-1))</f>
        <v/>
      </c>
      <c r="D301" s="330" t="str">
        <f t="shared" si="31"/>
        <v/>
      </c>
      <c r="E301" s="330" t="str">
        <f t="shared" si="32"/>
        <v/>
      </c>
      <c r="F301" s="329" t="str">
        <f>IF(A301="","",VLOOKUP(Monatsverwendungsnachweis!B312,Positionen,7,FALSE))</f>
        <v/>
      </c>
      <c r="G301" s="828" t="str">
        <f>IF(A301="","",CONCATENATE(UHG_csv!G301," x ",VLOOKUP(Monatsverwendungsnachweis!$B312,Positionen,8,FALSE)*100,"%"))</f>
        <v/>
      </c>
      <c r="H301" s="447" t="str">
        <f>IF(A301="","",ROUND(UHG_csv!H301*VLOOKUP(Monatsverwendungsnachweis!$B312,Positionen,8,FALSE),2))</f>
        <v/>
      </c>
      <c r="I301" s="447" t="str">
        <f t="shared" si="33"/>
        <v/>
      </c>
      <c r="J301" s="329" t="str">
        <f>IF(A301="","",IF(Monatsverwendungsnachweis!S312="","",Monatsverwendungsnachweis!S312))</f>
        <v/>
      </c>
      <c r="K301" s="531" t="str">
        <f t="shared" si="34"/>
        <v/>
      </c>
      <c r="L301" s="533">
        <f>Monatsverwendungsnachweis!B312</f>
        <v>0</v>
      </c>
    </row>
    <row r="302" spans="1:12" x14ac:dyDescent="0.25">
      <c r="A302" s="504" t="str">
        <f>VLOOKUP(L302,Positionen,6,FALSE)</f>
        <v>C1.2.1.2</v>
      </c>
      <c r="B302" s="505" t="s">
        <v>530</v>
      </c>
      <c r="C302" s="506" t="str">
        <f>CONCATENATE("Refi_UHG_1"," / ",Monatsverwendungsnachweis!$D$7," / ",RIGHT(Monatsverwendungsnachweis!$F$7,2)," / ", L302)</f>
        <v>Refi_UHG_1 / 1 / 23 / JC</v>
      </c>
      <c r="D302" s="507">
        <f t="shared" ref="D302:E305" si="35">Monatsende</f>
        <v>44957</v>
      </c>
      <c r="E302" s="507">
        <f t="shared" si="35"/>
        <v>44957</v>
      </c>
      <c r="F302" s="506" t="str">
        <f>VLOOKUP(L302,Positionen,7,FALSE)</f>
        <v>Jobcenter</v>
      </c>
      <c r="G302" s="827" t="str">
        <f>CONCATENATE(Ermittlung_Kofi!R313," x ",UHG," / ",Ermittlung_Kofi!R303," x Monate"," a ",VLOOKUP(UHG,TN_UHG_Jahr_Monat,Monatsverwendungsnachweis!$S$9,FALSE), "€ /"," ",Ermittlung_Kofi!Y303," x Tage"," a ",VLOOKUP(UHG,TN_UHG_Jahr_Tag,Monatsverwendungsnachweis!$S$9,FALSE), "€"," x ",VLOOKUP(L302,Positionen,8,FALSE)*100,"%")</f>
        <v>0 x TN_ALG_AB / 0 x Monate a 368€ / 0 x Tage a 12,26€ x 100%</v>
      </c>
      <c r="H302" s="509">
        <f>SUMIF($L$2:$L$301,L302,$H$2:$H$301)</f>
        <v>0</v>
      </c>
      <c r="I302" s="509">
        <f>H302</f>
        <v>0</v>
      </c>
      <c r="J302" s="597"/>
      <c r="K302" s="517">
        <v>0</v>
      </c>
      <c r="L302" s="518" t="s">
        <v>435</v>
      </c>
    </row>
    <row r="303" spans="1:12" x14ac:dyDescent="0.25">
      <c r="A303" s="519" t="str">
        <f>VLOOKUP(L303,Positionen,6,FALSE)</f>
        <v>C1.2.1.1</v>
      </c>
      <c r="B303" s="520" t="s">
        <v>530</v>
      </c>
      <c r="C303" s="521" t="str">
        <f>CONCATENATE("Refi_UHG_1"," / ",Monatsverwendungsnachweis!$D$7," / ",RIGHT(Monatsverwendungsnachweis!$F$7,2)," / ", L303)</f>
        <v>Refi_UHG_1 / 1 / 23 / AA</v>
      </c>
      <c r="D303" s="522">
        <f t="shared" si="35"/>
        <v>44957</v>
      </c>
      <c r="E303" s="522">
        <f t="shared" si="35"/>
        <v>44957</v>
      </c>
      <c r="F303" s="521" t="str">
        <f>VLOOKUP(L303,Positionen,7,FALSE)</f>
        <v>Agentur für Arbeit</v>
      </c>
      <c r="G303" s="521" t="str">
        <f>CONCATENATE(Ermittlung_Kofi!S314," x ",UHG," / ",Ermittlung_Kofi!S304," x Monate"," a ",VLOOKUP(UHG,TN_UHG_Jahr_Monat,Monatsverwendungsnachweis!$S$9,FALSE), "€ /"," ",Ermittlung_Kofi!Z304," x Tage"," a ",VLOOKUP(UHG,TN_UHG_Jahr_Tag,Monatsverwendungsnachweis!$S$9,FALSE), "€"," x ",VLOOKUP(L303,Positionen,8,FALSE)*100,"%")</f>
        <v>0 x TN_ALG_AB / 0 x Monate a 368€ / 0 x Tage a 12,26€ x 100%</v>
      </c>
      <c r="H303" s="512">
        <f t="shared" ref="H303:H305" si="36">SUMIF($L$2:$L$301,L303,$H$2:$H$301)</f>
        <v>0</v>
      </c>
      <c r="I303" s="512">
        <f>H303</f>
        <v>0</v>
      </c>
      <c r="J303" s="598"/>
      <c r="K303" s="523">
        <v>0</v>
      </c>
      <c r="L303" s="524" t="s">
        <v>436</v>
      </c>
    </row>
    <row r="304" spans="1:12" x14ac:dyDescent="0.25">
      <c r="A304" s="519" t="str">
        <f>VLOOKUP(L304,Positionen,6,FALSE)</f>
        <v>C1.2.1.2</v>
      </c>
      <c r="B304" s="520" t="s">
        <v>530</v>
      </c>
      <c r="C304" s="521" t="str">
        <f>CONCATENATE("Refi_UHG_1"," / ",Monatsverwendungsnachweis!$D$7," / ",RIGHT(Monatsverwendungsnachweis!$F$7,2)," / ", L304)</f>
        <v>Refi_UHG_1 / 1 / 23 / JC/Träger</v>
      </c>
      <c r="D304" s="522">
        <f t="shared" si="35"/>
        <v>44957</v>
      </c>
      <c r="E304" s="522">
        <f t="shared" si="35"/>
        <v>44957</v>
      </c>
      <c r="F304" s="521" t="str">
        <f>VLOOKUP(L304,Positionen,7,FALSE)</f>
        <v>Jobcenter</v>
      </c>
      <c r="G304" s="521" t="str">
        <f>CONCATENATE(Ermittlung_Kofi!T315," x ",UHG," / ",Ermittlung_Kofi!T305," x Monate"," a ",VLOOKUP(UHG,TN_UHG_Jahr_Monat,Monatsverwendungsnachweis!$S$9,FALSE), "€ /"," ",Ermittlung_Kofi!AA305," x Tage"," a ",VLOOKUP(UHG,TN_UHG_Jahr_Tag,Monatsverwendungsnachweis!$S$9,FALSE), "€"," x ",VLOOKUP(L304,Positionen,8,FALSE)*100,"%")</f>
        <v>0 x TN_ALG_AB / 0 x Monate a 368€ / 0 x Tage a 12,26€ x 70%</v>
      </c>
      <c r="H304" s="512">
        <f t="shared" si="36"/>
        <v>0</v>
      </c>
      <c r="I304" s="512">
        <f>H304</f>
        <v>0</v>
      </c>
      <c r="J304" s="598"/>
      <c r="K304" s="523">
        <v>0</v>
      </c>
      <c r="L304" s="524" t="s">
        <v>443</v>
      </c>
    </row>
    <row r="305" spans="1:12" ht="14.4" thickBot="1" x14ac:dyDescent="0.3">
      <c r="A305" s="525" t="str">
        <f>VLOOKUP(L305,Positionen,6,FALSE)</f>
        <v>C1.2.2_11</v>
      </c>
      <c r="B305" s="526" t="s">
        <v>530</v>
      </c>
      <c r="C305" s="527" t="str">
        <f>CONCATENATE("Refi_UHG_1"," / ",Monatsverwendungsnachweis!$D$7," / ",RIGHT(Monatsverwendungsnachweis!$F$7,2)," / ", L305)</f>
        <v>Refi_UHG_1 / 1 / 23 / Land HB</v>
      </c>
      <c r="D305" s="528">
        <f t="shared" si="35"/>
        <v>44957</v>
      </c>
      <c r="E305" s="528">
        <f t="shared" si="35"/>
        <v>44957</v>
      </c>
      <c r="F305" s="527" t="str">
        <f>VLOOKUP(L305,Positionen,7,FALSE)</f>
        <v>Senatorin für Justiz</v>
      </c>
      <c r="G305" s="527" t="str">
        <f>CONCATENATE(Ermittlung_Kofi!U316," x ",UHG," / ",Ermittlung_Kofi!U306," x Monate"," a ",VLOOKUP(UHG,TN_UHG_Jahr_Monat,Monatsverwendungsnachweis!$S$9,FALSE), "€ /"," ",Ermittlung_Kofi!AB306," x Tage"," a ",VLOOKUP(UHG,TN_UHG_Jahr_Tag,Monatsverwendungsnachweis!$S$9,FALSE), "€"," x ",VLOOKUP(L305,Positionen,8,FALSE)*100,"%")</f>
        <v>0 x TN_ALG_AB / 0 x Monate a 368€ / 0 x Tage a 12,26€ x 100%</v>
      </c>
      <c r="H305" s="515">
        <f t="shared" si="36"/>
        <v>0</v>
      </c>
      <c r="I305" s="515">
        <f>H305</f>
        <v>0</v>
      </c>
      <c r="J305" s="599"/>
      <c r="K305" s="529">
        <v>0</v>
      </c>
      <c r="L305" s="530" t="s">
        <v>437</v>
      </c>
    </row>
  </sheetData>
  <sheetProtection formatRows="0"/>
  <conditionalFormatting sqref="A2:A301">
    <cfRule type="containsText" dxfId="3" priority="1" operator="containsText" text="C">
      <formula>NOT(ISERROR(SEARCH("C",A2)))</formula>
    </cfRule>
    <cfRule type="containsText" dxfId="2"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&amp;A&amp;CESF_Monats_VN_SEK_V12_1_200501&amp;R&amp;P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05"/>
  <sheetViews>
    <sheetView topLeftCell="E1" zoomScale="90" zoomScaleNormal="90" zoomScalePageLayoutView="80" workbookViewId="0">
      <selection activeCell="H282" sqref="H282"/>
    </sheetView>
  </sheetViews>
  <sheetFormatPr baseColWidth="10" defaultColWidth="11.44140625" defaultRowHeight="13.8" x14ac:dyDescent="0.25"/>
  <cols>
    <col min="1" max="1" width="18.5546875" style="335" customWidth="1"/>
    <col min="2" max="2" width="11" style="331" bestFit="1" customWidth="1"/>
    <col min="3" max="3" width="32.6640625" style="332" bestFit="1" customWidth="1"/>
    <col min="4" max="4" width="13.44140625" style="333" bestFit="1" customWidth="1"/>
    <col min="5" max="5" width="22.33203125" style="333" customWidth="1"/>
    <col min="6" max="6" width="39.88671875" style="333" customWidth="1"/>
    <col min="7" max="7" width="72" style="332" customWidth="1"/>
    <col min="8" max="8" width="23" style="448" customWidth="1"/>
    <col min="9" max="9" width="21" style="449" customWidth="1"/>
    <col min="10" max="10" width="13.109375" style="336" bestFit="1" customWidth="1"/>
    <col min="11" max="11" width="19.44140625" style="327" bestFit="1" customWidth="1"/>
    <col min="12" max="13" width="15.6640625" style="327" customWidth="1"/>
    <col min="14" max="16384" width="11.44140625" style="327"/>
  </cols>
  <sheetData>
    <row r="1" spans="1:12" ht="34.5" customHeight="1" thickBot="1" x14ac:dyDescent="0.3">
      <c r="A1" s="323" t="s">
        <v>378</v>
      </c>
      <c r="B1" s="324" t="s">
        <v>406</v>
      </c>
      <c r="C1" s="366" t="s">
        <v>407</v>
      </c>
      <c r="D1" s="325" t="s">
        <v>408</v>
      </c>
      <c r="E1" s="325" t="s">
        <v>409</v>
      </c>
      <c r="F1" s="324" t="s">
        <v>410</v>
      </c>
      <c r="G1" s="366" t="s">
        <v>411</v>
      </c>
      <c r="H1" s="446" t="s">
        <v>412</v>
      </c>
      <c r="I1" s="446" t="s">
        <v>413</v>
      </c>
      <c r="J1" s="324" t="s">
        <v>414</v>
      </c>
      <c r="K1" s="326" t="s">
        <v>415</v>
      </c>
    </row>
    <row r="2" spans="1:12" s="331" customFormat="1" ht="19.5" customHeight="1" x14ac:dyDescent="0.25">
      <c r="A2" s="328" t="str">
        <f>IF(UHG_Refi_1_csv!A2="","",IF(VLOOKUP(Monatsverwendungsnachweis!B13,Positionen,9,FALSE)="","",IFERROR(VLOOKUP(Monatsverwendungsnachweis!B13,Positionen,9,FALSE),"")))</f>
        <v/>
      </c>
      <c r="B2" s="329" t="str">
        <f>IF(A2="","","ZE")</f>
        <v/>
      </c>
      <c r="C2" s="328" t="str">
        <f>IF(A2="","",CONCATENATE("Refi_UHG_2"," / ",Monatsverwendungsnachweis!$D$7," / ",RIGHT(Monatsverwendungsnachweis!$F$7,2)," / ",ROW()-1))</f>
        <v/>
      </c>
      <c r="D2" s="330" t="str">
        <f t="shared" ref="D2:D14" si="0">IF(A2="","",Monatsende)</f>
        <v/>
      </c>
      <c r="E2" s="330" t="str">
        <f t="shared" ref="E2:E14" si="1">IF(A2="","",Monatsende)</f>
        <v/>
      </c>
      <c r="F2" s="329" t="str">
        <f>IF(A2="","",VLOOKUP(Monatsverwendungsnachweis!B13,Positionen,10,FALSE))</f>
        <v/>
      </c>
      <c r="G2" s="328" t="str">
        <f>IF(A2="","",CONCATENATE(UHG_csv!G2," x ",VLOOKUP(Monatsverwendungsnachweis!$B13,Positionen,11,FALSE)*100,"%"))</f>
        <v/>
      </c>
      <c r="H2" s="447" t="str">
        <f>IF(A2="","",ROUND(UHG_csv!H2*VLOOKUP(Monatsverwendungsnachweis!$B13,Positionen,11,FALSE),2))</f>
        <v/>
      </c>
      <c r="I2" s="447" t="str">
        <f>IF(A2="","",H2)</f>
        <v/>
      </c>
      <c r="J2" s="329" t="str">
        <f>IF(A2="","",IF(Monatsverwendungsnachweis!S13="","",Monatsverwendungsnachweis!S13))</f>
        <v/>
      </c>
      <c r="K2" s="329" t="str">
        <f>IF(A2="","","0")</f>
        <v/>
      </c>
      <c r="L2" s="540">
        <f>Monatsverwendungsnachweis!B13</f>
        <v>0</v>
      </c>
    </row>
    <row r="3" spans="1:12" x14ac:dyDescent="0.25">
      <c r="A3" s="328" t="str">
        <f>IF(UHG_Refi_1_csv!A3="","",IF(VLOOKUP(Monatsverwendungsnachweis!B14,Positionen,9,FALSE)="","",IFERROR(VLOOKUP(Monatsverwendungsnachweis!B14,Positionen,9,FALSE),"")))</f>
        <v/>
      </c>
      <c r="B3" s="329" t="str">
        <f t="shared" ref="B3:B14" si="2">IF(A3="","","ZE")</f>
        <v/>
      </c>
      <c r="C3" s="328" t="str">
        <f>IF(A3="","",CONCATENATE("Refi_UHG_2"," / ",Monatsverwendungsnachweis!$D$7," / ",RIGHT(Monatsverwendungsnachweis!$F$7,2)," / ",ROW()-1))</f>
        <v/>
      </c>
      <c r="D3" s="330" t="str">
        <f t="shared" si="0"/>
        <v/>
      </c>
      <c r="E3" s="330" t="str">
        <f t="shared" si="1"/>
        <v/>
      </c>
      <c r="F3" s="329" t="str">
        <f>IF(A3="","",VLOOKUP(Monatsverwendungsnachweis!B14,Positionen,10,FALSE))</f>
        <v/>
      </c>
      <c r="G3" s="328" t="str">
        <f>IF(A3="","",CONCATENATE(UHG_csv!G3," x ",VLOOKUP(Monatsverwendungsnachweis!$B14,Positionen,11,FALSE)*100,"%"))</f>
        <v/>
      </c>
      <c r="H3" s="447" t="str">
        <f>IF(A3="","",ROUND(UHG_csv!H3*VLOOKUP(Monatsverwendungsnachweis!$B14,Positionen,11,FALSE),2))</f>
        <v/>
      </c>
      <c r="I3" s="447" t="str">
        <f t="shared" ref="I3:I14" si="3">IF(A3="","",H3)</f>
        <v/>
      </c>
      <c r="J3" s="329" t="str">
        <f>IF(A3="","",IF(Monatsverwendungsnachweis!S14="","",Monatsverwendungsnachweis!S14))</f>
        <v/>
      </c>
      <c r="K3" s="329" t="str">
        <f t="shared" ref="K3:K14" si="4">IF(A3="","","0")</f>
        <v/>
      </c>
      <c r="L3" s="541">
        <f>Monatsverwendungsnachweis!B14</f>
        <v>0</v>
      </c>
    </row>
    <row r="4" spans="1:12" x14ac:dyDescent="0.25">
      <c r="A4" s="328" t="str">
        <f>IF(UHG_Refi_1_csv!A4="","",IF(VLOOKUP(Monatsverwendungsnachweis!B15,Positionen,9,FALSE)="","",IFERROR(VLOOKUP(Monatsverwendungsnachweis!B15,Positionen,9,FALSE),"")))</f>
        <v/>
      </c>
      <c r="B4" s="329" t="str">
        <f t="shared" si="2"/>
        <v/>
      </c>
      <c r="C4" s="328" t="str">
        <f>IF(A4="","",CONCATENATE("Refi_UHG_2"," / ",Monatsverwendungsnachweis!$D$7," / ",RIGHT(Monatsverwendungsnachweis!$F$7,2)," / ",ROW()-1))</f>
        <v/>
      </c>
      <c r="D4" s="330" t="str">
        <f t="shared" si="0"/>
        <v/>
      </c>
      <c r="E4" s="330" t="str">
        <f t="shared" si="1"/>
        <v/>
      </c>
      <c r="F4" s="329" t="str">
        <f>IF(A4="","",VLOOKUP(Monatsverwendungsnachweis!B15,Positionen,10,FALSE))</f>
        <v/>
      </c>
      <c r="G4" s="328" t="str">
        <f>IF(A4="","",CONCATENATE(UHG_csv!G4," x ",VLOOKUP(Monatsverwendungsnachweis!$B15,Positionen,11,FALSE)*100,"%"))</f>
        <v/>
      </c>
      <c r="H4" s="447" t="str">
        <f>IF(A4="","",ROUND(UHG_csv!H4*VLOOKUP(Monatsverwendungsnachweis!$B15,Positionen,11,FALSE),2))</f>
        <v/>
      </c>
      <c r="I4" s="447" t="str">
        <f t="shared" si="3"/>
        <v/>
      </c>
      <c r="J4" s="329" t="str">
        <f>IF(A4="","",IF(Monatsverwendungsnachweis!S15="","",Monatsverwendungsnachweis!S15))</f>
        <v/>
      </c>
      <c r="K4" s="329" t="str">
        <f t="shared" si="4"/>
        <v/>
      </c>
      <c r="L4" s="541">
        <f>Monatsverwendungsnachweis!B15</f>
        <v>0</v>
      </c>
    </row>
    <row r="5" spans="1:12" x14ac:dyDescent="0.25">
      <c r="A5" s="328" t="str">
        <f>IF(UHG_Refi_1_csv!A5="","",IF(VLOOKUP(Monatsverwendungsnachweis!B16,Positionen,9,FALSE)="","",IFERROR(VLOOKUP(Monatsverwendungsnachweis!B16,Positionen,9,FALSE),"")))</f>
        <v/>
      </c>
      <c r="B5" s="329" t="str">
        <f t="shared" si="2"/>
        <v/>
      </c>
      <c r="C5" s="328" t="str">
        <f>IF(A5="","",CONCATENATE("Refi_UHG_2"," / ",Monatsverwendungsnachweis!$D$7," / ",RIGHT(Monatsverwendungsnachweis!$F$7,2)," / ",ROW()-1))</f>
        <v/>
      </c>
      <c r="D5" s="330" t="str">
        <f t="shared" si="0"/>
        <v/>
      </c>
      <c r="E5" s="330" t="str">
        <f t="shared" si="1"/>
        <v/>
      </c>
      <c r="F5" s="329" t="str">
        <f>IF(A5="","",VLOOKUP(Monatsverwendungsnachweis!B16,Positionen,10,FALSE))</f>
        <v/>
      </c>
      <c r="G5" s="328" t="str">
        <f>IF(A5="","",CONCATENATE(UHG_csv!G5," x ",VLOOKUP(Monatsverwendungsnachweis!$B16,Positionen,11,FALSE)*100,"%"))</f>
        <v/>
      </c>
      <c r="H5" s="447" t="str">
        <f>IF(A5="","",ROUND(UHG_csv!H5*VLOOKUP(Monatsverwendungsnachweis!$B16,Positionen,11,FALSE),2))</f>
        <v/>
      </c>
      <c r="I5" s="447" t="str">
        <f t="shared" si="3"/>
        <v/>
      </c>
      <c r="J5" s="329" t="str">
        <f>IF(A5="","",IF(Monatsverwendungsnachweis!S16="","",Monatsverwendungsnachweis!S16))</f>
        <v/>
      </c>
      <c r="K5" s="329" t="str">
        <f t="shared" si="4"/>
        <v/>
      </c>
      <c r="L5" s="541">
        <f>Monatsverwendungsnachweis!B16</f>
        <v>0</v>
      </c>
    </row>
    <row r="6" spans="1:12" x14ac:dyDescent="0.25">
      <c r="A6" s="328" t="str">
        <f>IF(UHG_Refi_1_csv!A6="","",IF(VLOOKUP(Monatsverwendungsnachweis!B17,Positionen,9,FALSE)="","",IFERROR(VLOOKUP(Monatsverwendungsnachweis!B17,Positionen,9,FALSE),"")))</f>
        <v/>
      </c>
      <c r="B6" s="329" t="str">
        <f t="shared" si="2"/>
        <v/>
      </c>
      <c r="C6" s="328" t="str">
        <f>IF(A6="","",CONCATENATE("Refi_UHG_2"," / ",Monatsverwendungsnachweis!$D$7," / ",RIGHT(Monatsverwendungsnachweis!$F$7,2)," / ",ROW()-1))</f>
        <v/>
      </c>
      <c r="D6" s="330" t="str">
        <f t="shared" si="0"/>
        <v/>
      </c>
      <c r="E6" s="330" t="str">
        <f t="shared" si="1"/>
        <v/>
      </c>
      <c r="F6" s="329" t="str">
        <f>IF(A6="","",VLOOKUP(Monatsverwendungsnachweis!B17,Positionen,10,FALSE))</f>
        <v/>
      </c>
      <c r="G6" s="328" t="str">
        <f>IF(A6="","",CONCATENATE(UHG_csv!G6," x ",VLOOKUP(Monatsverwendungsnachweis!$B17,Positionen,11,FALSE)*100,"%"))</f>
        <v/>
      </c>
      <c r="H6" s="447" t="str">
        <f>IF(A6="","",ROUND(UHG_csv!H6*VLOOKUP(Monatsverwendungsnachweis!$B17,Positionen,11,FALSE),2))</f>
        <v/>
      </c>
      <c r="I6" s="447" t="str">
        <f t="shared" si="3"/>
        <v/>
      </c>
      <c r="J6" s="329" t="str">
        <f>IF(A6="","",IF(Monatsverwendungsnachweis!S17="","",Monatsverwendungsnachweis!S17))</f>
        <v/>
      </c>
      <c r="K6" s="329" t="str">
        <f t="shared" si="4"/>
        <v/>
      </c>
      <c r="L6" s="541">
        <f>Monatsverwendungsnachweis!B17</f>
        <v>0</v>
      </c>
    </row>
    <row r="7" spans="1:12" x14ac:dyDescent="0.25">
      <c r="A7" s="328" t="str">
        <f>IF(UHG_Refi_1_csv!A7="","",IF(VLOOKUP(Monatsverwendungsnachweis!B18,Positionen,9,FALSE)="","",IFERROR(VLOOKUP(Monatsverwendungsnachweis!B18,Positionen,9,FALSE),"")))</f>
        <v/>
      </c>
      <c r="B7" s="329" t="str">
        <f t="shared" si="2"/>
        <v/>
      </c>
      <c r="C7" s="328" t="str">
        <f>IF(A7="","",CONCATENATE("Refi_UHG_2"," / ",Monatsverwendungsnachweis!$D$7," / ",RIGHT(Monatsverwendungsnachweis!$F$7,2)," / ",ROW()-1))</f>
        <v/>
      </c>
      <c r="D7" s="330" t="str">
        <f t="shared" si="0"/>
        <v/>
      </c>
      <c r="E7" s="330" t="str">
        <f t="shared" si="1"/>
        <v/>
      </c>
      <c r="F7" s="329" t="str">
        <f>IF(A7="","",VLOOKUP(Monatsverwendungsnachweis!B18,Positionen,10,FALSE))</f>
        <v/>
      </c>
      <c r="G7" s="328" t="str">
        <f>IF(A7="","",CONCATENATE(UHG_csv!G7," x ",VLOOKUP(Monatsverwendungsnachweis!$B18,Positionen,11,FALSE)*100,"%"))</f>
        <v/>
      </c>
      <c r="H7" s="447" t="str">
        <f>IF(A7="","",ROUND(UHG_csv!H7*VLOOKUP(Monatsverwendungsnachweis!$B18,Positionen,11,FALSE),2))</f>
        <v/>
      </c>
      <c r="I7" s="447" t="str">
        <f t="shared" si="3"/>
        <v/>
      </c>
      <c r="J7" s="329" t="str">
        <f>IF(A7="","",IF(Monatsverwendungsnachweis!S18="","",Monatsverwendungsnachweis!S18))</f>
        <v/>
      </c>
      <c r="K7" s="329" t="str">
        <f t="shared" si="4"/>
        <v/>
      </c>
      <c r="L7" s="541">
        <f>Monatsverwendungsnachweis!B18</f>
        <v>0</v>
      </c>
    </row>
    <row r="8" spans="1:12" x14ac:dyDescent="0.25">
      <c r="A8" s="328" t="str">
        <f>IF(UHG_Refi_1_csv!A8="","",IF(VLOOKUP(Monatsverwendungsnachweis!B19,Positionen,9,FALSE)="","",IFERROR(VLOOKUP(Monatsverwendungsnachweis!B19,Positionen,9,FALSE),"")))</f>
        <v/>
      </c>
      <c r="B8" s="329" t="str">
        <f t="shared" si="2"/>
        <v/>
      </c>
      <c r="C8" s="328" t="str">
        <f>IF(A8="","",CONCATENATE("Refi_UHG_2"," / ",Monatsverwendungsnachweis!$D$7," / ",RIGHT(Monatsverwendungsnachweis!$F$7,2)," / ",ROW()-1))</f>
        <v/>
      </c>
      <c r="D8" s="330" t="str">
        <f t="shared" si="0"/>
        <v/>
      </c>
      <c r="E8" s="330" t="str">
        <f t="shared" si="1"/>
        <v/>
      </c>
      <c r="F8" s="329" t="str">
        <f>IF(A8="","",VLOOKUP(Monatsverwendungsnachweis!B19,Positionen,10,FALSE))</f>
        <v/>
      </c>
      <c r="G8" s="328" t="str">
        <f>IF(A8="","",CONCATENATE(UHG_csv!G8," x ",VLOOKUP(Monatsverwendungsnachweis!$B19,Positionen,11,FALSE)*100,"%"))</f>
        <v/>
      </c>
      <c r="H8" s="447" t="str">
        <f>IF(A8="","",ROUND(UHG_csv!H8*VLOOKUP(Monatsverwendungsnachweis!$B19,Positionen,11,FALSE),2))</f>
        <v/>
      </c>
      <c r="I8" s="447" t="str">
        <f t="shared" si="3"/>
        <v/>
      </c>
      <c r="J8" s="329" t="str">
        <f>IF(A8="","",IF(Monatsverwendungsnachweis!S19="","",Monatsverwendungsnachweis!S19))</f>
        <v/>
      </c>
      <c r="K8" s="329" t="str">
        <f t="shared" si="4"/>
        <v/>
      </c>
      <c r="L8" s="541">
        <f>Monatsverwendungsnachweis!B19</f>
        <v>0</v>
      </c>
    </row>
    <row r="9" spans="1:12" x14ac:dyDescent="0.25">
      <c r="A9" s="328" t="str">
        <f>IF(UHG_Refi_1_csv!A9="","",IF(VLOOKUP(Monatsverwendungsnachweis!B20,Positionen,9,FALSE)="","",IFERROR(VLOOKUP(Monatsverwendungsnachweis!B20,Positionen,9,FALSE),"")))</f>
        <v/>
      </c>
      <c r="B9" s="329" t="str">
        <f t="shared" si="2"/>
        <v/>
      </c>
      <c r="C9" s="328" t="str">
        <f>IF(A9="","",CONCATENATE("Refi_UHG_2"," / ",Monatsverwendungsnachweis!$D$7," / ",RIGHT(Monatsverwendungsnachweis!$F$7,2)," / ",ROW()-1))</f>
        <v/>
      </c>
      <c r="D9" s="330" t="str">
        <f t="shared" si="0"/>
        <v/>
      </c>
      <c r="E9" s="330" t="str">
        <f t="shared" si="1"/>
        <v/>
      </c>
      <c r="F9" s="329" t="str">
        <f>IF(A9="","",VLOOKUP(Monatsverwendungsnachweis!B20,Positionen,10,FALSE))</f>
        <v/>
      </c>
      <c r="G9" s="328" t="str">
        <f>IF(A9="","",CONCATENATE(UHG_csv!G9," x ",VLOOKUP(Monatsverwendungsnachweis!$B20,Positionen,11,FALSE)*100,"%"))</f>
        <v/>
      </c>
      <c r="H9" s="447" t="str">
        <f>IF(A9="","",ROUND(UHG_csv!H9*VLOOKUP(Monatsverwendungsnachweis!$B20,Positionen,11,FALSE),2))</f>
        <v/>
      </c>
      <c r="I9" s="447" t="str">
        <f t="shared" si="3"/>
        <v/>
      </c>
      <c r="J9" s="329" t="str">
        <f>IF(A9="","",IF(Monatsverwendungsnachweis!S20="","",Monatsverwendungsnachweis!S20))</f>
        <v/>
      </c>
      <c r="K9" s="329" t="str">
        <f t="shared" si="4"/>
        <v/>
      </c>
      <c r="L9" s="541">
        <f>Monatsverwendungsnachweis!B20</f>
        <v>0</v>
      </c>
    </row>
    <row r="10" spans="1:12" x14ac:dyDescent="0.25">
      <c r="A10" s="328" t="str">
        <f>IF(UHG_Refi_1_csv!A10="","",IF(VLOOKUP(Monatsverwendungsnachweis!B21,Positionen,9,FALSE)="","",IFERROR(VLOOKUP(Monatsverwendungsnachweis!B21,Positionen,9,FALSE),"")))</f>
        <v/>
      </c>
      <c r="B10" s="329" t="str">
        <f t="shared" si="2"/>
        <v/>
      </c>
      <c r="C10" s="328" t="str">
        <f>IF(A10="","",CONCATENATE("Refi_UHG_2"," / ",Monatsverwendungsnachweis!$D$7," / ",RIGHT(Monatsverwendungsnachweis!$F$7,2)," / ",ROW()-1))</f>
        <v/>
      </c>
      <c r="D10" s="330" t="str">
        <f t="shared" si="0"/>
        <v/>
      </c>
      <c r="E10" s="330" t="str">
        <f t="shared" si="1"/>
        <v/>
      </c>
      <c r="F10" s="329" t="str">
        <f>IF(A10="","",VLOOKUP(Monatsverwendungsnachweis!B21,Positionen,10,FALSE))</f>
        <v/>
      </c>
      <c r="G10" s="328" t="str">
        <f>IF(A10="","",CONCATENATE(UHG_csv!G10," x ",VLOOKUP(Monatsverwendungsnachweis!$B21,Positionen,11,FALSE)*100,"%"))</f>
        <v/>
      </c>
      <c r="H10" s="447" t="str">
        <f>IF(A10="","",ROUND(UHG_csv!H10*VLOOKUP(Monatsverwendungsnachweis!$B21,Positionen,11,FALSE),2))</f>
        <v/>
      </c>
      <c r="I10" s="447" t="str">
        <f t="shared" si="3"/>
        <v/>
      </c>
      <c r="J10" s="329" t="str">
        <f>IF(A10="","",IF(Monatsverwendungsnachweis!S21="","",Monatsverwendungsnachweis!S21))</f>
        <v/>
      </c>
      <c r="K10" s="329" t="str">
        <f t="shared" si="4"/>
        <v/>
      </c>
      <c r="L10" s="541">
        <f>Monatsverwendungsnachweis!B21</f>
        <v>0</v>
      </c>
    </row>
    <row r="11" spans="1:12" x14ac:dyDescent="0.25">
      <c r="A11" s="328" t="str">
        <f>IF(UHG_Refi_1_csv!A11="","",IF(VLOOKUP(Monatsverwendungsnachweis!B22,Positionen,9,FALSE)="","",IFERROR(VLOOKUP(Monatsverwendungsnachweis!B22,Positionen,9,FALSE),"")))</f>
        <v/>
      </c>
      <c r="B11" s="329" t="str">
        <f t="shared" si="2"/>
        <v/>
      </c>
      <c r="C11" s="328" t="str">
        <f>IF(A11="","",CONCATENATE("Refi_UHG_2"," / ",Monatsverwendungsnachweis!$D$7," / ",RIGHT(Monatsverwendungsnachweis!$F$7,2)," / ",ROW()-1))</f>
        <v/>
      </c>
      <c r="D11" s="330" t="str">
        <f t="shared" si="0"/>
        <v/>
      </c>
      <c r="E11" s="330" t="str">
        <f t="shared" si="1"/>
        <v/>
      </c>
      <c r="F11" s="329" t="str">
        <f>IF(A11="","",VLOOKUP(Monatsverwendungsnachweis!B22,Positionen,10,FALSE))</f>
        <v/>
      </c>
      <c r="G11" s="328" t="str">
        <f>IF(A11="","",CONCATENATE(UHG_csv!G11," x ",VLOOKUP(Monatsverwendungsnachweis!$B22,Positionen,11,FALSE)*100,"%"))</f>
        <v/>
      </c>
      <c r="H11" s="447" t="str">
        <f>IF(A11="","",ROUND(UHG_csv!H11*VLOOKUP(Monatsverwendungsnachweis!$B22,Positionen,11,FALSE),2))</f>
        <v/>
      </c>
      <c r="I11" s="447" t="str">
        <f t="shared" si="3"/>
        <v/>
      </c>
      <c r="J11" s="329" t="str">
        <f>IF(A11="","",IF(Monatsverwendungsnachweis!S22="","",Monatsverwendungsnachweis!S22))</f>
        <v/>
      </c>
      <c r="K11" s="329" t="str">
        <f t="shared" si="4"/>
        <v/>
      </c>
      <c r="L11" s="541">
        <f>Monatsverwendungsnachweis!B22</f>
        <v>0</v>
      </c>
    </row>
    <row r="12" spans="1:12" x14ac:dyDescent="0.25">
      <c r="A12" s="328" t="str">
        <f>IF(UHG_Refi_1_csv!A12="","",IF(VLOOKUP(Monatsverwendungsnachweis!B23,Positionen,9,FALSE)="","",IFERROR(VLOOKUP(Monatsverwendungsnachweis!B23,Positionen,9,FALSE),"")))</f>
        <v/>
      </c>
      <c r="B12" s="329" t="str">
        <f t="shared" si="2"/>
        <v/>
      </c>
      <c r="C12" s="328" t="str">
        <f>IF(A12="","",CONCATENATE("Refi_UHG_2"," / ",Monatsverwendungsnachweis!$D$7," / ",RIGHT(Monatsverwendungsnachweis!$F$7,2)," / ",ROW()-1))</f>
        <v/>
      </c>
      <c r="D12" s="330" t="str">
        <f t="shared" si="0"/>
        <v/>
      </c>
      <c r="E12" s="330" t="str">
        <f t="shared" si="1"/>
        <v/>
      </c>
      <c r="F12" s="329" t="str">
        <f>IF(A12="","",VLOOKUP(Monatsverwendungsnachweis!B23,Positionen,10,FALSE))</f>
        <v/>
      </c>
      <c r="G12" s="328" t="str">
        <f>IF(A12="","",CONCATENATE(UHG_csv!G12," x ",VLOOKUP(Monatsverwendungsnachweis!$B23,Positionen,11,FALSE)*100,"%"))</f>
        <v/>
      </c>
      <c r="H12" s="447" t="str">
        <f>IF(A12="","",ROUND(UHG_csv!H12*VLOOKUP(Monatsverwendungsnachweis!$B23,Positionen,11,FALSE),2))</f>
        <v/>
      </c>
      <c r="I12" s="447" t="str">
        <f t="shared" si="3"/>
        <v/>
      </c>
      <c r="J12" s="329" t="str">
        <f>IF(A12="","",IF(Monatsverwendungsnachweis!S23="","",Monatsverwendungsnachweis!S23))</f>
        <v/>
      </c>
      <c r="K12" s="329" t="str">
        <f t="shared" si="4"/>
        <v/>
      </c>
      <c r="L12" s="541">
        <f>Monatsverwendungsnachweis!B23</f>
        <v>0</v>
      </c>
    </row>
    <row r="13" spans="1:12" x14ac:dyDescent="0.25">
      <c r="A13" s="328" t="str">
        <f>IF(UHG_Refi_1_csv!A13="","",IF(VLOOKUP(Monatsverwendungsnachweis!B24,Positionen,9,FALSE)="","",IFERROR(VLOOKUP(Monatsverwendungsnachweis!B24,Positionen,9,FALSE),"")))</f>
        <v/>
      </c>
      <c r="B13" s="329" t="str">
        <f t="shared" si="2"/>
        <v/>
      </c>
      <c r="C13" s="328" t="str">
        <f>IF(A13="","",CONCATENATE("Refi_UHG_2"," / ",Monatsverwendungsnachweis!$D$7," / ",RIGHT(Monatsverwendungsnachweis!$F$7,2)," / ",ROW()-1))</f>
        <v/>
      </c>
      <c r="D13" s="330" t="str">
        <f t="shared" si="0"/>
        <v/>
      </c>
      <c r="E13" s="330" t="str">
        <f t="shared" si="1"/>
        <v/>
      </c>
      <c r="F13" s="329" t="str">
        <f>IF(A13="","",VLOOKUP(Monatsverwendungsnachweis!B24,Positionen,10,FALSE))</f>
        <v/>
      </c>
      <c r="G13" s="328" t="str">
        <f>IF(A13="","",CONCATENATE(UHG_csv!G13," x ",VLOOKUP(Monatsverwendungsnachweis!$B24,Positionen,11,FALSE)*100,"%"))</f>
        <v/>
      </c>
      <c r="H13" s="447" t="str">
        <f>IF(A13="","",ROUND(UHG_csv!H13*VLOOKUP(Monatsverwendungsnachweis!$B24,Positionen,11,FALSE),2))</f>
        <v/>
      </c>
      <c r="I13" s="447" t="str">
        <f t="shared" si="3"/>
        <v/>
      </c>
      <c r="J13" s="329" t="str">
        <f>IF(A13="","",IF(Monatsverwendungsnachweis!S24="","",Monatsverwendungsnachweis!S24))</f>
        <v/>
      </c>
      <c r="K13" s="329" t="str">
        <f t="shared" si="4"/>
        <v/>
      </c>
      <c r="L13" s="541">
        <f>Monatsverwendungsnachweis!B24</f>
        <v>0</v>
      </c>
    </row>
    <row r="14" spans="1:12" x14ac:dyDescent="0.25">
      <c r="A14" s="328" t="str">
        <f>IF(UHG_Refi_1_csv!A14="","",IF(VLOOKUP(Monatsverwendungsnachweis!B25,Positionen,9,FALSE)="","",IFERROR(VLOOKUP(Monatsverwendungsnachweis!B25,Positionen,9,FALSE),"")))</f>
        <v/>
      </c>
      <c r="B14" s="329" t="str">
        <f t="shared" si="2"/>
        <v/>
      </c>
      <c r="C14" s="328" t="str">
        <f>IF(A14="","",CONCATENATE("Refi_UHG_2"," / ",Monatsverwendungsnachweis!$D$7," / ",RIGHT(Monatsverwendungsnachweis!$F$7,2)," / ",ROW()-1))</f>
        <v/>
      </c>
      <c r="D14" s="330" t="str">
        <f t="shared" si="0"/>
        <v/>
      </c>
      <c r="E14" s="330" t="str">
        <f t="shared" si="1"/>
        <v/>
      </c>
      <c r="F14" s="329" t="str">
        <f>IF(A14="","",VLOOKUP(Monatsverwendungsnachweis!B25,Positionen,10,FALSE))</f>
        <v/>
      </c>
      <c r="G14" s="328" t="str">
        <f>IF(A14="","",CONCATENATE(UHG_csv!G14," x ",VLOOKUP(Monatsverwendungsnachweis!$B25,Positionen,11,FALSE)*100,"%"))</f>
        <v/>
      </c>
      <c r="H14" s="447" t="str">
        <f>IF(A14="","",ROUND(UHG_csv!H14*VLOOKUP(Monatsverwendungsnachweis!$B25,Positionen,11,FALSE),2))</f>
        <v/>
      </c>
      <c r="I14" s="447" t="str">
        <f t="shared" si="3"/>
        <v/>
      </c>
      <c r="J14" s="329" t="str">
        <f>IF(A14="","",IF(Monatsverwendungsnachweis!S25="","",Monatsverwendungsnachweis!S25))</f>
        <v/>
      </c>
      <c r="K14" s="329" t="str">
        <f t="shared" si="4"/>
        <v/>
      </c>
      <c r="L14" s="541">
        <f>Monatsverwendungsnachweis!B25</f>
        <v>0</v>
      </c>
    </row>
    <row r="15" spans="1:12" x14ac:dyDescent="0.25">
      <c r="A15" s="328" t="str">
        <f>IF(UHG_Refi_1_csv!A15="","",IF(VLOOKUP(Monatsverwendungsnachweis!B26,Positionen,9,FALSE)="","",IFERROR(VLOOKUP(Monatsverwendungsnachweis!B26,Positionen,9,FALSE),"")))</f>
        <v/>
      </c>
      <c r="B15" s="329" t="str">
        <f t="shared" ref="B15:B78" si="5">IF(A15="","","ZE")</f>
        <v/>
      </c>
      <c r="C15" s="328" t="str">
        <f>IF(A15="","",CONCATENATE("Refi_UHG_2"," / ",Monatsverwendungsnachweis!$D$7," / ",RIGHT(Monatsverwendungsnachweis!$F$7,2)," / ",ROW()-1))</f>
        <v/>
      </c>
      <c r="D15" s="330" t="str">
        <f t="shared" ref="D15:D78" si="6">IF(A15="","",Monatsende)</f>
        <v/>
      </c>
      <c r="E15" s="330" t="str">
        <f t="shared" ref="E15:E78" si="7">IF(A15="","",Monatsende)</f>
        <v/>
      </c>
      <c r="F15" s="329" t="str">
        <f>IF(A15="","",VLOOKUP(Monatsverwendungsnachweis!B26,Positionen,10,FALSE))</f>
        <v/>
      </c>
      <c r="G15" s="328" t="str">
        <f>IF(A15="","",CONCATENATE(UHG_csv!G15," x ",VLOOKUP(Monatsverwendungsnachweis!$B26,Positionen,11,FALSE)*100,"%"))</f>
        <v/>
      </c>
      <c r="H15" s="447" t="str">
        <f>IF(A15="","",ROUND(UHG_csv!H15*VLOOKUP(Monatsverwendungsnachweis!$B26,Positionen,11,FALSE),2))</f>
        <v/>
      </c>
      <c r="I15" s="447" t="str">
        <f t="shared" ref="I15:I78" si="8">IF(A15="","",H15)</f>
        <v/>
      </c>
      <c r="J15" s="329" t="str">
        <f>IF(A15="","",IF(Monatsverwendungsnachweis!S26="","",Monatsverwendungsnachweis!S26))</f>
        <v/>
      </c>
      <c r="K15" s="329" t="str">
        <f t="shared" ref="K15:K78" si="9">IF(A15="","","0")</f>
        <v/>
      </c>
      <c r="L15" s="541">
        <f>Monatsverwendungsnachweis!B26</f>
        <v>0</v>
      </c>
    </row>
    <row r="16" spans="1:12" x14ac:dyDescent="0.25">
      <c r="A16" s="328" t="str">
        <f>IF(UHG_Refi_1_csv!A16="","",IF(VLOOKUP(Monatsverwendungsnachweis!B27,Positionen,9,FALSE)="","",IFERROR(VLOOKUP(Monatsverwendungsnachweis!B27,Positionen,9,FALSE),"")))</f>
        <v/>
      </c>
      <c r="B16" s="329" t="str">
        <f t="shared" si="5"/>
        <v/>
      </c>
      <c r="C16" s="328" t="str">
        <f>IF(A16="","",CONCATENATE("Refi_UHG_2"," / ",Monatsverwendungsnachweis!$D$7," / ",RIGHT(Monatsverwendungsnachweis!$F$7,2)," / ",ROW()-1))</f>
        <v/>
      </c>
      <c r="D16" s="330" t="str">
        <f t="shared" si="6"/>
        <v/>
      </c>
      <c r="E16" s="330" t="str">
        <f t="shared" si="7"/>
        <v/>
      </c>
      <c r="F16" s="329" t="str">
        <f>IF(A16="","",VLOOKUP(Monatsverwendungsnachweis!B27,Positionen,10,FALSE))</f>
        <v/>
      </c>
      <c r="G16" s="328" t="str">
        <f>IF(A16="","",CONCATENATE(UHG_csv!G16," x ",VLOOKUP(Monatsverwendungsnachweis!$B27,Positionen,11,FALSE)*100,"%"))</f>
        <v/>
      </c>
      <c r="H16" s="447" t="str">
        <f>IF(A16="","",ROUND(UHG_csv!H16*VLOOKUP(Monatsverwendungsnachweis!$B27,Positionen,11,FALSE),2))</f>
        <v/>
      </c>
      <c r="I16" s="447" t="str">
        <f t="shared" si="8"/>
        <v/>
      </c>
      <c r="J16" s="329" t="str">
        <f>IF(A16="","",IF(Monatsverwendungsnachweis!S27="","",Monatsverwendungsnachweis!S27))</f>
        <v/>
      </c>
      <c r="K16" s="329" t="str">
        <f t="shared" si="9"/>
        <v/>
      </c>
      <c r="L16" s="541">
        <f>Monatsverwendungsnachweis!B27</f>
        <v>0</v>
      </c>
    </row>
    <row r="17" spans="1:12" x14ac:dyDescent="0.25">
      <c r="A17" s="328" t="str">
        <f>IF(UHG_Refi_1_csv!A17="","",IF(VLOOKUP(Monatsverwendungsnachweis!B28,Positionen,9,FALSE)="","",IFERROR(VLOOKUP(Monatsverwendungsnachweis!B28,Positionen,9,FALSE),"")))</f>
        <v/>
      </c>
      <c r="B17" s="329" t="str">
        <f t="shared" si="5"/>
        <v/>
      </c>
      <c r="C17" s="328" t="str">
        <f>IF(A17="","",CONCATENATE("Refi_UHG_2"," / ",Monatsverwendungsnachweis!$D$7," / ",RIGHT(Monatsverwendungsnachweis!$F$7,2)," / ",ROW()-1))</f>
        <v/>
      </c>
      <c r="D17" s="330" t="str">
        <f t="shared" si="6"/>
        <v/>
      </c>
      <c r="E17" s="330" t="str">
        <f t="shared" si="7"/>
        <v/>
      </c>
      <c r="F17" s="329" t="str">
        <f>IF(A17="","",VLOOKUP(Monatsverwendungsnachweis!B28,Positionen,10,FALSE))</f>
        <v/>
      </c>
      <c r="G17" s="328" t="str">
        <f>IF(A17="","",CONCATENATE(UHG_csv!G17," x ",VLOOKUP(Monatsverwendungsnachweis!$B28,Positionen,11,FALSE)*100,"%"))</f>
        <v/>
      </c>
      <c r="H17" s="447" t="str">
        <f>IF(A17="","",ROUND(UHG_csv!H17*VLOOKUP(Monatsverwendungsnachweis!$B28,Positionen,11,FALSE),2))</f>
        <v/>
      </c>
      <c r="I17" s="447" t="str">
        <f t="shared" si="8"/>
        <v/>
      </c>
      <c r="J17" s="329" t="str">
        <f>IF(A17="","",IF(Monatsverwendungsnachweis!S28="","",Monatsverwendungsnachweis!S28))</f>
        <v/>
      </c>
      <c r="K17" s="329" t="str">
        <f t="shared" si="9"/>
        <v/>
      </c>
      <c r="L17" s="541">
        <f>Monatsverwendungsnachweis!B28</f>
        <v>0</v>
      </c>
    </row>
    <row r="18" spans="1:12" x14ac:dyDescent="0.25">
      <c r="A18" s="328" t="str">
        <f>IF(UHG_Refi_1_csv!A18="","",IF(VLOOKUP(Monatsverwendungsnachweis!B29,Positionen,9,FALSE)="","",IFERROR(VLOOKUP(Monatsverwendungsnachweis!B29,Positionen,9,FALSE),"")))</f>
        <v/>
      </c>
      <c r="B18" s="329" t="str">
        <f t="shared" si="5"/>
        <v/>
      </c>
      <c r="C18" s="328" t="str">
        <f>IF(A18="","",CONCATENATE("Refi_UHG_2"," / ",Monatsverwendungsnachweis!$D$7," / ",RIGHT(Monatsverwendungsnachweis!$F$7,2)," / ",ROW()-1))</f>
        <v/>
      </c>
      <c r="D18" s="330" t="str">
        <f t="shared" si="6"/>
        <v/>
      </c>
      <c r="E18" s="330" t="str">
        <f t="shared" si="7"/>
        <v/>
      </c>
      <c r="F18" s="329" t="str">
        <f>IF(A18="","",VLOOKUP(Monatsverwendungsnachweis!B29,Positionen,10,FALSE))</f>
        <v/>
      </c>
      <c r="G18" s="328" t="str">
        <f>IF(A18="","",CONCATENATE(UHG_csv!G18," x ",VLOOKUP(Monatsverwendungsnachweis!$B29,Positionen,11,FALSE)*100,"%"))</f>
        <v/>
      </c>
      <c r="H18" s="447" t="str">
        <f>IF(A18="","",ROUND(UHG_csv!H18*VLOOKUP(Monatsverwendungsnachweis!$B29,Positionen,11,FALSE),2))</f>
        <v/>
      </c>
      <c r="I18" s="447" t="str">
        <f t="shared" si="8"/>
        <v/>
      </c>
      <c r="J18" s="329" t="str">
        <f>IF(A18="","",IF(Monatsverwendungsnachweis!S29="","",Monatsverwendungsnachweis!S29))</f>
        <v/>
      </c>
      <c r="K18" s="329" t="str">
        <f t="shared" si="9"/>
        <v/>
      </c>
      <c r="L18" s="541">
        <f>Monatsverwendungsnachweis!B29</f>
        <v>0</v>
      </c>
    </row>
    <row r="19" spans="1:12" x14ac:dyDescent="0.25">
      <c r="A19" s="328" t="str">
        <f>IF(UHG_Refi_1_csv!A19="","",IF(VLOOKUP(Monatsverwendungsnachweis!B30,Positionen,9,FALSE)="","",IFERROR(VLOOKUP(Monatsverwendungsnachweis!B30,Positionen,9,FALSE),"")))</f>
        <v/>
      </c>
      <c r="B19" s="329" t="str">
        <f t="shared" si="5"/>
        <v/>
      </c>
      <c r="C19" s="328" t="str">
        <f>IF(A19="","",CONCATENATE("Refi_UHG_2"," / ",Monatsverwendungsnachweis!$D$7," / ",RIGHT(Monatsverwendungsnachweis!$F$7,2)," / ",ROW()-1))</f>
        <v/>
      </c>
      <c r="D19" s="330" t="str">
        <f t="shared" si="6"/>
        <v/>
      </c>
      <c r="E19" s="330" t="str">
        <f t="shared" si="7"/>
        <v/>
      </c>
      <c r="F19" s="329" t="str">
        <f>IF(A19="","",VLOOKUP(Monatsverwendungsnachweis!B30,Positionen,10,FALSE))</f>
        <v/>
      </c>
      <c r="G19" s="328" t="str">
        <f>IF(A19="","",CONCATENATE(UHG_csv!G19," x ",VLOOKUP(Monatsverwendungsnachweis!$B30,Positionen,11,FALSE)*100,"%"))</f>
        <v/>
      </c>
      <c r="H19" s="447" t="str">
        <f>IF(A19="","",ROUND(UHG_csv!H19*VLOOKUP(Monatsverwendungsnachweis!$B30,Positionen,11,FALSE),2))</f>
        <v/>
      </c>
      <c r="I19" s="447" t="str">
        <f t="shared" si="8"/>
        <v/>
      </c>
      <c r="J19" s="329" t="str">
        <f>IF(A19="","",IF(Monatsverwendungsnachweis!S30="","",Monatsverwendungsnachweis!S30))</f>
        <v/>
      </c>
      <c r="K19" s="329" t="str">
        <f t="shared" si="9"/>
        <v/>
      </c>
      <c r="L19" s="541">
        <f>Monatsverwendungsnachweis!B30</f>
        <v>0</v>
      </c>
    </row>
    <row r="20" spans="1:12" x14ac:dyDescent="0.25">
      <c r="A20" s="328" t="str">
        <f>IF(UHG_Refi_1_csv!A20="","",IF(VLOOKUP(Monatsverwendungsnachweis!B31,Positionen,9,FALSE)="","",IFERROR(VLOOKUP(Monatsverwendungsnachweis!B31,Positionen,9,FALSE),"")))</f>
        <v/>
      </c>
      <c r="B20" s="329" t="str">
        <f t="shared" si="5"/>
        <v/>
      </c>
      <c r="C20" s="328" t="str">
        <f>IF(A20="","",CONCATENATE("Refi_UHG_2"," / ",Monatsverwendungsnachweis!$D$7," / ",RIGHT(Monatsverwendungsnachweis!$F$7,2)," / ",ROW()-1))</f>
        <v/>
      </c>
      <c r="D20" s="330" t="str">
        <f t="shared" si="6"/>
        <v/>
      </c>
      <c r="E20" s="330" t="str">
        <f t="shared" si="7"/>
        <v/>
      </c>
      <c r="F20" s="329" t="str">
        <f>IF(A20="","",VLOOKUP(Monatsverwendungsnachweis!B31,Positionen,10,FALSE))</f>
        <v/>
      </c>
      <c r="G20" s="328" t="str">
        <f>IF(A20="","",CONCATENATE(UHG_csv!G20," x ",VLOOKUP(Monatsverwendungsnachweis!$B31,Positionen,11,FALSE)*100,"%"))</f>
        <v/>
      </c>
      <c r="H20" s="447" t="str">
        <f>IF(A20="","",ROUND(UHG_csv!H20*VLOOKUP(Monatsverwendungsnachweis!$B31,Positionen,11,FALSE),2))</f>
        <v/>
      </c>
      <c r="I20" s="447" t="str">
        <f t="shared" si="8"/>
        <v/>
      </c>
      <c r="J20" s="329" t="str">
        <f>IF(A20="","",IF(Monatsverwendungsnachweis!S31="","",Monatsverwendungsnachweis!S31))</f>
        <v/>
      </c>
      <c r="K20" s="329" t="str">
        <f t="shared" si="9"/>
        <v/>
      </c>
      <c r="L20" s="541">
        <f>Monatsverwendungsnachweis!B31</f>
        <v>0</v>
      </c>
    </row>
    <row r="21" spans="1:12" x14ac:dyDescent="0.25">
      <c r="A21" s="328" t="str">
        <f>IF(UHG_Refi_1_csv!A21="","",IF(VLOOKUP(Monatsverwendungsnachweis!B32,Positionen,9,FALSE)="","",IFERROR(VLOOKUP(Monatsverwendungsnachweis!B32,Positionen,9,FALSE),"")))</f>
        <v/>
      </c>
      <c r="B21" s="329" t="str">
        <f t="shared" si="5"/>
        <v/>
      </c>
      <c r="C21" s="328" t="str">
        <f>IF(A21="","",CONCATENATE("Refi_UHG_2"," / ",Monatsverwendungsnachweis!$D$7," / ",RIGHT(Monatsverwendungsnachweis!$F$7,2)," / ",ROW()-1))</f>
        <v/>
      </c>
      <c r="D21" s="330" t="str">
        <f t="shared" si="6"/>
        <v/>
      </c>
      <c r="E21" s="330" t="str">
        <f t="shared" si="7"/>
        <v/>
      </c>
      <c r="F21" s="329" t="str">
        <f>IF(A21="","",VLOOKUP(Monatsverwendungsnachweis!B32,Positionen,10,FALSE))</f>
        <v/>
      </c>
      <c r="G21" s="328" t="str">
        <f>IF(A21="","",CONCATENATE(UHG_csv!G21," x ",VLOOKUP(Monatsverwendungsnachweis!$B32,Positionen,11,FALSE)*100,"%"))</f>
        <v/>
      </c>
      <c r="H21" s="447" t="str">
        <f>IF(A21="","",ROUND(UHG_csv!H21*VLOOKUP(Monatsverwendungsnachweis!$B32,Positionen,11,FALSE),2))</f>
        <v/>
      </c>
      <c r="I21" s="447" t="str">
        <f t="shared" si="8"/>
        <v/>
      </c>
      <c r="J21" s="329" t="str">
        <f>IF(A21="","",IF(Monatsverwendungsnachweis!S32="","",Monatsverwendungsnachweis!S32))</f>
        <v/>
      </c>
      <c r="K21" s="329" t="str">
        <f t="shared" si="9"/>
        <v/>
      </c>
      <c r="L21" s="541">
        <f>Monatsverwendungsnachweis!B32</f>
        <v>0</v>
      </c>
    </row>
    <row r="22" spans="1:12" x14ac:dyDescent="0.25">
      <c r="A22" s="328" t="str">
        <f>IF(UHG_Refi_1_csv!A22="","",IF(VLOOKUP(Monatsverwendungsnachweis!B33,Positionen,9,FALSE)="","",IFERROR(VLOOKUP(Monatsverwendungsnachweis!B33,Positionen,9,FALSE),"")))</f>
        <v/>
      </c>
      <c r="B22" s="329" t="str">
        <f t="shared" si="5"/>
        <v/>
      </c>
      <c r="C22" s="328" t="str">
        <f>IF(A22="","",CONCATENATE("Refi_UHG_2"," / ",Monatsverwendungsnachweis!$D$7," / ",RIGHT(Monatsverwendungsnachweis!$F$7,2)," / ",ROW()-1))</f>
        <v/>
      </c>
      <c r="D22" s="330" t="str">
        <f t="shared" si="6"/>
        <v/>
      </c>
      <c r="E22" s="330" t="str">
        <f t="shared" si="7"/>
        <v/>
      </c>
      <c r="F22" s="329" t="str">
        <f>IF(A22="","",VLOOKUP(Monatsverwendungsnachweis!B33,Positionen,10,FALSE))</f>
        <v/>
      </c>
      <c r="G22" s="328" t="str">
        <f>IF(A22="","",CONCATENATE(UHG_csv!G22," x ",VLOOKUP(Monatsverwendungsnachweis!$B33,Positionen,11,FALSE)*100,"%"))</f>
        <v/>
      </c>
      <c r="H22" s="447" t="str">
        <f>IF(A22="","",ROUND(UHG_csv!H22*VLOOKUP(Monatsverwendungsnachweis!$B33,Positionen,11,FALSE),2))</f>
        <v/>
      </c>
      <c r="I22" s="447" t="str">
        <f t="shared" si="8"/>
        <v/>
      </c>
      <c r="J22" s="329" t="str">
        <f>IF(A22="","",IF(Monatsverwendungsnachweis!S33="","",Monatsverwendungsnachweis!S33))</f>
        <v/>
      </c>
      <c r="K22" s="329" t="str">
        <f t="shared" si="9"/>
        <v/>
      </c>
      <c r="L22" s="541">
        <f>Monatsverwendungsnachweis!B33</f>
        <v>0</v>
      </c>
    </row>
    <row r="23" spans="1:12" x14ac:dyDescent="0.25">
      <c r="A23" s="328" t="str">
        <f>IF(UHG_Refi_1_csv!A23="","",IF(VLOOKUP(Monatsverwendungsnachweis!B34,Positionen,9,FALSE)="","",IFERROR(VLOOKUP(Monatsverwendungsnachweis!B34,Positionen,9,FALSE),"")))</f>
        <v/>
      </c>
      <c r="B23" s="329" t="str">
        <f t="shared" si="5"/>
        <v/>
      </c>
      <c r="C23" s="328" t="str">
        <f>IF(A23="","",CONCATENATE("Refi_UHG_2"," / ",Monatsverwendungsnachweis!$D$7," / ",RIGHT(Monatsverwendungsnachweis!$F$7,2)," / ",ROW()-1))</f>
        <v/>
      </c>
      <c r="D23" s="330" t="str">
        <f t="shared" si="6"/>
        <v/>
      </c>
      <c r="E23" s="330" t="str">
        <f t="shared" si="7"/>
        <v/>
      </c>
      <c r="F23" s="329" t="str">
        <f>IF(A23="","",VLOOKUP(Monatsverwendungsnachweis!B34,Positionen,10,FALSE))</f>
        <v/>
      </c>
      <c r="G23" s="328" t="str">
        <f>IF(A23="","",CONCATENATE(UHG_csv!G23," x ",VLOOKUP(Monatsverwendungsnachweis!$B34,Positionen,11,FALSE)*100,"%"))</f>
        <v/>
      </c>
      <c r="H23" s="447" t="str">
        <f>IF(A23="","",ROUND(UHG_csv!H23*VLOOKUP(Monatsverwendungsnachweis!$B34,Positionen,11,FALSE),2))</f>
        <v/>
      </c>
      <c r="I23" s="447" t="str">
        <f t="shared" si="8"/>
        <v/>
      </c>
      <c r="J23" s="329" t="str">
        <f>IF(A23="","",IF(Monatsverwendungsnachweis!S34="","",Monatsverwendungsnachweis!S34))</f>
        <v/>
      </c>
      <c r="K23" s="329" t="str">
        <f t="shared" si="9"/>
        <v/>
      </c>
      <c r="L23" s="541">
        <f>Monatsverwendungsnachweis!B34</f>
        <v>0</v>
      </c>
    </row>
    <row r="24" spans="1:12" x14ac:dyDescent="0.25">
      <c r="A24" s="328" t="str">
        <f>IF(UHG_Refi_1_csv!A24="","",IF(VLOOKUP(Monatsverwendungsnachweis!B35,Positionen,9,FALSE)="","",IFERROR(VLOOKUP(Monatsverwendungsnachweis!B35,Positionen,9,FALSE),"")))</f>
        <v/>
      </c>
      <c r="B24" s="329" t="str">
        <f t="shared" si="5"/>
        <v/>
      </c>
      <c r="C24" s="328" t="str">
        <f>IF(A24="","",CONCATENATE("Refi_UHG_2"," / ",Monatsverwendungsnachweis!$D$7," / ",RIGHT(Monatsverwendungsnachweis!$F$7,2)," / ",ROW()-1))</f>
        <v/>
      </c>
      <c r="D24" s="330" t="str">
        <f t="shared" si="6"/>
        <v/>
      </c>
      <c r="E24" s="330" t="str">
        <f t="shared" si="7"/>
        <v/>
      </c>
      <c r="F24" s="329" t="str">
        <f>IF(A24="","",VLOOKUP(Monatsverwendungsnachweis!B35,Positionen,10,FALSE))</f>
        <v/>
      </c>
      <c r="G24" s="328" t="str">
        <f>IF(A24="","",CONCATENATE(UHG_csv!G24," x ",VLOOKUP(Monatsverwendungsnachweis!$B35,Positionen,11,FALSE)*100,"%"))</f>
        <v/>
      </c>
      <c r="H24" s="447" t="str">
        <f>IF(A24="","",ROUND(UHG_csv!H24*VLOOKUP(Monatsverwendungsnachweis!$B35,Positionen,11,FALSE),2))</f>
        <v/>
      </c>
      <c r="I24" s="447" t="str">
        <f t="shared" si="8"/>
        <v/>
      </c>
      <c r="J24" s="329" t="str">
        <f>IF(A24="","",IF(Monatsverwendungsnachweis!S35="","",Monatsverwendungsnachweis!S35))</f>
        <v/>
      </c>
      <c r="K24" s="329" t="str">
        <f t="shared" si="9"/>
        <v/>
      </c>
      <c r="L24" s="541">
        <f>Monatsverwendungsnachweis!B35</f>
        <v>0</v>
      </c>
    </row>
    <row r="25" spans="1:12" x14ac:dyDescent="0.25">
      <c r="A25" s="328" t="str">
        <f>IF(UHG_Refi_1_csv!A25="","",IF(VLOOKUP(Monatsverwendungsnachweis!B36,Positionen,9,FALSE)="","",IFERROR(VLOOKUP(Monatsverwendungsnachweis!B36,Positionen,9,FALSE),"")))</f>
        <v/>
      </c>
      <c r="B25" s="329" t="str">
        <f t="shared" si="5"/>
        <v/>
      </c>
      <c r="C25" s="328" t="str">
        <f>IF(A25="","",CONCATENATE("Refi_UHG_2"," / ",Monatsverwendungsnachweis!$D$7," / ",RIGHT(Monatsverwendungsnachweis!$F$7,2)," / ",ROW()-1))</f>
        <v/>
      </c>
      <c r="D25" s="330" t="str">
        <f t="shared" si="6"/>
        <v/>
      </c>
      <c r="E25" s="330" t="str">
        <f t="shared" si="7"/>
        <v/>
      </c>
      <c r="F25" s="329" t="str">
        <f>IF(A25="","",VLOOKUP(Monatsverwendungsnachweis!B36,Positionen,10,FALSE))</f>
        <v/>
      </c>
      <c r="G25" s="328" t="str">
        <f>IF(A25="","",CONCATENATE(UHG_csv!G25," x ",VLOOKUP(Monatsverwendungsnachweis!$B36,Positionen,11,FALSE)*100,"%"))</f>
        <v/>
      </c>
      <c r="H25" s="447" t="str">
        <f>IF(A25="","",ROUND(UHG_csv!H25*VLOOKUP(Monatsverwendungsnachweis!$B36,Positionen,11,FALSE),2))</f>
        <v/>
      </c>
      <c r="I25" s="447" t="str">
        <f t="shared" si="8"/>
        <v/>
      </c>
      <c r="J25" s="329" t="str">
        <f>IF(A25="","",IF(Monatsverwendungsnachweis!S36="","",Monatsverwendungsnachweis!S36))</f>
        <v/>
      </c>
      <c r="K25" s="329" t="str">
        <f t="shared" si="9"/>
        <v/>
      </c>
      <c r="L25" s="541">
        <f>Monatsverwendungsnachweis!B36</f>
        <v>0</v>
      </c>
    </row>
    <row r="26" spans="1:12" x14ac:dyDescent="0.25">
      <c r="A26" s="328" t="str">
        <f>IF(UHG_Refi_1_csv!A26="","",IF(VLOOKUP(Monatsverwendungsnachweis!B37,Positionen,9,FALSE)="","",IFERROR(VLOOKUP(Monatsverwendungsnachweis!B37,Positionen,9,FALSE),"")))</f>
        <v/>
      </c>
      <c r="B26" s="329" t="str">
        <f t="shared" si="5"/>
        <v/>
      </c>
      <c r="C26" s="328" t="str">
        <f>IF(A26="","",CONCATENATE("Refi_UHG_2"," / ",Monatsverwendungsnachweis!$D$7," / ",RIGHT(Monatsverwendungsnachweis!$F$7,2)," / ",ROW()-1))</f>
        <v/>
      </c>
      <c r="D26" s="330" t="str">
        <f t="shared" si="6"/>
        <v/>
      </c>
      <c r="E26" s="330" t="str">
        <f t="shared" si="7"/>
        <v/>
      </c>
      <c r="F26" s="329" t="str">
        <f>IF(A26="","",VLOOKUP(Monatsverwendungsnachweis!B37,Positionen,10,FALSE))</f>
        <v/>
      </c>
      <c r="G26" s="328" t="str">
        <f>IF(A26="","",CONCATENATE(UHG_csv!G26," x ",VLOOKUP(Monatsverwendungsnachweis!$B37,Positionen,11,FALSE)*100,"%"))</f>
        <v/>
      </c>
      <c r="H26" s="447" t="str">
        <f>IF(A26="","",ROUND(UHG_csv!H26*VLOOKUP(Monatsverwendungsnachweis!$B37,Positionen,11,FALSE),2))</f>
        <v/>
      </c>
      <c r="I26" s="447" t="str">
        <f t="shared" si="8"/>
        <v/>
      </c>
      <c r="J26" s="329" t="str">
        <f>IF(A26="","",IF(Monatsverwendungsnachweis!S37="","",Monatsverwendungsnachweis!S37))</f>
        <v/>
      </c>
      <c r="K26" s="329" t="str">
        <f t="shared" si="9"/>
        <v/>
      </c>
      <c r="L26" s="541">
        <f>Monatsverwendungsnachweis!B37</f>
        <v>0</v>
      </c>
    </row>
    <row r="27" spans="1:12" x14ac:dyDescent="0.25">
      <c r="A27" s="328" t="str">
        <f>IF(UHG_Refi_1_csv!A27="","",IF(VLOOKUP(Monatsverwendungsnachweis!B38,Positionen,9,FALSE)="","",IFERROR(VLOOKUP(Monatsverwendungsnachweis!B38,Positionen,9,FALSE),"")))</f>
        <v/>
      </c>
      <c r="B27" s="329" t="str">
        <f t="shared" si="5"/>
        <v/>
      </c>
      <c r="C27" s="328" t="str">
        <f>IF(A27="","",CONCATENATE("Refi_UHG_2"," / ",Monatsverwendungsnachweis!$D$7," / ",RIGHT(Monatsverwendungsnachweis!$F$7,2)," / ",ROW()-1))</f>
        <v/>
      </c>
      <c r="D27" s="330" t="str">
        <f t="shared" si="6"/>
        <v/>
      </c>
      <c r="E27" s="330" t="str">
        <f t="shared" si="7"/>
        <v/>
      </c>
      <c r="F27" s="329" t="str">
        <f>IF(A27="","",VLOOKUP(Monatsverwendungsnachweis!B38,Positionen,10,FALSE))</f>
        <v/>
      </c>
      <c r="G27" s="328" t="str">
        <f>IF(A27="","",CONCATENATE(UHG_csv!G27," x ",VLOOKUP(Monatsverwendungsnachweis!$B38,Positionen,11,FALSE)*100,"%"))</f>
        <v/>
      </c>
      <c r="H27" s="447" t="str">
        <f>IF(A27="","",ROUND(UHG_csv!H27*VLOOKUP(Monatsverwendungsnachweis!$B38,Positionen,11,FALSE),2))</f>
        <v/>
      </c>
      <c r="I27" s="447" t="str">
        <f t="shared" si="8"/>
        <v/>
      </c>
      <c r="J27" s="329" t="str">
        <f>IF(A27="","",IF(Monatsverwendungsnachweis!S38="","",Monatsverwendungsnachweis!S38))</f>
        <v/>
      </c>
      <c r="K27" s="329" t="str">
        <f t="shared" si="9"/>
        <v/>
      </c>
      <c r="L27" s="541">
        <f>Monatsverwendungsnachweis!B38</f>
        <v>0</v>
      </c>
    </row>
    <row r="28" spans="1:12" x14ac:dyDescent="0.25">
      <c r="A28" s="328" t="str">
        <f>IF(UHG_Refi_1_csv!A28="","",IF(VLOOKUP(Monatsverwendungsnachweis!B39,Positionen,9,FALSE)="","",IFERROR(VLOOKUP(Monatsverwendungsnachweis!B39,Positionen,9,FALSE),"")))</f>
        <v/>
      </c>
      <c r="B28" s="329" t="str">
        <f t="shared" si="5"/>
        <v/>
      </c>
      <c r="C28" s="328" t="str">
        <f>IF(A28="","",CONCATENATE("Refi_UHG_2"," / ",Monatsverwendungsnachweis!$D$7," / ",RIGHT(Monatsverwendungsnachweis!$F$7,2)," / ",ROW()-1))</f>
        <v/>
      </c>
      <c r="D28" s="330" t="str">
        <f t="shared" si="6"/>
        <v/>
      </c>
      <c r="E28" s="330" t="str">
        <f t="shared" si="7"/>
        <v/>
      </c>
      <c r="F28" s="329" t="str">
        <f>IF(A28="","",VLOOKUP(Monatsverwendungsnachweis!B39,Positionen,10,FALSE))</f>
        <v/>
      </c>
      <c r="G28" s="328" t="str">
        <f>IF(A28="","",CONCATENATE(UHG_csv!G28," x ",VLOOKUP(Monatsverwendungsnachweis!$B39,Positionen,11,FALSE)*100,"%"))</f>
        <v/>
      </c>
      <c r="H28" s="447" t="str">
        <f>IF(A28="","",ROUND(UHG_csv!H28*VLOOKUP(Monatsverwendungsnachweis!$B39,Positionen,11,FALSE),2))</f>
        <v/>
      </c>
      <c r="I28" s="447" t="str">
        <f t="shared" si="8"/>
        <v/>
      </c>
      <c r="J28" s="329" t="str">
        <f>IF(A28="","",IF(Monatsverwendungsnachweis!S39="","",Monatsverwendungsnachweis!S39))</f>
        <v/>
      </c>
      <c r="K28" s="329" t="str">
        <f t="shared" si="9"/>
        <v/>
      </c>
      <c r="L28" s="541">
        <f>Monatsverwendungsnachweis!B39</f>
        <v>0</v>
      </c>
    </row>
    <row r="29" spans="1:12" x14ac:dyDescent="0.25">
      <c r="A29" s="328" t="str">
        <f>IF(UHG_Refi_1_csv!A29="","",IF(VLOOKUP(Monatsverwendungsnachweis!B40,Positionen,9,FALSE)="","",IFERROR(VLOOKUP(Monatsverwendungsnachweis!B40,Positionen,9,FALSE),"")))</f>
        <v/>
      </c>
      <c r="B29" s="329" t="str">
        <f t="shared" si="5"/>
        <v/>
      </c>
      <c r="C29" s="328" t="str">
        <f>IF(A29="","",CONCATENATE("Refi_UHG_2"," / ",Monatsverwendungsnachweis!$D$7," / ",RIGHT(Monatsverwendungsnachweis!$F$7,2)," / ",ROW()-1))</f>
        <v/>
      </c>
      <c r="D29" s="330" t="str">
        <f t="shared" si="6"/>
        <v/>
      </c>
      <c r="E29" s="330" t="str">
        <f t="shared" si="7"/>
        <v/>
      </c>
      <c r="F29" s="329" t="str">
        <f>IF(A29="","",VLOOKUP(Monatsverwendungsnachweis!B40,Positionen,10,FALSE))</f>
        <v/>
      </c>
      <c r="G29" s="328" t="str">
        <f>IF(A29="","",CONCATENATE(UHG_csv!G29," x ",VLOOKUP(Monatsverwendungsnachweis!$B40,Positionen,11,FALSE)*100,"%"))</f>
        <v/>
      </c>
      <c r="H29" s="447" t="str">
        <f>IF(A29="","",ROUND(UHG_csv!H29*VLOOKUP(Monatsverwendungsnachweis!$B40,Positionen,11,FALSE),2))</f>
        <v/>
      </c>
      <c r="I29" s="447" t="str">
        <f t="shared" si="8"/>
        <v/>
      </c>
      <c r="J29" s="329" t="str">
        <f>IF(A29="","",IF(Monatsverwendungsnachweis!S40="","",Monatsverwendungsnachweis!S40))</f>
        <v/>
      </c>
      <c r="K29" s="329" t="str">
        <f t="shared" si="9"/>
        <v/>
      </c>
      <c r="L29" s="541">
        <f>Monatsverwendungsnachweis!B40</f>
        <v>0</v>
      </c>
    </row>
    <row r="30" spans="1:12" x14ac:dyDescent="0.25">
      <c r="A30" s="328" t="str">
        <f>IF(UHG_Refi_1_csv!A30="","",IF(VLOOKUP(Monatsverwendungsnachweis!B41,Positionen,9,FALSE)="","",IFERROR(VLOOKUP(Monatsverwendungsnachweis!B41,Positionen,9,FALSE),"")))</f>
        <v/>
      </c>
      <c r="B30" s="329" t="str">
        <f t="shared" si="5"/>
        <v/>
      </c>
      <c r="C30" s="328" t="str">
        <f>IF(A30="","",CONCATENATE("Refi_UHG_2"," / ",Monatsverwendungsnachweis!$D$7," / ",RIGHT(Monatsverwendungsnachweis!$F$7,2)," / ",ROW()-1))</f>
        <v/>
      </c>
      <c r="D30" s="330" t="str">
        <f t="shared" si="6"/>
        <v/>
      </c>
      <c r="E30" s="330" t="str">
        <f t="shared" si="7"/>
        <v/>
      </c>
      <c r="F30" s="329" t="str">
        <f>IF(A30="","",VLOOKUP(Monatsverwendungsnachweis!B41,Positionen,10,FALSE))</f>
        <v/>
      </c>
      <c r="G30" s="328" t="str">
        <f>IF(A30="","",CONCATENATE(UHG_csv!G30," x ",VLOOKUP(Monatsverwendungsnachweis!$B41,Positionen,11,FALSE)*100,"%"))</f>
        <v/>
      </c>
      <c r="H30" s="447" t="str">
        <f>IF(A30="","",ROUND(UHG_csv!H30*VLOOKUP(Monatsverwendungsnachweis!$B41,Positionen,11,FALSE),2))</f>
        <v/>
      </c>
      <c r="I30" s="447" t="str">
        <f t="shared" si="8"/>
        <v/>
      </c>
      <c r="J30" s="329" t="str">
        <f>IF(A30="","",IF(Monatsverwendungsnachweis!S41="","",Monatsverwendungsnachweis!S41))</f>
        <v/>
      </c>
      <c r="K30" s="329" t="str">
        <f t="shared" si="9"/>
        <v/>
      </c>
      <c r="L30" s="541">
        <f>Monatsverwendungsnachweis!B41</f>
        <v>0</v>
      </c>
    </row>
    <row r="31" spans="1:12" x14ac:dyDescent="0.25">
      <c r="A31" s="328" t="str">
        <f>IF(UHG_Refi_1_csv!A31="","",IF(VLOOKUP(Monatsverwendungsnachweis!B42,Positionen,9,FALSE)="","",IFERROR(VLOOKUP(Monatsverwendungsnachweis!B42,Positionen,9,FALSE),"")))</f>
        <v/>
      </c>
      <c r="B31" s="329" t="str">
        <f t="shared" si="5"/>
        <v/>
      </c>
      <c r="C31" s="328" t="str">
        <f>IF(A31="","",CONCATENATE("Refi_UHG_2"," / ",Monatsverwendungsnachweis!$D$7," / ",RIGHT(Monatsverwendungsnachweis!$F$7,2)," / ",ROW()-1))</f>
        <v/>
      </c>
      <c r="D31" s="330" t="str">
        <f t="shared" si="6"/>
        <v/>
      </c>
      <c r="E31" s="330" t="str">
        <f t="shared" si="7"/>
        <v/>
      </c>
      <c r="F31" s="329" t="str">
        <f>IF(A31="","",VLOOKUP(Monatsverwendungsnachweis!B42,Positionen,10,FALSE))</f>
        <v/>
      </c>
      <c r="G31" s="328" t="str">
        <f>IF(A31="","",CONCATENATE(UHG_csv!G31," x ",VLOOKUP(Monatsverwendungsnachweis!$B42,Positionen,11,FALSE)*100,"%"))</f>
        <v/>
      </c>
      <c r="H31" s="447" t="str">
        <f>IF(A31="","",ROUND(UHG_csv!H31*VLOOKUP(Monatsverwendungsnachweis!$B42,Positionen,11,FALSE),2))</f>
        <v/>
      </c>
      <c r="I31" s="447" t="str">
        <f t="shared" si="8"/>
        <v/>
      </c>
      <c r="J31" s="329" t="str">
        <f>IF(A31="","",IF(Monatsverwendungsnachweis!S42="","",Monatsverwendungsnachweis!S42))</f>
        <v/>
      </c>
      <c r="K31" s="329" t="str">
        <f t="shared" si="9"/>
        <v/>
      </c>
      <c r="L31" s="541">
        <f>Monatsverwendungsnachweis!B42</f>
        <v>0</v>
      </c>
    </row>
    <row r="32" spans="1:12" x14ac:dyDescent="0.25">
      <c r="A32" s="328" t="str">
        <f>IF(UHG_Refi_1_csv!A32="","",IF(VLOOKUP(Monatsverwendungsnachweis!B43,Positionen,9,FALSE)="","",IFERROR(VLOOKUP(Monatsverwendungsnachweis!B43,Positionen,9,FALSE),"")))</f>
        <v/>
      </c>
      <c r="B32" s="329" t="str">
        <f t="shared" si="5"/>
        <v/>
      </c>
      <c r="C32" s="328" t="str">
        <f>IF(A32="","",CONCATENATE("Refi_UHG_2"," / ",Monatsverwendungsnachweis!$D$7," / ",RIGHT(Monatsverwendungsnachweis!$F$7,2)," / ",ROW()-1))</f>
        <v/>
      </c>
      <c r="D32" s="330" t="str">
        <f t="shared" si="6"/>
        <v/>
      </c>
      <c r="E32" s="330" t="str">
        <f t="shared" si="7"/>
        <v/>
      </c>
      <c r="F32" s="329" t="str">
        <f>IF(A32="","",VLOOKUP(Monatsverwendungsnachweis!B43,Positionen,10,FALSE))</f>
        <v/>
      </c>
      <c r="G32" s="328" t="str">
        <f>IF(A32="","",CONCATENATE(UHG_csv!G32," x ",VLOOKUP(Monatsverwendungsnachweis!$B43,Positionen,11,FALSE)*100,"%"))</f>
        <v/>
      </c>
      <c r="H32" s="447" t="str">
        <f>IF(A32="","",ROUND(UHG_csv!H32*VLOOKUP(Monatsverwendungsnachweis!$B43,Positionen,11,FALSE),2))</f>
        <v/>
      </c>
      <c r="I32" s="447" t="str">
        <f t="shared" si="8"/>
        <v/>
      </c>
      <c r="J32" s="329" t="str">
        <f>IF(A32="","",IF(Monatsverwendungsnachweis!S43="","",Monatsverwendungsnachweis!S43))</f>
        <v/>
      </c>
      <c r="K32" s="329" t="str">
        <f t="shared" si="9"/>
        <v/>
      </c>
      <c r="L32" s="541">
        <f>Monatsverwendungsnachweis!B43</f>
        <v>0</v>
      </c>
    </row>
    <row r="33" spans="1:12" x14ac:dyDescent="0.25">
      <c r="A33" s="328" t="str">
        <f>IF(UHG_Refi_1_csv!A33="","",IF(VLOOKUP(Monatsverwendungsnachweis!B44,Positionen,9,FALSE)="","",IFERROR(VLOOKUP(Monatsverwendungsnachweis!B44,Positionen,9,FALSE),"")))</f>
        <v/>
      </c>
      <c r="B33" s="329" t="str">
        <f t="shared" si="5"/>
        <v/>
      </c>
      <c r="C33" s="328" t="str">
        <f>IF(A33="","",CONCATENATE("Refi_UHG_2"," / ",Monatsverwendungsnachweis!$D$7," / ",RIGHT(Monatsverwendungsnachweis!$F$7,2)," / ",ROW()-1))</f>
        <v/>
      </c>
      <c r="D33" s="330" t="str">
        <f t="shared" si="6"/>
        <v/>
      </c>
      <c r="E33" s="330" t="str">
        <f t="shared" si="7"/>
        <v/>
      </c>
      <c r="F33" s="329" t="str">
        <f>IF(A33="","",VLOOKUP(Monatsverwendungsnachweis!B44,Positionen,10,FALSE))</f>
        <v/>
      </c>
      <c r="G33" s="328" t="str">
        <f>IF(A33="","",CONCATENATE(UHG_csv!G33," x ",VLOOKUP(Monatsverwendungsnachweis!$B44,Positionen,11,FALSE)*100,"%"))</f>
        <v/>
      </c>
      <c r="H33" s="447" t="str">
        <f>IF(A33="","",ROUND(UHG_csv!H33*VLOOKUP(Monatsverwendungsnachweis!$B44,Positionen,11,FALSE),2))</f>
        <v/>
      </c>
      <c r="I33" s="447" t="str">
        <f t="shared" si="8"/>
        <v/>
      </c>
      <c r="J33" s="329" t="str">
        <f>IF(A33="","",IF(Monatsverwendungsnachweis!S44="","",Monatsverwendungsnachweis!S44))</f>
        <v/>
      </c>
      <c r="K33" s="329" t="str">
        <f t="shared" si="9"/>
        <v/>
      </c>
      <c r="L33" s="541">
        <f>Monatsverwendungsnachweis!B44</f>
        <v>0</v>
      </c>
    </row>
    <row r="34" spans="1:12" x14ac:dyDescent="0.25">
      <c r="A34" s="328" t="str">
        <f>IF(UHG_Refi_1_csv!A34="","",IF(VLOOKUP(Monatsverwendungsnachweis!B45,Positionen,9,FALSE)="","",IFERROR(VLOOKUP(Monatsverwendungsnachweis!B45,Positionen,9,FALSE),"")))</f>
        <v/>
      </c>
      <c r="B34" s="329" t="str">
        <f t="shared" si="5"/>
        <v/>
      </c>
      <c r="C34" s="328" t="str">
        <f>IF(A34="","",CONCATENATE("Refi_UHG_2"," / ",Monatsverwendungsnachweis!$D$7," / ",RIGHT(Monatsverwendungsnachweis!$F$7,2)," / ",ROW()-1))</f>
        <v/>
      </c>
      <c r="D34" s="330" t="str">
        <f t="shared" si="6"/>
        <v/>
      </c>
      <c r="E34" s="330" t="str">
        <f t="shared" si="7"/>
        <v/>
      </c>
      <c r="F34" s="329" t="str">
        <f>IF(A34="","",VLOOKUP(Monatsverwendungsnachweis!B45,Positionen,10,FALSE))</f>
        <v/>
      </c>
      <c r="G34" s="328" t="str">
        <f>IF(A34="","",CONCATENATE(UHG_csv!G34," x ",VLOOKUP(Monatsverwendungsnachweis!$B45,Positionen,11,FALSE)*100,"%"))</f>
        <v/>
      </c>
      <c r="H34" s="447" t="str">
        <f>IF(A34="","",ROUND(UHG_csv!H34*VLOOKUP(Monatsverwendungsnachweis!$B45,Positionen,11,FALSE),2))</f>
        <v/>
      </c>
      <c r="I34" s="447" t="str">
        <f t="shared" si="8"/>
        <v/>
      </c>
      <c r="J34" s="329" t="str">
        <f>IF(A34="","",IF(Monatsverwendungsnachweis!S45="","",Monatsverwendungsnachweis!S45))</f>
        <v/>
      </c>
      <c r="K34" s="329" t="str">
        <f t="shared" si="9"/>
        <v/>
      </c>
      <c r="L34" s="541">
        <f>Monatsverwendungsnachweis!B45</f>
        <v>0</v>
      </c>
    </row>
    <row r="35" spans="1:12" x14ac:dyDescent="0.25">
      <c r="A35" s="328" t="str">
        <f>IF(UHG_Refi_1_csv!A35="","",IF(VLOOKUP(Monatsverwendungsnachweis!B46,Positionen,9,FALSE)="","",IFERROR(VLOOKUP(Monatsverwendungsnachweis!B46,Positionen,9,FALSE),"")))</f>
        <v/>
      </c>
      <c r="B35" s="329" t="str">
        <f t="shared" si="5"/>
        <v/>
      </c>
      <c r="C35" s="328" t="str">
        <f>IF(A35="","",CONCATENATE("Refi_UHG_2"," / ",Monatsverwendungsnachweis!$D$7," / ",RIGHT(Monatsverwendungsnachweis!$F$7,2)," / ",ROW()-1))</f>
        <v/>
      </c>
      <c r="D35" s="330" t="str">
        <f t="shared" si="6"/>
        <v/>
      </c>
      <c r="E35" s="330" t="str">
        <f t="shared" si="7"/>
        <v/>
      </c>
      <c r="F35" s="329" t="str">
        <f>IF(A35="","",VLOOKUP(Monatsverwendungsnachweis!B46,Positionen,10,FALSE))</f>
        <v/>
      </c>
      <c r="G35" s="328" t="str">
        <f>IF(A35="","",CONCATENATE(UHG_csv!G35," x ",VLOOKUP(Monatsverwendungsnachweis!$B46,Positionen,11,FALSE)*100,"%"))</f>
        <v/>
      </c>
      <c r="H35" s="447" t="str">
        <f>IF(A35="","",ROUND(UHG_csv!H35*VLOOKUP(Monatsverwendungsnachweis!$B46,Positionen,11,FALSE),2))</f>
        <v/>
      </c>
      <c r="I35" s="447" t="str">
        <f t="shared" si="8"/>
        <v/>
      </c>
      <c r="J35" s="329" t="str">
        <f>IF(A35="","",IF(Monatsverwendungsnachweis!S46="","",Monatsverwendungsnachweis!S46))</f>
        <v/>
      </c>
      <c r="K35" s="329" t="str">
        <f t="shared" si="9"/>
        <v/>
      </c>
      <c r="L35" s="541">
        <f>Monatsverwendungsnachweis!B46</f>
        <v>0</v>
      </c>
    </row>
    <row r="36" spans="1:12" x14ac:dyDescent="0.25">
      <c r="A36" s="328" t="str">
        <f>IF(UHG_Refi_1_csv!A36="","",IF(VLOOKUP(Monatsverwendungsnachweis!B47,Positionen,9,FALSE)="","",IFERROR(VLOOKUP(Monatsverwendungsnachweis!B47,Positionen,9,FALSE),"")))</f>
        <v/>
      </c>
      <c r="B36" s="329" t="str">
        <f t="shared" si="5"/>
        <v/>
      </c>
      <c r="C36" s="328" t="str">
        <f>IF(A36="","",CONCATENATE("Refi_UHG_2"," / ",Monatsverwendungsnachweis!$D$7," / ",RIGHT(Monatsverwendungsnachweis!$F$7,2)," / ",ROW()-1))</f>
        <v/>
      </c>
      <c r="D36" s="330" t="str">
        <f t="shared" si="6"/>
        <v/>
      </c>
      <c r="E36" s="330" t="str">
        <f t="shared" si="7"/>
        <v/>
      </c>
      <c r="F36" s="329" t="str">
        <f>IF(A36="","",VLOOKUP(Monatsverwendungsnachweis!B47,Positionen,10,FALSE))</f>
        <v/>
      </c>
      <c r="G36" s="328" t="str">
        <f>IF(A36="","",CONCATENATE(UHG_csv!G36," x ",VLOOKUP(Monatsverwendungsnachweis!$B47,Positionen,11,FALSE)*100,"%"))</f>
        <v/>
      </c>
      <c r="H36" s="447" t="str">
        <f>IF(A36="","",ROUND(UHG_csv!H36*VLOOKUP(Monatsverwendungsnachweis!$B47,Positionen,11,FALSE),2))</f>
        <v/>
      </c>
      <c r="I36" s="447" t="str">
        <f t="shared" si="8"/>
        <v/>
      </c>
      <c r="J36" s="329" t="str">
        <f>IF(A36="","",IF(Monatsverwendungsnachweis!S47="","",Monatsverwendungsnachweis!S47))</f>
        <v/>
      </c>
      <c r="K36" s="329" t="str">
        <f t="shared" si="9"/>
        <v/>
      </c>
      <c r="L36" s="541">
        <f>Monatsverwendungsnachweis!B47</f>
        <v>0</v>
      </c>
    </row>
    <row r="37" spans="1:12" x14ac:dyDescent="0.25">
      <c r="A37" s="328" t="str">
        <f>IF(UHG_Refi_1_csv!A37="","",IF(VLOOKUP(Monatsverwendungsnachweis!B48,Positionen,9,FALSE)="","",IFERROR(VLOOKUP(Monatsverwendungsnachweis!B48,Positionen,9,FALSE),"")))</f>
        <v/>
      </c>
      <c r="B37" s="329" t="str">
        <f t="shared" si="5"/>
        <v/>
      </c>
      <c r="C37" s="328" t="str">
        <f>IF(A37="","",CONCATENATE("Refi_UHG_2"," / ",Monatsverwendungsnachweis!$D$7," / ",RIGHT(Monatsverwendungsnachweis!$F$7,2)," / ",ROW()-1))</f>
        <v/>
      </c>
      <c r="D37" s="330" t="str">
        <f t="shared" si="6"/>
        <v/>
      </c>
      <c r="E37" s="330" t="str">
        <f t="shared" si="7"/>
        <v/>
      </c>
      <c r="F37" s="329" t="str">
        <f>IF(A37="","",VLOOKUP(Monatsverwendungsnachweis!B48,Positionen,10,FALSE))</f>
        <v/>
      </c>
      <c r="G37" s="328" t="str">
        <f>IF(A37="","",CONCATENATE(UHG_csv!G37," x ",VLOOKUP(Monatsverwendungsnachweis!$B48,Positionen,11,FALSE)*100,"%"))</f>
        <v/>
      </c>
      <c r="H37" s="447" t="str">
        <f>IF(A37="","",ROUND(UHG_csv!H37*VLOOKUP(Monatsverwendungsnachweis!$B48,Positionen,11,FALSE),2))</f>
        <v/>
      </c>
      <c r="I37" s="447" t="str">
        <f t="shared" si="8"/>
        <v/>
      </c>
      <c r="J37" s="329" t="str">
        <f>IF(A37="","",IF(Monatsverwendungsnachweis!S48="","",Monatsverwendungsnachweis!S48))</f>
        <v/>
      </c>
      <c r="K37" s="329" t="str">
        <f t="shared" si="9"/>
        <v/>
      </c>
      <c r="L37" s="541">
        <f>Monatsverwendungsnachweis!B48</f>
        <v>0</v>
      </c>
    </row>
    <row r="38" spans="1:12" x14ac:dyDescent="0.25">
      <c r="A38" s="328" t="str">
        <f>IF(UHG_Refi_1_csv!A38="","",IF(VLOOKUP(Monatsverwendungsnachweis!B49,Positionen,9,FALSE)="","",IFERROR(VLOOKUP(Monatsverwendungsnachweis!B49,Positionen,9,FALSE),"")))</f>
        <v/>
      </c>
      <c r="B38" s="329" t="str">
        <f t="shared" si="5"/>
        <v/>
      </c>
      <c r="C38" s="328" t="str">
        <f>IF(A38="","",CONCATENATE("Refi_UHG_2"," / ",Monatsverwendungsnachweis!$D$7," / ",RIGHT(Monatsverwendungsnachweis!$F$7,2)," / ",ROW()-1))</f>
        <v/>
      </c>
      <c r="D38" s="330" t="str">
        <f t="shared" si="6"/>
        <v/>
      </c>
      <c r="E38" s="330" t="str">
        <f t="shared" si="7"/>
        <v/>
      </c>
      <c r="F38" s="329" t="str">
        <f>IF(A38="","",VLOOKUP(Monatsverwendungsnachweis!B49,Positionen,10,FALSE))</f>
        <v/>
      </c>
      <c r="G38" s="328" t="str">
        <f>IF(A38="","",CONCATENATE(UHG_csv!G38," x ",VLOOKUP(Monatsverwendungsnachweis!$B49,Positionen,11,FALSE)*100,"%"))</f>
        <v/>
      </c>
      <c r="H38" s="447" t="str">
        <f>IF(A38="","",ROUND(UHG_csv!H38*VLOOKUP(Monatsverwendungsnachweis!$B49,Positionen,11,FALSE),2))</f>
        <v/>
      </c>
      <c r="I38" s="447" t="str">
        <f t="shared" si="8"/>
        <v/>
      </c>
      <c r="J38" s="329" t="str">
        <f>IF(A38="","",IF(Monatsverwendungsnachweis!S49="","",Monatsverwendungsnachweis!S49))</f>
        <v/>
      </c>
      <c r="K38" s="329" t="str">
        <f t="shared" si="9"/>
        <v/>
      </c>
      <c r="L38" s="541">
        <f>Monatsverwendungsnachweis!B49</f>
        <v>0</v>
      </c>
    </row>
    <row r="39" spans="1:12" x14ac:dyDescent="0.25">
      <c r="A39" s="328" t="str">
        <f>IF(UHG_Refi_1_csv!A39="","",IF(VLOOKUP(Monatsverwendungsnachweis!B50,Positionen,9,FALSE)="","",IFERROR(VLOOKUP(Monatsverwendungsnachweis!B50,Positionen,9,FALSE),"")))</f>
        <v/>
      </c>
      <c r="B39" s="329" t="str">
        <f t="shared" si="5"/>
        <v/>
      </c>
      <c r="C39" s="328" t="str">
        <f>IF(A39="","",CONCATENATE("Refi_UHG_2"," / ",Monatsverwendungsnachweis!$D$7," / ",RIGHT(Monatsverwendungsnachweis!$F$7,2)," / ",ROW()-1))</f>
        <v/>
      </c>
      <c r="D39" s="330" t="str">
        <f t="shared" si="6"/>
        <v/>
      </c>
      <c r="E39" s="330" t="str">
        <f t="shared" si="7"/>
        <v/>
      </c>
      <c r="F39" s="329" t="str">
        <f>IF(A39="","",VLOOKUP(Monatsverwendungsnachweis!B50,Positionen,10,FALSE))</f>
        <v/>
      </c>
      <c r="G39" s="328" t="str">
        <f>IF(A39="","",CONCATENATE(UHG_csv!G39," x ",VLOOKUP(Monatsverwendungsnachweis!$B50,Positionen,11,FALSE)*100,"%"))</f>
        <v/>
      </c>
      <c r="H39" s="447" t="str">
        <f>IF(A39="","",ROUND(UHG_csv!H39*VLOOKUP(Monatsverwendungsnachweis!$B50,Positionen,11,FALSE),2))</f>
        <v/>
      </c>
      <c r="I39" s="447" t="str">
        <f t="shared" si="8"/>
        <v/>
      </c>
      <c r="J39" s="329" t="str">
        <f>IF(A39="","",IF(Monatsverwendungsnachweis!S50="","",Monatsverwendungsnachweis!S50))</f>
        <v/>
      </c>
      <c r="K39" s="329" t="str">
        <f t="shared" si="9"/>
        <v/>
      </c>
      <c r="L39" s="541">
        <f>Monatsverwendungsnachweis!B50</f>
        <v>0</v>
      </c>
    </row>
    <row r="40" spans="1:12" x14ac:dyDescent="0.25">
      <c r="A40" s="328" t="str">
        <f>IF(UHG_Refi_1_csv!A40="","",IF(VLOOKUP(Monatsverwendungsnachweis!B51,Positionen,9,FALSE)="","",IFERROR(VLOOKUP(Monatsverwendungsnachweis!B51,Positionen,9,FALSE),"")))</f>
        <v/>
      </c>
      <c r="B40" s="329" t="str">
        <f t="shared" si="5"/>
        <v/>
      </c>
      <c r="C40" s="328" t="str">
        <f>IF(A40="","",CONCATENATE("Refi_UHG_2"," / ",Monatsverwendungsnachweis!$D$7," / ",RIGHT(Monatsverwendungsnachweis!$F$7,2)," / ",ROW()-1))</f>
        <v/>
      </c>
      <c r="D40" s="330" t="str">
        <f t="shared" si="6"/>
        <v/>
      </c>
      <c r="E40" s="330" t="str">
        <f t="shared" si="7"/>
        <v/>
      </c>
      <c r="F40" s="329" t="str">
        <f>IF(A40="","",VLOOKUP(Monatsverwendungsnachweis!B51,Positionen,10,FALSE))</f>
        <v/>
      </c>
      <c r="G40" s="328" t="str">
        <f>IF(A40="","",CONCATENATE(UHG_csv!G40," x ",VLOOKUP(Monatsverwendungsnachweis!$B51,Positionen,11,FALSE)*100,"%"))</f>
        <v/>
      </c>
      <c r="H40" s="447" t="str">
        <f>IF(A40="","",ROUND(UHG_csv!H40*VLOOKUP(Monatsverwendungsnachweis!$B51,Positionen,11,FALSE),2))</f>
        <v/>
      </c>
      <c r="I40" s="447" t="str">
        <f t="shared" si="8"/>
        <v/>
      </c>
      <c r="J40" s="329" t="str">
        <f>IF(A40="","",IF(Monatsverwendungsnachweis!S51="","",Monatsverwendungsnachweis!S51))</f>
        <v/>
      </c>
      <c r="K40" s="329" t="str">
        <f t="shared" si="9"/>
        <v/>
      </c>
      <c r="L40" s="541">
        <f>Monatsverwendungsnachweis!B51</f>
        <v>0</v>
      </c>
    </row>
    <row r="41" spans="1:12" x14ac:dyDescent="0.25">
      <c r="A41" s="328" t="str">
        <f>IF(UHG_Refi_1_csv!A41="","",IF(VLOOKUP(Monatsverwendungsnachweis!B52,Positionen,9,FALSE)="","",IFERROR(VLOOKUP(Monatsverwendungsnachweis!B52,Positionen,9,FALSE),"")))</f>
        <v/>
      </c>
      <c r="B41" s="329" t="str">
        <f t="shared" si="5"/>
        <v/>
      </c>
      <c r="C41" s="328" t="str">
        <f>IF(A41="","",CONCATENATE("Refi_UHG_2"," / ",Monatsverwendungsnachweis!$D$7," / ",RIGHT(Monatsverwendungsnachweis!$F$7,2)," / ",ROW()-1))</f>
        <v/>
      </c>
      <c r="D41" s="330" t="str">
        <f t="shared" si="6"/>
        <v/>
      </c>
      <c r="E41" s="330" t="str">
        <f t="shared" si="7"/>
        <v/>
      </c>
      <c r="F41" s="329" t="str">
        <f>IF(A41="","",VLOOKUP(Monatsverwendungsnachweis!B52,Positionen,10,FALSE))</f>
        <v/>
      </c>
      <c r="G41" s="328" t="str">
        <f>IF(A41="","",CONCATENATE(UHG_csv!G41," x ",VLOOKUP(Monatsverwendungsnachweis!$B52,Positionen,11,FALSE)*100,"%"))</f>
        <v/>
      </c>
      <c r="H41" s="447" t="str">
        <f>IF(A41="","",ROUND(UHG_csv!H41*VLOOKUP(Monatsverwendungsnachweis!$B52,Positionen,11,FALSE),2))</f>
        <v/>
      </c>
      <c r="I41" s="447" t="str">
        <f t="shared" si="8"/>
        <v/>
      </c>
      <c r="J41" s="329" t="str">
        <f>IF(A41="","",IF(Monatsverwendungsnachweis!S52="","",Monatsverwendungsnachweis!S52))</f>
        <v/>
      </c>
      <c r="K41" s="329" t="str">
        <f t="shared" si="9"/>
        <v/>
      </c>
      <c r="L41" s="541">
        <f>Monatsverwendungsnachweis!B52</f>
        <v>0</v>
      </c>
    </row>
    <row r="42" spans="1:12" x14ac:dyDescent="0.25">
      <c r="A42" s="328" t="str">
        <f>IF(UHG_Refi_1_csv!A42="","",IF(VLOOKUP(Monatsverwendungsnachweis!B53,Positionen,9,FALSE)="","",IFERROR(VLOOKUP(Monatsverwendungsnachweis!B53,Positionen,9,FALSE),"")))</f>
        <v/>
      </c>
      <c r="B42" s="329" t="str">
        <f t="shared" si="5"/>
        <v/>
      </c>
      <c r="C42" s="328" t="str">
        <f>IF(A42="","",CONCATENATE("Refi_UHG_2"," / ",Monatsverwendungsnachweis!$D$7," / ",RIGHT(Monatsverwendungsnachweis!$F$7,2)," / ",ROW()-1))</f>
        <v/>
      </c>
      <c r="D42" s="330" t="str">
        <f t="shared" si="6"/>
        <v/>
      </c>
      <c r="E42" s="330" t="str">
        <f t="shared" si="7"/>
        <v/>
      </c>
      <c r="F42" s="329" t="str">
        <f>IF(A42="","",VLOOKUP(Monatsverwendungsnachweis!B53,Positionen,10,FALSE))</f>
        <v/>
      </c>
      <c r="G42" s="328" t="str">
        <f>IF(A42="","",CONCATENATE(UHG_csv!G42," x ",VLOOKUP(Monatsverwendungsnachweis!$B53,Positionen,11,FALSE)*100,"%"))</f>
        <v/>
      </c>
      <c r="H42" s="447" t="str">
        <f>IF(A42="","",ROUND(UHG_csv!H42*VLOOKUP(Monatsverwendungsnachweis!$B53,Positionen,11,FALSE),2))</f>
        <v/>
      </c>
      <c r="I42" s="447" t="str">
        <f t="shared" si="8"/>
        <v/>
      </c>
      <c r="J42" s="329" t="str">
        <f>IF(A42="","",IF(Monatsverwendungsnachweis!S53="","",Monatsverwendungsnachweis!S53))</f>
        <v/>
      </c>
      <c r="K42" s="329" t="str">
        <f t="shared" si="9"/>
        <v/>
      </c>
      <c r="L42" s="541">
        <f>Monatsverwendungsnachweis!B53</f>
        <v>0</v>
      </c>
    </row>
    <row r="43" spans="1:12" x14ac:dyDescent="0.25">
      <c r="A43" s="328" t="str">
        <f>IF(UHG_Refi_1_csv!A43="","",IF(VLOOKUP(Monatsverwendungsnachweis!B54,Positionen,9,FALSE)="","",IFERROR(VLOOKUP(Monatsverwendungsnachweis!B54,Positionen,9,FALSE),"")))</f>
        <v/>
      </c>
      <c r="B43" s="329" t="str">
        <f t="shared" si="5"/>
        <v/>
      </c>
      <c r="C43" s="328" t="str">
        <f>IF(A43="","",CONCATENATE("Refi_UHG_2"," / ",Monatsverwendungsnachweis!$D$7," / ",RIGHT(Monatsverwendungsnachweis!$F$7,2)," / ",ROW()-1))</f>
        <v/>
      </c>
      <c r="D43" s="330" t="str">
        <f t="shared" si="6"/>
        <v/>
      </c>
      <c r="E43" s="330" t="str">
        <f t="shared" si="7"/>
        <v/>
      </c>
      <c r="F43" s="329" t="str">
        <f>IF(A43="","",VLOOKUP(Monatsverwendungsnachweis!B54,Positionen,10,FALSE))</f>
        <v/>
      </c>
      <c r="G43" s="328" t="str">
        <f>IF(A43="","",CONCATENATE(UHG_csv!G43," x ",VLOOKUP(Monatsverwendungsnachweis!$B54,Positionen,11,FALSE)*100,"%"))</f>
        <v/>
      </c>
      <c r="H43" s="447" t="str">
        <f>IF(A43="","",ROUND(UHG_csv!H43*VLOOKUP(Monatsverwendungsnachweis!$B54,Positionen,11,FALSE),2))</f>
        <v/>
      </c>
      <c r="I43" s="447" t="str">
        <f t="shared" si="8"/>
        <v/>
      </c>
      <c r="J43" s="329" t="str">
        <f>IF(A43="","",IF(Monatsverwendungsnachweis!S54="","",Monatsverwendungsnachweis!S54))</f>
        <v/>
      </c>
      <c r="K43" s="329" t="str">
        <f t="shared" si="9"/>
        <v/>
      </c>
      <c r="L43" s="541">
        <f>Monatsverwendungsnachweis!B54</f>
        <v>0</v>
      </c>
    </row>
    <row r="44" spans="1:12" x14ac:dyDescent="0.25">
      <c r="A44" s="328" t="str">
        <f>IF(UHG_Refi_1_csv!A44="","",IF(VLOOKUP(Monatsverwendungsnachweis!B55,Positionen,9,FALSE)="","",IFERROR(VLOOKUP(Monatsverwendungsnachweis!B55,Positionen,9,FALSE),"")))</f>
        <v/>
      </c>
      <c r="B44" s="329" t="str">
        <f t="shared" si="5"/>
        <v/>
      </c>
      <c r="C44" s="328" t="str">
        <f>IF(A44="","",CONCATENATE("Refi_UHG_2"," / ",Monatsverwendungsnachweis!$D$7," / ",RIGHT(Monatsverwendungsnachweis!$F$7,2)," / ",ROW()-1))</f>
        <v/>
      </c>
      <c r="D44" s="330" t="str">
        <f t="shared" si="6"/>
        <v/>
      </c>
      <c r="E44" s="330" t="str">
        <f t="shared" si="7"/>
        <v/>
      </c>
      <c r="F44" s="329" t="str">
        <f>IF(A44="","",VLOOKUP(Monatsverwendungsnachweis!B55,Positionen,10,FALSE))</f>
        <v/>
      </c>
      <c r="G44" s="328" t="str">
        <f>IF(A44="","",CONCATENATE(UHG_csv!G44," x ",VLOOKUP(Monatsverwendungsnachweis!$B55,Positionen,11,FALSE)*100,"%"))</f>
        <v/>
      </c>
      <c r="H44" s="447" t="str">
        <f>IF(A44="","",ROUND(UHG_csv!H44*VLOOKUP(Monatsverwendungsnachweis!$B55,Positionen,11,FALSE),2))</f>
        <v/>
      </c>
      <c r="I44" s="447" t="str">
        <f t="shared" si="8"/>
        <v/>
      </c>
      <c r="J44" s="329" t="str">
        <f>IF(A44="","",IF(Monatsverwendungsnachweis!S55="","",Monatsverwendungsnachweis!S55))</f>
        <v/>
      </c>
      <c r="K44" s="329" t="str">
        <f t="shared" si="9"/>
        <v/>
      </c>
      <c r="L44" s="541">
        <f>Monatsverwendungsnachweis!B55</f>
        <v>0</v>
      </c>
    </row>
    <row r="45" spans="1:12" x14ac:dyDescent="0.25">
      <c r="A45" s="328" t="str">
        <f>IF(UHG_Refi_1_csv!A45="","",IF(VLOOKUP(Monatsverwendungsnachweis!B56,Positionen,9,FALSE)="","",IFERROR(VLOOKUP(Monatsverwendungsnachweis!B56,Positionen,9,FALSE),"")))</f>
        <v/>
      </c>
      <c r="B45" s="329" t="str">
        <f t="shared" si="5"/>
        <v/>
      </c>
      <c r="C45" s="328" t="str">
        <f>IF(A45="","",CONCATENATE("Refi_UHG_2"," / ",Monatsverwendungsnachweis!$D$7," / ",RIGHT(Monatsverwendungsnachweis!$F$7,2)," / ",ROW()-1))</f>
        <v/>
      </c>
      <c r="D45" s="330" t="str">
        <f t="shared" si="6"/>
        <v/>
      </c>
      <c r="E45" s="330" t="str">
        <f t="shared" si="7"/>
        <v/>
      </c>
      <c r="F45" s="329" t="str">
        <f>IF(A45="","",VLOOKUP(Monatsverwendungsnachweis!B56,Positionen,10,FALSE))</f>
        <v/>
      </c>
      <c r="G45" s="328" t="str">
        <f>IF(A45="","",CONCATENATE(UHG_csv!G45," x ",VLOOKUP(Monatsverwendungsnachweis!$B56,Positionen,11,FALSE)*100,"%"))</f>
        <v/>
      </c>
      <c r="H45" s="447" t="str">
        <f>IF(A45="","",ROUND(UHG_csv!H45*VLOOKUP(Monatsverwendungsnachweis!$B56,Positionen,11,FALSE),2))</f>
        <v/>
      </c>
      <c r="I45" s="447" t="str">
        <f t="shared" si="8"/>
        <v/>
      </c>
      <c r="J45" s="329" t="str">
        <f>IF(A45="","",IF(Monatsverwendungsnachweis!S56="","",Monatsverwendungsnachweis!S56))</f>
        <v/>
      </c>
      <c r="K45" s="329" t="str">
        <f t="shared" si="9"/>
        <v/>
      </c>
      <c r="L45" s="541">
        <f>Monatsverwendungsnachweis!B56</f>
        <v>0</v>
      </c>
    </row>
    <row r="46" spans="1:12" x14ac:dyDescent="0.25">
      <c r="A46" s="328" t="str">
        <f>IF(UHG_Refi_1_csv!A46="","",IF(VLOOKUP(Monatsverwendungsnachweis!B57,Positionen,9,FALSE)="","",IFERROR(VLOOKUP(Monatsverwendungsnachweis!B57,Positionen,9,FALSE),"")))</f>
        <v/>
      </c>
      <c r="B46" s="329" t="str">
        <f t="shared" si="5"/>
        <v/>
      </c>
      <c r="C46" s="328" t="str">
        <f>IF(A46="","",CONCATENATE("Refi_UHG_2"," / ",Monatsverwendungsnachweis!$D$7," / ",RIGHT(Monatsverwendungsnachweis!$F$7,2)," / ",ROW()-1))</f>
        <v/>
      </c>
      <c r="D46" s="330" t="str">
        <f t="shared" si="6"/>
        <v/>
      </c>
      <c r="E46" s="330" t="str">
        <f t="shared" si="7"/>
        <v/>
      </c>
      <c r="F46" s="329" t="str">
        <f>IF(A46="","",VLOOKUP(Monatsverwendungsnachweis!B57,Positionen,10,FALSE))</f>
        <v/>
      </c>
      <c r="G46" s="328" t="str">
        <f>IF(A46="","",CONCATENATE(UHG_csv!G46," x ",VLOOKUP(Monatsverwendungsnachweis!$B57,Positionen,11,FALSE)*100,"%"))</f>
        <v/>
      </c>
      <c r="H46" s="447" t="str">
        <f>IF(A46="","",ROUND(UHG_csv!H46*VLOOKUP(Monatsverwendungsnachweis!$B57,Positionen,11,FALSE),2))</f>
        <v/>
      </c>
      <c r="I46" s="447" t="str">
        <f t="shared" si="8"/>
        <v/>
      </c>
      <c r="J46" s="329" t="str">
        <f>IF(A46="","",IF(Monatsverwendungsnachweis!S57="","",Monatsverwendungsnachweis!S57))</f>
        <v/>
      </c>
      <c r="K46" s="329" t="str">
        <f t="shared" si="9"/>
        <v/>
      </c>
      <c r="L46" s="541">
        <f>Monatsverwendungsnachweis!B57</f>
        <v>0</v>
      </c>
    </row>
    <row r="47" spans="1:12" x14ac:dyDescent="0.25">
      <c r="A47" s="328" t="str">
        <f>IF(UHG_Refi_1_csv!A47="","",IF(VLOOKUP(Monatsverwendungsnachweis!B58,Positionen,9,FALSE)="","",IFERROR(VLOOKUP(Monatsverwendungsnachweis!B58,Positionen,9,FALSE),"")))</f>
        <v/>
      </c>
      <c r="B47" s="329" t="str">
        <f t="shared" si="5"/>
        <v/>
      </c>
      <c r="C47" s="328" t="str">
        <f>IF(A47="","",CONCATENATE("Refi_UHG_2"," / ",Monatsverwendungsnachweis!$D$7," / ",RIGHT(Monatsverwendungsnachweis!$F$7,2)," / ",ROW()-1))</f>
        <v/>
      </c>
      <c r="D47" s="330" t="str">
        <f t="shared" si="6"/>
        <v/>
      </c>
      <c r="E47" s="330" t="str">
        <f t="shared" si="7"/>
        <v/>
      </c>
      <c r="F47" s="329" t="str">
        <f>IF(A47="","",VLOOKUP(Monatsverwendungsnachweis!B58,Positionen,10,FALSE))</f>
        <v/>
      </c>
      <c r="G47" s="328" t="str">
        <f>IF(A47="","",CONCATENATE(UHG_csv!G47," x ",VLOOKUP(Monatsverwendungsnachweis!$B58,Positionen,11,FALSE)*100,"%"))</f>
        <v/>
      </c>
      <c r="H47" s="447" t="str">
        <f>IF(A47="","",ROUND(UHG_csv!H47*VLOOKUP(Monatsverwendungsnachweis!$B58,Positionen,11,FALSE),2))</f>
        <v/>
      </c>
      <c r="I47" s="447" t="str">
        <f t="shared" si="8"/>
        <v/>
      </c>
      <c r="J47" s="329" t="str">
        <f>IF(A47="","",IF(Monatsverwendungsnachweis!S58="","",Monatsverwendungsnachweis!S58))</f>
        <v/>
      </c>
      <c r="K47" s="329" t="str">
        <f t="shared" si="9"/>
        <v/>
      </c>
      <c r="L47" s="541">
        <f>Monatsverwendungsnachweis!B58</f>
        <v>0</v>
      </c>
    </row>
    <row r="48" spans="1:12" x14ac:dyDescent="0.25">
      <c r="A48" s="328" t="str">
        <f>IF(UHG_Refi_1_csv!A48="","",IF(VLOOKUP(Monatsverwendungsnachweis!B59,Positionen,9,FALSE)="","",IFERROR(VLOOKUP(Monatsverwendungsnachweis!B59,Positionen,9,FALSE),"")))</f>
        <v/>
      </c>
      <c r="B48" s="329" t="str">
        <f t="shared" si="5"/>
        <v/>
      </c>
      <c r="C48" s="328" t="str">
        <f>IF(A48="","",CONCATENATE("Refi_UHG_2"," / ",Monatsverwendungsnachweis!$D$7," / ",RIGHT(Monatsverwendungsnachweis!$F$7,2)," / ",ROW()-1))</f>
        <v/>
      </c>
      <c r="D48" s="330" t="str">
        <f t="shared" si="6"/>
        <v/>
      </c>
      <c r="E48" s="330" t="str">
        <f t="shared" si="7"/>
        <v/>
      </c>
      <c r="F48" s="329" t="str">
        <f>IF(A48="","",VLOOKUP(Monatsverwendungsnachweis!B59,Positionen,10,FALSE))</f>
        <v/>
      </c>
      <c r="G48" s="328" t="str">
        <f>IF(A48="","",CONCATENATE(UHG_csv!G48," x ",VLOOKUP(Monatsverwendungsnachweis!$B59,Positionen,11,FALSE)*100,"%"))</f>
        <v/>
      </c>
      <c r="H48" s="447" t="str">
        <f>IF(A48="","",ROUND(UHG_csv!H48*VLOOKUP(Monatsverwendungsnachweis!$B59,Positionen,11,FALSE),2))</f>
        <v/>
      </c>
      <c r="I48" s="447" t="str">
        <f t="shared" si="8"/>
        <v/>
      </c>
      <c r="J48" s="329" t="str">
        <f>IF(A48="","",IF(Monatsverwendungsnachweis!S59="","",Monatsverwendungsnachweis!S59))</f>
        <v/>
      </c>
      <c r="K48" s="329" t="str">
        <f t="shared" si="9"/>
        <v/>
      </c>
      <c r="L48" s="541">
        <f>Monatsverwendungsnachweis!B59</f>
        <v>0</v>
      </c>
    </row>
    <row r="49" spans="1:12" x14ac:dyDescent="0.25">
      <c r="A49" s="328" t="str">
        <f>IF(UHG_Refi_1_csv!A49="","",IF(VLOOKUP(Monatsverwendungsnachweis!B60,Positionen,9,FALSE)="","",IFERROR(VLOOKUP(Monatsverwendungsnachweis!B60,Positionen,9,FALSE),"")))</f>
        <v/>
      </c>
      <c r="B49" s="329" t="str">
        <f t="shared" si="5"/>
        <v/>
      </c>
      <c r="C49" s="328" t="str">
        <f>IF(A49="","",CONCATENATE("Refi_UHG_2"," / ",Monatsverwendungsnachweis!$D$7," / ",RIGHT(Monatsverwendungsnachweis!$F$7,2)," / ",ROW()-1))</f>
        <v/>
      </c>
      <c r="D49" s="330" t="str">
        <f t="shared" si="6"/>
        <v/>
      </c>
      <c r="E49" s="330" t="str">
        <f t="shared" si="7"/>
        <v/>
      </c>
      <c r="F49" s="329" t="str">
        <f>IF(A49="","",VLOOKUP(Monatsverwendungsnachweis!B60,Positionen,10,FALSE))</f>
        <v/>
      </c>
      <c r="G49" s="328" t="str">
        <f>IF(A49="","",CONCATENATE(UHG_csv!G49," x ",VLOOKUP(Monatsverwendungsnachweis!$B60,Positionen,11,FALSE)*100,"%"))</f>
        <v/>
      </c>
      <c r="H49" s="447" t="str">
        <f>IF(A49="","",ROUND(UHG_csv!H49*VLOOKUP(Monatsverwendungsnachweis!$B60,Positionen,11,FALSE),2))</f>
        <v/>
      </c>
      <c r="I49" s="447" t="str">
        <f t="shared" si="8"/>
        <v/>
      </c>
      <c r="J49" s="329" t="str">
        <f>IF(A49="","",IF(Monatsverwendungsnachweis!S60="","",Monatsverwendungsnachweis!S60))</f>
        <v/>
      </c>
      <c r="K49" s="329" t="str">
        <f t="shared" si="9"/>
        <v/>
      </c>
      <c r="L49" s="541">
        <f>Monatsverwendungsnachweis!B60</f>
        <v>0</v>
      </c>
    </row>
    <row r="50" spans="1:12" x14ac:dyDescent="0.25">
      <c r="A50" s="328" t="str">
        <f>IF(UHG_Refi_1_csv!A50="","",IF(VLOOKUP(Monatsverwendungsnachweis!B61,Positionen,9,FALSE)="","",IFERROR(VLOOKUP(Monatsverwendungsnachweis!B61,Positionen,9,FALSE),"")))</f>
        <v/>
      </c>
      <c r="B50" s="329" t="str">
        <f t="shared" si="5"/>
        <v/>
      </c>
      <c r="C50" s="328" t="str">
        <f>IF(A50="","",CONCATENATE("Refi_UHG_2"," / ",Monatsverwendungsnachweis!$D$7," / ",RIGHT(Monatsverwendungsnachweis!$F$7,2)," / ",ROW()-1))</f>
        <v/>
      </c>
      <c r="D50" s="330" t="str">
        <f t="shared" si="6"/>
        <v/>
      </c>
      <c r="E50" s="330" t="str">
        <f t="shared" si="7"/>
        <v/>
      </c>
      <c r="F50" s="329" t="str">
        <f>IF(A50="","",VLOOKUP(Monatsverwendungsnachweis!B61,Positionen,10,FALSE))</f>
        <v/>
      </c>
      <c r="G50" s="328" t="str">
        <f>IF(A50="","",CONCATENATE(UHG_csv!G50," x ",VLOOKUP(Monatsverwendungsnachweis!$B61,Positionen,11,FALSE)*100,"%"))</f>
        <v/>
      </c>
      <c r="H50" s="447" t="str">
        <f>IF(A50="","",ROUND(UHG_csv!H50*VLOOKUP(Monatsverwendungsnachweis!$B61,Positionen,11,FALSE),2))</f>
        <v/>
      </c>
      <c r="I50" s="447" t="str">
        <f t="shared" si="8"/>
        <v/>
      </c>
      <c r="J50" s="329" t="str">
        <f>IF(A50="","",IF(Monatsverwendungsnachweis!S61="","",Monatsverwendungsnachweis!S61))</f>
        <v/>
      </c>
      <c r="K50" s="329" t="str">
        <f t="shared" si="9"/>
        <v/>
      </c>
      <c r="L50" s="541">
        <f>Monatsverwendungsnachweis!B61</f>
        <v>0</v>
      </c>
    </row>
    <row r="51" spans="1:12" x14ac:dyDescent="0.25">
      <c r="A51" s="328" t="str">
        <f>IF(UHG_Refi_1_csv!A51="","",IF(VLOOKUP(Monatsverwendungsnachweis!B62,Positionen,9,FALSE)="","",IFERROR(VLOOKUP(Monatsverwendungsnachweis!B62,Positionen,9,FALSE),"")))</f>
        <v/>
      </c>
      <c r="B51" s="329" t="str">
        <f t="shared" si="5"/>
        <v/>
      </c>
      <c r="C51" s="328" t="str">
        <f>IF(A51="","",CONCATENATE("Refi_UHG_2"," / ",Monatsverwendungsnachweis!$D$7," / ",RIGHT(Monatsverwendungsnachweis!$F$7,2)," / ",ROW()-1))</f>
        <v/>
      </c>
      <c r="D51" s="330" t="str">
        <f t="shared" si="6"/>
        <v/>
      </c>
      <c r="E51" s="330" t="str">
        <f t="shared" si="7"/>
        <v/>
      </c>
      <c r="F51" s="329" t="str">
        <f>IF(A51="","",VLOOKUP(Monatsverwendungsnachweis!B62,Positionen,10,FALSE))</f>
        <v/>
      </c>
      <c r="G51" s="328" t="str">
        <f>IF(A51="","",CONCATENATE(UHG_csv!G51," x ",VLOOKUP(Monatsverwendungsnachweis!$B62,Positionen,11,FALSE)*100,"%"))</f>
        <v/>
      </c>
      <c r="H51" s="447" t="str">
        <f>IF(A51="","",ROUND(UHG_csv!H51*VLOOKUP(Monatsverwendungsnachweis!$B62,Positionen,11,FALSE),2))</f>
        <v/>
      </c>
      <c r="I51" s="447" t="str">
        <f t="shared" si="8"/>
        <v/>
      </c>
      <c r="J51" s="329" t="str">
        <f>IF(A51="","",IF(Monatsverwendungsnachweis!S62="","",Monatsverwendungsnachweis!S62))</f>
        <v/>
      </c>
      <c r="K51" s="329" t="str">
        <f t="shared" si="9"/>
        <v/>
      </c>
      <c r="L51" s="541">
        <f>Monatsverwendungsnachweis!B62</f>
        <v>0</v>
      </c>
    </row>
    <row r="52" spans="1:12" x14ac:dyDescent="0.25">
      <c r="A52" s="328" t="str">
        <f>IF(UHG_Refi_1_csv!A52="","",IF(VLOOKUP(Monatsverwendungsnachweis!B63,Positionen,9,FALSE)="","",IFERROR(VLOOKUP(Monatsverwendungsnachweis!B63,Positionen,9,FALSE),"")))</f>
        <v/>
      </c>
      <c r="B52" s="329" t="str">
        <f t="shared" si="5"/>
        <v/>
      </c>
      <c r="C52" s="328" t="str">
        <f>IF(A52="","",CONCATENATE("Refi_UHG_2"," / ",Monatsverwendungsnachweis!$D$7," / ",RIGHT(Monatsverwendungsnachweis!$F$7,2)," / ",ROW()-1))</f>
        <v/>
      </c>
      <c r="D52" s="330" t="str">
        <f t="shared" si="6"/>
        <v/>
      </c>
      <c r="E52" s="330" t="str">
        <f t="shared" si="7"/>
        <v/>
      </c>
      <c r="F52" s="329" t="str">
        <f>IF(A52="","",VLOOKUP(Monatsverwendungsnachweis!B63,Positionen,10,FALSE))</f>
        <v/>
      </c>
      <c r="G52" s="328" t="str">
        <f>IF(A52="","",CONCATENATE(UHG_csv!G52," x ",VLOOKUP(Monatsverwendungsnachweis!$B63,Positionen,11,FALSE)*100,"%"))</f>
        <v/>
      </c>
      <c r="H52" s="447" t="str">
        <f>IF(A52="","",ROUND(UHG_csv!H52*VLOOKUP(Monatsverwendungsnachweis!$B63,Positionen,11,FALSE),2))</f>
        <v/>
      </c>
      <c r="I52" s="447" t="str">
        <f t="shared" si="8"/>
        <v/>
      </c>
      <c r="J52" s="329" t="str">
        <f>IF(A52="","",IF(Monatsverwendungsnachweis!S63="","",Monatsverwendungsnachweis!S63))</f>
        <v/>
      </c>
      <c r="K52" s="329" t="str">
        <f t="shared" si="9"/>
        <v/>
      </c>
      <c r="L52" s="541">
        <f>Monatsverwendungsnachweis!B63</f>
        <v>0</v>
      </c>
    </row>
    <row r="53" spans="1:12" x14ac:dyDescent="0.25">
      <c r="A53" s="328" t="str">
        <f>IF(UHG_Refi_1_csv!A53="","",IF(VLOOKUP(Monatsverwendungsnachweis!B64,Positionen,9,FALSE)="","",IFERROR(VLOOKUP(Monatsverwendungsnachweis!B64,Positionen,9,FALSE),"")))</f>
        <v/>
      </c>
      <c r="B53" s="329" t="str">
        <f t="shared" si="5"/>
        <v/>
      </c>
      <c r="C53" s="328" t="str">
        <f>IF(A53="","",CONCATENATE("Refi_UHG_2"," / ",Monatsverwendungsnachweis!$D$7," / ",RIGHT(Monatsverwendungsnachweis!$F$7,2)," / ",ROW()-1))</f>
        <v/>
      </c>
      <c r="D53" s="330" t="str">
        <f t="shared" si="6"/>
        <v/>
      </c>
      <c r="E53" s="330" t="str">
        <f t="shared" si="7"/>
        <v/>
      </c>
      <c r="F53" s="329" t="str">
        <f>IF(A53="","",VLOOKUP(Monatsverwendungsnachweis!B64,Positionen,10,FALSE))</f>
        <v/>
      </c>
      <c r="G53" s="328" t="str">
        <f>IF(A53="","",CONCATENATE(UHG_csv!G53," x ",VLOOKUP(Monatsverwendungsnachweis!$B64,Positionen,11,FALSE)*100,"%"))</f>
        <v/>
      </c>
      <c r="H53" s="447" t="str">
        <f>IF(A53="","",ROUND(UHG_csv!H53*VLOOKUP(Monatsverwendungsnachweis!$B64,Positionen,11,FALSE),2))</f>
        <v/>
      </c>
      <c r="I53" s="447" t="str">
        <f t="shared" si="8"/>
        <v/>
      </c>
      <c r="J53" s="329" t="str">
        <f>IF(A53="","",IF(Monatsverwendungsnachweis!S64="","",Monatsverwendungsnachweis!S64))</f>
        <v/>
      </c>
      <c r="K53" s="329" t="str">
        <f t="shared" si="9"/>
        <v/>
      </c>
      <c r="L53" s="541">
        <f>Monatsverwendungsnachweis!B64</f>
        <v>0</v>
      </c>
    </row>
    <row r="54" spans="1:12" x14ac:dyDescent="0.25">
      <c r="A54" s="328" t="str">
        <f>IF(UHG_Refi_1_csv!A54="","",IF(VLOOKUP(Monatsverwendungsnachweis!B65,Positionen,9,FALSE)="","",IFERROR(VLOOKUP(Monatsverwendungsnachweis!B65,Positionen,9,FALSE),"")))</f>
        <v/>
      </c>
      <c r="B54" s="329" t="str">
        <f t="shared" si="5"/>
        <v/>
      </c>
      <c r="C54" s="328" t="str">
        <f>IF(A54="","",CONCATENATE("Refi_UHG_2"," / ",Monatsverwendungsnachweis!$D$7," / ",RIGHT(Monatsverwendungsnachweis!$F$7,2)," / ",ROW()-1))</f>
        <v/>
      </c>
      <c r="D54" s="330" t="str">
        <f t="shared" si="6"/>
        <v/>
      </c>
      <c r="E54" s="330" t="str">
        <f t="shared" si="7"/>
        <v/>
      </c>
      <c r="F54" s="329" t="str">
        <f>IF(A54="","",VLOOKUP(Monatsverwendungsnachweis!B65,Positionen,10,FALSE))</f>
        <v/>
      </c>
      <c r="G54" s="328" t="str">
        <f>IF(A54="","",CONCATENATE(UHG_csv!G54," x ",VLOOKUP(Monatsverwendungsnachweis!$B65,Positionen,11,FALSE)*100,"%"))</f>
        <v/>
      </c>
      <c r="H54" s="447" t="str">
        <f>IF(A54="","",ROUND(UHG_csv!H54*VLOOKUP(Monatsverwendungsnachweis!$B65,Positionen,11,FALSE),2))</f>
        <v/>
      </c>
      <c r="I54" s="447" t="str">
        <f t="shared" si="8"/>
        <v/>
      </c>
      <c r="J54" s="329" t="str">
        <f>IF(A54="","",IF(Monatsverwendungsnachweis!S65="","",Monatsverwendungsnachweis!S65))</f>
        <v/>
      </c>
      <c r="K54" s="329" t="str">
        <f t="shared" si="9"/>
        <v/>
      </c>
      <c r="L54" s="541">
        <f>Monatsverwendungsnachweis!B65</f>
        <v>0</v>
      </c>
    </row>
    <row r="55" spans="1:12" x14ac:dyDescent="0.25">
      <c r="A55" s="328" t="str">
        <f>IF(UHG_Refi_1_csv!A55="","",IF(VLOOKUP(Monatsverwendungsnachweis!B66,Positionen,9,FALSE)="","",IFERROR(VLOOKUP(Monatsverwendungsnachweis!B66,Positionen,9,FALSE),"")))</f>
        <v/>
      </c>
      <c r="B55" s="329" t="str">
        <f t="shared" si="5"/>
        <v/>
      </c>
      <c r="C55" s="328" t="str">
        <f>IF(A55="","",CONCATENATE("Refi_UHG_2"," / ",Monatsverwendungsnachweis!$D$7," / ",RIGHT(Monatsverwendungsnachweis!$F$7,2)," / ",ROW()-1))</f>
        <v/>
      </c>
      <c r="D55" s="330" t="str">
        <f t="shared" si="6"/>
        <v/>
      </c>
      <c r="E55" s="330" t="str">
        <f t="shared" si="7"/>
        <v/>
      </c>
      <c r="F55" s="329" t="str">
        <f>IF(A55="","",VLOOKUP(Monatsverwendungsnachweis!B66,Positionen,10,FALSE))</f>
        <v/>
      </c>
      <c r="G55" s="328" t="str">
        <f>IF(A55="","",CONCATENATE(UHG_csv!G55," x ",VLOOKUP(Monatsverwendungsnachweis!$B66,Positionen,11,FALSE)*100,"%"))</f>
        <v/>
      </c>
      <c r="H55" s="447" t="str">
        <f>IF(A55="","",ROUND(UHG_csv!H55*VLOOKUP(Monatsverwendungsnachweis!$B66,Positionen,11,FALSE),2))</f>
        <v/>
      </c>
      <c r="I55" s="447" t="str">
        <f t="shared" si="8"/>
        <v/>
      </c>
      <c r="J55" s="329" t="str">
        <f>IF(A55="","",IF(Monatsverwendungsnachweis!S66="","",Monatsverwendungsnachweis!S66))</f>
        <v/>
      </c>
      <c r="K55" s="329" t="str">
        <f t="shared" si="9"/>
        <v/>
      </c>
      <c r="L55" s="541">
        <f>Monatsverwendungsnachweis!B66</f>
        <v>0</v>
      </c>
    </row>
    <row r="56" spans="1:12" x14ac:dyDescent="0.25">
      <c r="A56" s="328" t="str">
        <f>IF(UHG_Refi_1_csv!A56="","",IF(VLOOKUP(Monatsverwendungsnachweis!B67,Positionen,9,FALSE)="","",IFERROR(VLOOKUP(Monatsverwendungsnachweis!B67,Positionen,9,FALSE),"")))</f>
        <v/>
      </c>
      <c r="B56" s="329" t="str">
        <f t="shared" si="5"/>
        <v/>
      </c>
      <c r="C56" s="328" t="str">
        <f>IF(A56="","",CONCATENATE("Refi_UHG_2"," / ",Monatsverwendungsnachweis!$D$7," / ",RIGHT(Monatsverwendungsnachweis!$F$7,2)," / ",ROW()-1))</f>
        <v/>
      </c>
      <c r="D56" s="330" t="str">
        <f t="shared" si="6"/>
        <v/>
      </c>
      <c r="E56" s="330" t="str">
        <f t="shared" si="7"/>
        <v/>
      </c>
      <c r="F56" s="329" t="str">
        <f>IF(A56="","",VLOOKUP(Monatsverwendungsnachweis!B67,Positionen,10,FALSE))</f>
        <v/>
      </c>
      <c r="G56" s="328" t="str">
        <f>IF(A56="","",CONCATENATE(UHG_csv!G56," x ",VLOOKUP(Monatsverwendungsnachweis!$B67,Positionen,11,FALSE)*100,"%"))</f>
        <v/>
      </c>
      <c r="H56" s="447" t="str">
        <f>IF(A56="","",ROUND(UHG_csv!H56*VLOOKUP(Monatsverwendungsnachweis!$B67,Positionen,11,FALSE),2))</f>
        <v/>
      </c>
      <c r="I56" s="447" t="str">
        <f t="shared" si="8"/>
        <v/>
      </c>
      <c r="J56" s="329" t="str">
        <f>IF(A56="","",IF(Monatsverwendungsnachweis!S67="","",Monatsverwendungsnachweis!S67))</f>
        <v/>
      </c>
      <c r="K56" s="329" t="str">
        <f t="shared" si="9"/>
        <v/>
      </c>
      <c r="L56" s="541">
        <f>Monatsverwendungsnachweis!B67</f>
        <v>0</v>
      </c>
    </row>
    <row r="57" spans="1:12" x14ac:dyDescent="0.25">
      <c r="A57" s="328" t="str">
        <f>IF(UHG_Refi_1_csv!A57="","",IF(VLOOKUP(Monatsverwendungsnachweis!B68,Positionen,9,FALSE)="","",IFERROR(VLOOKUP(Monatsverwendungsnachweis!B68,Positionen,9,FALSE),"")))</f>
        <v/>
      </c>
      <c r="B57" s="329" t="str">
        <f t="shared" si="5"/>
        <v/>
      </c>
      <c r="C57" s="328" t="str">
        <f>IF(A57="","",CONCATENATE("Refi_UHG_2"," / ",Monatsverwendungsnachweis!$D$7," / ",RIGHT(Monatsverwendungsnachweis!$F$7,2)," / ",ROW()-1))</f>
        <v/>
      </c>
      <c r="D57" s="330" t="str">
        <f t="shared" si="6"/>
        <v/>
      </c>
      <c r="E57" s="330" t="str">
        <f t="shared" si="7"/>
        <v/>
      </c>
      <c r="F57" s="329" t="str">
        <f>IF(A57="","",VLOOKUP(Monatsverwendungsnachweis!B68,Positionen,10,FALSE))</f>
        <v/>
      </c>
      <c r="G57" s="328" t="str">
        <f>IF(A57="","",CONCATENATE(UHG_csv!G57," x ",VLOOKUP(Monatsverwendungsnachweis!$B68,Positionen,11,FALSE)*100,"%"))</f>
        <v/>
      </c>
      <c r="H57" s="447" t="str">
        <f>IF(A57="","",ROUND(UHG_csv!H57*VLOOKUP(Monatsverwendungsnachweis!$B68,Positionen,11,FALSE),2))</f>
        <v/>
      </c>
      <c r="I57" s="447" t="str">
        <f t="shared" si="8"/>
        <v/>
      </c>
      <c r="J57" s="329" t="str">
        <f>IF(A57="","",IF(Monatsverwendungsnachweis!S68="","",Monatsverwendungsnachweis!S68))</f>
        <v/>
      </c>
      <c r="K57" s="329" t="str">
        <f t="shared" si="9"/>
        <v/>
      </c>
      <c r="L57" s="541">
        <f>Monatsverwendungsnachweis!B68</f>
        <v>0</v>
      </c>
    </row>
    <row r="58" spans="1:12" x14ac:dyDescent="0.25">
      <c r="A58" s="328" t="str">
        <f>IF(UHG_Refi_1_csv!A58="","",IF(VLOOKUP(Monatsverwendungsnachweis!B69,Positionen,9,FALSE)="","",IFERROR(VLOOKUP(Monatsverwendungsnachweis!B69,Positionen,9,FALSE),"")))</f>
        <v/>
      </c>
      <c r="B58" s="329" t="str">
        <f t="shared" si="5"/>
        <v/>
      </c>
      <c r="C58" s="328" t="str">
        <f>IF(A58="","",CONCATENATE("Refi_UHG_2"," / ",Monatsverwendungsnachweis!$D$7," / ",RIGHT(Monatsverwendungsnachweis!$F$7,2)," / ",ROW()-1))</f>
        <v/>
      </c>
      <c r="D58" s="330" t="str">
        <f t="shared" si="6"/>
        <v/>
      </c>
      <c r="E58" s="330" t="str">
        <f t="shared" si="7"/>
        <v/>
      </c>
      <c r="F58" s="329" t="str">
        <f>IF(A58="","",VLOOKUP(Monatsverwendungsnachweis!B69,Positionen,10,FALSE))</f>
        <v/>
      </c>
      <c r="G58" s="328" t="str">
        <f>IF(A58="","",CONCATENATE(UHG_csv!G58," x ",VLOOKUP(Monatsverwendungsnachweis!$B69,Positionen,11,FALSE)*100,"%"))</f>
        <v/>
      </c>
      <c r="H58" s="447" t="str">
        <f>IF(A58="","",ROUND(UHG_csv!H58*VLOOKUP(Monatsverwendungsnachweis!$B69,Positionen,11,FALSE),2))</f>
        <v/>
      </c>
      <c r="I58" s="447" t="str">
        <f t="shared" si="8"/>
        <v/>
      </c>
      <c r="J58" s="329" t="str">
        <f>IF(A58="","",IF(Monatsverwendungsnachweis!S69="","",Monatsverwendungsnachweis!S69))</f>
        <v/>
      </c>
      <c r="K58" s="329" t="str">
        <f t="shared" si="9"/>
        <v/>
      </c>
      <c r="L58" s="541">
        <f>Monatsverwendungsnachweis!B69</f>
        <v>0</v>
      </c>
    </row>
    <row r="59" spans="1:12" x14ac:dyDescent="0.25">
      <c r="A59" s="328" t="str">
        <f>IF(UHG_Refi_1_csv!A59="","",IF(VLOOKUP(Monatsverwendungsnachweis!B70,Positionen,9,FALSE)="","",IFERROR(VLOOKUP(Monatsverwendungsnachweis!B70,Positionen,9,FALSE),"")))</f>
        <v/>
      </c>
      <c r="B59" s="329" t="str">
        <f t="shared" si="5"/>
        <v/>
      </c>
      <c r="C59" s="328" t="str">
        <f>IF(A59="","",CONCATENATE("Refi_UHG_2"," / ",Monatsverwendungsnachweis!$D$7," / ",RIGHT(Monatsverwendungsnachweis!$F$7,2)," / ",ROW()-1))</f>
        <v/>
      </c>
      <c r="D59" s="330" t="str">
        <f t="shared" si="6"/>
        <v/>
      </c>
      <c r="E59" s="330" t="str">
        <f t="shared" si="7"/>
        <v/>
      </c>
      <c r="F59" s="329" t="str">
        <f>IF(A59="","",VLOOKUP(Monatsverwendungsnachweis!B70,Positionen,10,FALSE))</f>
        <v/>
      </c>
      <c r="G59" s="328" t="str">
        <f>IF(A59="","",CONCATENATE(UHG_csv!G59," x ",VLOOKUP(Monatsverwendungsnachweis!$B70,Positionen,11,FALSE)*100,"%"))</f>
        <v/>
      </c>
      <c r="H59" s="447" t="str">
        <f>IF(A59="","",ROUND(UHG_csv!H59*VLOOKUP(Monatsverwendungsnachweis!$B70,Positionen,11,FALSE),2))</f>
        <v/>
      </c>
      <c r="I59" s="447" t="str">
        <f t="shared" si="8"/>
        <v/>
      </c>
      <c r="J59" s="329" t="str">
        <f>IF(A59="","",IF(Monatsverwendungsnachweis!S70="","",Monatsverwendungsnachweis!S70))</f>
        <v/>
      </c>
      <c r="K59" s="329" t="str">
        <f t="shared" si="9"/>
        <v/>
      </c>
      <c r="L59" s="541">
        <f>Monatsverwendungsnachweis!B70</f>
        <v>0</v>
      </c>
    </row>
    <row r="60" spans="1:12" x14ac:dyDescent="0.25">
      <c r="A60" s="328" t="str">
        <f>IF(UHG_Refi_1_csv!A60="","",IF(VLOOKUP(Monatsverwendungsnachweis!B71,Positionen,9,FALSE)="","",IFERROR(VLOOKUP(Monatsverwendungsnachweis!B71,Positionen,9,FALSE),"")))</f>
        <v/>
      </c>
      <c r="B60" s="329" t="str">
        <f t="shared" si="5"/>
        <v/>
      </c>
      <c r="C60" s="328" t="str">
        <f>IF(A60="","",CONCATENATE("Refi_UHG_2"," / ",Monatsverwendungsnachweis!$D$7," / ",RIGHT(Monatsverwendungsnachweis!$F$7,2)," / ",ROW()-1))</f>
        <v/>
      </c>
      <c r="D60" s="330" t="str">
        <f t="shared" si="6"/>
        <v/>
      </c>
      <c r="E60" s="330" t="str">
        <f t="shared" si="7"/>
        <v/>
      </c>
      <c r="F60" s="329" t="str">
        <f>IF(A60="","",VLOOKUP(Monatsverwendungsnachweis!B71,Positionen,10,FALSE))</f>
        <v/>
      </c>
      <c r="G60" s="328" t="str">
        <f>IF(A60="","",CONCATENATE(UHG_csv!G60," x ",VLOOKUP(Monatsverwendungsnachweis!$B71,Positionen,11,FALSE)*100,"%"))</f>
        <v/>
      </c>
      <c r="H60" s="447" t="str">
        <f>IF(A60="","",ROUND(UHG_csv!H60*VLOOKUP(Monatsverwendungsnachweis!$B71,Positionen,11,FALSE),2))</f>
        <v/>
      </c>
      <c r="I60" s="447" t="str">
        <f t="shared" si="8"/>
        <v/>
      </c>
      <c r="J60" s="329" t="str">
        <f>IF(A60="","",IF(Monatsverwendungsnachweis!S71="","",Monatsverwendungsnachweis!S71))</f>
        <v/>
      </c>
      <c r="K60" s="329" t="str">
        <f t="shared" si="9"/>
        <v/>
      </c>
      <c r="L60" s="541">
        <f>Monatsverwendungsnachweis!B71</f>
        <v>0</v>
      </c>
    </row>
    <row r="61" spans="1:12" x14ac:dyDescent="0.25">
      <c r="A61" s="328" t="str">
        <f>IF(UHG_Refi_1_csv!A61="","",IF(VLOOKUP(Monatsverwendungsnachweis!B72,Positionen,9,FALSE)="","",IFERROR(VLOOKUP(Monatsverwendungsnachweis!B72,Positionen,9,FALSE),"")))</f>
        <v/>
      </c>
      <c r="B61" s="329" t="str">
        <f t="shared" si="5"/>
        <v/>
      </c>
      <c r="C61" s="328" t="str">
        <f>IF(A61="","",CONCATENATE("Refi_UHG_2"," / ",Monatsverwendungsnachweis!$D$7," / ",RIGHT(Monatsverwendungsnachweis!$F$7,2)," / ",ROW()-1))</f>
        <v/>
      </c>
      <c r="D61" s="330" t="str">
        <f t="shared" si="6"/>
        <v/>
      </c>
      <c r="E61" s="330" t="str">
        <f t="shared" si="7"/>
        <v/>
      </c>
      <c r="F61" s="329" t="str">
        <f>IF(A61="","",VLOOKUP(Monatsverwendungsnachweis!B72,Positionen,10,FALSE))</f>
        <v/>
      </c>
      <c r="G61" s="328" t="str">
        <f>IF(A61="","",CONCATENATE(UHG_csv!G61," x ",VLOOKUP(Monatsverwendungsnachweis!$B72,Positionen,11,FALSE)*100,"%"))</f>
        <v/>
      </c>
      <c r="H61" s="447" t="str">
        <f>IF(A61="","",ROUND(UHG_csv!H61*VLOOKUP(Monatsverwendungsnachweis!$B72,Positionen,11,FALSE),2))</f>
        <v/>
      </c>
      <c r="I61" s="447" t="str">
        <f t="shared" si="8"/>
        <v/>
      </c>
      <c r="J61" s="329" t="str">
        <f>IF(A61="","",IF(Monatsverwendungsnachweis!S72="","",Monatsverwendungsnachweis!S72))</f>
        <v/>
      </c>
      <c r="K61" s="329" t="str">
        <f t="shared" si="9"/>
        <v/>
      </c>
      <c r="L61" s="541">
        <f>Monatsverwendungsnachweis!B72</f>
        <v>0</v>
      </c>
    </row>
    <row r="62" spans="1:12" x14ac:dyDescent="0.25">
      <c r="A62" s="328" t="str">
        <f>IF(UHG_Refi_1_csv!A62="","",IF(VLOOKUP(Monatsverwendungsnachweis!B73,Positionen,9,FALSE)="","",IFERROR(VLOOKUP(Monatsverwendungsnachweis!B73,Positionen,9,FALSE),"")))</f>
        <v/>
      </c>
      <c r="B62" s="329" t="str">
        <f t="shared" si="5"/>
        <v/>
      </c>
      <c r="C62" s="328" t="str">
        <f>IF(A62="","",CONCATENATE("Refi_UHG_2"," / ",Monatsverwendungsnachweis!$D$7," / ",RIGHT(Monatsverwendungsnachweis!$F$7,2)," / ",ROW()-1))</f>
        <v/>
      </c>
      <c r="D62" s="330" t="str">
        <f t="shared" si="6"/>
        <v/>
      </c>
      <c r="E62" s="330" t="str">
        <f t="shared" si="7"/>
        <v/>
      </c>
      <c r="F62" s="329" t="str">
        <f>IF(A62="","",VLOOKUP(Monatsverwendungsnachweis!B73,Positionen,10,FALSE))</f>
        <v/>
      </c>
      <c r="G62" s="328" t="str">
        <f>IF(A62="","",CONCATENATE(UHG_csv!G62," x ",VLOOKUP(Monatsverwendungsnachweis!$B73,Positionen,11,FALSE)*100,"%"))</f>
        <v/>
      </c>
      <c r="H62" s="447" t="str">
        <f>IF(A62="","",ROUND(UHG_csv!H62*VLOOKUP(Monatsverwendungsnachweis!$B73,Positionen,11,FALSE),2))</f>
        <v/>
      </c>
      <c r="I62" s="447" t="str">
        <f t="shared" si="8"/>
        <v/>
      </c>
      <c r="J62" s="329" t="str">
        <f>IF(A62="","",IF(Monatsverwendungsnachweis!S73="","",Monatsverwendungsnachweis!S73))</f>
        <v/>
      </c>
      <c r="K62" s="329" t="str">
        <f t="shared" si="9"/>
        <v/>
      </c>
      <c r="L62" s="541">
        <f>Monatsverwendungsnachweis!B73</f>
        <v>0</v>
      </c>
    </row>
    <row r="63" spans="1:12" x14ac:dyDescent="0.25">
      <c r="A63" s="328" t="str">
        <f>IF(UHG_Refi_1_csv!A63="","",IF(VLOOKUP(Monatsverwendungsnachweis!B74,Positionen,9,FALSE)="","",IFERROR(VLOOKUP(Monatsverwendungsnachweis!B74,Positionen,9,FALSE),"")))</f>
        <v/>
      </c>
      <c r="B63" s="329" t="str">
        <f t="shared" si="5"/>
        <v/>
      </c>
      <c r="C63" s="328" t="str">
        <f>IF(A63="","",CONCATENATE("Refi_UHG_2"," / ",Monatsverwendungsnachweis!$D$7," / ",RIGHT(Monatsverwendungsnachweis!$F$7,2)," / ",ROW()-1))</f>
        <v/>
      </c>
      <c r="D63" s="330" t="str">
        <f t="shared" si="6"/>
        <v/>
      </c>
      <c r="E63" s="330" t="str">
        <f t="shared" si="7"/>
        <v/>
      </c>
      <c r="F63" s="329" t="str">
        <f>IF(A63="","",VLOOKUP(Monatsverwendungsnachweis!B74,Positionen,10,FALSE))</f>
        <v/>
      </c>
      <c r="G63" s="328" t="str">
        <f>IF(A63="","",CONCATENATE(UHG_csv!G63," x ",VLOOKUP(Monatsverwendungsnachweis!$B74,Positionen,11,FALSE)*100,"%"))</f>
        <v/>
      </c>
      <c r="H63" s="447" t="str">
        <f>IF(A63="","",ROUND(UHG_csv!H63*VLOOKUP(Monatsverwendungsnachweis!$B74,Positionen,11,FALSE),2))</f>
        <v/>
      </c>
      <c r="I63" s="447" t="str">
        <f t="shared" si="8"/>
        <v/>
      </c>
      <c r="J63" s="329" t="str">
        <f>IF(A63="","",IF(Monatsverwendungsnachweis!S74="","",Monatsverwendungsnachweis!S74))</f>
        <v/>
      </c>
      <c r="K63" s="329" t="str">
        <f t="shared" si="9"/>
        <v/>
      </c>
      <c r="L63" s="541">
        <f>Monatsverwendungsnachweis!B74</f>
        <v>0</v>
      </c>
    </row>
    <row r="64" spans="1:12" x14ac:dyDescent="0.25">
      <c r="A64" s="328" t="str">
        <f>IF(UHG_Refi_1_csv!A64="","",IF(VLOOKUP(Monatsverwendungsnachweis!B75,Positionen,9,FALSE)="","",IFERROR(VLOOKUP(Monatsverwendungsnachweis!B75,Positionen,9,FALSE),"")))</f>
        <v/>
      </c>
      <c r="B64" s="329" t="str">
        <f t="shared" si="5"/>
        <v/>
      </c>
      <c r="C64" s="328" t="str">
        <f>IF(A64="","",CONCATENATE("Refi_UHG_2"," / ",Monatsverwendungsnachweis!$D$7," / ",RIGHT(Monatsverwendungsnachweis!$F$7,2)," / ",ROW()-1))</f>
        <v/>
      </c>
      <c r="D64" s="330" t="str">
        <f t="shared" si="6"/>
        <v/>
      </c>
      <c r="E64" s="330" t="str">
        <f t="shared" si="7"/>
        <v/>
      </c>
      <c r="F64" s="329" t="str">
        <f>IF(A64="","",VLOOKUP(Monatsverwendungsnachweis!B75,Positionen,10,FALSE))</f>
        <v/>
      </c>
      <c r="G64" s="328" t="str">
        <f>IF(A64="","",CONCATENATE(UHG_csv!G64," x ",VLOOKUP(Monatsverwendungsnachweis!$B75,Positionen,11,FALSE)*100,"%"))</f>
        <v/>
      </c>
      <c r="H64" s="447" t="str">
        <f>IF(A64="","",ROUND(UHG_csv!H64*VLOOKUP(Monatsverwendungsnachweis!$B75,Positionen,11,FALSE),2))</f>
        <v/>
      </c>
      <c r="I64" s="447" t="str">
        <f t="shared" si="8"/>
        <v/>
      </c>
      <c r="J64" s="329" t="str">
        <f>IF(A64="","",IF(Monatsverwendungsnachweis!S75="","",Monatsverwendungsnachweis!S75))</f>
        <v/>
      </c>
      <c r="K64" s="329" t="str">
        <f t="shared" si="9"/>
        <v/>
      </c>
      <c r="L64" s="541">
        <f>Monatsverwendungsnachweis!B75</f>
        <v>0</v>
      </c>
    </row>
    <row r="65" spans="1:12" x14ac:dyDescent="0.25">
      <c r="A65" s="328" t="str">
        <f>IF(UHG_Refi_1_csv!A65="","",IF(VLOOKUP(Monatsverwendungsnachweis!B76,Positionen,9,FALSE)="","",IFERROR(VLOOKUP(Monatsverwendungsnachweis!B76,Positionen,9,FALSE),"")))</f>
        <v/>
      </c>
      <c r="B65" s="329" t="str">
        <f t="shared" si="5"/>
        <v/>
      </c>
      <c r="C65" s="328" t="str">
        <f>IF(A65="","",CONCATENATE("Refi_UHG_2"," / ",Monatsverwendungsnachweis!$D$7," / ",RIGHT(Monatsverwendungsnachweis!$F$7,2)," / ",ROW()-1))</f>
        <v/>
      </c>
      <c r="D65" s="330" t="str">
        <f t="shared" si="6"/>
        <v/>
      </c>
      <c r="E65" s="330" t="str">
        <f t="shared" si="7"/>
        <v/>
      </c>
      <c r="F65" s="329" t="str">
        <f>IF(A65="","",VLOOKUP(Monatsverwendungsnachweis!B76,Positionen,10,FALSE))</f>
        <v/>
      </c>
      <c r="G65" s="328" t="str">
        <f>IF(A65="","",CONCATENATE(UHG_csv!G65," x ",VLOOKUP(Monatsverwendungsnachweis!$B76,Positionen,11,FALSE)*100,"%"))</f>
        <v/>
      </c>
      <c r="H65" s="447" t="str">
        <f>IF(A65="","",ROUND(UHG_csv!H65*VLOOKUP(Monatsverwendungsnachweis!$B76,Positionen,11,FALSE),2))</f>
        <v/>
      </c>
      <c r="I65" s="447" t="str">
        <f t="shared" si="8"/>
        <v/>
      </c>
      <c r="J65" s="329" t="str">
        <f>IF(A65="","",IF(Monatsverwendungsnachweis!S76="","",Monatsverwendungsnachweis!S76))</f>
        <v/>
      </c>
      <c r="K65" s="329" t="str">
        <f t="shared" si="9"/>
        <v/>
      </c>
      <c r="L65" s="541">
        <f>Monatsverwendungsnachweis!B76</f>
        <v>0</v>
      </c>
    </row>
    <row r="66" spans="1:12" x14ac:dyDescent="0.25">
      <c r="A66" s="328" t="str">
        <f>IF(UHG_Refi_1_csv!A66="","",IF(VLOOKUP(Monatsverwendungsnachweis!B77,Positionen,9,FALSE)="","",IFERROR(VLOOKUP(Monatsverwendungsnachweis!B77,Positionen,9,FALSE),"")))</f>
        <v/>
      </c>
      <c r="B66" s="329" t="str">
        <f t="shared" si="5"/>
        <v/>
      </c>
      <c r="C66" s="328" t="str">
        <f>IF(A66="","",CONCATENATE("Refi_UHG_2"," / ",Monatsverwendungsnachweis!$D$7," / ",RIGHT(Monatsverwendungsnachweis!$F$7,2)," / ",ROW()-1))</f>
        <v/>
      </c>
      <c r="D66" s="330" t="str">
        <f t="shared" si="6"/>
        <v/>
      </c>
      <c r="E66" s="330" t="str">
        <f t="shared" si="7"/>
        <v/>
      </c>
      <c r="F66" s="329" t="str">
        <f>IF(A66="","",VLOOKUP(Monatsverwendungsnachweis!B77,Positionen,10,FALSE))</f>
        <v/>
      </c>
      <c r="G66" s="328" t="str">
        <f>IF(A66="","",CONCATENATE(UHG_csv!G66," x ",VLOOKUP(Monatsverwendungsnachweis!$B77,Positionen,11,FALSE)*100,"%"))</f>
        <v/>
      </c>
      <c r="H66" s="447" t="str">
        <f>IF(A66="","",ROUND(UHG_csv!H66*VLOOKUP(Monatsverwendungsnachweis!$B77,Positionen,11,FALSE),2))</f>
        <v/>
      </c>
      <c r="I66" s="447" t="str">
        <f t="shared" si="8"/>
        <v/>
      </c>
      <c r="J66" s="329" t="str">
        <f>IF(A66="","",IF(Monatsverwendungsnachweis!S77="","",Monatsverwendungsnachweis!S77))</f>
        <v/>
      </c>
      <c r="K66" s="329" t="str">
        <f t="shared" si="9"/>
        <v/>
      </c>
      <c r="L66" s="541">
        <f>Monatsverwendungsnachweis!B77</f>
        <v>0</v>
      </c>
    </row>
    <row r="67" spans="1:12" x14ac:dyDescent="0.25">
      <c r="A67" s="328" t="str">
        <f>IF(UHG_Refi_1_csv!A67="","",IF(VLOOKUP(Monatsverwendungsnachweis!B78,Positionen,9,FALSE)="","",IFERROR(VLOOKUP(Monatsverwendungsnachweis!B78,Positionen,9,FALSE),"")))</f>
        <v/>
      </c>
      <c r="B67" s="329" t="str">
        <f t="shared" si="5"/>
        <v/>
      </c>
      <c r="C67" s="328" t="str">
        <f>IF(A67="","",CONCATENATE("Refi_UHG_2"," / ",Monatsverwendungsnachweis!$D$7," / ",RIGHT(Monatsverwendungsnachweis!$F$7,2)," / ",ROW()-1))</f>
        <v/>
      </c>
      <c r="D67" s="330" t="str">
        <f t="shared" si="6"/>
        <v/>
      </c>
      <c r="E67" s="330" t="str">
        <f t="shared" si="7"/>
        <v/>
      </c>
      <c r="F67" s="329" t="str">
        <f>IF(A67="","",VLOOKUP(Monatsverwendungsnachweis!B78,Positionen,10,FALSE))</f>
        <v/>
      </c>
      <c r="G67" s="328" t="str">
        <f>IF(A67="","",CONCATENATE(UHG_csv!G67," x ",VLOOKUP(Monatsverwendungsnachweis!$B78,Positionen,11,FALSE)*100,"%"))</f>
        <v/>
      </c>
      <c r="H67" s="447" t="str">
        <f>IF(A67="","",ROUND(UHG_csv!H67*VLOOKUP(Monatsverwendungsnachweis!$B78,Positionen,11,FALSE),2))</f>
        <v/>
      </c>
      <c r="I67" s="447" t="str">
        <f t="shared" si="8"/>
        <v/>
      </c>
      <c r="J67" s="329" t="str">
        <f>IF(A67="","",IF(Monatsverwendungsnachweis!S78="","",Monatsverwendungsnachweis!S78))</f>
        <v/>
      </c>
      <c r="K67" s="329" t="str">
        <f t="shared" si="9"/>
        <v/>
      </c>
      <c r="L67" s="541">
        <f>Monatsverwendungsnachweis!B78</f>
        <v>0</v>
      </c>
    </row>
    <row r="68" spans="1:12" x14ac:dyDescent="0.25">
      <c r="A68" s="328" t="str">
        <f>IF(UHG_Refi_1_csv!A68="","",IF(VLOOKUP(Monatsverwendungsnachweis!B79,Positionen,9,FALSE)="","",IFERROR(VLOOKUP(Monatsverwendungsnachweis!B79,Positionen,9,FALSE),"")))</f>
        <v/>
      </c>
      <c r="B68" s="329" t="str">
        <f t="shared" si="5"/>
        <v/>
      </c>
      <c r="C68" s="328" t="str">
        <f>IF(A68="","",CONCATENATE("Refi_UHG_2"," / ",Monatsverwendungsnachweis!$D$7," / ",RIGHT(Monatsverwendungsnachweis!$F$7,2)," / ",ROW()-1))</f>
        <v/>
      </c>
      <c r="D68" s="330" t="str">
        <f t="shared" si="6"/>
        <v/>
      </c>
      <c r="E68" s="330" t="str">
        <f t="shared" si="7"/>
        <v/>
      </c>
      <c r="F68" s="329" t="str">
        <f>IF(A68="","",VLOOKUP(Monatsverwendungsnachweis!B79,Positionen,10,FALSE))</f>
        <v/>
      </c>
      <c r="G68" s="328" t="str">
        <f>IF(A68="","",CONCATENATE(UHG_csv!G68," x ",VLOOKUP(Monatsverwendungsnachweis!$B79,Positionen,11,FALSE)*100,"%"))</f>
        <v/>
      </c>
      <c r="H68" s="447" t="str">
        <f>IF(A68="","",ROUND(UHG_csv!H68*VLOOKUP(Monatsverwendungsnachweis!$B79,Positionen,11,FALSE),2))</f>
        <v/>
      </c>
      <c r="I68" s="447" t="str">
        <f t="shared" si="8"/>
        <v/>
      </c>
      <c r="J68" s="329" t="str">
        <f>IF(A68="","",IF(Monatsverwendungsnachweis!S79="","",Monatsverwendungsnachweis!S79))</f>
        <v/>
      </c>
      <c r="K68" s="329" t="str">
        <f t="shared" si="9"/>
        <v/>
      </c>
      <c r="L68" s="541">
        <f>Monatsverwendungsnachweis!B79</f>
        <v>0</v>
      </c>
    </row>
    <row r="69" spans="1:12" x14ac:dyDescent="0.25">
      <c r="A69" s="328" t="str">
        <f>IF(UHG_Refi_1_csv!A69="","",IF(VLOOKUP(Monatsverwendungsnachweis!B80,Positionen,9,FALSE)="","",IFERROR(VLOOKUP(Monatsverwendungsnachweis!B80,Positionen,9,FALSE),"")))</f>
        <v/>
      </c>
      <c r="B69" s="329" t="str">
        <f t="shared" si="5"/>
        <v/>
      </c>
      <c r="C69" s="328" t="str">
        <f>IF(A69="","",CONCATENATE("Refi_UHG_2"," / ",Monatsverwendungsnachweis!$D$7," / ",RIGHT(Monatsverwendungsnachweis!$F$7,2)," / ",ROW()-1))</f>
        <v/>
      </c>
      <c r="D69" s="330" t="str">
        <f t="shared" si="6"/>
        <v/>
      </c>
      <c r="E69" s="330" t="str">
        <f t="shared" si="7"/>
        <v/>
      </c>
      <c r="F69" s="329" t="str">
        <f>IF(A69="","",VLOOKUP(Monatsverwendungsnachweis!B80,Positionen,10,FALSE))</f>
        <v/>
      </c>
      <c r="G69" s="328" t="str">
        <f>IF(A69="","",CONCATENATE(UHG_csv!G69," x ",VLOOKUP(Monatsverwendungsnachweis!$B80,Positionen,11,FALSE)*100,"%"))</f>
        <v/>
      </c>
      <c r="H69" s="447" t="str">
        <f>IF(A69="","",ROUND(UHG_csv!H69*VLOOKUP(Monatsverwendungsnachweis!$B80,Positionen,11,FALSE),2))</f>
        <v/>
      </c>
      <c r="I69" s="447" t="str">
        <f t="shared" si="8"/>
        <v/>
      </c>
      <c r="J69" s="329" t="str">
        <f>IF(A69="","",IF(Monatsverwendungsnachweis!S80="","",Monatsverwendungsnachweis!S80))</f>
        <v/>
      </c>
      <c r="K69" s="329" t="str">
        <f t="shared" si="9"/>
        <v/>
      </c>
      <c r="L69" s="541">
        <f>Monatsverwendungsnachweis!B80</f>
        <v>0</v>
      </c>
    </row>
    <row r="70" spans="1:12" x14ac:dyDescent="0.25">
      <c r="A70" s="328" t="str">
        <f>IF(UHG_Refi_1_csv!A70="","",IF(VLOOKUP(Monatsverwendungsnachweis!B81,Positionen,9,FALSE)="","",IFERROR(VLOOKUP(Monatsverwendungsnachweis!B81,Positionen,9,FALSE),"")))</f>
        <v/>
      </c>
      <c r="B70" s="329" t="str">
        <f t="shared" si="5"/>
        <v/>
      </c>
      <c r="C70" s="328" t="str">
        <f>IF(A70="","",CONCATENATE("Refi_UHG_2"," / ",Monatsverwendungsnachweis!$D$7," / ",RIGHT(Monatsverwendungsnachweis!$F$7,2)," / ",ROW()-1))</f>
        <v/>
      </c>
      <c r="D70" s="330" t="str">
        <f t="shared" si="6"/>
        <v/>
      </c>
      <c r="E70" s="330" t="str">
        <f t="shared" si="7"/>
        <v/>
      </c>
      <c r="F70" s="329" t="str">
        <f>IF(A70="","",VLOOKUP(Monatsverwendungsnachweis!B81,Positionen,10,FALSE))</f>
        <v/>
      </c>
      <c r="G70" s="328" t="str">
        <f>IF(A70="","",CONCATENATE(UHG_csv!G70," x ",VLOOKUP(Monatsverwendungsnachweis!$B81,Positionen,11,FALSE)*100,"%"))</f>
        <v/>
      </c>
      <c r="H70" s="447" t="str">
        <f>IF(A70="","",ROUND(UHG_csv!H70*VLOOKUP(Monatsverwendungsnachweis!$B81,Positionen,11,FALSE),2))</f>
        <v/>
      </c>
      <c r="I70" s="447" t="str">
        <f t="shared" si="8"/>
        <v/>
      </c>
      <c r="J70" s="329" t="str">
        <f>IF(A70="","",IF(Monatsverwendungsnachweis!S81="","",Monatsverwendungsnachweis!S81))</f>
        <v/>
      </c>
      <c r="K70" s="329" t="str">
        <f t="shared" si="9"/>
        <v/>
      </c>
      <c r="L70" s="541">
        <f>Monatsverwendungsnachweis!B81</f>
        <v>0</v>
      </c>
    </row>
    <row r="71" spans="1:12" x14ac:dyDescent="0.25">
      <c r="A71" s="328" t="str">
        <f>IF(UHG_Refi_1_csv!A71="","",IF(VLOOKUP(Monatsverwendungsnachweis!B82,Positionen,9,FALSE)="","",IFERROR(VLOOKUP(Monatsverwendungsnachweis!B82,Positionen,9,FALSE),"")))</f>
        <v/>
      </c>
      <c r="B71" s="329" t="str">
        <f t="shared" si="5"/>
        <v/>
      </c>
      <c r="C71" s="328" t="str">
        <f>IF(A71="","",CONCATENATE("Refi_UHG_2"," / ",Monatsverwendungsnachweis!$D$7," / ",RIGHT(Monatsverwendungsnachweis!$F$7,2)," / ",ROW()-1))</f>
        <v/>
      </c>
      <c r="D71" s="330" t="str">
        <f t="shared" si="6"/>
        <v/>
      </c>
      <c r="E71" s="330" t="str">
        <f t="shared" si="7"/>
        <v/>
      </c>
      <c r="F71" s="329" t="str">
        <f>IF(A71="","",VLOOKUP(Monatsverwendungsnachweis!B82,Positionen,10,FALSE))</f>
        <v/>
      </c>
      <c r="G71" s="328" t="str">
        <f>IF(A71="","",CONCATENATE(UHG_csv!G71," x ",VLOOKUP(Monatsverwendungsnachweis!$B82,Positionen,11,FALSE)*100,"%"))</f>
        <v/>
      </c>
      <c r="H71" s="447" t="str">
        <f>IF(A71="","",ROUND(UHG_csv!H71*VLOOKUP(Monatsverwendungsnachweis!$B82,Positionen,11,FALSE),2))</f>
        <v/>
      </c>
      <c r="I71" s="447" t="str">
        <f t="shared" si="8"/>
        <v/>
      </c>
      <c r="J71" s="329" t="str">
        <f>IF(A71="","",IF(Monatsverwendungsnachweis!S82="","",Monatsverwendungsnachweis!S82))</f>
        <v/>
      </c>
      <c r="K71" s="329" t="str">
        <f t="shared" si="9"/>
        <v/>
      </c>
      <c r="L71" s="541">
        <f>Monatsverwendungsnachweis!B82</f>
        <v>0</v>
      </c>
    </row>
    <row r="72" spans="1:12" x14ac:dyDescent="0.25">
      <c r="A72" s="328" t="str">
        <f>IF(UHG_Refi_1_csv!A72="","",IF(VLOOKUP(Monatsverwendungsnachweis!B83,Positionen,9,FALSE)="","",IFERROR(VLOOKUP(Monatsverwendungsnachweis!B83,Positionen,9,FALSE),"")))</f>
        <v/>
      </c>
      <c r="B72" s="329" t="str">
        <f t="shared" si="5"/>
        <v/>
      </c>
      <c r="C72" s="328" t="str">
        <f>IF(A72="","",CONCATENATE("Refi_UHG_2"," / ",Monatsverwendungsnachweis!$D$7," / ",RIGHT(Monatsverwendungsnachweis!$F$7,2)," / ",ROW()-1))</f>
        <v/>
      </c>
      <c r="D72" s="330" t="str">
        <f t="shared" si="6"/>
        <v/>
      </c>
      <c r="E72" s="330" t="str">
        <f t="shared" si="7"/>
        <v/>
      </c>
      <c r="F72" s="329" t="str">
        <f>IF(A72="","",VLOOKUP(Monatsverwendungsnachweis!B83,Positionen,10,FALSE))</f>
        <v/>
      </c>
      <c r="G72" s="328" t="str">
        <f>IF(A72="","",CONCATENATE(UHG_csv!G72," x ",VLOOKUP(Monatsverwendungsnachweis!$B83,Positionen,11,FALSE)*100,"%"))</f>
        <v/>
      </c>
      <c r="H72" s="447" t="str">
        <f>IF(A72="","",ROUND(UHG_csv!H72*VLOOKUP(Monatsverwendungsnachweis!$B83,Positionen,11,FALSE),2))</f>
        <v/>
      </c>
      <c r="I72" s="447" t="str">
        <f t="shared" si="8"/>
        <v/>
      </c>
      <c r="J72" s="329" t="str">
        <f>IF(A72="","",IF(Monatsverwendungsnachweis!S83="","",Monatsverwendungsnachweis!S83))</f>
        <v/>
      </c>
      <c r="K72" s="329" t="str">
        <f t="shared" si="9"/>
        <v/>
      </c>
      <c r="L72" s="541">
        <f>Monatsverwendungsnachweis!B83</f>
        <v>0</v>
      </c>
    </row>
    <row r="73" spans="1:12" x14ac:dyDescent="0.25">
      <c r="A73" s="328" t="str">
        <f>IF(UHG_Refi_1_csv!A73="","",IF(VLOOKUP(Monatsverwendungsnachweis!B84,Positionen,9,FALSE)="","",IFERROR(VLOOKUP(Monatsverwendungsnachweis!B84,Positionen,9,FALSE),"")))</f>
        <v/>
      </c>
      <c r="B73" s="329" t="str">
        <f t="shared" si="5"/>
        <v/>
      </c>
      <c r="C73" s="328" t="str">
        <f>IF(A73="","",CONCATENATE("Refi_UHG_2"," / ",Monatsverwendungsnachweis!$D$7," / ",RIGHT(Monatsverwendungsnachweis!$F$7,2)," / ",ROW()-1))</f>
        <v/>
      </c>
      <c r="D73" s="330" t="str">
        <f t="shared" si="6"/>
        <v/>
      </c>
      <c r="E73" s="330" t="str">
        <f t="shared" si="7"/>
        <v/>
      </c>
      <c r="F73" s="329" t="str">
        <f>IF(A73="","",VLOOKUP(Monatsverwendungsnachweis!B84,Positionen,10,FALSE))</f>
        <v/>
      </c>
      <c r="G73" s="328" t="str">
        <f>IF(A73="","",CONCATENATE(UHG_csv!G73," x ",VLOOKUP(Monatsverwendungsnachweis!$B84,Positionen,11,FALSE)*100,"%"))</f>
        <v/>
      </c>
      <c r="H73" s="447" t="str">
        <f>IF(A73="","",ROUND(UHG_csv!H73*VLOOKUP(Monatsverwendungsnachweis!$B84,Positionen,11,FALSE),2))</f>
        <v/>
      </c>
      <c r="I73" s="447" t="str">
        <f t="shared" si="8"/>
        <v/>
      </c>
      <c r="J73" s="329" t="str">
        <f>IF(A73="","",IF(Monatsverwendungsnachweis!S84="","",Monatsverwendungsnachweis!S84))</f>
        <v/>
      </c>
      <c r="K73" s="329" t="str">
        <f t="shared" si="9"/>
        <v/>
      </c>
      <c r="L73" s="541">
        <f>Monatsverwendungsnachweis!B84</f>
        <v>0</v>
      </c>
    </row>
    <row r="74" spans="1:12" x14ac:dyDescent="0.25">
      <c r="A74" s="328" t="str">
        <f>IF(UHG_Refi_1_csv!A74="","",IF(VLOOKUP(Monatsverwendungsnachweis!B85,Positionen,9,FALSE)="","",IFERROR(VLOOKUP(Monatsverwendungsnachweis!B85,Positionen,9,FALSE),"")))</f>
        <v/>
      </c>
      <c r="B74" s="329" t="str">
        <f t="shared" si="5"/>
        <v/>
      </c>
      <c r="C74" s="328" t="str">
        <f>IF(A74="","",CONCATENATE("Refi_UHG_2"," / ",Monatsverwendungsnachweis!$D$7," / ",RIGHT(Monatsverwendungsnachweis!$F$7,2)," / ",ROW()-1))</f>
        <v/>
      </c>
      <c r="D74" s="330" t="str">
        <f t="shared" si="6"/>
        <v/>
      </c>
      <c r="E74" s="330" t="str">
        <f t="shared" si="7"/>
        <v/>
      </c>
      <c r="F74" s="329" t="str">
        <f>IF(A74="","",VLOOKUP(Monatsverwendungsnachweis!B85,Positionen,10,FALSE))</f>
        <v/>
      </c>
      <c r="G74" s="328" t="str">
        <f>IF(A74="","",CONCATENATE(UHG_csv!G74," x ",VLOOKUP(Monatsverwendungsnachweis!$B85,Positionen,11,FALSE)*100,"%"))</f>
        <v/>
      </c>
      <c r="H74" s="447" t="str">
        <f>IF(A74="","",ROUND(UHG_csv!H74*VLOOKUP(Monatsverwendungsnachweis!$B85,Positionen,11,FALSE),2))</f>
        <v/>
      </c>
      <c r="I74" s="447" t="str">
        <f t="shared" si="8"/>
        <v/>
      </c>
      <c r="J74" s="329" t="str">
        <f>IF(A74="","",IF(Monatsverwendungsnachweis!S85="","",Monatsverwendungsnachweis!S85))</f>
        <v/>
      </c>
      <c r="K74" s="329" t="str">
        <f t="shared" si="9"/>
        <v/>
      </c>
      <c r="L74" s="541">
        <f>Monatsverwendungsnachweis!B85</f>
        <v>0</v>
      </c>
    </row>
    <row r="75" spans="1:12" x14ac:dyDescent="0.25">
      <c r="A75" s="328" t="str">
        <f>IF(UHG_Refi_1_csv!A75="","",IF(VLOOKUP(Monatsverwendungsnachweis!B86,Positionen,9,FALSE)="","",IFERROR(VLOOKUP(Monatsverwendungsnachweis!B86,Positionen,9,FALSE),"")))</f>
        <v/>
      </c>
      <c r="B75" s="329" t="str">
        <f t="shared" si="5"/>
        <v/>
      </c>
      <c r="C75" s="328" t="str">
        <f>IF(A75="","",CONCATENATE("Refi_UHG_2"," / ",Monatsverwendungsnachweis!$D$7," / ",RIGHT(Monatsverwendungsnachweis!$F$7,2)," / ",ROW()-1))</f>
        <v/>
      </c>
      <c r="D75" s="330" t="str">
        <f t="shared" si="6"/>
        <v/>
      </c>
      <c r="E75" s="330" t="str">
        <f t="shared" si="7"/>
        <v/>
      </c>
      <c r="F75" s="329" t="str">
        <f>IF(A75="","",VLOOKUP(Monatsverwendungsnachweis!B86,Positionen,10,FALSE))</f>
        <v/>
      </c>
      <c r="G75" s="328" t="str">
        <f>IF(A75="","",CONCATENATE(UHG_csv!G75," x ",VLOOKUP(Monatsverwendungsnachweis!$B86,Positionen,11,FALSE)*100,"%"))</f>
        <v/>
      </c>
      <c r="H75" s="447" t="str">
        <f>IF(A75="","",ROUND(UHG_csv!H75*VLOOKUP(Monatsverwendungsnachweis!$B86,Positionen,11,FALSE),2))</f>
        <v/>
      </c>
      <c r="I75" s="447" t="str">
        <f t="shared" si="8"/>
        <v/>
      </c>
      <c r="J75" s="329" t="str">
        <f>IF(A75="","",IF(Monatsverwendungsnachweis!S86="","",Monatsverwendungsnachweis!S86))</f>
        <v/>
      </c>
      <c r="K75" s="329" t="str">
        <f t="shared" si="9"/>
        <v/>
      </c>
      <c r="L75" s="541">
        <f>Monatsverwendungsnachweis!B86</f>
        <v>0</v>
      </c>
    </row>
    <row r="76" spans="1:12" x14ac:dyDescent="0.25">
      <c r="A76" s="328" t="str">
        <f>IF(UHG_Refi_1_csv!A76="","",IF(VLOOKUP(Monatsverwendungsnachweis!B87,Positionen,9,FALSE)="","",IFERROR(VLOOKUP(Monatsverwendungsnachweis!B87,Positionen,9,FALSE),"")))</f>
        <v/>
      </c>
      <c r="B76" s="329" t="str">
        <f t="shared" si="5"/>
        <v/>
      </c>
      <c r="C76" s="328" t="str">
        <f>IF(A76="","",CONCATENATE("Refi_UHG_2"," / ",Monatsverwendungsnachweis!$D$7," / ",RIGHT(Monatsverwendungsnachweis!$F$7,2)," / ",ROW()-1))</f>
        <v/>
      </c>
      <c r="D76" s="330" t="str">
        <f t="shared" si="6"/>
        <v/>
      </c>
      <c r="E76" s="330" t="str">
        <f t="shared" si="7"/>
        <v/>
      </c>
      <c r="F76" s="329" t="str">
        <f>IF(A76="","",VLOOKUP(Monatsverwendungsnachweis!B87,Positionen,10,FALSE))</f>
        <v/>
      </c>
      <c r="G76" s="328" t="str">
        <f>IF(A76="","",CONCATENATE(UHG_csv!G76," x ",VLOOKUP(Monatsverwendungsnachweis!$B87,Positionen,11,FALSE)*100,"%"))</f>
        <v/>
      </c>
      <c r="H76" s="447" t="str">
        <f>IF(A76="","",ROUND(UHG_csv!H76*VLOOKUP(Monatsverwendungsnachweis!$B87,Positionen,11,FALSE),2))</f>
        <v/>
      </c>
      <c r="I76" s="447" t="str">
        <f t="shared" si="8"/>
        <v/>
      </c>
      <c r="J76" s="329" t="str">
        <f>IF(A76="","",IF(Monatsverwendungsnachweis!S87="","",Monatsverwendungsnachweis!S87))</f>
        <v/>
      </c>
      <c r="K76" s="329" t="str">
        <f t="shared" si="9"/>
        <v/>
      </c>
      <c r="L76" s="541">
        <f>Monatsverwendungsnachweis!B87</f>
        <v>0</v>
      </c>
    </row>
    <row r="77" spans="1:12" x14ac:dyDescent="0.25">
      <c r="A77" s="328" t="str">
        <f>IF(UHG_Refi_1_csv!A77="","",IF(VLOOKUP(Monatsverwendungsnachweis!B88,Positionen,9,FALSE)="","",IFERROR(VLOOKUP(Monatsverwendungsnachweis!B88,Positionen,9,FALSE),"")))</f>
        <v/>
      </c>
      <c r="B77" s="329" t="str">
        <f t="shared" si="5"/>
        <v/>
      </c>
      <c r="C77" s="328" t="str">
        <f>IF(A77="","",CONCATENATE("Refi_UHG_2"," / ",Monatsverwendungsnachweis!$D$7," / ",RIGHT(Monatsverwendungsnachweis!$F$7,2)," / ",ROW()-1))</f>
        <v/>
      </c>
      <c r="D77" s="330" t="str">
        <f t="shared" si="6"/>
        <v/>
      </c>
      <c r="E77" s="330" t="str">
        <f t="shared" si="7"/>
        <v/>
      </c>
      <c r="F77" s="329" t="str">
        <f>IF(A77="","",VLOOKUP(Monatsverwendungsnachweis!B88,Positionen,10,FALSE))</f>
        <v/>
      </c>
      <c r="G77" s="328" t="str">
        <f>IF(A77="","",CONCATENATE(UHG_csv!G77," x ",VLOOKUP(Monatsverwendungsnachweis!$B88,Positionen,11,FALSE)*100,"%"))</f>
        <v/>
      </c>
      <c r="H77" s="447" t="str">
        <f>IF(A77="","",ROUND(UHG_csv!H77*VLOOKUP(Monatsverwendungsnachweis!$B88,Positionen,11,FALSE),2))</f>
        <v/>
      </c>
      <c r="I77" s="447" t="str">
        <f t="shared" si="8"/>
        <v/>
      </c>
      <c r="J77" s="329" t="str">
        <f>IF(A77="","",IF(Monatsverwendungsnachweis!S88="","",Monatsverwendungsnachweis!S88))</f>
        <v/>
      </c>
      <c r="K77" s="329" t="str">
        <f t="shared" si="9"/>
        <v/>
      </c>
      <c r="L77" s="541">
        <f>Monatsverwendungsnachweis!B88</f>
        <v>0</v>
      </c>
    </row>
    <row r="78" spans="1:12" x14ac:dyDescent="0.25">
      <c r="A78" s="328" t="str">
        <f>IF(UHG_Refi_1_csv!A78="","",IF(VLOOKUP(Monatsverwendungsnachweis!B89,Positionen,9,FALSE)="","",IFERROR(VLOOKUP(Monatsverwendungsnachweis!B89,Positionen,9,FALSE),"")))</f>
        <v/>
      </c>
      <c r="B78" s="329" t="str">
        <f t="shared" si="5"/>
        <v/>
      </c>
      <c r="C78" s="328" t="str">
        <f>IF(A78="","",CONCATENATE("Refi_UHG_2"," / ",Monatsverwendungsnachweis!$D$7," / ",RIGHT(Monatsverwendungsnachweis!$F$7,2)," / ",ROW()-1))</f>
        <v/>
      </c>
      <c r="D78" s="330" t="str">
        <f t="shared" si="6"/>
        <v/>
      </c>
      <c r="E78" s="330" t="str">
        <f t="shared" si="7"/>
        <v/>
      </c>
      <c r="F78" s="329" t="str">
        <f>IF(A78="","",VLOOKUP(Monatsverwendungsnachweis!B89,Positionen,10,FALSE))</f>
        <v/>
      </c>
      <c r="G78" s="328" t="str">
        <f>IF(A78="","",CONCATENATE(UHG_csv!G78," x ",VLOOKUP(Monatsverwendungsnachweis!$B89,Positionen,11,FALSE)*100,"%"))</f>
        <v/>
      </c>
      <c r="H78" s="447" t="str">
        <f>IF(A78="","",ROUND(UHG_csv!H78*VLOOKUP(Monatsverwendungsnachweis!$B89,Positionen,11,FALSE),2))</f>
        <v/>
      </c>
      <c r="I78" s="447" t="str">
        <f t="shared" si="8"/>
        <v/>
      </c>
      <c r="J78" s="329" t="str">
        <f>IF(A78="","",IF(Monatsverwendungsnachweis!S89="","",Monatsverwendungsnachweis!S89))</f>
        <v/>
      </c>
      <c r="K78" s="329" t="str">
        <f t="shared" si="9"/>
        <v/>
      </c>
      <c r="L78" s="541">
        <f>Monatsverwendungsnachweis!B89</f>
        <v>0</v>
      </c>
    </row>
    <row r="79" spans="1:12" x14ac:dyDescent="0.25">
      <c r="A79" s="328" t="str">
        <f>IF(UHG_Refi_1_csv!A79="","",IF(VLOOKUP(Monatsverwendungsnachweis!B90,Positionen,9,FALSE)="","",IFERROR(VLOOKUP(Monatsverwendungsnachweis!B90,Positionen,9,FALSE),"")))</f>
        <v/>
      </c>
      <c r="B79" s="329" t="str">
        <f t="shared" ref="B79:B101" si="10">IF(A79="","","ZE")</f>
        <v/>
      </c>
      <c r="C79" s="328" t="str">
        <f>IF(A79="","",CONCATENATE("Refi_UHG_2"," / ",Monatsverwendungsnachweis!$D$7," / ",RIGHT(Monatsverwendungsnachweis!$F$7,2)," / ",ROW()-1))</f>
        <v/>
      </c>
      <c r="D79" s="330" t="str">
        <f t="shared" ref="D79:D101" si="11">IF(A79="","",Monatsende)</f>
        <v/>
      </c>
      <c r="E79" s="330" t="str">
        <f t="shared" ref="E79:E101" si="12">IF(A79="","",Monatsende)</f>
        <v/>
      </c>
      <c r="F79" s="329" t="str">
        <f>IF(A79="","",VLOOKUP(Monatsverwendungsnachweis!B90,Positionen,10,FALSE))</f>
        <v/>
      </c>
      <c r="G79" s="328" t="str">
        <f>IF(A79="","",CONCATENATE(UHG_csv!G79," x ",VLOOKUP(Monatsverwendungsnachweis!$B90,Positionen,11,FALSE)*100,"%"))</f>
        <v/>
      </c>
      <c r="H79" s="447" t="str">
        <f>IF(A79="","",ROUND(UHG_csv!H79*VLOOKUP(Monatsverwendungsnachweis!$B90,Positionen,11,FALSE),2))</f>
        <v/>
      </c>
      <c r="I79" s="447" t="str">
        <f t="shared" ref="I79:I101" si="13">IF(A79="","",H79)</f>
        <v/>
      </c>
      <c r="J79" s="329" t="str">
        <f>IF(A79="","",IF(Monatsverwendungsnachweis!S90="","",Monatsverwendungsnachweis!S90))</f>
        <v/>
      </c>
      <c r="K79" s="329" t="str">
        <f t="shared" ref="K79:K101" si="14">IF(A79="","","0")</f>
        <v/>
      </c>
      <c r="L79" s="541">
        <f>Monatsverwendungsnachweis!B90</f>
        <v>0</v>
      </c>
    </row>
    <row r="80" spans="1:12" x14ac:dyDescent="0.25">
      <c r="A80" s="328" t="str">
        <f>IF(UHG_Refi_1_csv!A80="","",IF(VLOOKUP(Monatsverwendungsnachweis!B91,Positionen,9,FALSE)="","",IFERROR(VLOOKUP(Monatsverwendungsnachweis!B91,Positionen,9,FALSE),"")))</f>
        <v/>
      </c>
      <c r="B80" s="329" t="str">
        <f t="shared" si="10"/>
        <v/>
      </c>
      <c r="C80" s="328" t="str">
        <f>IF(A80="","",CONCATENATE("Refi_UHG_2"," / ",Monatsverwendungsnachweis!$D$7," / ",RIGHT(Monatsverwendungsnachweis!$F$7,2)," / ",ROW()-1))</f>
        <v/>
      </c>
      <c r="D80" s="330" t="str">
        <f t="shared" si="11"/>
        <v/>
      </c>
      <c r="E80" s="330" t="str">
        <f t="shared" si="12"/>
        <v/>
      </c>
      <c r="F80" s="329" t="str">
        <f>IF(A80="","",VLOOKUP(Monatsverwendungsnachweis!B91,Positionen,10,FALSE))</f>
        <v/>
      </c>
      <c r="G80" s="328" t="str">
        <f>IF(A80="","",CONCATENATE(UHG_csv!G80," x ",VLOOKUP(Monatsverwendungsnachweis!$B91,Positionen,11,FALSE)*100,"%"))</f>
        <v/>
      </c>
      <c r="H80" s="447" t="str">
        <f>IF(A80="","",ROUND(UHG_csv!H80*VLOOKUP(Monatsverwendungsnachweis!$B91,Positionen,11,FALSE),2))</f>
        <v/>
      </c>
      <c r="I80" s="447" t="str">
        <f t="shared" si="13"/>
        <v/>
      </c>
      <c r="J80" s="329" t="str">
        <f>IF(A80="","",IF(Monatsverwendungsnachweis!S91="","",Monatsverwendungsnachweis!S91))</f>
        <v/>
      </c>
      <c r="K80" s="329" t="str">
        <f t="shared" si="14"/>
        <v/>
      </c>
      <c r="L80" s="541">
        <f>Monatsverwendungsnachweis!B91</f>
        <v>0</v>
      </c>
    </row>
    <row r="81" spans="1:12" x14ac:dyDescent="0.25">
      <c r="A81" s="328" t="str">
        <f>IF(UHG_Refi_1_csv!A81="","",IF(VLOOKUP(Monatsverwendungsnachweis!B92,Positionen,9,FALSE)="","",IFERROR(VLOOKUP(Monatsverwendungsnachweis!B92,Positionen,9,FALSE),"")))</f>
        <v/>
      </c>
      <c r="B81" s="329" t="str">
        <f t="shared" si="10"/>
        <v/>
      </c>
      <c r="C81" s="328" t="str">
        <f>IF(A81="","",CONCATENATE("Refi_UHG_2"," / ",Monatsverwendungsnachweis!$D$7," / ",RIGHT(Monatsverwendungsnachweis!$F$7,2)," / ",ROW()-1))</f>
        <v/>
      </c>
      <c r="D81" s="330" t="str">
        <f t="shared" si="11"/>
        <v/>
      </c>
      <c r="E81" s="330" t="str">
        <f t="shared" si="12"/>
        <v/>
      </c>
      <c r="F81" s="329" t="str">
        <f>IF(A81="","",VLOOKUP(Monatsverwendungsnachweis!B92,Positionen,10,FALSE))</f>
        <v/>
      </c>
      <c r="G81" s="328" t="str">
        <f>IF(A81="","",CONCATENATE(UHG_csv!G81," x ",VLOOKUP(Monatsverwendungsnachweis!$B92,Positionen,11,FALSE)*100,"%"))</f>
        <v/>
      </c>
      <c r="H81" s="447" t="str">
        <f>IF(A81="","",ROUND(UHG_csv!H81*VLOOKUP(Monatsverwendungsnachweis!$B92,Positionen,11,FALSE),2))</f>
        <v/>
      </c>
      <c r="I81" s="447" t="str">
        <f t="shared" si="13"/>
        <v/>
      </c>
      <c r="J81" s="329" t="str">
        <f>IF(A81="","",IF(Monatsverwendungsnachweis!S92="","",Monatsverwendungsnachweis!S92))</f>
        <v/>
      </c>
      <c r="K81" s="329" t="str">
        <f t="shared" si="14"/>
        <v/>
      </c>
      <c r="L81" s="541">
        <f>Monatsverwendungsnachweis!B92</f>
        <v>0</v>
      </c>
    </row>
    <row r="82" spans="1:12" x14ac:dyDescent="0.25">
      <c r="A82" s="328" t="str">
        <f>IF(UHG_Refi_1_csv!A82="","",IF(VLOOKUP(Monatsverwendungsnachweis!B93,Positionen,9,FALSE)="","",IFERROR(VLOOKUP(Monatsverwendungsnachweis!B93,Positionen,9,FALSE),"")))</f>
        <v/>
      </c>
      <c r="B82" s="329" t="str">
        <f t="shared" si="10"/>
        <v/>
      </c>
      <c r="C82" s="328" t="str">
        <f>IF(A82="","",CONCATENATE("Refi_UHG_2"," / ",Monatsverwendungsnachweis!$D$7," / ",RIGHT(Monatsverwendungsnachweis!$F$7,2)," / ",ROW()-1))</f>
        <v/>
      </c>
      <c r="D82" s="330" t="str">
        <f t="shared" si="11"/>
        <v/>
      </c>
      <c r="E82" s="330" t="str">
        <f t="shared" si="12"/>
        <v/>
      </c>
      <c r="F82" s="329" t="str">
        <f>IF(A82="","",VLOOKUP(Monatsverwendungsnachweis!B93,Positionen,10,FALSE))</f>
        <v/>
      </c>
      <c r="G82" s="328" t="str">
        <f>IF(A82="","",CONCATENATE(UHG_csv!G82," x ",VLOOKUP(Monatsverwendungsnachweis!$B93,Positionen,11,FALSE)*100,"%"))</f>
        <v/>
      </c>
      <c r="H82" s="447" t="str">
        <f>IF(A82="","",ROUND(UHG_csv!H82*VLOOKUP(Monatsverwendungsnachweis!$B93,Positionen,11,FALSE),2))</f>
        <v/>
      </c>
      <c r="I82" s="447" t="str">
        <f t="shared" si="13"/>
        <v/>
      </c>
      <c r="J82" s="329" t="str">
        <f>IF(A82="","",IF(Monatsverwendungsnachweis!S93="","",Monatsverwendungsnachweis!S93))</f>
        <v/>
      </c>
      <c r="K82" s="329" t="str">
        <f t="shared" si="14"/>
        <v/>
      </c>
      <c r="L82" s="541">
        <f>Monatsverwendungsnachweis!B93</f>
        <v>0</v>
      </c>
    </row>
    <row r="83" spans="1:12" x14ac:dyDescent="0.25">
      <c r="A83" s="328" t="str">
        <f>IF(UHG_Refi_1_csv!A83="","",IF(VLOOKUP(Monatsverwendungsnachweis!B94,Positionen,9,FALSE)="","",IFERROR(VLOOKUP(Monatsverwendungsnachweis!B94,Positionen,9,FALSE),"")))</f>
        <v/>
      </c>
      <c r="B83" s="329" t="str">
        <f t="shared" si="10"/>
        <v/>
      </c>
      <c r="C83" s="328" t="str">
        <f>IF(A83="","",CONCATENATE("Refi_UHG_2"," / ",Monatsverwendungsnachweis!$D$7," / ",RIGHT(Monatsverwendungsnachweis!$F$7,2)," / ",ROW()-1))</f>
        <v/>
      </c>
      <c r="D83" s="330" t="str">
        <f t="shared" si="11"/>
        <v/>
      </c>
      <c r="E83" s="330" t="str">
        <f t="shared" si="12"/>
        <v/>
      </c>
      <c r="F83" s="329" t="str">
        <f>IF(A83="","",VLOOKUP(Monatsverwendungsnachweis!B94,Positionen,10,FALSE))</f>
        <v/>
      </c>
      <c r="G83" s="328" t="str">
        <f>IF(A83="","",CONCATENATE(UHG_csv!G83," x ",VLOOKUP(Monatsverwendungsnachweis!$B94,Positionen,11,FALSE)*100,"%"))</f>
        <v/>
      </c>
      <c r="H83" s="447" t="str">
        <f>IF(A83="","",ROUND(UHG_csv!H83*VLOOKUP(Monatsverwendungsnachweis!$B94,Positionen,11,FALSE),2))</f>
        <v/>
      </c>
      <c r="I83" s="447" t="str">
        <f t="shared" si="13"/>
        <v/>
      </c>
      <c r="J83" s="329" t="str">
        <f>IF(A83="","",IF(Monatsverwendungsnachweis!S94="","",Monatsverwendungsnachweis!S94))</f>
        <v/>
      </c>
      <c r="K83" s="329" t="str">
        <f t="shared" si="14"/>
        <v/>
      </c>
      <c r="L83" s="541">
        <f>Monatsverwendungsnachweis!B94</f>
        <v>0</v>
      </c>
    </row>
    <row r="84" spans="1:12" x14ac:dyDescent="0.25">
      <c r="A84" s="328" t="str">
        <f>IF(UHG_Refi_1_csv!A84="","",IF(VLOOKUP(Monatsverwendungsnachweis!B95,Positionen,9,FALSE)="","",IFERROR(VLOOKUP(Monatsverwendungsnachweis!B95,Positionen,9,FALSE),"")))</f>
        <v/>
      </c>
      <c r="B84" s="329" t="str">
        <f t="shared" si="10"/>
        <v/>
      </c>
      <c r="C84" s="328" t="str">
        <f>IF(A84="","",CONCATENATE("Refi_UHG_2"," / ",Monatsverwendungsnachweis!$D$7," / ",RIGHT(Monatsverwendungsnachweis!$F$7,2)," / ",ROW()-1))</f>
        <v/>
      </c>
      <c r="D84" s="330" t="str">
        <f t="shared" si="11"/>
        <v/>
      </c>
      <c r="E84" s="330" t="str">
        <f t="shared" si="12"/>
        <v/>
      </c>
      <c r="F84" s="329" t="str">
        <f>IF(A84="","",VLOOKUP(Monatsverwendungsnachweis!B95,Positionen,10,FALSE))</f>
        <v/>
      </c>
      <c r="G84" s="328" t="str">
        <f>IF(A84="","",CONCATENATE(UHG_csv!G84," x ",VLOOKUP(Monatsverwendungsnachweis!$B95,Positionen,11,FALSE)*100,"%"))</f>
        <v/>
      </c>
      <c r="H84" s="447" t="str">
        <f>IF(A84="","",ROUND(UHG_csv!H84*VLOOKUP(Monatsverwendungsnachweis!$B95,Positionen,11,FALSE),2))</f>
        <v/>
      </c>
      <c r="I84" s="447" t="str">
        <f t="shared" si="13"/>
        <v/>
      </c>
      <c r="J84" s="329" t="str">
        <f>IF(A84="","",IF(Monatsverwendungsnachweis!S95="","",Monatsverwendungsnachweis!S95))</f>
        <v/>
      </c>
      <c r="K84" s="329" t="str">
        <f t="shared" si="14"/>
        <v/>
      </c>
      <c r="L84" s="541">
        <f>Monatsverwendungsnachweis!B95</f>
        <v>0</v>
      </c>
    </row>
    <row r="85" spans="1:12" x14ac:dyDescent="0.25">
      <c r="A85" s="328" t="str">
        <f>IF(UHG_Refi_1_csv!A85="","",IF(VLOOKUP(Monatsverwendungsnachweis!B96,Positionen,9,FALSE)="","",IFERROR(VLOOKUP(Monatsverwendungsnachweis!B96,Positionen,9,FALSE),"")))</f>
        <v/>
      </c>
      <c r="B85" s="329" t="str">
        <f t="shared" si="10"/>
        <v/>
      </c>
      <c r="C85" s="328" t="str">
        <f>IF(A85="","",CONCATENATE("Refi_UHG_2"," / ",Monatsverwendungsnachweis!$D$7," / ",RIGHT(Monatsverwendungsnachweis!$F$7,2)," / ",ROW()-1))</f>
        <v/>
      </c>
      <c r="D85" s="330" t="str">
        <f t="shared" si="11"/>
        <v/>
      </c>
      <c r="E85" s="330" t="str">
        <f t="shared" si="12"/>
        <v/>
      </c>
      <c r="F85" s="329" t="str">
        <f>IF(A85="","",VLOOKUP(Monatsverwendungsnachweis!B96,Positionen,10,FALSE))</f>
        <v/>
      </c>
      <c r="G85" s="328" t="str">
        <f>IF(A85="","",CONCATENATE(UHG_csv!G85," x ",VLOOKUP(Monatsverwendungsnachweis!$B96,Positionen,11,FALSE)*100,"%"))</f>
        <v/>
      </c>
      <c r="H85" s="447" t="str">
        <f>IF(A85="","",ROUND(UHG_csv!H85*VLOOKUP(Monatsverwendungsnachweis!$B96,Positionen,11,FALSE),2))</f>
        <v/>
      </c>
      <c r="I85" s="447" t="str">
        <f t="shared" si="13"/>
        <v/>
      </c>
      <c r="J85" s="329" t="str">
        <f>IF(A85="","",IF(Monatsverwendungsnachweis!S96="","",Monatsverwendungsnachweis!S96))</f>
        <v/>
      </c>
      <c r="K85" s="329" t="str">
        <f t="shared" si="14"/>
        <v/>
      </c>
      <c r="L85" s="541">
        <f>Monatsverwendungsnachweis!B96</f>
        <v>0</v>
      </c>
    </row>
    <row r="86" spans="1:12" x14ac:dyDescent="0.25">
      <c r="A86" s="328" t="str">
        <f>IF(UHG_Refi_1_csv!A86="","",IF(VLOOKUP(Monatsverwendungsnachweis!B97,Positionen,9,FALSE)="","",IFERROR(VLOOKUP(Monatsverwendungsnachweis!B97,Positionen,9,FALSE),"")))</f>
        <v/>
      </c>
      <c r="B86" s="329" t="str">
        <f t="shared" si="10"/>
        <v/>
      </c>
      <c r="C86" s="328" t="str">
        <f>IF(A86="","",CONCATENATE("Refi_UHG_2"," / ",Monatsverwendungsnachweis!$D$7," / ",RIGHT(Monatsverwendungsnachweis!$F$7,2)," / ",ROW()-1))</f>
        <v/>
      </c>
      <c r="D86" s="330" t="str">
        <f t="shared" si="11"/>
        <v/>
      </c>
      <c r="E86" s="330" t="str">
        <f t="shared" si="12"/>
        <v/>
      </c>
      <c r="F86" s="329" t="str">
        <f>IF(A86="","",VLOOKUP(Monatsverwendungsnachweis!B97,Positionen,10,FALSE))</f>
        <v/>
      </c>
      <c r="G86" s="328" t="str">
        <f>IF(A86="","",CONCATENATE(UHG_csv!G86," x ",VLOOKUP(Monatsverwendungsnachweis!$B97,Positionen,11,FALSE)*100,"%"))</f>
        <v/>
      </c>
      <c r="H86" s="447" t="str">
        <f>IF(A86="","",ROUND(UHG_csv!H86*VLOOKUP(Monatsverwendungsnachweis!$B97,Positionen,11,FALSE),2))</f>
        <v/>
      </c>
      <c r="I86" s="447" t="str">
        <f t="shared" si="13"/>
        <v/>
      </c>
      <c r="J86" s="329" t="str">
        <f>IF(A86="","",IF(Monatsverwendungsnachweis!S97="","",Monatsverwendungsnachweis!S97))</f>
        <v/>
      </c>
      <c r="K86" s="329" t="str">
        <f t="shared" si="14"/>
        <v/>
      </c>
      <c r="L86" s="541">
        <f>Monatsverwendungsnachweis!B97</f>
        <v>0</v>
      </c>
    </row>
    <row r="87" spans="1:12" x14ac:dyDescent="0.25">
      <c r="A87" s="328" t="str">
        <f>IF(UHG_Refi_1_csv!A87="","",IF(VLOOKUP(Monatsverwendungsnachweis!B98,Positionen,9,FALSE)="","",IFERROR(VLOOKUP(Monatsverwendungsnachweis!B98,Positionen,9,FALSE),"")))</f>
        <v/>
      </c>
      <c r="B87" s="329" t="str">
        <f t="shared" si="10"/>
        <v/>
      </c>
      <c r="C87" s="328" t="str">
        <f>IF(A87="","",CONCATENATE("Refi_UHG_2"," / ",Monatsverwendungsnachweis!$D$7," / ",RIGHT(Monatsverwendungsnachweis!$F$7,2)," / ",ROW()-1))</f>
        <v/>
      </c>
      <c r="D87" s="330" t="str">
        <f t="shared" si="11"/>
        <v/>
      </c>
      <c r="E87" s="330" t="str">
        <f t="shared" si="12"/>
        <v/>
      </c>
      <c r="F87" s="329" t="str">
        <f>IF(A87="","",VLOOKUP(Monatsverwendungsnachweis!B98,Positionen,10,FALSE))</f>
        <v/>
      </c>
      <c r="G87" s="328" t="str">
        <f>IF(A87="","",CONCATENATE(UHG_csv!G87," x ",VLOOKUP(Monatsverwendungsnachweis!$B98,Positionen,11,FALSE)*100,"%"))</f>
        <v/>
      </c>
      <c r="H87" s="447" t="str">
        <f>IF(A87="","",ROUND(UHG_csv!H87*VLOOKUP(Monatsverwendungsnachweis!$B98,Positionen,11,FALSE),2))</f>
        <v/>
      </c>
      <c r="I87" s="447" t="str">
        <f t="shared" si="13"/>
        <v/>
      </c>
      <c r="J87" s="329" t="str">
        <f>IF(A87="","",IF(Monatsverwendungsnachweis!S98="","",Monatsverwendungsnachweis!S98))</f>
        <v/>
      </c>
      <c r="K87" s="329" t="str">
        <f t="shared" si="14"/>
        <v/>
      </c>
      <c r="L87" s="541">
        <f>Monatsverwendungsnachweis!B98</f>
        <v>0</v>
      </c>
    </row>
    <row r="88" spans="1:12" x14ac:dyDescent="0.25">
      <c r="A88" s="328" t="str">
        <f>IF(UHG_Refi_1_csv!A88="","",IF(VLOOKUP(Monatsverwendungsnachweis!B99,Positionen,9,FALSE)="","",IFERROR(VLOOKUP(Monatsverwendungsnachweis!B99,Positionen,9,FALSE),"")))</f>
        <v/>
      </c>
      <c r="B88" s="329" t="str">
        <f t="shared" si="10"/>
        <v/>
      </c>
      <c r="C88" s="328" t="str">
        <f>IF(A88="","",CONCATENATE("Refi_UHG_2"," / ",Monatsverwendungsnachweis!$D$7," / ",RIGHT(Monatsverwendungsnachweis!$F$7,2)," / ",ROW()-1))</f>
        <v/>
      </c>
      <c r="D88" s="330" t="str">
        <f t="shared" si="11"/>
        <v/>
      </c>
      <c r="E88" s="330" t="str">
        <f t="shared" si="12"/>
        <v/>
      </c>
      <c r="F88" s="329" t="str">
        <f>IF(A88="","",VLOOKUP(Monatsverwendungsnachweis!B99,Positionen,10,FALSE))</f>
        <v/>
      </c>
      <c r="G88" s="328" t="str">
        <f>IF(A88="","",CONCATENATE(UHG_csv!G88," x ",VLOOKUP(Monatsverwendungsnachweis!$B99,Positionen,11,FALSE)*100,"%"))</f>
        <v/>
      </c>
      <c r="H88" s="447" t="str">
        <f>IF(A88="","",ROUND(UHG_csv!H88*VLOOKUP(Monatsverwendungsnachweis!$B99,Positionen,11,FALSE),2))</f>
        <v/>
      </c>
      <c r="I88" s="447" t="str">
        <f t="shared" si="13"/>
        <v/>
      </c>
      <c r="J88" s="329" t="str">
        <f>IF(A88="","",IF(Monatsverwendungsnachweis!S99="","",Monatsverwendungsnachweis!S99))</f>
        <v/>
      </c>
      <c r="K88" s="329" t="str">
        <f t="shared" si="14"/>
        <v/>
      </c>
      <c r="L88" s="541">
        <f>Monatsverwendungsnachweis!B99</f>
        <v>0</v>
      </c>
    </row>
    <row r="89" spans="1:12" x14ac:dyDescent="0.25">
      <c r="A89" s="328" t="str">
        <f>IF(UHG_Refi_1_csv!A89="","",IF(VLOOKUP(Monatsverwendungsnachweis!B100,Positionen,9,FALSE)="","",IFERROR(VLOOKUP(Monatsverwendungsnachweis!B100,Positionen,9,FALSE),"")))</f>
        <v/>
      </c>
      <c r="B89" s="329" t="str">
        <f t="shared" si="10"/>
        <v/>
      </c>
      <c r="C89" s="328" t="str">
        <f>IF(A89="","",CONCATENATE("Refi_UHG_2"," / ",Monatsverwendungsnachweis!$D$7," / ",RIGHT(Monatsverwendungsnachweis!$F$7,2)," / ",ROW()-1))</f>
        <v/>
      </c>
      <c r="D89" s="330" t="str">
        <f t="shared" si="11"/>
        <v/>
      </c>
      <c r="E89" s="330" t="str">
        <f t="shared" si="12"/>
        <v/>
      </c>
      <c r="F89" s="329" t="str">
        <f>IF(A89="","",VLOOKUP(Monatsverwendungsnachweis!B100,Positionen,10,FALSE))</f>
        <v/>
      </c>
      <c r="G89" s="328" t="str">
        <f>IF(A89="","",CONCATENATE(UHG_csv!G89," x ",VLOOKUP(Monatsverwendungsnachweis!$B100,Positionen,11,FALSE)*100,"%"))</f>
        <v/>
      </c>
      <c r="H89" s="447" t="str">
        <f>IF(A89="","",ROUND(UHG_csv!H89*VLOOKUP(Monatsverwendungsnachweis!$B100,Positionen,11,FALSE),2))</f>
        <v/>
      </c>
      <c r="I89" s="447" t="str">
        <f t="shared" si="13"/>
        <v/>
      </c>
      <c r="J89" s="329" t="str">
        <f>IF(A89="","",IF(Monatsverwendungsnachweis!S100="","",Monatsverwendungsnachweis!S100))</f>
        <v/>
      </c>
      <c r="K89" s="329" t="str">
        <f t="shared" si="14"/>
        <v/>
      </c>
      <c r="L89" s="541">
        <f>Monatsverwendungsnachweis!B100</f>
        <v>0</v>
      </c>
    </row>
    <row r="90" spans="1:12" x14ac:dyDescent="0.25">
      <c r="A90" s="328" t="str">
        <f>IF(UHG_Refi_1_csv!A90="","",IF(VLOOKUP(Monatsverwendungsnachweis!B101,Positionen,9,FALSE)="","",IFERROR(VLOOKUP(Monatsverwendungsnachweis!B101,Positionen,9,FALSE),"")))</f>
        <v/>
      </c>
      <c r="B90" s="329" t="str">
        <f t="shared" si="10"/>
        <v/>
      </c>
      <c r="C90" s="328" t="str">
        <f>IF(A90="","",CONCATENATE("Refi_UHG_2"," / ",Monatsverwendungsnachweis!$D$7," / ",RIGHT(Monatsverwendungsnachweis!$F$7,2)," / ",ROW()-1))</f>
        <v/>
      </c>
      <c r="D90" s="330" t="str">
        <f t="shared" si="11"/>
        <v/>
      </c>
      <c r="E90" s="330" t="str">
        <f t="shared" si="12"/>
        <v/>
      </c>
      <c r="F90" s="329" t="str">
        <f>IF(A90="","",VLOOKUP(Monatsverwendungsnachweis!B101,Positionen,10,FALSE))</f>
        <v/>
      </c>
      <c r="G90" s="328" t="str">
        <f>IF(A90="","",CONCATENATE(UHG_csv!G90," x ",VLOOKUP(Monatsverwendungsnachweis!$B101,Positionen,11,FALSE)*100,"%"))</f>
        <v/>
      </c>
      <c r="H90" s="447" t="str">
        <f>IF(A90="","",ROUND(UHG_csv!H90*VLOOKUP(Monatsverwendungsnachweis!$B101,Positionen,11,FALSE),2))</f>
        <v/>
      </c>
      <c r="I90" s="447" t="str">
        <f t="shared" si="13"/>
        <v/>
      </c>
      <c r="J90" s="329" t="str">
        <f>IF(A90="","",IF(Monatsverwendungsnachweis!S101="","",Monatsverwendungsnachweis!S101))</f>
        <v/>
      </c>
      <c r="K90" s="329" t="str">
        <f t="shared" si="14"/>
        <v/>
      </c>
      <c r="L90" s="541">
        <f>Monatsverwendungsnachweis!B101</f>
        <v>0</v>
      </c>
    </row>
    <row r="91" spans="1:12" x14ac:dyDescent="0.25">
      <c r="A91" s="328" t="str">
        <f>IF(UHG_Refi_1_csv!A91="","",IF(VLOOKUP(Monatsverwendungsnachweis!B102,Positionen,9,FALSE)="","",IFERROR(VLOOKUP(Monatsverwendungsnachweis!B102,Positionen,9,FALSE),"")))</f>
        <v/>
      </c>
      <c r="B91" s="329" t="str">
        <f t="shared" si="10"/>
        <v/>
      </c>
      <c r="C91" s="328" t="str">
        <f>IF(A91="","",CONCATENATE("Refi_UHG_2"," / ",Monatsverwendungsnachweis!$D$7," / ",RIGHT(Monatsverwendungsnachweis!$F$7,2)," / ",ROW()-1))</f>
        <v/>
      </c>
      <c r="D91" s="330" t="str">
        <f t="shared" si="11"/>
        <v/>
      </c>
      <c r="E91" s="330" t="str">
        <f t="shared" si="12"/>
        <v/>
      </c>
      <c r="F91" s="329" t="str">
        <f>IF(A91="","",VLOOKUP(Monatsverwendungsnachweis!B102,Positionen,10,FALSE))</f>
        <v/>
      </c>
      <c r="G91" s="328" t="str">
        <f>IF(A91="","",CONCATENATE(UHG_csv!G91," x ",VLOOKUP(Monatsverwendungsnachweis!$B102,Positionen,11,FALSE)*100,"%"))</f>
        <v/>
      </c>
      <c r="H91" s="447" t="str">
        <f>IF(A91="","",ROUND(UHG_csv!H91*VLOOKUP(Monatsverwendungsnachweis!$B102,Positionen,11,FALSE),2))</f>
        <v/>
      </c>
      <c r="I91" s="447" t="str">
        <f t="shared" si="13"/>
        <v/>
      </c>
      <c r="J91" s="329" t="str">
        <f>IF(A91="","",IF(Monatsverwendungsnachweis!S102="","",Monatsverwendungsnachweis!S102))</f>
        <v/>
      </c>
      <c r="K91" s="329" t="str">
        <f t="shared" si="14"/>
        <v/>
      </c>
      <c r="L91" s="541">
        <f>Monatsverwendungsnachweis!B102</f>
        <v>0</v>
      </c>
    </row>
    <row r="92" spans="1:12" x14ac:dyDescent="0.25">
      <c r="A92" s="328" t="str">
        <f>IF(UHG_Refi_1_csv!A92="","",IF(VLOOKUP(Monatsverwendungsnachweis!B103,Positionen,9,FALSE)="","",IFERROR(VLOOKUP(Monatsverwendungsnachweis!B103,Positionen,9,FALSE),"")))</f>
        <v/>
      </c>
      <c r="B92" s="329" t="str">
        <f t="shared" si="10"/>
        <v/>
      </c>
      <c r="C92" s="328" t="str">
        <f>IF(A92="","",CONCATENATE("Refi_UHG_2"," / ",Monatsverwendungsnachweis!$D$7," / ",RIGHT(Monatsverwendungsnachweis!$F$7,2)," / ",ROW()-1))</f>
        <v/>
      </c>
      <c r="D92" s="330" t="str">
        <f t="shared" si="11"/>
        <v/>
      </c>
      <c r="E92" s="330" t="str">
        <f t="shared" si="12"/>
        <v/>
      </c>
      <c r="F92" s="329" t="str">
        <f>IF(A92="","",VLOOKUP(Monatsverwendungsnachweis!B103,Positionen,10,FALSE))</f>
        <v/>
      </c>
      <c r="G92" s="328" t="str">
        <f>IF(A92="","",CONCATENATE(UHG_csv!G92," x ",VLOOKUP(Monatsverwendungsnachweis!$B103,Positionen,11,FALSE)*100,"%"))</f>
        <v/>
      </c>
      <c r="H92" s="447" t="str">
        <f>IF(A92="","",ROUND(UHG_csv!H92*VLOOKUP(Monatsverwendungsnachweis!$B103,Positionen,11,FALSE),2))</f>
        <v/>
      </c>
      <c r="I92" s="447" t="str">
        <f t="shared" si="13"/>
        <v/>
      </c>
      <c r="J92" s="329" t="str">
        <f>IF(A92="","",IF(Monatsverwendungsnachweis!S103="","",Monatsverwendungsnachweis!S103))</f>
        <v/>
      </c>
      <c r="K92" s="329" t="str">
        <f t="shared" si="14"/>
        <v/>
      </c>
      <c r="L92" s="541">
        <f>Monatsverwendungsnachweis!B103</f>
        <v>0</v>
      </c>
    </row>
    <row r="93" spans="1:12" x14ac:dyDescent="0.25">
      <c r="A93" s="328" t="str">
        <f>IF(UHG_Refi_1_csv!A93="","",IF(VLOOKUP(Monatsverwendungsnachweis!B104,Positionen,9,FALSE)="","",IFERROR(VLOOKUP(Monatsverwendungsnachweis!B104,Positionen,9,FALSE),"")))</f>
        <v/>
      </c>
      <c r="B93" s="329" t="str">
        <f t="shared" si="10"/>
        <v/>
      </c>
      <c r="C93" s="328" t="str">
        <f>IF(A93="","",CONCATENATE("Refi_UHG_2"," / ",Monatsverwendungsnachweis!$D$7," / ",RIGHT(Monatsverwendungsnachweis!$F$7,2)," / ",ROW()-1))</f>
        <v/>
      </c>
      <c r="D93" s="330" t="str">
        <f t="shared" si="11"/>
        <v/>
      </c>
      <c r="E93" s="330" t="str">
        <f t="shared" si="12"/>
        <v/>
      </c>
      <c r="F93" s="329" t="str">
        <f>IF(A93="","",VLOOKUP(Monatsverwendungsnachweis!B104,Positionen,10,FALSE))</f>
        <v/>
      </c>
      <c r="G93" s="328" t="str">
        <f>IF(A93="","",CONCATENATE(UHG_csv!G93," x ",VLOOKUP(Monatsverwendungsnachweis!$B104,Positionen,11,FALSE)*100,"%"))</f>
        <v/>
      </c>
      <c r="H93" s="447" t="str">
        <f>IF(A93="","",ROUND(UHG_csv!H93*VLOOKUP(Monatsverwendungsnachweis!$B104,Positionen,11,FALSE),2))</f>
        <v/>
      </c>
      <c r="I93" s="447" t="str">
        <f t="shared" si="13"/>
        <v/>
      </c>
      <c r="J93" s="329" t="str">
        <f>IF(A93="","",IF(Monatsverwendungsnachweis!S104="","",Monatsverwendungsnachweis!S104))</f>
        <v/>
      </c>
      <c r="K93" s="329" t="str">
        <f t="shared" si="14"/>
        <v/>
      </c>
      <c r="L93" s="541">
        <f>Monatsverwendungsnachweis!B104</f>
        <v>0</v>
      </c>
    </row>
    <row r="94" spans="1:12" x14ac:dyDescent="0.25">
      <c r="A94" s="328" t="str">
        <f>IF(UHG_Refi_1_csv!A94="","",IF(VLOOKUP(Monatsverwendungsnachweis!B105,Positionen,9,FALSE)="","",IFERROR(VLOOKUP(Monatsverwendungsnachweis!B105,Positionen,9,FALSE),"")))</f>
        <v/>
      </c>
      <c r="B94" s="329" t="str">
        <f t="shared" si="10"/>
        <v/>
      </c>
      <c r="C94" s="328" t="str">
        <f>IF(A94="","",CONCATENATE("Refi_UHG_2"," / ",Monatsverwendungsnachweis!$D$7," / ",RIGHT(Monatsverwendungsnachweis!$F$7,2)," / ",ROW()-1))</f>
        <v/>
      </c>
      <c r="D94" s="330" t="str">
        <f t="shared" si="11"/>
        <v/>
      </c>
      <c r="E94" s="330" t="str">
        <f t="shared" si="12"/>
        <v/>
      </c>
      <c r="F94" s="329" t="str">
        <f>IF(A94="","",VLOOKUP(Monatsverwendungsnachweis!B105,Positionen,10,FALSE))</f>
        <v/>
      </c>
      <c r="G94" s="328" t="str">
        <f>IF(A94="","",CONCATENATE(UHG_csv!G94," x ",VLOOKUP(Monatsverwendungsnachweis!$B105,Positionen,11,FALSE)*100,"%"))</f>
        <v/>
      </c>
      <c r="H94" s="447" t="str">
        <f>IF(A94="","",ROUND(UHG_csv!H94*VLOOKUP(Monatsverwendungsnachweis!$B105,Positionen,11,FALSE),2))</f>
        <v/>
      </c>
      <c r="I94" s="447" t="str">
        <f t="shared" si="13"/>
        <v/>
      </c>
      <c r="J94" s="329" t="str">
        <f>IF(A94="","",IF(Monatsverwendungsnachweis!S105="","",Monatsverwendungsnachweis!S105))</f>
        <v/>
      </c>
      <c r="K94" s="329" t="str">
        <f t="shared" si="14"/>
        <v/>
      </c>
      <c r="L94" s="541">
        <f>Monatsverwendungsnachweis!B105</f>
        <v>0</v>
      </c>
    </row>
    <row r="95" spans="1:12" x14ac:dyDescent="0.25">
      <c r="A95" s="328" t="str">
        <f>IF(UHG_Refi_1_csv!A95="","",IF(VLOOKUP(Monatsverwendungsnachweis!B106,Positionen,9,FALSE)="","",IFERROR(VLOOKUP(Monatsverwendungsnachweis!B106,Positionen,9,FALSE),"")))</f>
        <v/>
      </c>
      <c r="B95" s="329" t="str">
        <f t="shared" si="10"/>
        <v/>
      </c>
      <c r="C95" s="328" t="str">
        <f>IF(A95="","",CONCATENATE("Refi_UHG_2"," / ",Monatsverwendungsnachweis!$D$7," / ",RIGHT(Monatsverwendungsnachweis!$F$7,2)," / ",ROW()-1))</f>
        <v/>
      </c>
      <c r="D95" s="330" t="str">
        <f t="shared" si="11"/>
        <v/>
      </c>
      <c r="E95" s="330" t="str">
        <f t="shared" si="12"/>
        <v/>
      </c>
      <c r="F95" s="329" t="str">
        <f>IF(A95="","",VLOOKUP(Monatsverwendungsnachweis!B106,Positionen,10,FALSE))</f>
        <v/>
      </c>
      <c r="G95" s="328" t="str">
        <f>IF(A95="","",CONCATENATE(UHG_csv!G95," x ",VLOOKUP(Monatsverwendungsnachweis!$B106,Positionen,11,FALSE)*100,"%"))</f>
        <v/>
      </c>
      <c r="H95" s="447" t="str">
        <f>IF(A95="","",ROUND(UHG_csv!H95*VLOOKUP(Monatsverwendungsnachweis!$B106,Positionen,11,FALSE),2))</f>
        <v/>
      </c>
      <c r="I95" s="447" t="str">
        <f t="shared" si="13"/>
        <v/>
      </c>
      <c r="J95" s="329" t="str">
        <f>IF(A95="","",IF(Monatsverwendungsnachweis!S106="","",Monatsverwendungsnachweis!S106))</f>
        <v/>
      </c>
      <c r="K95" s="329" t="str">
        <f t="shared" si="14"/>
        <v/>
      </c>
      <c r="L95" s="541">
        <f>Monatsverwendungsnachweis!B106</f>
        <v>0</v>
      </c>
    </row>
    <row r="96" spans="1:12" x14ac:dyDescent="0.25">
      <c r="A96" s="328" t="str">
        <f>IF(UHG_Refi_1_csv!A96="","",IF(VLOOKUP(Monatsverwendungsnachweis!B107,Positionen,9,FALSE)="","",IFERROR(VLOOKUP(Monatsverwendungsnachweis!B107,Positionen,9,FALSE),"")))</f>
        <v/>
      </c>
      <c r="B96" s="329" t="str">
        <f t="shared" si="10"/>
        <v/>
      </c>
      <c r="C96" s="328" t="str">
        <f>IF(A96="","",CONCATENATE("Refi_UHG_2"," / ",Monatsverwendungsnachweis!$D$7," / ",RIGHT(Monatsverwendungsnachweis!$F$7,2)," / ",ROW()-1))</f>
        <v/>
      </c>
      <c r="D96" s="330" t="str">
        <f t="shared" si="11"/>
        <v/>
      </c>
      <c r="E96" s="330" t="str">
        <f t="shared" si="12"/>
        <v/>
      </c>
      <c r="F96" s="329" t="str">
        <f>IF(A96="","",VLOOKUP(Monatsverwendungsnachweis!B107,Positionen,10,FALSE))</f>
        <v/>
      </c>
      <c r="G96" s="328" t="str">
        <f>IF(A96="","",CONCATENATE(UHG_csv!G96," x ",VLOOKUP(Monatsverwendungsnachweis!$B107,Positionen,11,FALSE)*100,"%"))</f>
        <v/>
      </c>
      <c r="H96" s="447" t="str">
        <f>IF(A96="","",ROUND(UHG_csv!H96*VLOOKUP(Monatsverwendungsnachweis!$B107,Positionen,11,FALSE),2))</f>
        <v/>
      </c>
      <c r="I96" s="447" t="str">
        <f t="shared" si="13"/>
        <v/>
      </c>
      <c r="J96" s="329" t="str">
        <f>IF(A96="","",IF(Monatsverwendungsnachweis!S107="","",Monatsverwendungsnachweis!S107))</f>
        <v/>
      </c>
      <c r="K96" s="329" t="str">
        <f t="shared" si="14"/>
        <v/>
      </c>
      <c r="L96" s="541">
        <f>Monatsverwendungsnachweis!B107</f>
        <v>0</v>
      </c>
    </row>
    <row r="97" spans="1:12" x14ac:dyDescent="0.25">
      <c r="A97" s="328" t="str">
        <f>IF(UHG_Refi_1_csv!A97="","",IF(VLOOKUP(Monatsverwendungsnachweis!B108,Positionen,9,FALSE)="","",IFERROR(VLOOKUP(Monatsverwendungsnachweis!B108,Positionen,9,FALSE),"")))</f>
        <v/>
      </c>
      <c r="B97" s="329" t="str">
        <f t="shared" si="10"/>
        <v/>
      </c>
      <c r="C97" s="328" t="str">
        <f>IF(A97="","",CONCATENATE("Refi_UHG_2"," / ",Monatsverwendungsnachweis!$D$7," / ",RIGHT(Monatsverwendungsnachweis!$F$7,2)," / ",ROW()-1))</f>
        <v/>
      </c>
      <c r="D97" s="330" t="str">
        <f t="shared" si="11"/>
        <v/>
      </c>
      <c r="E97" s="330" t="str">
        <f t="shared" si="12"/>
        <v/>
      </c>
      <c r="F97" s="329" t="str">
        <f>IF(A97="","",VLOOKUP(Monatsverwendungsnachweis!B108,Positionen,10,FALSE))</f>
        <v/>
      </c>
      <c r="G97" s="328" t="str">
        <f>IF(A97="","",CONCATENATE(UHG_csv!G97," x ",VLOOKUP(Monatsverwendungsnachweis!$B108,Positionen,11,FALSE)*100,"%"))</f>
        <v/>
      </c>
      <c r="H97" s="447" t="str">
        <f>IF(A97="","",ROUND(UHG_csv!H97*VLOOKUP(Monatsverwendungsnachweis!$B108,Positionen,11,FALSE),2))</f>
        <v/>
      </c>
      <c r="I97" s="447" t="str">
        <f t="shared" si="13"/>
        <v/>
      </c>
      <c r="J97" s="329" t="str">
        <f>IF(A97="","",IF(Monatsverwendungsnachweis!S108="","",Monatsverwendungsnachweis!S108))</f>
        <v/>
      </c>
      <c r="K97" s="329" t="str">
        <f t="shared" si="14"/>
        <v/>
      </c>
      <c r="L97" s="541">
        <f>Monatsverwendungsnachweis!B108</f>
        <v>0</v>
      </c>
    </row>
    <row r="98" spans="1:12" x14ac:dyDescent="0.25">
      <c r="A98" s="328" t="str">
        <f>IF(UHG_Refi_1_csv!A98="","",IF(VLOOKUP(Monatsverwendungsnachweis!B109,Positionen,9,FALSE)="","",IFERROR(VLOOKUP(Monatsverwendungsnachweis!B109,Positionen,9,FALSE),"")))</f>
        <v/>
      </c>
      <c r="B98" s="329" t="str">
        <f t="shared" si="10"/>
        <v/>
      </c>
      <c r="C98" s="328" t="str">
        <f>IF(A98="","",CONCATENATE("Refi_UHG_2"," / ",Monatsverwendungsnachweis!$D$7," / ",RIGHT(Monatsverwendungsnachweis!$F$7,2)," / ",ROW()-1))</f>
        <v/>
      </c>
      <c r="D98" s="330" t="str">
        <f t="shared" si="11"/>
        <v/>
      </c>
      <c r="E98" s="330" t="str">
        <f t="shared" si="12"/>
        <v/>
      </c>
      <c r="F98" s="329" t="str">
        <f>IF(A98="","",VLOOKUP(Monatsverwendungsnachweis!B109,Positionen,10,FALSE))</f>
        <v/>
      </c>
      <c r="G98" s="328" t="str">
        <f>IF(A98="","",CONCATENATE(UHG_csv!G98," x ",VLOOKUP(Monatsverwendungsnachweis!$B109,Positionen,11,FALSE)*100,"%"))</f>
        <v/>
      </c>
      <c r="H98" s="447" t="str">
        <f>IF(A98="","",ROUND(UHG_csv!H98*VLOOKUP(Monatsverwendungsnachweis!$B109,Positionen,11,FALSE),2))</f>
        <v/>
      </c>
      <c r="I98" s="447" t="str">
        <f t="shared" si="13"/>
        <v/>
      </c>
      <c r="J98" s="329" t="str">
        <f>IF(A98="","",IF(Monatsverwendungsnachweis!S109="","",Monatsverwendungsnachweis!S109))</f>
        <v/>
      </c>
      <c r="K98" s="329" t="str">
        <f t="shared" si="14"/>
        <v/>
      </c>
      <c r="L98" s="541">
        <f>Monatsverwendungsnachweis!B109</f>
        <v>0</v>
      </c>
    </row>
    <row r="99" spans="1:12" x14ac:dyDescent="0.25">
      <c r="A99" s="328" t="str">
        <f>IF(UHG_Refi_1_csv!A99="","",IF(VLOOKUP(Monatsverwendungsnachweis!B110,Positionen,9,FALSE)="","",IFERROR(VLOOKUP(Monatsverwendungsnachweis!B110,Positionen,9,FALSE),"")))</f>
        <v/>
      </c>
      <c r="B99" s="329" t="str">
        <f t="shared" si="10"/>
        <v/>
      </c>
      <c r="C99" s="328" t="str">
        <f>IF(A99="","",CONCATENATE("Refi_UHG_2"," / ",Monatsverwendungsnachweis!$D$7," / ",RIGHT(Monatsverwendungsnachweis!$F$7,2)," / ",ROW()-1))</f>
        <v/>
      </c>
      <c r="D99" s="330" t="str">
        <f t="shared" si="11"/>
        <v/>
      </c>
      <c r="E99" s="330" t="str">
        <f t="shared" si="12"/>
        <v/>
      </c>
      <c r="F99" s="329" t="str">
        <f>IF(A99="","",VLOOKUP(Monatsverwendungsnachweis!B110,Positionen,10,FALSE))</f>
        <v/>
      </c>
      <c r="G99" s="328" t="str">
        <f>IF(A99="","",CONCATENATE(UHG_csv!G99," x ",VLOOKUP(Monatsverwendungsnachweis!$B110,Positionen,11,FALSE)*100,"%"))</f>
        <v/>
      </c>
      <c r="H99" s="447" t="str">
        <f>IF(A99="","",ROUND(UHG_csv!H99*VLOOKUP(Monatsverwendungsnachweis!$B110,Positionen,11,FALSE),2))</f>
        <v/>
      </c>
      <c r="I99" s="447" t="str">
        <f t="shared" si="13"/>
        <v/>
      </c>
      <c r="J99" s="329" t="str">
        <f>IF(A99="","",IF(Monatsverwendungsnachweis!S110="","",Monatsverwendungsnachweis!S110))</f>
        <v/>
      </c>
      <c r="K99" s="329" t="str">
        <f t="shared" si="14"/>
        <v/>
      </c>
      <c r="L99" s="541">
        <f>Monatsverwendungsnachweis!B110</f>
        <v>0</v>
      </c>
    </row>
    <row r="100" spans="1:12" x14ac:dyDescent="0.25">
      <c r="A100" s="328" t="str">
        <f>IF(UHG_Refi_1_csv!A100="","",IF(VLOOKUP(Monatsverwendungsnachweis!B111,Positionen,9,FALSE)="","",IFERROR(VLOOKUP(Monatsverwendungsnachweis!B111,Positionen,9,FALSE),"")))</f>
        <v/>
      </c>
      <c r="B100" s="329" t="str">
        <f t="shared" si="10"/>
        <v/>
      </c>
      <c r="C100" s="328" t="str">
        <f>IF(A100="","",CONCATENATE("Refi_UHG_2"," / ",Monatsverwendungsnachweis!$D$7," / ",RIGHT(Monatsverwendungsnachweis!$F$7,2)," / ",ROW()-1))</f>
        <v/>
      </c>
      <c r="D100" s="330" t="str">
        <f t="shared" si="11"/>
        <v/>
      </c>
      <c r="E100" s="330" t="str">
        <f t="shared" si="12"/>
        <v/>
      </c>
      <c r="F100" s="329" t="str">
        <f>IF(A100="","",VLOOKUP(Monatsverwendungsnachweis!B111,Positionen,10,FALSE))</f>
        <v/>
      </c>
      <c r="G100" s="328" t="str">
        <f>IF(A100="","",CONCATENATE(UHG_csv!G100," x ",VLOOKUP(Monatsverwendungsnachweis!$B111,Positionen,11,FALSE)*100,"%"))</f>
        <v/>
      </c>
      <c r="H100" s="447" t="str">
        <f>IF(A100="","",ROUND(UHG_csv!H100*VLOOKUP(Monatsverwendungsnachweis!$B111,Positionen,11,FALSE),2))</f>
        <v/>
      </c>
      <c r="I100" s="447" t="str">
        <f t="shared" si="13"/>
        <v/>
      </c>
      <c r="J100" s="329" t="str">
        <f>IF(A100="","",IF(Monatsverwendungsnachweis!S111="","",Monatsverwendungsnachweis!S111))</f>
        <v/>
      </c>
      <c r="K100" s="329" t="str">
        <f t="shared" si="14"/>
        <v/>
      </c>
      <c r="L100" s="541">
        <f>Monatsverwendungsnachweis!B111</f>
        <v>0</v>
      </c>
    </row>
    <row r="101" spans="1:12" x14ac:dyDescent="0.25">
      <c r="A101" s="328" t="str">
        <f>IF(UHG_Refi_1_csv!A101="","",IF(VLOOKUP(Monatsverwendungsnachweis!B112,Positionen,9,FALSE)="","",IFERROR(VLOOKUP(Monatsverwendungsnachweis!B112,Positionen,9,FALSE),"")))</f>
        <v/>
      </c>
      <c r="B101" s="329" t="str">
        <f t="shared" si="10"/>
        <v/>
      </c>
      <c r="C101" s="328" t="str">
        <f>IF(A101="","",CONCATENATE("Refi_UHG_2"," / ",Monatsverwendungsnachweis!$D$7," / ",RIGHT(Monatsverwendungsnachweis!$F$7,2)," / ",ROW()-1))</f>
        <v/>
      </c>
      <c r="D101" s="330" t="str">
        <f t="shared" si="11"/>
        <v/>
      </c>
      <c r="E101" s="330" t="str">
        <f t="shared" si="12"/>
        <v/>
      </c>
      <c r="F101" s="329" t="str">
        <f>IF(A101="","",VLOOKUP(Monatsverwendungsnachweis!B112,Positionen,10,FALSE))</f>
        <v/>
      </c>
      <c r="G101" s="328" t="str">
        <f>IF(A101="","",CONCATENATE(UHG_csv!G101," x ",VLOOKUP(Monatsverwendungsnachweis!$B112,Positionen,11,FALSE)*100,"%"))</f>
        <v/>
      </c>
      <c r="H101" s="447" t="str">
        <f>IF(A101="","",ROUND(UHG_csv!H101*VLOOKUP(Monatsverwendungsnachweis!$B112,Positionen,11,FALSE),2))</f>
        <v/>
      </c>
      <c r="I101" s="447" t="str">
        <f t="shared" si="13"/>
        <v/>
      </c>
      <c r="J101" s="329" t="str">
        <f>IF(A101="","",IF(Monatsverwendungsnachweis!S112="","",Monatsverwendungsnachweis!S112))</f>
        <v/>
      </c>
      <c r="K101" s="329" t="str">
        <f t="shared" si="14"/>
        <v/>
      </c>
      <c r="L101" s="541">
        <f>Monatsverwendungsnachweis!B112</f>
        <v>0</v>
      </c>
    </row>
    <row r="102" spans="1:12" x14ac:dyDescent="0.25">
      <c r="A102" s="328" t="str">
        <f>IF(UHG_Refi_1_csv!A102="","",IF(VLOOKUP(Monatsverwendungsnachweis!B113,Positionen,9,FALSE)="","",IFERROR(VLOOKUP(Monatsverwendungsnachweis!B113,Positionen,9,FALSE),"")))</f>
        <v/>
      </c>
      <c r="B102" s="329" t="str">
        <f t="shared" ref="B102:B165" si="15">IF(A102="","","ZE")</f>
        <v/>
      </c>
      <c r="C102" s="328" t="str">
        <f>IF(A102="","",CONCATENATE("Refi_UHG_2"," / ",Monatsverwendungsnachweis!$D$7," / ",RIGHT(Monatsverwendungsnachweis!$F$7,2)," / ",ROW()-1))</f>
        <v/>
      </c>
      <c r="D102" s="330" t="str">
        <f t="shared" ref="D102:D165" si="16">IF(A102="","",Monatsende)</f>
        <v/>
      </c>
      <c r="E102" s="330" t="str">
        <f t="shared" ref="E102:E165" si="17">IF(A102="","",Monatsende)</f>
        <v/>
      </c>
      <c r="F102" s="329" t="str">
        <f>IF(A102="","",VLOOKUP(Monatsverwendungsnachweis!B113,Positionen,10,FALSE))</f>
        <v/>
      </c>
      <c r="G102" s="328" t="str">
        <f>IF(A102="","",CONCATENATE(UHG_csv!G102," x ",VLOOKUP(Monatsverwendungsnachweis!$B113,Positionen,11,FALSE)*100,"%"))</f>
        <v/>
      </c>
      <c r="H102" s="447" t="str">
        <f>IF(A102="","",ROUND(UHG_csv!H102*VLOOKUP(Monatsverwendungsnachweis!$B113,Positionen,11,FALSE),2))</f>
        <v/>
      </c>
      <c r="I102" s="447" t="str">
        <f t="shared" ref="I102:I165" si="18">IF(A102="","",H102)</f>
        <v/>
      </c>
      <c r="J102" s="329" t="str">
        <f>IF(A102="","",IF(Monatsverwendungsnachweis!S113="","",Monatsverwendungsnachweis!S113))</f>
        <v/>
      </c>
      <c r="K102" s="329" t="str">
        <f t="shared" ref="K102:K165" si="19">IF(A102="","","0")</f>
        <v/>
      </c>
      <c r="L102" s="541">
        <f>Monatsverwendungsnachweis!B113</f>
        <v>0</v>
      </c>
    </row>
    <row r="103" spans="1:12" x14ac:dyDescent="0.25">
      <c r="A103" s="328" t="str">
        <f>IF(UHG_Refi_1_csv!A103="","",IF(VLOOKUP(Monatsverwendungsnachweis!B114,Positionen,9,FALSE)="","",IFERROR(VLOOKUP(Monatsverwendungsnachweis!B114,Positionen,9,FALSE),"")))</f>
        <v/>
      </c>
      <c r="B103" s="329" t="str">
        <f t="shared" si="15"/>
        <v/>
      </c>
      <c r="C103" s="328" t="str">
        <f>IF(A103="","",CONCATENATE("Refi_UHG_2"," / ",Monatsverwendungsnachweis!$D$7," / ",RIGHT(Monatsverwendungsnachweis!$F$7,2)," / ",ROW()-1))</f>
        <v/>
      </c>
      <c r="D103" s="330" t="str">
        <f t="shared" si="16"/>
        <v/>
      </c>
      <c r="E103" s="330" t="str">
        <f t="shared" si="17"/>
        <v/>
      </c>
      <c r="F103" s="329" t="str">
        <f>IF(A103="","",VLOOKUP(Monatsverwendungsnachweis!B114,Positionen,10,FALSE))</f>
        <v/>
      </c>
      <c r="G103" s="328" t="str">
        <f>IF(A103="","",CONCATENATE(UHG_csv!G103," x ",VLOOKUP(Monatsverwendungsnachweis!$B114,Positionen,11,FALSE)*100,"%"))</f>
        <v/>
      </c>
      <c r="H103" s="447" t="str">
        <f>IF(A103="","",ROUND(UHG_csv!H103*VLOOKUP(Monatsverwendungsnachweis!$B114,Positionen,11,FALSE),2))</f>
        <v/>
      </c>
      <c r="I103" s="447" t="str">
        <f t="shared" si="18"/>
        <v/>
      </c>
      <c r="J103" s="329" t="str">
        <f>IF(A103="","",IF(Monatsverwendungsnachweis!S114="","",Monatsverwendungsnachweis!S114))</f>
        <v/>
      </c>
      <c r="K103" s="329" t="str">
        <f t="shared" si="19"/>
        <v/>
      </c>
      <c r="L103" s="541">
        <f>Monatsverwendungsnachweis!B114</f>
        <v>0</v>
      </c>
    </row>
    <row r="104" spans="1:12" x14ac:dyDescent="0.25">
      <c r="A104" s="328" t="str">
        <f>IF(UHG_Refi_1_csv!A104="","",IF(VLOOKUP(Monatsverwendungsnachweis!B115,Positionen,9,FALSE)="","",IFERROR(VLOOKUP(Monatsverwendungsnachweis!B115,Positionen,9,FALSE),"")))</f>
        <v/>
      </c>
      <c r="B104" s="329" t="str">
        <f t="shared" si="15"/>
        <v/>
      </c>
      <c r="C104" s="328" t="str">
        <f>IF(A104="","",CONCATENATE("Refi_UHG_2"," / ",Monatsverwendungsnachweis!$D$7," / ",RIGHT(Monatsverwendungsnachweis!$F$7,2)," / ",ROW()-1))</f>
        <v/>
      </c>
      <c r="D104" s="330" t="str">
        <f t="shared" si="16"/>
        <v/>
      </c>
      <c r="E104" s="330" t="str">
        <f t="shared" si="17"/>
        <v/>
      </c>
      <c r="F104" s="329" t="str">
        <f>IF(A104="","",VLOOKUP(Monatsverwendungsnachweis!B115,Positionen,10,FALSE))</f>
        <v/>
      </c>
      <c r="G104" s="328" t="str">
        <f>IF(A104="","",CONCATENATE(UHG_csv!G104," x ",VLOOKUP(Monatsverwendungsnachweis!$B115,Positionen,11,FALSE)*100,"%"))</f>
        <v/>
      </c>
      <c r="H104" s="447" t="str">
        <f>IF(A104="","",ROUND(UHG_csv!H104*VLOOKUP(Monatsverwendungsnachweis!$B115,Positionen,11,FALSE),2))</f>
        <v/>
      </c>
      <c r="I104" s="447" t="str">
        <f t="shared" si="18"/>
        <v/>
      </c>
      <c r="J104" s="329" t="str">
        <f>IF(A104="","",IF(Monatsverwendungsnachweis!S115="","",Monatsverwendungsnachweis!S115))</f>
        <v/>
      </c>
      <c r="K104" s="329" t="str">
        <f t="shared" si="19"/>
        <v/>
      </c>
      <c r="L104" s="541">
        <f>Monatsverwendungsnachweis!B115</f>
        <v>0</v>
      </c>
    </row>
    <row r="105" spans="1:12" x14ac:dyDescent="0.25">
      <c r="A105" s="328" t="str">
        <f>IF(UHG_Refi_1_csv!A105="","",IF(VLOOKUP(Monatsverwendungsnachweis!B116,Positionen,9,FALSE)="","",IFERROR(VLOOKUP(Monatsverwendungsnachweis!B116,Positionen,9,FALSE),"")))</f>
        <v/>
      </c>
      <c r="B105" s="329" t="str">
        <f t="shared" si="15"/>
        <v/>
      </c>
      <c r="C105" s="328" t="str">
        <f>IF(A105="","",CONCATENATE("Refi_UHG_2"," / ",Monatsverwendungsnachweis!$D$7," / ",RIGHT(Monatsverwendungsnachweis!$F$7,2)," / ",ROW()-1))</f>
        <v/>
      </c>
      <c r="D105" s="330" t="str">
        <f t="shared" si="16"/>
        <v/>
      </c>
      <c r="E105" s="330" t="str">
        <f t="shared" si="17"/>
        <v/>
      </c>
      <c r="F105" s="329" t="str">
        <f>IF(A105="","",VLOOKUP(Monatsverwendungsnachweis!B116,Positionen,10,FALSE))</f>
        <v/>
      </c>
      <c r="G105" s="328" t="str">
        <f>IF(A105="","",CONCATENATE(UHG_csv!G105," x ",VLOOKUP(Monatsverwendungsnachweis!$B116,Positionen,11,FALSE)*100,"%"))</f>
        <v/>
      </c>
      <c r="H105" s="447" t="str">
        <f>IF(A105="","",ROUND(UHG_csv!H105*VLOOKUP(Monatsverwendungsnachweis!$B116,Positionen,11,FALSE),2))</f>
        <v/>
      </c>
      <c r="I105" s="447" t="str">
        <f t="shared" si="18"/>
        <v/>
      </c>
      <c r="J105" s="329" t="str">
        <f>IF(A105="","",IF(Monatsverwendungsnachweis!S116="","",Monatsverwendungsnachweis!S116))</f>
        <v/>
      </c>
      <c r="K105" s="329" t="str">
        <f t="shared" si="19"/>
        <v/>
      </c>
      <c r="L105" s="541">
        <f>Monatsverwendungsnachweis!B116</f>
        <v>0</v>
      </c>
    </row>
    <row r="106" spans="1:12" x14ac:dyDescent="0.25">
      <c r="A106" s="328" t="str">
        <f>IF(UHG_Refi_1_csv!A106="","",IF(VLOOKUP(Monatsverwendungsnachweis!B117,Positionen,9,FALSE)="","",IFERROR(VLOOKUP(Monatsverwendungsnachweis!B117,Positionen,9,FALSE),"")))</f>
        <v/>
      </c>
      <c r="B106" s="329" t="str">
        <f t="shared" si="15"/>
        <v/>
      </c>
      <c r="C106" s="328" t="str">
        <f>IF(A106="","",CONCATENATE("Refi_UHG_2"," / ",Monatsverwendungsnachweis!$D$7," / ",RIGHT(Monatsverwendungsnachweis!$F$7,2)," / ",ROW()-1))</f>
        <v/>
      </c>
      <c r="D106" s="330" t="str">
        <f t="shared" si="16"/>
        <v/>
      </c>
      <c r="E106" s="330" t="str">
        <f t="shared" si="17"/>
        <v/>
      </c>
      <c r="F106" s="329" t="str">
        <f>IF(A106="","",VLOOKUP(Monatsverwendungsnachweis!B117,Positionen,10,FALSE))</f>
        <v/>
      </c>
      <c r="G106" s="328" t="str">
        <f>IF(A106="","",CONCATENATE(UHG_csv!G106," x ",VLOOKUP(Monatsverwendungsnachweis!$B117,Positionen,11,FALSE)*100,"%"))</f>
        <v/>
      </c>
      <c r="H106" s="447" t="str">
        <f>IF(A106="","",ROUND(UHG_csv!H106*VLOOKUP(Monatsverwendungsnachweis!$B117,Positionen,11,FALSE),2))</f>
        <v/>
      </c>
      <c r="I106" s="447" t="str">
        <f t="shared" si="18"/>
        <v/>
      </c>
      <c r="J106" s="329" t="str">
        <f>IF(A106="","",IF(Monatsverwendungsnachweis!S117="","",Monatsverwendungsnachweis!S117))</f>
        <v/>
      </c>
      <c r="K106" s="329" t="str">
        <f t="shared" si="19"/>
        <v/>
      </c>
      <c r="L106" s="541">
        <f>Monatsverwendungsnachweis!B117</f>
        <v>0</v>
      </c>
    </row>
    <row r="107" spans="1:12" x14ac:dyDescent="0.25">
      <c r="A107" s="328" t="str">
        <f>IF(UHG_Refi_1_csv!A107="","",IF(VLOOKUP(Monatsverwendungsnachweis!B118,Positionen,9,FALSE)="","",IFERROR(VLOOKUP(Monatsverwendungsnachweis!B118,Positionen,9,FALSE),"")))</f>
        <v/>
      </c>
      <c r="B107" s="329" t="str">
        <f t="shared" si="15"/>
        <v/>
      </c>
      <c r="C107" s="328" t="str">
        <f>IF(A107="","",CONCATENATE("Refi_UHG_2"," / ",Monatsverwendungsnachweis!$D$7," / ",RIGHT(Monatsverwendungsnachweis!$F$7,2)," / ",ROW()-1))</f>
        <v/>
      </c>
      <c r="D107" s="330" t="str">
        <f t="shared" si="16"/>
        <v/>
      </c>
      <c r="E107" s="330" t="str">
        <f t="shared" si="17"/>
        <v/>
      </c>
      <c r="F107" s="329" t="str">
        <f>IF(A107="","",VLOOKUP(Monatsverwendungsnachweis!B118,Positionen,10,FALSE))</f>
        <v/>
      </c>
      <c r="G107" s="328" t="str">
        <f>IF(A107="","",CONCATENATE(UHG_csv!G107," x ",VLOOKUP(Monatsverwendungsnachweis!$B118,Positionen,11,FALSE)*100,"%"))</f>
        <v/>
      </c>
      <c r="H107" s="447" t="str">
        <f>IF(A107="","",ROUND(UHG_csv!H107*VLOOKUP(Monatsverwendungsnachweis!$B118,Positionen,11,FALSE),2))</f>
        <v/>
      </c>
      <c r="I107" s="447" t="str">
        <f t="shared" si="18"/>
        <v/>
      </c>
      <c r="J107" s="329" t="str">
        <f>IF(A107="","",IF(Monatsverwendungsnachweis!S118="","",Monatsverwendungsnachweis!S118))</f>
        <v/>
      </c>
      <c r="K107" s="329" t="str">
        <f t="shared" si="19"/>
        <v/>
      </c>
      <c r="L107" s="541">
        <f>Monatsverwendungsnachweis!B118</f>
        <v>0</v>
      </c>
    </row>
    <row r="108" spans="1:12" x14ac:dyDescent="0.25">
      <c r="A108" s="328" t="str">
        <f>IF(UHG_Refi_1_csv!A108="","",IF(VLOOKUP(Monatsverwendungsnachweis!B119,Positionen,9,FALSE)="","",IFERROR(VLOOKUP(Monatsverwendungsnachweis!B119,Positionen,9,FALSE),"")))</f>
        <v/>
      </c>
      <c r="B108" s="329" t="str">
        <f t="shared" si="15"/>
        <v/>
      </c>
      <c r="C108" s="328" t="str">
        <f>IF(A108="","",CONCATENATE("Refi_UHG_2"," / ",Monatsverwendungsnachweis!$D$7," / ",RIGHT(Monatsverwendungsnachweis!$F$7,2)," / ",ROW()-1))</f>
        <v/>
      </c>
      <c r="D108" s="330" t="str">
        <f t="shared" si="16"/>
        <v/>
      </c>
      <c r="E108" s="330" t="str">
        <f t="shared" si="17"/>
        <v/>
      </c>
      <c r="F108" s="329" t="str">
        <f>IF(A108="","",VLOOKUP(Monatsverwendungsnachweis!B119,Positionen,10,FALSE))</f>
        <v/>
      </c>
      <c r="G108" s="328" t="str">
        <f>IF(A108="","",CONCATENATE(UHG_csv!G108," x ",VLOOKUP(Monatsverwendungsnachweis!$B119,Positionen,11,FALSE)*100,"%"))</f>
        <v/>
      </c>
      <c r="H108" s="447" t="str">
        <f>IF(A108="","",ROUND(UHG_csv!H108*VLOOKUP(Monatsverwendungsnachweis!$B119,Positionen,11,FALSE),2))</f>
        <v/>
      </c>
      <c r="I108" s="447" t="str">
        <f t="shared" si="18"/>
        <v/>
      </c>
      <c r="J108" s="329" t="str">
        <f>IF(A108="","",IF(Monatsverwendungsnachweis!S119="","",Monatsverwendungsnachweis!S119))</f>
        <v/>
      </c>
      <c r="K108" s="329" t="str">
        <f t="shared" si="19"/>
        <v/>
      </c>
      <c r="L108" s="541">
        <f>Monatsverwendungsnachweis!B119</f>
        <v>0</v>
      </c>
    </row>
    <row r="109" spans="1:12" x14ac:dyDescent="0.25">
      <c r="A109" s="328" t="str">
        <f>IF(UHG_Refi_1_csv!A109="","",IF(VLOOKUP(Monatsverwendungsnachweis!B120,Positionen,9,FALSE)="","",IFERROR(VLOOKUP(Monatsverwendungsnachweis!B120,Positionen,9,FALSE),"")))</f>
        <v/>
      </c>
      <c r="B109" s="329" t="str">
        <f t="shared" si="15"/>
        <v/>
      </c>
      <c r="C109" s="328" t="str">
        <f>IF(A109="","",CONCATENATE("Refi_UHG_2"," / ",Monatsverwendungsnachweis!$D$7," / ",RIGHT(Monatsverwendungsnachweis!$F$7,2)," / ",ROW()-1))</f>
        <v/>
      </c>
      <c r="D109" s="330" t="str">
        <f t="shared" si="16"/>
        <v/>
      </c>
      <c r="E109" s="330" t="str">
        <f t="shared" si="17"/>
        <v/>
      </c>
      <c r="F109" s="329" t="str">
        <f>IF(A109="","",VLOOKUP(Monatsverwendungsnachweis!B120,Positionen,10,FALSE))</f>
        <v/>
      </c>
      <c r="G109" s="328" t="str">
        <f>IF(A109="","",CONCATENATE(UHG_csv!G109," x ",VLOOKUP(Monatsverwendungsnachweis!$B120,Positionen,11,FALSE)*100,"%"))</f>
        <v/>
      </c>
      <c r="H109" s="447" t="str">
        <f>IF(A109="","",ROUND(UHG_csv!H109*VLOOKUP(Monatsverwendungsnachweis!$B120,Positionen,11,FALSE),2))</f>
        <v/>
      </c>
      <c r="I109" s="447" t="str">
        <f t="shared" si="18"/>
        <v/>
      </c>
      <c r="J109" s="329" t="str">
        <f>IF(A109="","",IF(Monatsverwendungsnachweis!S120="","",Monatsverwendungsnachweis!S120))</f>
        <v/>
      </c>
      <c r="K109" s="329" t="str">
        <f t="shared" si="19"/>
        <v/>
      </c>
      <c r="L109" s="541">
        <f>Monatsverwendungsnachweis!B120</f>
        <v>0</v>
      </c>
    </row>
    <row r="110" spans="1:12" x14ac:dyDescent="0.25">
      <c r="A110" s="328" t="str">
        <f>IF(UHG_Refi_1_csv!A110="","",IF(VLOOKUP(Monatsverwendungsnachweis!B121,Positionen,9,FALSE)="","",IFERROR(VLOOKUP(Monatsverwendungsnachweis!B121,Positionen,9,FALSE),"")))</f>
        <v/>
      </c>
      <c r="B110" s="329" t="str">
        <f t="shared" si="15"/>
        <v/>
      </c>
      <c r="C110" s="328" t="str">
        <f>IF(A110="","",CONCATENATE("Refi_UHG_2"," / ",Monatsverwendungsnachweis!$D$7," / ",RIGHT(Monatsverwendungsnachweis!$F$7,2)," / ",ROW()-1))</f>
        <v/>
      </c>
      <c r="D110" s="330" t="str">
        <f t="shared" si="16"/>
        <v/>
      </c>
      <c r="E110" s="330" t="str">
        <f t="shared" si="17"/>
        <v/>
      </c>
      <c r="F110" s="329" t="str">
        <f>IF(A110="","",VLOOKUP(Monatsverwendungsnachweis!B121,Positionen,10,FALSE))</f>
        <v/>
      </c>
      <c r="G110" s="328" t="str">
        <f>IF(A110="","",CONCATENATE(UHG_csv!G110," x ",VLOOKUP(Monatsverwendungsnachweis!$B121,Positionen,11,FALSE)*100,"%"))</f>
        <v/>
      </c>
      <c r="H110" s="447" t="str">
        <f>IF(A110="","",ROUND(UHG_csv!H110*VLOOKUP(Monatsverwendungsnachweis!$B121,Positionen,11,FALSE),2))</f>
        <v/>
      </c>
      <c r="I110" s="447" t="str">
        <f t="shared" si="18"/>
        <v/>
      </c>
      <c r="J110" s="329" t="str">
        <f>IF(A110="","",IF(Monatsverwendungsnachweis!S121="","",Monatsverwendungsnachweis!S121))</f>
        <v/>
      </c>
      <c r="K110" s="329" t="str">
        <f t="shared" si="19"/>
        <v/>
      </c>
      <c r="L110" s="541">
        <f>Monatsverwendungsnachweis!B121</f>
        <v>0</v>
      </c>
    </row>
    <row r="111" spans="1:12" x14ac:dyDescent="0.25">
      <c r="A111" s="328" t="str">
        <f>IF(UHG_Refi_1_csv!A111="","",IF(VLOOKUP(Monatsverwendungsnachweis!B122,Positionen,9,FALSE)="","",IFERROR(VLOOKUP(Monatsverwendungsnachweis!B122,Positionen,9,FALSE),"")))</f>
        <v/>
      </c>
      <c r="B111" s="329" t="str">
        <f t="shared" si="15"/>
        <v/>
      </c>
      <c r="C111" s="328" t="str">
        <f>IF(A111="","",CONCATENATE("Refi_UHG_2"," / ",Monatsverwendungsnachweis!$D$7," / ",RIGHT(Monatsverwendungsnachweis!$F$7,2)," / ",ROW()-1))</f>
        <v/>
      </c>
      <c r="D111" s="330" t="str">
        <f t="shared" si="16"/>
        <v/>
      </c>
      <c r="E111" s="330" t="str">
        <f t="shared" si="17"/>
        <v/>
      </c>
      <c r="F111" s="329" t="str">
        <f>IF(A111="","",VLOOKUP(Monatsverwendungsnachweis!B122,Positionen,10,FALSE))</f>
        <v/>
      </c>
      <c r="G111" s="328" t="str">
        <f>IF(A111="","",CONCATENATE(UHG_csv!G111," x ",VLOOKUP(Monatsverwendungsnachweis!$B122,Positionen,11,FALSE)*100,"%"))</f>
        <v/>
      </c>
      <c r="H111" s="447" t="str">
        <f>IF(A111="","",ROUND(UHG_csv!H111*VLOOKUP(Monatsverwendungsnachweis!$B122,Positionen,11,FALSE),2))</f>
        <v/>
      </c>
      <c r="I111" s="447" t="str">
        <f t="shared" si="18"/>
        <v/>
      </c>
      <c r="J111" s="329" t="str">
        <f>IF(A111="","",IF(Monatsverwendungsnachweis!S122="","",Monatsverwendungsnachweis!S122))</f>
        <v/>
      </c>
      <c r="K111" s="329" t="str">
        <f t="shared" si="19"/>
        <v/>
      </c>
      <c r="L111" s="541">
        <f>Monatsverwendungsnachweis!B122</f>
        <v>0</v>
      </c>
    </row>
    <row r="112" spans="1:12" x14ac:dyDescent="0.25">
      <c r="A112" s="328" t="str">
        <f>IF(UHG_Refi_1_csv!A112="","",IF(VLOOKUP(Monatsverwendungsnachweis!B123,Positionen,9,FALSE)="","",IFERROR(VLOOKUP(Monatsverwendungsnachweis!B123,Positionen,9,FALSE),"")))</f>
        <v/>
      </c>
      <c r="B112" s="329" t="str">
        <f t="shared" si="15"/>
        <v/>
      </c>
      <c r="C112" s="328" t="str">
        <f>IF(A112="","",CONCATENATE("Refi_UHG_2"," / ",Monatsverwendungsnachweis!$D$7," / ",RIGHT(Monatsverwendungsnachweis!$F$7,2)," / ",ROW()-1))</f>
        <v/>
      </c>
      <c r="D112" s="330" t="str">
        <f t="shared" si="16"/>
        <v/>
      </c>
      <c r="E112" s="330" t="str">
        <f t="shared" si="17"/>
        <v/>
      </c>
      <c r="F112" s="329" t="str">
        <f>IF(A112="","",VLOOKUP(Monatsverwendungsnachweis!B123,Positionen,10,FALSE))</f>
        <v/>
      </c>
      <c r="G112" s="328" t="str">
        <f>IF(A112="","",CONCATENATE(UHG_csv!G112," x ",VLOOKUP(Monatsverwendungsnachweis!$B123,Positionen,11,FALSE)*100,"%"))</f>
        <v/>
      </c>
      <c r="H112" s="447" t="str">
        <f>IF(A112="","",ROUND(UHG_csv!H112*VLOOKUP(Monatsverwendungsnachweis!$B123,Positionen,11,FALSE),2))</f>
        <v/>
      </c>
      <c r="I112" s="447" t="str">
        <f t="shared" si="18"/>
        <v/>
      </c>
      <c r="J112" s="329" t="str">
        <f>IF(A112="","",IF(Monatsverwendungsnachweis!S123="","",Monatsverwendungsnachweis!S123))</f>
        <v/>
      </c>
      <c r="K112" s="329" t="str">
        <f t="shared" si="19"/>
        <v/>
      </c>
      <c r="L112" s="541">
        <f>Monatsverwendungsnachweis!B123</f>
        <v>0</v>
      </c>
    </row>
    <row r="113" spans="1:12" x14ac:dyDescent="0.25">
      <c r="A113" s="328" t="str">
        <f>IF(UHG_Refi_1_csv!A113="","",IF(VLOOKUP(Monatsverwendungsnachweis!B124,Positionen,9,FALSE)="","",IFERROR(VLOOKUP(Monatsverwendungsnachweis!B124,Positionen,9,FALSE),"")))</f>
        <v/>
      </c>
      <c r="B113" s="329" t="str">
        <f t="shared" si="15"/>
        <v/>
      </c>
      <c r="C113" s="328" t="str">
        <f>IF(A113="","",CONCATENATE("Refi_UHG_2"," / ",Monatsverwendungsnachweis!$D$7," / ",RIGHT(Monatsverwendungsnachweis!$F$7,2)," / ",ROW()-1))</f>
        <v/>
      </c>
      <c r="D113" s="330" t="str">
        <f t="shared" si="16"/>
        <v/>
      </c>
      <c r="E113" s="330" t="str">
        <f t="shared" si="17"/>
        <v/>
      </c>
      <c r="F113" s="329" t="str">
        <f>IF(A113="","",VLOOKUP(Monatsverwendungsnachweis!B124,Positionen,10,FALSE))</f>
        <v/>
      </c>
      <c r="G113" s="328" t="str">
        <f>IF(A113="","",CONCATENATE(UHG_csv!G113," x ",VLOOKUP(Monatsverwendungsnachweis!$B124,Positionen,11,FALSE)*100,"%"))</f>
        <v/>
      </c>
      <c r="H113" s="447" t="str">
        <f>IF(A113="","",ROUND(UHG_csv!H113*VLOOKUP(Monatsverwendungsnachweis!$B124,Positionen,11,FALSE),2))</f>
        <v/>
      </c>
      <c r="I113" s="447" t="str">
        <f t="shared" si="18"/>
        <v/>
      </c>
      <c r="J113" s="329" t="str">
        <f>IF(A113="","",IF(Monatsverwendungsnachweis!S124="","",Monatsverwendungsnachweis!S124))</f>
        <v/>
      </c>
      <c r="K113" s="329" t="str">
        <f t="shared" si="19"/>
        <v/>
      </c>
      <c r="L113" s="541">
        <f>Monatsverwendungsnachweis!B124</f>
        <v>0</v>
      </c>
    </row>
    <row r="114" spans="1:12" x14ac:dyDescent="0.25">
      <c r="A114" s="328" t="str">
        <f>IF(UHG_Refi_1_csv!A114="","",IF(VLOOKUP(Monatsverwendungsnachweis!B125,Positionen,9,FALSE)="","",IFERROR(VLOOKUP(Monatsverwendungsnachweis!B125,Positionen,9,FALSE),"")))</f>
        <v/>
      </c>
      <c r="B114" s="329" t="str">
        <f t="shared" si="15"/>
        <v/>
      </c>
      <c r="C114" s="328" t="str">
        <f>IF(A114="","",CONCATENATE("Refi_UHG_2"," / ",Monatsverwendungsnachweis!$D$7," / ",RIGHT(Monatsverwendungsnachweis!$F$7,2)," / ",ROW()-1))</f>
        <v/>
      </c>
      <c r="D114" s="330" t="str">
        <f t="shared" si="16"/>
        <v/>
      </c>
      <c r="E114" s="330" t="str">
        <f t="shared" si="17"/>
        <v/>
      </c>
      <c r="F114" s="329" t="str">
        <f>IF(A114="","",VLOOKUP(Monatsverwendungsnachweis!B125,Positionen,10,FALSE))</f>
        <v/>
      </c>
      <c r="G114" s="328" t="str">
        <f>IF(A114="","",CONCATENATE(UHG_csv!G114," x ",VLOOKUP(Monatsverwendungsnachweis!$B125,Positionen,11,FALSE)*100,"%"))</f>
        <v/>
      </c>
      <c r="H114" s="447" t="str">
        <f>IF(A114="","",ROUND(UHG_csv!H114*VLOOKUP(Monatsverwendungsnachweis!$B125,Positionen,11,FALSE),2))</f>
        <v/>
      </c>
      <c r="I114" s="447" t="str">
        <f t="shared" si="18"/>
        <v/>
      </c>
      <c r="J114" s="329" t="str">
        <f>IF(A114="","",IF(Monatsverwendungsnachweis!S125="","",Monatsverwendungsnachweis!S125))</f>
        <v/>
      </c>
      <c r="K114" s="329" t="str">
        <f t="shared" si="19"/>
        <v/>
      </c>
      <c r="L114" s="541">
        <f>Monatsverwendungsnachweis!B125</f>
        <v>0</v>
      </c>
    </row>
    <row r="115" spans="1:12" x14ac:dyDescent="0.25">
      <c r="A115" s="328" t="str">
        <f>IF(UHG_Refi_1_csv!A115="","",IF(VLOOKUP(Monatsverwendungsnachweis!B126,Positionen,9,FALSE)="","",IFERROR(VLOOKUP(Monatsverwendungsnachweis!B126,Positionen,9,FALSE),"")))</f>
        <v/>
      </c>
      <c r="B115" s="329" t="str">
        <f t="shared" si="15"/>
        <v/>
      </c>
      <c r="C115" s="328" t="str">
        <f>IF(A115="","",CONCATENATE("Refi_UHG_2"," / ",Monatsverwendungsnachweis!$D$7," / ",RIGHT(Monatsverwendungsnachweis!$F$7,2)," / ",ROW()-1))</f>
        <v/>
      </c>
      <c r="D115" s="330" t="str">
        <f t="shared" si="16"/>
        <v/>
      </c>
      <c r="E115" s="330" t="str">
        <f t="shared" si="17"/>
        <v/>
      </c>
      <c r="F115" s="329" t="str">
        <f>IF(A115="","",VLOOKUP(Monatsverwendungsnachweis!B126,Positionen,10,FALSE))</f>
        <v/>
      </c>
      <c r="G115" s="328" t="str">
        <f>IF(A115="","",CONCATENATE(UHG_csv!G115," x ",VLOOKUP(Monatsverwendungsnachweis!$B126,Positionen,11,FALSE)*100,"%"))</f>
        <v/>
      </c>
      <c r="H115" s="447" t="str">
        <f>IF(A115="","",ROUND(UHG_csv!H115*VLOOKUP(Monatsverwendungsnachweis!$B126,Positionen,11,FALSE),2))</f>
        <v/>
      </c>
      <c r="I115" s="447" t="str">
        <f t="shared" si="18"/>
        <v/>
      </c>
      <c r="J115" s="329" t="str">
        <f>IF(A115="","",IF(Monatsverwendungsnachweis!S126="","",Monatsverwendungsnachweis!S126))</f>
        <v/>
      </c>
      <c r="K115" s="329" t="str">
        <f t="shared" si="19"/>
        <v/>
      </c>
      <c r="L115" s="541">
        <f>Monatsverwendungsnachweis!B126</f>
        <v>0</v>
      </c>
    </row>
    <row r="116" spans="1:12" x14ac:dyDescent="0.25">
      <c r="A116" s="328" t="str">
        <f>IF(UHG_Refi_1_csv!A116="","",IF(VLOOKUP(Monatsverwendungsnachweis!B127,Positionen,9,FALSE)="","",IFERROR(VLOOKUP(Monatsverwendungsnachweis!B127,Positionen,9,FALSE),"")))</f>
        <v/>
      </c>
      <c r="B116" s="329" t="str">
        <f t="shared" si="15"/>
        <v/>
      </c>
      <c r="C116" s="328" t="str">
        <f>IF(A116="","",CONCATENATE("Refi_UHG_2"," / ",Monatsverwendungsnachweis!$D$7," / ",RIGHT(Monatsverwendungsnachweis!$F$7,2)," / ",ROW()-1))</f>
        <v/>
      </c>
      <c r="D116" s="330" t="str">
        <f t="shared" si="16"/>
        <v/>
      </c>
      <c r="E116" s="330" t="str">
        <f t="shared" si="17"/>
        <v/>
      </c>
      <c r="F116" s="329" t="str">
        <f>IF(A116="","",VLOOKUP(Monatsverwendungsnachweis!B127,Positionen,10,FALSE))</f>
        <v/>
      </c>
      <c r="G116" s="328" t="str">
        <f>IF(A116="","",CONCATENATE(UHG_csv!G116," x ",VLOOKUP(Monatsverwendungsnachweis!$B127,Positionen,11,FALSE)*100,"%"))</f>
        <v/>
      </c>
      <c r="H116" s="447" t="str">
        <f>IF(A116="","",ROUND(UHG_csv!H116*VLOOKUP(Monatsverwendungsnachweis!$B127,Positionen,11,FALSE),2))</f>
        <v/>
      </c>
      <c r="I116" s="447" t="str">
        <f t="shared" si="18"/>
        <v/>
      </c>
      <c r="J116" s="329" t="str">
        <f>IF(A116="","",IF(Monatsverwendungsnachweis!S127="","",Monatsverwendungsnachweis!S127))</f>
        <v/>
      </c>
      <c r="K116" s="329" t="str">
        <f t="shared" si="19"/>
        <v/>
      </c>
      <c r="L116" s="541">
        <f>Monatsverwendungsnachweis!B127</f>
        <v>0</v>
      </c>
    </row>
    <row r="117" spans="1:12" x14ac:dyDescent="0.25">
      <c r="A117" s="328" t="str">
        <f>IF(UHG_Refi_1_csv!A117="","",IF(VLOOKUP(Monatsverwendungsnachweis!B128,Positionen,9,FALSE)="","",IFERROR(VLOOKUP(Monatsverwendungsnachweis!B128,Positionen,9,FALSE),"")))</f>
        <v/>
      </c>
      <c r="B117" s="329" t="str">
        <f t="shared" si="15"/>
        <v/>
      </c>
      <c r="C117" s="328" t="str">
        <f>IF(A117="","",CONCATENATE("Refi_UHG_2"," / ",Monatsverwendungsnachweis!$D$7," / ",RIGHT(Monatsverwendungsnachweis!$F$7,2)," / ",ROW()-1))</f>
        <v/>
      </c>
      <c r="D117" s="330" t="str">
        <f t="shared" si="16"/>
        <v/>
      </c>
      <c r="E117" s="330" t="str">
        <f t="shared" si="17"/>
        <v/>
      </c>
      <c r="F117" s="329" t="str">
        <f>IF(A117="","",VLOOKUP(Monatsverwendungsnachweis!B128,Positionen,10,FALSE))</f>
        <v/>
      </c>
      <c r="G117" s="328" t="str">
        <f>IF(A117="","",CONCATENATE(UHG_csv!G117," x ",VLOOKUP(Monatsverwendungsnachweis!$B128,Positionen,11,FALSE)*100,"%"))</f>
        <v/>
      </c>
      <c r="H117" s="447" t="str">
        <f>IF(A117="","",ROUND(UHG_csv!H117*VLOOKUP(Monatsverwendungsnachweis!$B128,Positionen,11,FALSE),2))</f>
        <v/>
      </c>
      <c r="I117" s="447" t="str">
        <f t="shared" si="18"/>
        <v/>
      </c>
      <c r="J117" s="329" t="str">
        <f>IF(A117="","",IF(Monatsverwendungsnachweis!S128="","",Monatsverwendungsnachweis!S128))</f>
        <v/>
      </c>
      <c r="K117" s="329" t="str">
        <f t="shared" si="19"/>
        <v/>
      </c>
      <c r="L117" s="541">
        <f>Monatsverwendungsnachweis!B128</f>
        <v>0</v>
      </c>
    </row>
    <row r="118" spans="1:12" x14ac:dyDescent="0.25">
      <c r="A118" s="328" t="str">
        <f>IF(UHG_Refi_1_csv!A118="","",IF(VLOOKUP(Monatsverwendungsnachweis!B129,Positionen,9,FALSE)="","",IFERROR(VLOOKUP(Monatsverwendungsnachweis!B129,Positionen,9,FALSE),"")))</f>
        <v/>
      </c>
      <c r="B118" s="329" t="str">
        <f t="shared" si="15"/>
        <v/>
      </c>
      <c r="C118" s="328" t="str">
        <f>IF(A118="","",CONCATENATE("Refi_UHG_2"," / ",Monatsverwendungsnachweis!$D$7," / ",RIGHT(Monatsverwendungsnachweis!$F$7,2)," / ",ROW()-1))</f>
        <v/>
      </c>
      <c r="D118" s="330" t="str">
        <f t="shared" si="16"/>
        <v/>
      </c>
      <c r="E118" s="330" t="str">
        <f t="shared" si="17"/>
        <v/>
      </c>
      <c r="F118" s="329" t="str">
        <f>IF(A118="","",VLOOKUP(Monatsverwendungsnachweis!B129,Positionen,10,FALSE))</f>
        <v/>
      </c>
      <c r="G118" s="328" t="str">
        <f>IF(A118="","",CONCATENATE(UHG_csv!G118," x ",VLOOKUP(Monatsverwendungsnachweis!$B129,Positionen,11,FALSE)*100,"%"))</f>
        <v/>
      </c>
      <c r="H118" s="447" t="str">
        <f>IF(A118="","",ROUND(UHG_csv!H118*VLOOKUP(Monatsverwendungsnachweis!$B129,Positionen,11,FALSE),2))</f>
        <v/>
      </c>
      <c r="I118" s="447" t="str">
        <f t="shared" si="18"/>
        <v/>
      </c>
      <c r="J118" s="329" t="str">
        <f>IF(A118="","",IF(Monatsverwendungsnachweis!S129="","",Monatsverwendungsnachweis!S129))</f>
        <v/>
      </c>
      <c r="K118" s="329" t="str">
        <f t="shared" si="19"/>
        <v/>
      </c>
      <c r="L118" s="541">
        <f>Monatsverwendungsnachweis!B129</f>
        <v>0</v>
      </c>
    </row>
    <row r="119" spans="1:12" x14ac:dyDescent="0.25">
      <c r="A119" s="328" t="str">
        <f>IF(UHG_Refi_1_csv!A119="","",IF(VLOOKUP(Monatsverwendungsnachweis!B130,Positionen,9,FALSE)="","",IFERROR(VLOOKUP(Monatsverwendungsnachweis!B130,Positionen,9,FALSE),"")))</f>
        <v/>
      </c>
      <c r="B119" s="329" t="str">
        <f t="shared" si="15"/>
        <v/>
      </c>
      <c r="C119" s="328" t="str">
        <f>IF(A119="","",CONCATENATE("Refi_UHG_2"," / ",Monatsverwendungsnachweis!$D$7," / ",RIGHT(Monatsverwendungsnachweis!$F$7,2)," / ",ROW()-1))</f>
        <v/>
      </c>
      <c r="D119" s="330" t="str">
        <f t="shared" si="16"/>
        <v/>
      </c>
      <c r="E119" s="330" t="str">
        <f t="shared" si="17"/>
        <v/>
      </c>
      <c r="F119" s="329" t="str">
        <f>IF(A119="","",VLOOKUP(Monatsverwendungsnachweis!B130,Positionen,10,FALSE))</f>
        <v/>
      </c>
      <c r="G119" s="328" t="str">
        <f>IF(A119="","",CONCATENATE(UHG_csv!G119," x ",VLOOKUP(Monatsverwendungsnachweis!$B130,Positionen,11,FALSE)*100,"%"))</f>
        <v/>
      </c>
      <c r="H119" s="447" t="str">
        <f>IF(A119="","",ROUND(UHG_csv!H119*VLOOKUP(Monatsverwendungsnachweis!$B130,Positionen,11,FALSE),2))</f>
        <v/>
      </c>
      <c r="I119" s="447" t="str">
        <f t="shared" si="18"/>
        <v/>
      </c>
      <c r="J119" s="329" t="str">
        <f>IF(A119="","",IF(Monatsverwendungsnachweis!S130="","",Monatsverwendungsnachweis!S130))</f>
        <v/>
      </c>
      <c r="K119" s="329" t="str">
        <f t="shared" si="19"/>
        <v/>
      </c>
      <c r="L119" s="541">
        <f>Monatsverwendungsnachweis!B130</f>
        <v>0</v>
      </c>
    </row>
    <row r="120" spans="1:12" x14ac:dyDescent="0.25">
      <c r="A120" s="328" t="str">
        <f>IF(UHG_Refi_1_csv!A120="","",IF(VLOOKUP(Monatsverwendungsnachweis!B131,Positionen,9,FALSE)="","",IFERROR(VLOOKUP(Monatsverwendungsnachweis!B131,Positionen,9,FALSE),"")))</f>
        <v/>
      </c>
      <c r="B120" s="329" t="str">
        <f t="shared" si="15"/>
        <v/>
      </c>
      <c r="C120" s="328" t="str">
        <f>IF(A120="","",CONCATENATE("Refi_UHG_2"," / ",Monatsverwendungsnachweis!$D$7," / ",RIGHT(Monatsverwendungsnachweis!$F$7,2)," / ",ROW()-1))</f>
        <v/>
      </c>
      <c r="D120" s="330" t="str">
        <f t="shared" si="16"/>
        <v/>
      </c>
      <c r="E120" s="330" t="str">
        <f t="shared" si="17"/>
        <v/>
      </c>
      <c r="F120" s="329" t="str">
        <f>IF(A120="","",VLOOKUP(Monatsverwendungsnachweis!B131,Positionen,10,FALSE))</f>
        <v/>
      </c>
      <c r="G120" s="328" t="str">
        <f>IF(A120="","",CONCATENATE(UHG_csv!G120," x ",VLOOKUP(Monatsverwendungsnachweis!$B131,Positionen,11,FALSE)*100,"%"))</f>
        <v/>
      </c>
      <c r="H120" s="447" t="str">
        <f>IF(A120="","",ROUND(UHG_csv!H120*VLOOKUP(Monatsverwendungsnachweis!$B131,Positionen,11,FALSE),2))</f>
        <v/>
      </c>
      <c r="I120" s="447" t="str">
        <f t="shared" si="18"/>
        <v/>
      </c>
      <c r="J120" s="329" t="str">
        <f>IF(A120="","",IF(Monatsverwendungsnachweis!S131="","",Monatsverwendungsnachweis!S131))</f>
        <v/>
      </c>
      <c r="K120" s="329" t="str">
        <f t="shared" si="19"/>
        <v/>
      </c>
      <c r="L120" s="541">
        <f>Monatsverwendungsnachweis!B131</f>
        <v>0</v>
      </c>
    </row>
    <row r="121" spans="1:12" x14ac:dyDescent="0.25">
      <c r="A121" s="328" t="str">
        <f>IF(UHG_Refi_1_csv!A121="","",IF(VLOOKUP(Monatsverwendungsnachweis!B132,Positionen,9,FALSE)="","",IFERROR(VLOOKUP(Monatsverwendungsnachweis!B132,Positionen,9,FALSE),"")))</f>
        <v/>
      </c>
      <c r="B121" s="329" t="str">
        <f t="shared" si="15"/>
        <v/>
      </c>
      <c r="C121" s="328" t="str">
        <f>IF(A121="","",CONCATENATE("Refi_UHG_2"," / ",Monatsverwendungsnachweis!$D$7," / ",RIGHT(Monatsverwendungsnachweis!$F$7,2)," / ",ROW()-1))</f>
        <v/>
      </c>
      <c r="D121" s="330" t="str">
        <f t="shared" si="16"/>
        <v/>
      </c>
      <c r="E121" s="330" t="str">
        <f t="shared" si="17"/>
        <v/>
      </c>
      <c r="F121" s="329" t="str">
        <f>IF(A121="","",VLOOKUP(Monatsverwendungsnachweis!B132,Positionen,10,FALSE))</f>
        <v/>
      </c>
      <c r="G121" s="328" t="str">
        <f>IF(A121="","",CONCATENATE(UHG_csv!G121," x ",VLOOKUP(Monatsverwendungsnachweis!$B132,Positionen,11,FALSE)*100,"%"))</f>
        <v/>
      </c>
      <c r="H121" s="447" t="str">
        <f>IF(A121="","",ROUND(UHG_csv!H121*VLOOKUP(Monatsverwendungsnachweis!$B132,Positionen,11,FALSE),2))</f>
        <v/>
      </c>
      <c r="I121" s="447" t="str">
        <f t="shared" si="18"/>
        <v/>
      </c>
      <c r="J121" s="329" t="str">
        <f>IF(A121="","",IF(Monatsverwendungsnachweis!S132="","",Monatsverwendungsnachweis!S132))</f>
        <v/>
      </c>
      <c r="K121" s="329" t="str">
        <f t="shared" si="19"/>
        <v/>
      </c>
      <c r="L121" s="541">
        <f>Monatsverwendungsnachweis!B132</f>
        <v>0</v>
      </c>
    </row>
    <row r="122" spans="1:12" x14ac:dyDescent="0.25">
      <c r="A122" s="328" t="str">
        <f>IF(UHG_Refi_1_csv!A122="","",IF(VLOOKUP(Monatsverwendungsnachweis!B133,Positionen,9,FALSE)="","",IFERROR(VLOOKUP(Monatsverwendungsnachweis!B133,Positionen,9,FALSE),"")))</f>
        <v/>
      </c>
      <c r="B122" s="329" t="str">
        <f t="shared" si="15"/>
        <v/>
      </c>
      <c r="C122" s="328" t="str">
        <f>IF(A122="","",CONCATENATE("Refi_UHG_2"," / ",Monatsverwendungsnachweis!$D$7," / ",RIGHT(Monatsverwendungsnachweis!$F$7,2)," / ",ROW()-1))</f>
        <v/>
      </c>
      <c r="D122" s="330" t="str">
        <f t="shared" si="16"/>
        <v/>
      </c>
      <c r="E122" s="330" t="str">
        <f t="shared" si="17"/>
        <v/>
      </c>
      <c r="F122" s="329" t="str">
        <f>IF(A122="","",VLOOKUP(Monatsverwendungsnachweis!B133,Positionen,10,FALSE))</f>
        <v/>
      </c>
      <c r="G122" s="328" t="str">
        <f>IF(A122="","",CONCATENATE(UHG_csv!G122," x ",VLOOKUP(Monatsverwendungsnachweis!$B133,Positionen,11,FALSE)*100,"%"))</f>
        <v/>
      </c>
      <c r="H122" s="447" t="str">
        <f>IF(A122="","",ROUND(UHG_csv!H122*VLOOKUP(Monatsverwendungsnachweis!$B133,Positionen,11,FALSE),2))</f>
        <v/>
      </c>
      <c r="I122" s="447" t="str">
        <f t="shared" si="18"/>
        <v/>
      </c>
      <c r="J122" s="329" t="str">
        <f>IF(A122="","",IF(Monatsverwendungsnachweis!S133="","",Monatsverwendungsnachweis!S133))</f>
        <v/>
      </c>
      <c r="K122" s="329" t="str">
        <f t="shared" si="19"/>
        <v/>
      </c>
      <c r="L122" s="541">
        <f>Monatsverwendungsnachweis!B133</f>
        <v>0</v>
      </c>
    </row>
    <row r="123" spans="1:12" x14ac:dyDescent="0.25">
      <c r="A123" s="328" t="str">
        <f>IF(UHG_Refi_1_csv!A123="","",IF(VLOOKUP(Monatsverwendungsnachweis!B134,Positionen,9,FALSE)="","",IFERROR(VLOOKUP(Monatsverwendungsnachweis!B134,Positionen,9,FALSE),"")))</f>
        <v/>
      </c>
      <c r="B123" s="329" t="str">
        <f t="shared" si="15"/>
        <v/>
      </c>
      <c r="C123" s="328" t="str">
        <f>IF(A123="","",CONCATENATE("Refi_UHG_2"," / ",Monatsverwendungsnachweis!$D$7," / ",RIGHT(Monatsverwendungsnachweis!$F$7,2)," / ",ROW()-1))</f>
        <v/>
      </c>
      <c r="D123" s="330" t="str">
        <f t="shared" si="16"/>
        <v/>
      </c>
      <c r="E123" s="330" t="str">
        <f t="shared" si="17"/>
        <v/>
      </c>
      <c r="F123" s="329" t="str">
        <f>IF(A123="","",VLOOKUP(Monatsverwendungsnachweis!B134,Positionen,10,FALSE))</f>
        <v/>
      </c>
      <c r="G123" s="328" t="str">
        <f>IF(A123="","",CONCATENATE(UHG_csv!G123," x ",VLOOKUP(Monatsverwendungsnachweis!$B134,Positionen,11,FALSE)*100,"%"))</f>
        <v/>
      </c>
      <c r="H123" s="447" t="str">
        <f>IF(A123="","",ROUND(UHG_csv!H123*VLOOKUP(Monatsverwendungsnachweis!$B134,Positionen,11,FALSE),2))</f>
        <v/>
      </c>
      <c r="I123" s="447" t="str">
        <f t="shared" si="18"/>
        <v/>
      </c>
      <c r="J123" s="329" t="str">
        <f>IF(A123="","",IF(Monatsverwendungsnachweis!S134="","",Monatsverwendungsnachweis!S134))</f>
        <v/>
      </c>
      <c r="K123" s="329" t="str">
        <f t="shared" si="19"/>
        <v/>
      </c>
      <c r="L123" s="541">
        <f>Monatsverwendungsnachweis!B134</f>
        <v>0</v>
      </c>
    </row>
    <row r="124" spans="1:12" x14ac:dyDescent="0.25">
      <c r="A124" s="328" t="str">
        <f>IF(UHG_Refi_1_csv!A124="","",IF(VLOOKUP(Monatsverwendungsnachweis!B135,Positionen,9,FALSE)="","",IFERROR(VLOOKUP(Monatsverwendungsnachweis!B135,Positionen,9,FALSE),"")))</f>
        <v/>
      </c>
      <c r="B124" s="329" t="str">
        <f t="shared" si="15"/>
        <v/>
      </c>
      <c r="C124" s="328" t="str">
        <f>IF(A124="","",CONCATENATE("Refi_UHG_2"," / ",Monatsverwendungsnachweis!$D$7," / ",RIGHT(Monatsverwendungsnachweis!$F$7,2)," / ",ROW()-1))</f>
        <v/>
      </c>
      <c r="D124" s="330" t="str">
        <f t="shared" si="16"/>
        <v/>
      </c>
      <c r="E124" s="330" t="str">
        <f t="shared" si="17"/>
        <v/>
      </c>
      <c r="F124" s="329" t="str">
        <f>IF(A124="","",VLOOKUP(Monatsverwendungsnachweis!B135,Positionen,10,FALSE))</f>
        <v/>
      </c>
      <c r="G124" s="328" t="str">
        <f>IF(A124="","",CONCATENATE(UHG_csv!G124," x ",VLOOKUP(Monatsverwendungsnachweis!$B135,Positionen,11,FALSE)*100,"%"))</f>
        <v/>
      </c>
      <c r="H124" s="447" t="str">
        <f>IF(A124="","",ROUND(UHG_csv!H124*VLOOKUP(Monatsverwendungsnachweis!$B135,Positionen,11,FALSE),2))</f>
        <v/>
      </c>
      <c r="I124" s="447" t="str">
        <f t="shared" si="18"/>
        <v/>
      </c>
      <c r="J124" s="329" t="str">
        <f>IF(A124="","",IF(Monatsverwendungsnachweis!S135="","",Monatsverwendungsnachweis!S135))</f>
        <v/>
      </c>
      <c r="K124" s="329" t="str">
        <f t="shared" si="19"/>
        <v/>
      </c>
      <c r="L124" s="541">
        <f>Monatsverwendungsnachweis!B135</f>
        <v>0</v>
      </c>
    </row>
    <row r="125" spans="1:12" x14ac:dyDescent="0.25">
      <c r="A125" s="328" t="str">
        <f>IF(UHG_Refi_1_csv!A125="","",IF(VLOOKUP(Monatsverwendungsnachweis!B136,Positionen,9,FALSE)="","",IFERROR(VLOOKUP(Monatsverwendungsnachweis!B136,Positionen,9,FALSE),"")))</f>
        <v/>
      </c>
      <c r="B125" s="329" t="str">
        <f t="shared" si="15"/>
        <v/>
      </c>
      <c r="C125" s="328" t="str">
        <f>IF(A125="","",CONCATENATE("Refi_UHG_2"," / ",Monatsverwendungsnachweis!$D$7," / ",RIGHT(Monatsverwendungsnachweis!$F$7,2)," / ",ROW()-1))</f>
        <v/>
      </c>
      <c r="D125" s="330" t="str">
        <f t="shared" si="16"/>
        <v/>
      </c>
      <c r="E125" s="330" t="str">
        <f t="shared" si="17"/>
        <v/>
      </c>
      <c r="F125" s="329" t="str">
        <f>IF(A125="","",VLOOKUP(Monatsverwendungsnachweis!B136,Positionen,10,FALSE))</f>
        <v/>
      </c>
      <c r="G125" s="328" t="str">
        <f>IF(A125="","",CONCATENATE(UHG_csv!G125," x ",VLOOKUP(Monatsverwendungsnachweis!$B136,Positionen,11,FALSE)*100,"%"))</f>
        <v/>
      </c>
      <c r="H125" s="447" t="str">
        <f>IF(A125="","",ROUND(UHG_csv!H125*VLOOKUP(Monatsverwendungsnachweis!$B136,Positionen,11,FALSE),2))</f>
        <v/>
      </c>
      <c r="I125" s="447" t="str">
        <f t="shared" si="18"/>
        <v/>
      </c>
      <c r="J125" s="329" t="str">
        <f>IF(A125="","",IF(Monatsverwendungsnachweis!S136="","",Monatsverwendungsnachweis!S136))</f>
        <v/>
      </c>
      <c r="K125" s="329" t="str">
        <f t="shared" si="19"/>
        <v/>
      </c>
      <c r="L125" s="541">
        <f>Monatsverwendungsnachweis!B136</f>
        <v>0</v>
      </c>
    </row>
    <row r="126" spans="1:12" x14ac:dyDescent="0.25">
      <c r="A126" s="328" t="str">
        <f>IF(UHG_Refi_1_csv!A126="","",IF(VLOOKUP(Monatsverwendungsnachweis!B137,Positionen,9,FALSE)="","",IFERROR(VLOOKUP(Monatsverwendungsnachweis!B137,Positionen,9,FALSE),"")))</f>
        <v/>
      </c>
      <c r="B126" s="329" t="str">
        <f t="shared" si="15"/>
        <v/>
      </c>
      <c r="C126" s="328" t="str">
        <f>IF(A126="","",CONCATENATE("Refi_UHG_2"," / ",Monatsverwendungsnachweis!$D$7," / ",RIGHT(Monatsverwendungsnachweis!$F$7,2)," / ",ROW()-1))</f>
        <v/>
      </c>
      <c r="D126" s="330" t="str">
        <f t="shared" si="16"/>
        <v/>
      </c>
      <c r="E126" s="330" t="str">
        <f t="shared" si="17"/>
        <v/>
      </c>
      <c r="F126" s="329" t="str">
        <f>IF(A126="","",VLOOKUP(Monatsverwendungsnachweis!B137,Positionen,10,FALSE))</f>
        <v/>
      </c>
      <c r="G126" s="328" t="str">
        <f>IF(A126="","",CONCATENATE(UHG_csv!G126," x ",VLOOKUP(Monatsverwendungsnachweis!$B137,Positionen,11,FALSE)*100,"%"))</f>
        <v/>
      </c>
      <c r="H126" s="447" t="str">
        <f>IF(A126="","",ROUND(UHG_csv!H126*VLOOKUP(Monatsverwendungsnachweis!$B137,Positionen,11,FALSE),2))</f>
        <v/>
      </c>
      <c r="I126" s="447" t="str">
        <f t="shared" si="18"/>
        <v/>
      </c>
      <c r="J126" s="329" t="str">
        <f>IF(A126="","",IF(Monatsverwendungsnachweis!S137="","",Monatsverwendungsnachweis!S137))</f>
        <v/>
      </c>
      <c r="K126" s="329" t="str">
        <f t="shared" si="19"/>
        <v/>
      </c>
      <c r="L126" s="541">
        <f>Monatsverwendungsnachweis!B137</f>
        <v>0</v>
      </c>
    </row>
    <row r="127" spans="1:12" x14ac:dyDescent="0.25">
      <c r="A127" s="328" t="str">
        <f>IF(UHG_Refi_1_csv!A127="","",IF(VLOOKUP(Monatsverwendungsnachweis!B138,Positionen,9,FALSE)="","",IFERROR(VLOOKUP(Monatsverwendungsnachweis!B138,Positionen,9,FALSE),"")))</f>
        <v/>
      </c>
      <c r="B127" s="329" t="str">
        <f t="shared" si="15"/>
        <v/>
      </c>
      <c r="C127" s="328" t="str">
        <f>IF(A127="","",CONCATENATE("Refi_UHG_2"," / ",Monatsverwendungsnachweis!$D$7," / ",RIGHT(Monatsverwendungsnachweis!$F$7,2)," / ",ROW()-1))</f>
        <v/>
      </c>
      <c r="D127" s="330" t="str">
        <f t="shared" si="16"/>
        <v/>
      </c>
      <c r="E127" s="330" t="str">
        <f t="shared" si="17"/>
        <v/>
      </c>
      <c r="F127" s="329" t="str">
        <f>IF(A127="","",VLOOKUP(Monatsverwendungsnachweis!B138,Positionen,10,FALSE))</f>
        <v/>
      </c>
      <c r="G127" s="328" t="str">
        <f>IF(A127="","",CONCATENATE(UHG_csv!G127," x ",VLOOKUP(Monatsverwendungsnachweis!$B138,Positionen,11,FALSE)*100,"%"))</f>
        <v/>
      </c>
      <c r="H127" s="447" t="str">
        <f>IF(A127="","",ROUND(UHG_csv!H127*VLOOKUP(Monatsverwendungsnachweis!$B138,Positionen,11,FALSE),2))</f>
        <v/>
      </c>
      <c r="I127" s="447" t="str">
        <f t="shared" si="18"/>
        <v/>
      </c>
      <c r="J127" s="329" t="str">
        <f>IF(A127="","",IF(Monatsverwendungsnachweis!S138="","",Monatsverwendungsnachweis!S138))</f>
        <v/>
      </c>
      <c r="K127" s="329" t="str">
        <f t="shared" si="19"/>
        <v/>
      </c>
      <c r="L127" s="541">
        <f>Monatsverwendungsnachweis!B138</f>
        <v>0</v>
      </c>
    </row>
    <row r="128" spans="1:12" x14ac:dyDescent="0.25">
      <c r="A128" s="328" t="str">
        <f>IF(UHG_Refi_1_csv!A128="","",IF(VLOOKUP(Monatsverwendungsnachweis!B139,Positionen,9,FALSE)="","",IFERROR(VLOOKUP(Monatsverwendungsnachweis!B139,Positionen,9,FALSE),"")))</f>
        <v/>
      </c>
      <c r="B128" s="329" t="str">
        <f t="shared" si="15"/>
        <v/>
      </c>
      <c r="C128" s="328" t="str">
        <f>IF(A128="","",CONCATENATE("Refi_UHG_2"," / ",Monatsverwendungsnachweis!$D$7," / ",RIGHT(Monatsverwendungsnachweis!$F$7,2)," / ",ROW()-1))</f>
        <v/>
      </c>
      <c r="D128" s="330" t="str">
        <f t="shared" si="16"/>
        <v/>
      </c>
      <c r="E128" s="330" t="str">
        <f t="shared" si="17"/>
        <v/>
      </c>
      <c r="F128" s="329" t="str">
        <f>IF(A128="","",VLOOKUP(Monatsverwendungsnachweis!B139,Positionen,10,FALSE))</f>
        <v/>
      </c>
      <c r="G128" s="328" t="str">
        <f>IF(A128="","",CONCATENATE(UHG_csv!G128," x ",VLOOKUP(Monatsverwendungsnachweis!$B139,Positionen,11,FALSE)*100,"%"))</f>
        <v/>
      </c>
      <c r="H128" s="447" t="str">
        <f>IF(A128="","",ROUND(UHG_csv!H128*VLOOKUP(Monatsverwendungsnachweis!$B139,Positionen,11,FALSE),2))</f>
        <v/>
      </c>
      <c r="I128" s="447" t="str">
        <f t="shared" si="18"/>
        <v/>
      </c>
      <c r="J128" s="329" t="str">
        <f>IF(A128="","",IF(Monatsverwendungsnachweis!S139="","",Monatsverwendungsnachweis!S139))</f>
        <v/>
      </c>
      <c r="K128" s="329" t="str">
        <f t="shared" si="19"/>
        <v/>
      </c>
      <c r="L128" s="541">
        <f>Monatsverwendungsnachweis!B139</f>
        <v>0</v>
      </c>
    </row>
    <row r="129" spans="1:12" x14ac:dyDescent="0.25">
      <c r="A129" s="328" t="str">
        <f>IF(UHG_Refi_1_csv!A129="","",IF(VLOOKUP(Monatsverwendungsnachweis!B140,Positionen,9,FALSE)="","",IFERROR(VLOOKUP(Monatsverwendungsnachweis!B140,Positionen,9,FALSE),"")))</f>
        <v/>
      </c>
      <c r="B129" s="329" t="str">
        <f t="shared" si="15"/>
        <v/>
      </c>
      <c r="C129" s="328" t="str">
        <f>IF(A129="","",CONCATENATE("Refi_UHG_2"," / ",Monatsverwendungsnachweis!$D$7," / ",RIGHT(Monatsverwendungsnachweis!$F$7,2)," / ",ROW()-1))</f>
        <v/>
      </c>
      <c r="D129" s="330" t="str">
        <f t="shared" si="16"/>
        <v/>
      </c>
      <c r="E129" s="330" t="str">
        <f t="shared" si="17"/>
        <v/>
      </c>
      <c r="F129" s="329" t="str">
        <f>IF(A129="","",VLOOKUP(Monatsverwendungsnachweis!B140,Positionen,10,FALSE))</f>
        <v/>
      </c>
      <c r="G129" s="328" t="str">
        <f>IF(A129="","",CONCATENATE(UHG_csv!G129," x ",VLOOKUP(Monatsverwendungsnachweis!$B140,Positionen,11,FALSE)*100,"%"))</f>
        <v/>
      </c>
      <c r="H129" s="447" t="str">
        <f>IF(A129="","",ROUND(UHG_csv!H129*VLOOKUP(Monatsverwendungsnachweis!$B140,Positionen,11,FALSE),2))</f>
        <v/>
      </c>
      <c r="I129" s="447" t="str">
        <f t="shared" si="18"/>
        <v/>
      </c>
      <c r="J129" s="329" t="str">
        <f>IF(A129="","",IF(Monatsverwendungsnachweis!S140="","",Monatsverwendungsnachweis!S140))</f>
        <v/>
      </c>
      <c r="K129" s="329" t="str">
        <f t="shared" si="19"/>
        <v/>
      </c>
      <c r="L129" s="541">
        <f>Monatsverwendungsnachweis!B140</f>
        <v>0</v>
      </c>
    </row>
    <row r="130" spans="1:12" x14ac:dyDescent="0.25">
      <c r="A130" s="328" t="str">
        <f>IF(UHG_Refi_1_csv!A130="","",IF(VLOOKUP(Monatsverwendungsnachweis!B141,Positionen,9,FALSE)="","",IFERROR(VLOOKUP(Monatsverwendungsnachweis!B141,Positionen,9,FALSE),"")))</f>
        <v/>
      </c>
      <c r="B130" s="329" t="str">
        <f t="shared" si="15"/>
        <v/>
      </c>
      <c r="C130" s="328" t="str">
        <f>IF(A130="","",CONCATENATE("Refi_UHG_2"," / ",Monatsverwendungsnachweis!$D$7," / ",RIGHT(Monatsverwendungsnachweis!$F$7,2)," / ",ROW()-1))</f>
        <v/>
      </c>
      <c r="D130" s="330" t="str">
        <f t="shared" si="16"/>
        <v/>
      </c>
      <c r="E130" s="330" t="str">
        <f t="shared" si="17"/>
        <v/>
      </c>
      <c r="F130" s="329" t="str">
        <f>IF(A130="","",VLOOKUP(Monatsverwendungsnachweis!B141,Positionen,10,FALSE))</f>
        <v/>
      </c>
      <c r="G130" s="328" t="str">
        <f>IF(A130="","",CONCATENATE(UHG_csv!G130," x ",VLOOKUP(Monatsverwendungsnachweis!$B141,Positionen,11,FALSE)*100,"%"))</f>
        <v/>
      </c>
      <c r="H130" s="447" t="str">
        <f>IF(A130="","",ROUND(UHG_csv!H130*VLOOKUP(Monatsverwendungsnachweis!$B141,Positionen,11,FALSE),2))</f>
        <v/>
      </c>
      <c r="I130" s="447" t="str">
        <f t="shared" si="18"/>
        <v/>
      </c>
      <c r="J130" s="329" t="str">
        <f>IF(A130="","",IF(Monatsverwendungsnachweis!S141="","",Monatsverwendungsnachweis!S141))</f>
        <v/>
      </c>
      <c r="K130" s="329" t="str">
        <f t="shared" si="19"/>
        <v/>
      </c>
      <c r="L130" s="541">
        <f>Monatsverwendungsnachweis!B141</f>
        <v>0</v>
      </c>
    </row>
    <row r="131" spans="1:12" x14ac:dyDescent="0.25">
      <c r="A131" s="328" t="str">
        <f>IF(UHG_Refi_1_csv!A131="","",IF(VLOOKUP(Monatsverwendungsnachweis!B142,Positionen,9,FALSE)="","",IFERROR(VLOOKUP(Monatsverwendungsnachweis!B142,Positionen,9,FALSE),"")))</f>
        <v/>
      </c>
      <c r="B131" s="329" t="str">
        <f t="shared" si="15"/>
        <v/>
      </c>
      <c r="C131" s="328" t="str">
        <f>IF(A131="","",CONCATENATE("Refi_UHG_2"," / ",Monatsverwendungsnachweis!$D$7," / ",RIGHT(Monatsverwendungsnachweis!$F$7,2)," / ",ROW()-1))</f>
        <v/>
      </c>
      <c r="D131" s="330" t="str">
        <f t="shared" si="16"/>
        <v/>
      </c>
      <c r="E131" s="330" t="str">
        <f t="shared" si="17"/>
        <v/>
      </c>
      <c r="F131" s="329" t="str">
        <f>IF(A131="","",VLOOKUP(Monatsverwendungsnachweis!B142,Positionen,10,FALSE))</f>
        <v/>
      </c>
      <c r="G131" s="328" t="str">
        <f>IF(A131="","",CONCATENATE(UHG_csv!G131," x ",VLOOKUP(Monatsverwendungsnachweis!$B142,Positionen,11,FALSE)*100,"%"))</f>
        <v/>
      </c>
      <c r="H131" s="447" t="str">
        <f>IF(A131="","",ROUND(UHG_csv!H131*VLOOKUP(Monatsverwendungsnachweis!$B142,Positionen,11,FALSE),2))</f>
        <v/>
      </c>
      <c r="I131" s="447" t="str">
        <f t="shared" si="18"/>
        <v/>
      </c>
      <c r="J131" s="329" t="str">
        <f>IF(A131="","",IF(Monatsverwendungsnachweis!S142="","",Monatsverwendungsnachweis!S142))</f>
        <v/>
      </c>
      <c r="K131" s="329" t="str">
        <f t="shared" si="19"/>
        <v/>
      </c>
      <c r="L131" s="541">
        <f>Monatsverwendungsnachweis!B142</f>
        <v>0</v>
      </c>
    </row>
    <row r="132" spans="1:12" x14ac:dyDescent="0.25">
      <c r="A132" s="328" t="str">
        <f>IF(UHG_Refi_1_csv!A132="","",IF(VLOOKUP(Monatsverwendungsnachweis!B143,Positionen,9,FALSE)="","",IFERROR(VLOOKUP(Monatsverwendungsnachweis!B143,Positionen,9,FALSE),"")))</f>
        <v/>
      </c>
      <c r="B132" s="329" t="str">
        <f t="shared" si="15"/>
        <v/>
      </c>
      <c r="C132" s="328" t="str">
        <f>IF(A132="","",CONCATENATE("Refi_UHG_2"," / ",Monatsverwendungsnachweis!$D$7," / ",RIGHT(Monatsverwendungsnachweis!$F$7,2)," / ",ROW()-1))</f>
        <v/>
      </c>
      <c r="D132" s="330" t="str">
        <f t="shared" si="16"/>
        <v/>
      </c>
      <c r="E132" s="330" t="str">
        <f t="shared" si="17"/>
        <v/>
      </c>
      <c r="F132" s="329" t="str">
        <f>IF(A132="","",VLOOKUP(Monatsverwendungsnachweis!B143,Positionen,10,FALSE))</f>
        <v/>
      </c>
      <c r="G132" s="328" t="str">
        <f>IF(A132="","",CONCATENATE(UHG_csv!G132," x ",VLOOKUP(Monatsverwendungsnachweis!$B143,Positionen,11,FALSE)*100,"%"))</f>
        <v/>
      </c>
      <c r="H132" s="447" t="str">
        <f>IF(A132="","",ROUND(UHG_csv!H132*VLOOKUP(Monatsverwendungsnachweis!$B143,Positionen,11,FALSE),2))</f>
        <v/>
      </c>
      <c r="I132" s="447" t="str">
        <f t="shared" si="18"/>
        <v/>
      </c>
      <c r="J132" s="329" t="str">
        <f>IF(A132="","",IF(Monatsverwendungsnachweis!S143="","",Monatsverwendungsnachweis!S143))</f>
        <v/>
      </c>
      <c r="K132" s="329" t="str">
        <f t="shared" si="19"/>
        <v/>
      </c>
      <c r="L132" s="541">
        <f>Monatsverwendungsnachweis!B143</f>
        <v>0</v>
      </c>
    </row>
    <row r="133" spans="1:12" x14ac:dyDescent="0.25">
      <c r="A133" s="328" t="str">
        <f>IF(UHG_Refi_1_csv!A133="","",IF(VLOOKUP(Monatsverwendungsnachweis!B144,Positionen,9,FALSE)="","",IFERROR(VLOOKUP(Monatsverwendungsnachweis!B144,Positionen,9,FALSE),"")))</f>
        <v/>
      </c>
      <c r="B133" s="329" t="str">
        <f t="shared" si="15"/>
        <v/>
      </c>
      <c r="C133" s="328" t="str">
        <f>IF(A133="","",CONCATENATE("Refi_UHG_2"," / ",Monatsverwendungsnachweis!$D$7," / ",RIGHT(Monatsverwendungsnachweis!$F$7,2)," / ",ROW()-1))</f>
        <v/>
      </c>
      <c r="D133" s="330" t="str">
        <f t="shared" si="16"/>
        <v/>
      </c>
      <c r="E133" s="330" t="str">
        <f t="shared" si="17"/>
        <v/>
      </c>
      <c r="F133" s="329" t="str">
        <f>IF(A133="","",VLOOKUP(Monatsverwendungsnachweis!B144,Positionen,10,FALSE))</f>
        <v/>
      </c>
      <c r="G133" s="328" t="str">
        <f>IF(A133="","",CONCATENATE(UHG_csv!G133," x ",VLOOKUP(Monatsverwendungsnachweis!$B144,Positionen,11,FALSE)*100,"%"))</f>
        <v/>
      </c>
      <c r="H133" s="447" t="str">
        <f>IF(A133="","",ROUND(UHG_csv!H133*VLOOKUP(Monatsverwendungsnachweis!$B144,Positionen,11,FALSE),2))</f>
        <v/>
      </c>
      <c r="I133" s="447" t="str">
        <f t="shared" si="18"/>
        <v/>
      </c>
      <c r="J133" s="329" t="str">
        <f>IF(A133="","",IF(Monatsverwendungsnachweis!S144="","",Monatsverwendungsnachweis!S144))</f>
        <v/>
      </c>
      <c r="K133" s="329" t="str">
        <f t="shared" si="19"/>
        <v/>
      </c>
      <c r="L133" s="541">
        <f>Monatsverwendungsnachweis!B144</f>
        <v>0</v>
      </c>
    </row>
    <row r="134" spans="1:12" x14ac:dyDescent="0.25">
      <c r="A134" s="328" t="str">
        <f>IF(UHG_Refi_1_csv!A134="","",IF(VLOOKUP(Monatsverwendungsnachweis!B145,Positionen,9,FALSE)="","",IFERROR(VLOOKUP(Monatsverwendungsnachweis!B145,Positionen,9,FALSE),"")))</f>
        <v/>
      </c>
      <c r="B134" s="329" t="str">
        <f t="shared" si="15"/>
        <v/>
      </c>
      <c r="C134" s="328" t="str">
        <f>IF(A134="","",CONCATENATE("Refi_UHG_2"," / ",Monatsverwendungsnachweis!$D$7," / ",RIGHT(Monatsverwendungsnachweis!$F$7,2)," / ",ROW()-1))</f>
        <v/>
      </c>
      <c r="D134" s="330" t="str">
        <f t="shared" si="16"/>
        <v/>
      </c>
      <c r="E134" s="330" t="str">
        <f t="shared" si="17"/>
        <v/>
      </c>
      <c r="F134" s="329" t="str">
        <f>IF(A134="","",VLOOKUP(Monatsverwendungsnachweis!B145,Positionen,10,FALSE))</f>
        <v/>
      </c>
      <c r="G134" s="328" t="str">
        <f>IF(A134="","",CONCATENATE(UHG_csv!G134," x ",VLOOKUP(Monatsverwendungsnachweis!$B145,Positionen,11,FALSE)*100,"%"))</f>
        <v/>
      </c>
      <c r="H134" s="447" t="str">
        <f>IF(A134="","",ROUND(UHG_csv!H134*VLOOKUP(Monatsverwendungsnachweis!$B145,Positionen,11,FALSE),2))</f>
        <v/>
      </c>
      <c r="I134" s="447" t="str">
        <f t="shared" si="18"/>
        <v/>
      </c>
      <c r="J134" s="329" t="str">
        <f>IF(A134="","",IF(Monatsverwendungsnachweis!S145="","",Monatsverwendungsnachweis!S145))</f>
        <v/>
      </c>
      <c r="K134" s="329" t="str">
        <f t="shared" si="19"/>
        <v/>
      </c>
      <c r="L134" s="541">
        <f>Monatsverwendungsnachweis!B145</f>
        <v>0</v>
      </c>
    </row>
    <row r="135" spans="1:12" x14ac:dyDescent="0.25">
      <c r="A135" s="328" t="str">
        <f>IF(UHG_Refi_1_csv!A135="","",IF(VLOOKUP(Monatsverwendungsnachweis!B146,Positionen,9,FALSE)="","",IFERROR(VLOOKUP(Monatsverwendungsnachweis!B146,Positionen,9,FALSE),"")))</f>
        <v/>
      </c>
      <c r="B135" s="329" t="str">
        <f t="shared" si="15"/>
        <v/>
      </c>
      <c r="C135" s="328" t="str">
        <f>IF(A135="","",CONCATENATE("Refi_UHG_2"," / ",Monatsverwendungsnachweis!$D$7," / ",RIGHT(Monatsverwendungsnachweis!$F$7,2)," / ",ROW()-1))</f>
        <v/>
      </c>
      <c r="D135" s="330" t="str">
        <f t="shared" si="16"/>
        <v/>
      </c>
      <c r="E135" s="330" t="str">
        <f t="shared" si="17"/>
        <v/>
      </c>
      <c r="F135" s="329" t="str">
        <f>IF(A135="","",VLOOKUP(Monatsverwendungsnachweis!B146,Positionen,10,FALSE))</f>
        <v/>
      </c>
      <c r="G135" s="328" t="str">
        <f>IF(A135="","",CONCATENATE(UHG_csv!G135," x ",VLOOKUP(Monatsverwendungsnachweis!$B146,Positionen,11,FALSE)*100,"%"))</f>
        <v/>
      </c>
      <c r="H135" s="447" t="str">
        <f>IF(A135="","",ROUND(UHG_csv!H135*VLOOKUP(Monatsverwendungsnachweis!$B146,Positionen,11,FALSE),2))</f>
        <v/>
      </c>
      <c r="I135" s="447" t="str">
        <f t="shared" si="18"/>
        <v/>
      </c>
      <c r="J135" s="329" t="str">
        <f>IF(A135="","",IF(Monatsverwendungsnachweis!S146="","",Monatsverwendungsnachweis!S146))</f>
        <v/>
      </c>
      <c r="K135" s="329" t="str">
        <f t="shared" si="19"/>
        <v/>
      </c>
      <c r="L135" s="541">
        <f>Monatsverwendungsnachweis!B146</f>
        <v>0</v>
      </c>
    </row>
    <row r="136" spans="1:12" x14ac:dyDescent="0.25">
      <c r="A136" s="328" t="str">
        <f>IF(UHG_Refi_1_csv!A136="","",IF(VLOOKUP(Monatsverwendungsnachweis!B147,Positionen,9,FALSE)="","",IFERROR(VLOOKUP(Monatsverwendungsnachweis!B147,Positionen,9,FALSE),"")))</f>
        <v/>
      </c>
      <c r="B136" s="329" t="str">
        <f t="shared" si="15"/>
        <v/>
      </c>
      <c r="C136" s="328" t="str">
        <f>IF(A136="","",CONCATENATE("Refi_UHG_2"," / ",Monatsverwendungsnachweis!$D$7," / ",RIGHT(Monatsverwendungsnachweis!$F$7,2)," / ",ROW()-1))</f>
        <v/>
      </c>
      <c r="D136" s="330" t="str">
        <f t="shared" si="16"/>
        <v/>
      </c>
      <c r="E136" s="330" t="str">
        <f t="shared" si="17"/>
        <v/>
      </c>
      <c r="F136" s="329" t="str">
        <f>IF(A136="","",VLOOKUP(Monatsverwendungsnachweis!B147,Positionen,10,FALSE))</f>
        <v/>
      </c>
      <c r="G136" s="328" t="str">
        <f>IF(A136="","",CONCATENATE(UHG_csv!G136," x ",VLOOKUP(Monatsverwendungsnachweis!$B147,Positionen,11,FALSE)*100,"%"))</f>
        <v/>
      </c>
      <c r="H136" s="447" t="str">
        <f>IF(A136="","",ROUND(UHG_csv!H136*VLOOKUP(Monatsverwendungsnachweis!$B147,Positionen,11,FALSE),2))</f>
        <v/>
      </c>
      <c r="I136" s="447" t="str">
        <f t="shared" si="18"/>
        <v/>
      </c>
      <c r="J136" s="329" t="str">
        <f>IF(A136="","",IF(Monatsverwendungsnachweis!S147="","",Monatsverwendungsnachweis!S147))</f>
        <v/>
      </c>
      <c r="K136" s="329" t="str">
        <f t="shared" si="19"/>
        <v/>
      </c>
      <c r="L136" s="541">
        <f>Monatsverwendungsnachweis!B147</f>
        <v>0</v>
      </c>
    </row>
    <row r="137" spans="1:12" x14ac:dyDescent="0.25">
      <c r="A137" s="328" t="str">
        <f>IF(UHG_Refi_1_csv!A137="","",IF(VLOOKUP(Monatsverwendungsnachweis!B148,Positionen,9,FALSE)="","",IFERROR(VLOOKUP(Monatsverwendungsnachweis!B148,Positionen,9,FALSE),"")))</f>
        <v/>
      </c>
      <c r="B137" s="329" t="str">
        <f t="shared" si="15"/>
        <v/>
      </c>
      <c r="C137" s="328" t="str">
        <f>IF(A137="","",CONCATENATE("Refi_UHG_2"," / ",Monatsverwendungsnachweis!$D$7," / ",RIGHT(Monatsverwendungsnachweis!$F$7,2)," / ",ROW()-1))</f>
        <v/>
      </c>
      <c r="D137" s="330" t="str">
        <f t="shared" si="16"/>
        <v/>
      </c>
      <c r="E137" s="330" t="str">
        <f t="shared" si="17"/>
        <v/>
      </c>
      <c r="F137" s="329" t="str">
        <f>IF(A137="","",VLOOKUP(Monatsverwendungsnachweis!B148,Positionen,10,FALSE))</f>
        <v/>
      </c>
      <c r="G137" s="328" t="str">
        <f>IF(A137="","",CONCATENATE(UHG_csv!G137," x ",VLOOKUP(Monatsverwendungsnachweis!$B148,Positionen,11,FALSE)*100,"%"))</f>
        <v/>
      </c>
      <c r="H137" s="447" t="str">
        <f>IF(A137="","",ROUND(UHG_csv!H137*VLOOKUP(Monatsverwendungsnachweis!$B148,Positionen,11,FALSE),2))</f>
        <v/>
      </c>
      <c r="I137" s="447" t="str">
        <f t="shared" si="18"/>
        <v/>
      </c>
      <c r="J137" s="329" t="str">
        <f>IF(A137="","",IF(Monatsverwendungsnachweis!S148="","",Monatsverwendungsnachweis!S148))</f>
        <v/>
      </c>
      <c r="K137" s="329" t="str">
        <f t="shared" si="19"/>
        <v/>
      </c>
      <c r="L137" s="541">
        <f>Monatsverwendungsnachweis!B148</f>
        <v>0</v>
      </c>
    </row>
    <row r="138" spans="1:12" x14ac:dyDescent="0.25">
      <c r="A138" s="328" t="str">
        <f>IF(UHG_Refi_1_csv!A138="","",IF(VLOOKUP(Monatsverwendungsnachweis!B149,Positionen,9,FALSE)="","",IFERROR(VLOOKUP(Monatsverwendungsnachweis!B149,Positionen,9,FALSE),"")))</f>
        <v/>
      </c>
      <c r="B138" s="329" t="str">
        <f t="shared" si="15"/>
        <v/>
      </c>
      <c r="C138" s="328" t="str">
        <f>IF(A138="","",CONCATENATE("Refi_UHG_2"," / ",Monatsverwendungsnachweis!$D$7," / ",RIGHT(Monatsverwendungsnachweis!$F$7,2)," / ",ROW()-1))</f>
        <v/>
      </c>
      <c r="D138" s="330" t="str">
        <f t="shared" si="16"/>
        <v/>
      </c>
      <c r="E138" s="330" t="str">
        <f t="shared" si="17"/>
        <v/>
      </c>
      <c r="F138" s="329" t="str">
        <f>IF(A138="","",VLOOKUP(Monatsverwendungsnachweis!B149,Positionen,10,FALSE))</f>
        <v/>
      </c>
      <c r="G138" s="328" t="str">
        <f>IF(A138="","",CONCATENATE(UHG_csv!G138," x ",VLOOKUP(Monatsverwendungsnachweis!$B149,Positionen,11,FALSE)*100,"%"))</f>
        <v/>
      </c>
      <c r="H138" s="447" t="str">
        <f>IF(A138="","",ROUND(UHG_csv!H138*VLOOKUP(Monatsverwendungsnachweis!$B149,Positionen,11,FALSE),2))</f>
        <v/>
      </c>
      <c r="I138" s="447" t="str">
        <f t="shared" si="18"/>
        <v/>
      </c>
      <c r="J138" s="329" t="str">
        <f>IF(A138="","",IF(Monatsverwendungsnachweis!S149="","",Monatsverwendungsnachweis!S149))</f>
        <v/>
      </c>
      <c r="K138" s="329" t="str">
        <f t="shared" si="19"/>
        <v/>
      </c>
      <c r="L138" s="541">
        <f>Monatsverwendungsnachweis!B149</f>
        <v>0</v>
      </c>
    </row>
    <row r="139" spans="1:12" x14ac:dyDescent="0.25">
      <c r="A139" s="328" t="str">
        <f>IF(UHG_Refi_1_csv!A139="","",IF(VLOOKUP(Monatsverwendungsnachweis!B150,Positionen,9,FALSE)="","",IFERROR(VLOOKUP(Monatsverwendungsnachweis!B150,Positionen,9,FALSE),"")))</f>
        <v/>
      </c>
      <c r="B139" s="329" t="str">
        <f t="shared" si="15"/>
        <v/>
      </c>
      <c r="C139" s="328" t="str">
        <f>IF(A139="","",CONCATENATE("Refi_UHG_2"," / ",Monatsverwendungsnachweis!$D$7," / ",RIGHT(Monatsverwendungsnachweis!$F$7,2)," / ",ROW()-1))</f>
        <v/>
      </c>
      <c r="D139" s="330" t="str">
        <f t="shared" si="16"/>
        <v/>
      </c>
      <c r="E139" s="330" t="str">
        <f t="shared" si="17"/>
        <v/>
      </c>
      <c r="F139" s="329" t="str">
        <f>IF(A139="","",VLOOKUP(Monatsverwendungsnachweis!B150,Positionen,10,FALSE))</f>
        <v/>
      </c>
      <c r="G139" s="328" t="str">
        <f>IF(A139="","",CONCATENATE(UHG_csv!G139," x ",VLOOKUP(Monatsverwendungsnachweis!$B150,Positionen,11,FALSE)*100,"%"))</f>
        <v/>
      </c>
      <c r="H139" s="447" t="str">
        <f>IF(A139="","",ROUND(UHG_csv!H139*VLOOKUP(Monatsverwendungsnachweis!$B150,Positionen,11,FALSE),2))</f>
        <v/>
      </c>
      <c r="I139" s="447" t="str">
        <f t="shared" si="18"/>
        <v/>
      </c>
      <c r="J139" s="329" t="str">
        <f>IF(A139="","",IF(Monatsverwendungsnachweis!S150="","",Monatsverwendungsnachweis!S150))</f>
        <v/>
      </c>
      <c r="K139" s="329" t="str">
        <f t="shared" si="19"/>
        <v/>
      </c>
      <c r="L139" s="541">
        <f>Monatsverwendungsnachweis!B150</f>
        <v>0</v>
      </c>
    </row>
    <row r="140" spans="1:12" x14ac:dyDescent="0.25">
      <c r="A140" s="328" t="str">
        <f>IF(UHG_Refi_1_csv!A140="","",IF(VLOOKUP(Monatsverwendungsnachweis!B151,Positionen,9,FALSE)="","",IFERROR(VLOOKUP(Monatsverwendungsnachweis!B151,Positionen,9,FALSE),"")))</f>
        <v/>
      </c>
      <c r="B140" s="329" t="str">
        <f t="shared" si="15"/>
        <v/>
      </c>
      <c r="C140" s="328" t="str">
        <f>IF(A140="","",CONCATENATE("Refi_UHG_2"," / ",Monatsverwendungsnachweis!$D$7," / ",RIGHT(Monatsverwendungsnachweis!$F$7,2)," / ",ROW()-1))</f>
        <v/>
      </c>
      <c r="D140" s="330" t="str">
        <f t="shared" si="16"/>
        <v/>
      </c>
      <c r="E140" s="330" t="str">
        <f t="shared" si="17"/>
        <v/>
      </c>
      <c r="F140" s="329" t="str">
        <f>IF(A140="","",VLOOKUP(Monatsverwendungsnachweis!B151,Positionen,10,FALSE))</f>
        <v/>
      </c>
      <c r="G140" s="328" t="str">
        <f>IF(A140="","",CONCATENATE(UHG_csv!G140," x ",VLOOKUP(Monatsverwendungsnachweis!$B151,Positionen,11,FALSE)*100,"%"))</f>
        <v/>
      </c>
      <c r="H140" s="447" t="str">
        <f>IF(A140="","",ROUND(UHG_csv!H140*VLOOKUP(Monatsverwendungsnachweis!$B151,Positionen,11,FALSE),2))</f>
        <v/>
      </c>
      <c r="I140" s="447" t="str">
        <f t="shared" si="18"/>
        <v/>
      </c>
      <c r="J140" s="329" t="str">
        <f>IF(A140="","",IF(Monatsverwendungsnachweis!S151="","",Monatsverwendungsnachweis!S151))</f>
        <v/>
      </c>
      <c r="K140" s="329" t="str">
        <f t="shared" si="19"/>
        <v/>
      </c>
      <c r="L140" s="541">
        <f>Monatsverwendungsnachweis!B151</f>
        <v>0</v>
      </c>
    </row>
    <row r="141" spans="1:12" x14ac:dyDescent="0.25">
      <c r="A141" s="328" t="str">
        <f>IF(UHG_Refi_1_csv!A141="","",IF(VLOOKUP(Monatsverwendungsnachweis!B152,Positionen,9,FALSE)="","",IFERROR(VLOOKUP(Monatsverwendungsnachweis!B152,Positionen,9,FALSE),"")))</f>
        <v/>
      </c>
      <c r="B141" s="329" t="str">
        <f t="shared" si="15"/>
        <v/>
      </c>
      <c r="C141" s="328" t="str">
        <f>IF(A141="","",CONCATENATE("Refi_UHG_2"," / ",Monatsverwendungsnachweis!$D$7," / ",RIGHT(Monatsverwendungsnachweis!$F$7,2)," / ",ROW()-1))</f>
        <v/>
      </c>
      <c r="D141" s="330" t="str">
        <f t="shared" si="16"/>
        <v/>
      </c>
      <c r="E141" s="330" t="str">
        <f t="shared" si="17"/>
        <v/>
      </c>
      <c r="F141" s="329" t="str">
        <f>IF(A141="","",VLOOKUP(Monatsverwendungsnachweis!B152,Positionen,10,FALSE))</f>
        <v/>
      </c>
      <c r="G141" s="328" t="str">
        <f>IF(A141="","",CONCATENATE(UHG_csv!G141," x ",VLOOKUP(Monatsverwendungsnachweis!$B152,Positionen,11,FALSE)*100,"%"))</f>
        <v/>
      </c>
      <c r="H141" s="447" t="str">
        <f>IF(A141="","",ROUND(UHG_csv!H141*VLOOKUP(Monatsverwendungsnachweis!$B152,Positionen,11,FALSE),2))</f>
        <v/>
      </c>
      <c r="I141" s="447" t="str">
        <f t="shared" si="18"/>
        <v/>
      </c>
      <c r="J141" s="329" t="str">
        <f>IF(A141="","",IF(Monatsverwendungsnachweis!S152="","",Monatsverwendungsnachweis!S152))</f>
        <v/>
      </c>
      <c r="K141" s="329" t="str">
        <f t="shared" si="19"/>
        <v/>
      </c>
      <c r="L141" s="541">
        <f>Monatsverwendungsnachweis!B152</f>
        <v>0</v>
      </c>
    </row>
    <row r="142" spans="1:12" x14ac:dyDescent="0.25">
      <c r="A142" s="328" t="str">
        <f>IF(UHG_Refi_1_csv!A142="","",IF(VLOOKUP(Monatsverwendungsnachweis!B153,Positionen,9,FALSE)="","",IFERROR(VLOOKUP(Monatsverwendungsnachweis!B153,Positionen,9,FALSE),"")))</f>
        <v/>
      </c>
      <c r="B142" s="329" t="str">
        <f t="shared" si="15"/>
        <v/>
      </c>
      <c r="C142" s="328" t="str">
        <f>IF(A142="","",CONCATENATE("Refi_UHG_2"," / ",Monatsverwendungsnachweis!$D$7," / ",RIGHT(Monatsverwendungsnachweis!$F$7,2)," / ",ROW()-1))</f>
        <v/>
      </c>
      <c r="D142" s="330" t="str">
        <f t="shared" si="16"/>
        <v/>
      </c>
      <c r="E142" s="330" t="str">
        <f t="shared" si="17"/>
        <v/>
      </c>
      <c r="F142" s="329" t="str">
        <f>IF(A142="","",VLOOKUP(Monatsverwendungsnachweis!B153,Positionen,10,FALSE))</f>
        <v/>
      </c>
      <c r="G142" s="328" t="str">
        <f>IF(A142="","",CONCATENATE(UHG_csv!G142," x ",VLOOKUP(Monatsverwendungsnachweis!$B153,Positionen,11,FALSE)*100,"%"))</f>
        <v/>
      </c>
      <c r="H142" s="447" t="str">
        <f>IF(A142="","",ROUND(UHG_csv!H142*VLOOKUP(Monatsverwendungsnachweis!$B153,Positionen,11,FALSE),2))</f>
        <v/>
      </c>
      <c r="I142" s="447" t="str">
        <f t="shared" si="18"/>
        <v/>
      </c>
      <c r="J142" s="329" t="str">
        <f>IF(A142="","",IF(Monatsverwendungsnachweis!S153="","",Monatsverwendungsnachweis!S153))</f>
        <v/>
      </c>
      <c r="K142" s="329" t="str">
        <f t="shared" si="19"/>
        <v/>
      </c>
      <c r="L142" s="541">
        <f>Monatsverwendungsnachweis!B153</f>
        <v>0</v>
      </c>
    </row>
    <row r="143" spans="1:12" x14ac:dyDescent="0.25">
      <c r="A143" s="328" t="str">
        <f>IF(UHG_Refi_1_csv!A143="","",IF(VLOOKUP(Monatsverwendungsnachweis!B154,Positionen,9,FALSE)="","",IFERROR(VLOOKUP(Monatsverwendungsnachweis!B154,Positionen,9,FALSE),"")))</f>
        <v/>
      </c>
      <c r="B143" s="329" t="str">
        <f t="shared" si="15"/>
        <v/>
      </c>
      <c r="C143" s="328" t="str">
        <f>IF(A143="","",CONCATENATE("Refi_UHG_2"," / ",Monatsverwendungsnachweis!$D$7," / ",RIGHT(Monatsverwendungsnachweis!$F$7,2)," / ",ROW()-1))</f>
        <v/>
      </c>
      <c r="D143" s="330" t="str">
        <f t="shared" si="16"/>
        <v/>
      </c>
      <c r="E143" s="330" t="str">
        <f t="shared" si="17"/>
        <v/>
      </c>
      <c r="F143" s="329" t="str">
        <f>IF(A143="","",VLOOKUP(Monatsverwendungsnachweis!B154,Positionen,10,FALSE))</f>
        <v/>
      </c>
      <c r="G143" s="328" t="str">
        <f>IF(A143="","",CONCATENATE(UHG_csv!G143," x ",VLOOKUP(Monatsverwendungsnachweis!$B154,Positionen,11,FALSE)*100,"%"))</f>
        <v/>
      </c>
      <c r="H143" s="447" t="str">
        <f>IF(A143="","",ROUND(UHG_csv!H143*VLOOKUP(Monatsverwendungsnachweis!$B154,Positionen,11,FALSE),2))</f>
        <v/>
      </c>
      <c r="I143" s="447" t="str">
        <f t="shared" si="18"/>
        <v/>
      </c>
      <c r="J143" s="329" t="str">
        <f>IF(A143="","",IF(Monatsverwendungsnachweis!S154="","",Monatsverwendungsnachweis!S154))</f>
        <v/>
      </c>
      <c r="K143" s="329" t="str">
        <f t="shared" si="19"/>
        <v/>
      </c>
      <c r="L143" s="541">
        <f>Monatsverwendungsnachweis!B154</f>
        <v>0</v>
      </c>
    </row>
    <row r="144" spans="1:12" x14ac:dyDescent="0.25">
      <c r="A144" s="328" t="str">
        <f>IF(UHG_Refi_1_csv!A144="","",IF(VLOOKUP(Monatsverwendungsnachweis!B155,Positionen,9,FALSE)="","",IFERROR(VLOOKUP(Monatsverwendungsnachweis!B155,Positionen,9,FALSE),"")))</f>
        <v/>
      </c>
      <c r="B144" s="329" t="str">
        <f t="shared" si="15"/>
        <v/>
      </c>
      <c r="C144" s="328" t="str">
        <f>IF(A144="","",CONCATENATE("Refi_UHG_2"," / ",Monatsverwendungsnachweis!$D$7," / ",RIGHT(Monatsverwendungsnachweis!$F$7,2)," / ",ROW()-1))</f>
        <v/>
      </c>
      <c r="D144" s="330" t="str">
        <f t="shared" si="16"/>
        <v/>
      </c>
      <c r="E144" s="330" t="str">
        <f t="shared" si="17"/>
        <v/>
      </c>
      <c r="F144" s="329" t="str">
        <f>IF(A144="","",VLOOKUP(Monatsverwendungsnachweis!B155,Positionen,10,FALSE))</f>
        <v/>
      </c>
      <c r="G144" s="328" t="str">
        <f>IF(A144="","",CONCATENATE(UHG_csv!G144," x ",VLOOKUP(Monatsverwendungsnachweis!$B155,Positionen,11,FALSE)*100,"%"))</f>
        <v/>
      </c>
      <c r="H144" s="447" t="str">
        <f>IF(A144="","",ROUND(UHG_csv!H144*VLOOKUP(Monatsverwendungsnachweis!$B155,Positionen,11,FALSE),2))</f>
        <v/>
      </c>
      <c r="I144" s="447" t="str">
        <f t="shared" si="18"/>
        <v/>
      </c>
      <c r="J144" s="329" t="str">
        <f>IF(A144="","",IF(Monatsverwendungsnachweis!S155="","",Monatsverwendungsnachweis!S155))</f>
        <v/>
      </c>
      <c r="K144" s="329" t="str">
        <f t="shared" si="19"/>
        <v/>
      </c>
      <c r="L144" s="541">
        <f>Monatsverwendungsnachweis!B155</f>
        <v>0</v>
      </c>
    </row>
    <row r="145" spans="1:12" x14ac:dyDescent="0.25">
      <c r="A145" s="328" t="str">
        <f>IF(UHG_Refi_1_csv!A145="","",IF(VLOOKUP(Monatsverwendungsnachweis!B156,Positionen,9,FALSE)="","",IFERROR(VLOOKUP(Monatsverwendungsnachweis!B156,Positionen,9,FALSE),"")))</f>
        <v/>
      </c>
      <c r="B145" s="329" t="str">
        <f t="shared" si="15"/>
        <v/>
      </c>
      <c r="C145" s="328" t="str">
        <f>IF(A145="","",CONCATENATE("Refi_UHG_2"," / ",Monatsverwendungsnachweis!$D$7," / ",RIGHT(Monatsverwendungsnachweis!$F$7,2)," / ",ROW()-1))</f>
        <v/>
      </c>
      <c r="D145" s="330" t="str">
        <f t="shared" si="16"/>
        <v/>
      </c>
      <c r="E145" s="330" t="str">
        <f t="shared" si="17"/>
        <v/>
      </c>
      <c r="F145" s="329" t="str">
        <f>IF(A145="","",VLOOKUP(Monatsverwendungsnachweis!B156,Positionen,10,FALSE))</f>
        <v/>
      </c>
      <c r="G145" s="328" t="str">
        <f>IF(A145="","",CONCATENATE(UHG_csv!G145," x ",VLOOKUP(Monatsverwendungsnachweis!$B156,Positionen,11,FALSE)*100,"%"))</f>
        <v/>
      </c>
      <c r="H145" s="447" t="str">
        <f>IF(A145="","",ROUND(UHG_csv!H145*VLOOKUP(Monatsverwendungsnachweis!$B156,Positionen,11,FALSE),2))</f>
        <v/>
      </c>
      <c r="I145" s="447" t="str">
        <f t="shared" si="18"/>
        <v/>
      </c>
      <c r="J145" s="329" t="str">
        <f>IF(A145="","",IF(Monatsverwendungsnachweis!S156="","",Monatsverwendungsnachweis!S156))</f>
        <v/>
      </c>
      <c r="K145" s="329" t="str">
        <f t="shared" si="19"/>
        <v/>
      </c>
      <c r="L145" s="541">
        <f>Monatsverwendungsnachweis!B156</f>
        <v>0</v>
      </c>
    </row>
    <row r="146" spans="1:12" x14ac:dyDescent="0.25">
      <c r="A146" s="328" t="str">
        <f>IF(UHG_Refi_1_csv!A146="","",IF(VLOOKUP(Monatsverwendungsnachweis!B157,Positionen,9,FALSE)="","",IFERROR(VLOOKUP(Monatsverwendungsnachweis!B157,Positionen,9,FALSE),"")))</f>
        <v/>
      </c>
      <c r="B146" s="329" t="str">
        <f t="shared" si="15"/>
        <v/>
      </c>
      <c r="C146" s="328" t="str">
        <f>IF(A146="","",CONCATENATE("Refi_UHG_2"," / ",Monatsverwendungsnachweis!$D$7," / ",RIGHT(Monatsverwendungsnachweis!$F$7,2)," / ",ROW()-1))</f>
        <v/>
      </c>
      <c r="D146" s="330" t="str">
        <f t="shared" si="16"/>
        <v/>
      </c>
      <c r="E146" s="330" t="str">
        <f t="shared" si="17"/>
        <v/>
      </c>
      <c r="F146" s="329" t="str">
        <f>IF(A146="","",VLOOKUP(Monatsverwendungsnachweis!B157,Positionen,10,FALSE))</f>
        <v/>
      </c>
      <c r="G146" s="328" t="str">
        <f>IF(A146="","",CONCATENATE(UHG_csv!G146," x ",VLOOKUP(Monatsverwendungsnachweis!$B157,Positionen,11,FALSE)*100,"%"))</f>
        <v/>
      </c>
      <c r="H146" s="447" t="str">
        <f>IF(A146="","",ROUND(UHG_csv!H146*VLOOKUP(Monatsverwendungsnachweis!$B157,Positionen,11,FALSE),2))</f>
        <v/>
      </c>
      <c r="I146" s="447" t="str">
        <f t="shared" si="18"/>
        <v/>
      </c>
      <c r="J146" s="329" t="str">
        <f>IF(A146="","",IF(Monatsverwendungsnachweis!S157="","",Monatsverwendungsnachweis!S157))</f>
        <v/>
      </c>
      <c r="K146" s="329" t="str">
        <f t="shared" si="19"/>
        <v/>
      </c>
      <c r="L146" s="541">
        <f>Monatsverwendungsnachweis!B157</f>
        <v>0</v>
      </c>
    </row>
    <row r="147" spans="1:12" x14ac:dyDescent="0.25">
      <c r="A147" s="328" t="str">
        <f>IF(UHG_Refi_1_csv!A147="","",IF(VLOOKUP(Monatsverwendungsnachweis!B158,Positionen,9,FALSE)="","",IFERROR(VLOOKUP(Monatsverwendungsnachweis!B158,Positionen,9,FALSE),"")))</f>
        <v/>
      </c>
      <c r="B147" s="329" t="str">
        <f t="shared" si="15"/>
        <v/>
      </c>
      <c r="C147" s="328" t="str">
        <f>IF(A147="","",CONCATENATE("Refi_UHG_2"," / ",Monatsverwendungsnachweis!$D$7," / ",RIGHT(Monatsverwendungsnachweis!$F$7,2)," / ",ROW()-1))</f>
        <v/>
      </c>
      <c r="D147" s="330" t="str">
        <f t="shared" si="16"/>
        <v/>
      </c>
      <c r="E147" s="330" t="str">
        <f t="shared" si="17"/>
        <v/>
      </c>
      <c r="F147" s="329" t="str">
        <f>IF(A147="","",VLOOKUP(Monatsverwendungsnachweis!B158,Positionen,10,FALSE))</f>
        <v/>
      </c>
      <c r="G147" s="328" t="str">
        <f>IF(A147="","",CONCATENATE(UHG_csv!G147," x ",VLOOKUP(Monatsverwendungsnachweis!$B158,Positionen,11,FALSE)*100,"%"))</f>
        <v/>
      </c>
      <c r="H147" s="447" t="str">
        <f>IF(A147="","",ROUND(UHG_csv!H147*VLOOKUP(Monatsverwendungsnachweis!$B158,Positionen,11,FALSE),2))</f>
        <v/>
      </c>
      <c r="I147" s="447" t="str">
        <f t="shared" si="18"/>
        <v/>
      </c>
      <c r="J147" s="329" t="str">
        <f>IF(A147="","",IF(Monatsverwendungsnachweis!S158="","",Monatsverwendungsnachweis!S158))</f>
        <v/>
      </c>
      <c r="K147" s="329" t="str">
        <f t="shared" si="19"/>
        <v/>
      </c>
      <c r="L147" s="541">
        <f>Monatsverwendungsnachweis!B158</f>
        <v>0</v>
      </c>
    </row>
    <row r="148" spans="1:12" x14ac:dyDescent="0.25">
      <c r="A148" s="328" t="str">
        <f>IF(UHG_Refi_1_csv!A148="","",IF(VLOOKUP(Monatsverwendungsnachweis!B159,Positionen,9,FALSE)="","",IFERROR(VLOOKUP(Monatsverwendungsnachweis!B159,Positionen,9,FALSE),"")))</f>
        <v/>
      </c>
      <c r="B148" s="329" t="str">
        <f t="shared" si="15"/>
        <v/>
      </c>
      <c r="C148" s="328" t="str">
        <f>IF(A148="","",CONCATENATE("Refi_UHG_2"," / ",Monatsverwendungsnachweis!$D$7," / ",RIGHT(Monatsverwendungsnachweis!$F$7,2)," / ",ROW()-1))</f>
        <v/>
      </c>
      <c r="D148" s="330" t="str">
        <f t="shared" si="16"/>
        <v/>
      </c>
      <c r="E148" s="330" t="str">
        <f t="shared" si="17"/>
        <v/>
      </c>
      <c r="F148" s="329" t="str">
        <f>IF(A148="","",VLOOKUP(Monatsverwendungsnachweis!B159,Positionen,10,FALSE))</f>
        <v/>
      </c>
      <c r="G148" s="328" t="str">
        <f>IF(A148="","",CONCATENATE(UHG_csv!G148," x ",VLOOKUP(Monatsverwendungsnachweis!$B159,Positionen,11,FALSE)*100,"%"))</f>
        <v/>
      </c>
      <c r="H148" s="447" t="str">
        <f>IF(A148="","",ROUND(UHG_csv!H148*VLOOKUP(Monatsverwendungsnachweis!$B159,Positionen,11,FALSE),2))</f>
        <v/>
      </c>
      <c r="I148" s="447" t="str">
        <f t="shared" si="18"/>
        <v/>
      </c>
      <c r="J148" s="329" t="str">
        <f>IF(A148="","",IF(Monatsverwendungsnachweis!S159="","",Monatsverwendungsnachweis!S159))</f>
        <v/>
      </c>
      <c r="K148" s="329" t="str">
        <f t="shared" si="19"/>
        <v/>
      </c>
      <c r="L148" s="541">
        <f>Monatsverwendungsnachweis!B159</f>
        <v>0</v>
      </c>
    </row>
    <row r="149" spans="1:12" x14ac:dyDescent="0.25">
      <c r="A149" s="328" t="str">
        <f>IF(UHG_Refi_1_csv!A149="","",IF(VLOOKUP(Monatsverwendungsnachweis!B160,Positionen,9,FALSE)="","",IFERROR(VLOOKUP(Monatsverwendungsnachweis!B160,Positionen,9,FALSE),"")))</f>
        <v/>
      </c>
      <c r="B149" s="329" t="str">
        <f t="shared" si="15"/>
        <v/>
      </c>
      <c r="C149" s="328" t="str">
        <f>IF(A149="","",CONCATENATE("Refi_UHG_2"," / ",Monatsverwendungsnachweis!$D$7," / ",RIGHT(Monatsverwendungsnachweis!$F$7,2)," / ",ROW()-1))</f>
        <v/>
      </c>
      <c r="D149" s="330" t="str">
        <f t="shared" si="16"/>
        <v/>
      </c>
      <c r="E149" s="330" t="str">
        <f t="shared" si="17"/>
        <v/>
      </c>
      <c r="F149" s="329" t="str">
        <f>IF(A149="","",VLOOKUP(Monatsverwendungsnachweis!B160,Positionen,10,FALSE))</f>
        <v/>
      </c>
      <c r="G149" s="328" t="str">
        <f>IF(A149="","",CONCATENATE(UHG_csv!G149," x ",VLOOKUP(Monatsverwendungsnachweis!$B160,Positionen,11,FALSE)*100,"%"))</f>
        <v/>
      </c>
      <c r="H149" s="447" t="str">
        <f>IF(A149="","",ROUND(UHG_csv!H149*VLOOKUP(Monatsverwendungsnachweis!$B160,Positionen,11,FALSE),2))</f>
        <v/>
      </c>
      <c r="I149" s="447" t="str">
        <f t="shared" si="18"/>
        <v/>
      </c>
      <c r="J149" s="329" t="str">
        <f>IF(A149="","",IF(Monatsverwendungsnachweis!S160="","",Monatsverwendungsnachweis!S160))</f>
        <v/>
      </c>
      <c r="K149" s="329" t="str">
        <f t="shared" si="19"/>
        <v/>
      </c>
      <c r="L149" s="541">
        <f>Monatsverwendungsnachweis!B160</f>
        <v>0</v>
      </c>
    </row>
    <row r="150" spans="1:12" x14ac:dyDescent="0.25">
      <c r="A150" s="328" t="str">
        <f>IF(UHG_Refi_1_csv!A150="","",IF(VLOOKUP(Monatsverwendungsnachweis!B161,Positionen,9,FALSE)="","",IFERROR(VLOOKUP(Monatsverwendungsnachweis!B161,Positionen,9,FALSE),"")))</f>
        <v/>
      </c>
      <c r="B150" s="329" t="str">
        <f t="shared" si="15"/>
        <v/>
      </c>
      <c r="C150" s="328" t="str">
        <f>IF(A150="","",CONCATENATE("Refi_UHG_2"," / ",Monatsverwendungsnachweis!$D$7," / ",RIGHT(Monatsverwendungsnachweis!$F$7,2)," / ",ROW()-1))</f>
        <v/>
      </c>
      <c r="D150" s="330" t="str">
        <f t="shared" si="16"/>
        <v/>
      </c>
      <c r="E150" s="330" t="str">
        <f t="shared" si="17"/>
        <v/>
      </c>
      <c r="F150" s="329" t="str">
        <f>IF(A150="","",VLOOKUP(Monatsverwendungsnachweis!B161,Positionen,10,FALSE))</f>
        <v/>
      </c>
      <c r="G150" s="328" t="str">
        <f>IF(A150="","",CONCATENATE(UHG_csv!G150," x ",VLOOKUP(Monatsverwendungsnachweis!$B161,Positionen,11,FALSE)*100,"%"))</f>
        <v/>
      </c>
      <c r="H150" s="447" t="str">
        <f>IF(A150="","",ROUND(UHG_csv!H150*VLOOKUP(Monatsverwendungsnachweis!$B161,Positionen,11,FALSE),2))</f>
        <v/>
      </c>
      <c r="I150" s="447" t="str">
        <f t="shared" si="18"/>
        <v/>
      </c>
      <c r="J150" s="329" t="str">
        <f>IF(A150="","",IF(Monatsverwendungsnachweis!S161="","",Monatsverwendungsnachweis!S161))</f>
        <v/>
      </c>
      <c r="K150" s="329" t="str">
        <f t="shared" si="19"/>
        <v/>
      </c>
      <c r="L150" s="541">
        <f>Monatsverwendungsnachweis!B161</f>
        <v>0</v>
      </c>
    </row>
    <row r="151" spans="1:12" x14ac:dyDescent="0.25">
      <c r="A151" s="328" t="str">
        <f>IF(UHG_Refi_1_csv!A151="","",IF(VLOOKUP(Monatsverwendungsnachweis!B162,Positionen,9,FALSE)="","",IFERROR(VLOOKUP(Monatsverwendungsnachweis!B162,Positionen,9,FALSE),"")))</f>
        <v/>
      </c>
      <c r="B151" s="329" t="str">
        <f t="shared" si="15"/>
        <v/>
      </c>
      <c r="C151" s="328" t="str">
        <f>IF(A151="","",CONCATENATE("Refi_UHG_2"," / ",Monatsverwendungsnachweis!$D$7," / ",RIGHT(Monatsverwendungsnachweis!$F$7,2)," / ",ROW()-1))</f>
        <v/>
      </c>
      <c r="D151" s="330" t="str">
        <f t="shared" si="16"/>
        <v/>
      </c>
      <c r="E151" s="330" t="str">
        <f t="shared" si="17"/>
        <v/>
      </c>
      <c r="F151" s="329" t="str">
        <f>IF(A151="","",VLOOKUP(Monatsverwendungsnachweis!B162,Positionen,10,FALSE))</f>
        <v/>
      </c>
      <c r="G151" s="328" t="str">
        <f>IF(A151="","",CONCATENATE(UHG_csv!G151," x ",VLOOKUP(Monatsverwendungsnachweis!$B162,Positionen,11,FALSE)*100,"%"))</f>
        <v/>
      </c>
      <c r="H151" s="447" t="str">
        <f>IF(A151="","",ROUND(UHG_csv!H151*VLOOKUP(Monatsverwendungsnachweis!$B162,Positionen,11,FALSE),2))</f>
        <v/>
      </c>
      <c r="I151" s="447" t="str">
        <f t="shared" si="18"/>
        <v/>
      </c>
      <c r="J151" s="329" t="str">
        <f>IF(A151="","",IF(Monatsverwendungsnachweis!S162="","",Monatsverwendungsnachweis!S162))</f>
        <v/>
      </c>
      <c r="K151" s="329" t="str">
        <f t="shared" si="19"/>
        <v/>
      </c>
      <c r="L151" s="541">
        <f>Monatsverwendungsnachweis!B162</f>
        <v>0</v>
      </c>
    </row>
    <row r="152" spans="1:12" x14ac:dyDescent="0.25">
      <c r="A152" s="328" t="str">
        <f>IF(UHG_Refi_1_csv!A152="","",IF(VLOOKUP(Monatsverwendungsnachweis!B163,Positionen,9,FALSE)="","",IFERROR(VLOOKUP(Monatsverwendungsnachweis!B163,Positionen,9,FALSE),"")))</f>
        <v/>
      </c>
      <c r="B152" s="329" t="str">
        <f t="shared" si="15"/>
        <v/>
      </c>
      <c r="C152" s="328" t="str">
        <f>IF(A152="","",CONCATENATE("Refi_UHG_2"," / ",Monatsverwendungsnachweis!$D$7," / ",RIGHT(Monatsverwendungsnachweis!$F$7,2)," / ",ROW()-1))</f>
        <v/>
      </c>
      <c r="D152" s="330" t="str">
        <f t="shared" si="16"/>
        <v/>
      </c>
      <c r="E152" s="330" t="str">
        <f t="shared" si="17"/>
        <v/>
      </c>
      <c r="F152" s="329" t="str">
        <f>IF(A152="","",VLOOKUP(Monatsverwendungsnachweis!B163,Positionen,10,FALSE))</f>
        <v/>
      </c>
      <c r="G152" s="328" t="str">
        <f>IF(A152="","",CONCATENATE(UHG_csv!G152," x ",VLOOKUP(Monatsverwendungsnachweis!$B163,Positionen,11,FALSE)*100,"%"))</f>
        <v/>
      </c>
      <c r="H152" s="447" t="str">
        <f>IF(A152="","",ROUND(UHG_csv!H152*VLOOKUP(Monatsverwendungsnachweis!$B163,Positionen,11,FALSE),2))</f>
        <v/>
      </c>
      <c r="I152" s="447" t="str">
        <f t="shared" si="18"/>
        <v/>
      </c>
      <c r="J152" s="329" t="str">
        <f>IF(A152="","",IF(Monatsverwendungsnachweis!S163="","",Monatsverwendungsnachweis!S163))</f>
        <v/>
      </c>
      <c r="K152" s="329" t="str">
        <f t="shared" si="19"/>
        <v/>
      </c>
      <c r="L152" s="541">
        <f>Monatsverwendungsnachweis!B163</f>
        <v>0</v>
      </c>
    </row>
    <row r="153" spans="1:12" x14ac:dyDescent="0.25">
      <c r="A153" s="328" t="str">
        <f>IF(UHG_Refi_1_csv!A153="","",IF(VLOOKUP(Monatsverwendungsnachweis!B164,Positionen,9,FALSE)="","",IFERROR(VLOOKUP(Monatsverwendungsnachweis!B164,Positionen,9,FALSE),"")))</f>
        <v/>
      </c>
      <c r="B153" s="329" t="str">
        <f t="shared" si="15"/>
        <v/>
      </c>
      <c r="C153" s="328" t="str">
        <f>IF(A153="","",CONCATENATE("Refi_UHG_2"," / ",Monatsverwendungsnachweis!$D$7," / ",RIGHT(Monatsverwendungsnachweis!$F$7,2)," / ",ROW()-1))</f>
        <v/>
      </c>
      <c r="D153" s="330" t="str">
        <f t="shared" si="16"/>
        <v/>
      </c>
      <c r="E153" s="330" t="str">
        <f t="shared" si="17"/>
        <v/>
      </c>
      <c r="F153" s="329" t="str">
        <f>IF(A153="","",VLOOKUP(Monatsverwendungsnachweis!B164,Positionen,10,FALSE))</f>
        <v/>
      </c>
      <c r="G153" s="328" t="str">
        <f>IF(A153="","",CONCATENATE(UHG_csv!G153," x ",VLOOKUP(Monatsverwendungsnachweis!$B164,Positionen,11,FALSE)*100,"%"))</f>
        <v/>
      </c>
      <c r="H153" s="447" t="str">
        <f>IF(A153="","",ROUND(UHG_csv!H153*VLOOKUP(Monatsverwendungsnachweis!$B164,Positionen,11,FALSE),2))</f>
        <v/>
      </c>
      <c r="I153" s="447" t="str">
        <f t="shared" si="18"/>
        <v/>
      </c>
      <c r="J153" s="329" t="str">
        <f>IF(A153="","",IF(Monatsverwendungsnachweis!S164="","",Monatsverwendungsnachweis!S164))</f>
        <v/>
      </c>
      <c r="K153" s="329" t="str">
        <f t="shared" si="19"/>
        <v/>
      </c>
      <c r="L153" s="541">
        <f>Monatsverwendungsnachweis!B164</f>
        <v>0</v>
      </c>
    </row>
    <row r="154" spans="1:12" x14ac:dyDescent="0.25">
      <c r="A154" s="328" t="str">
        <f>IF(UHG_Refi_1_csv!A154="","",IF(VLOOKUP(Monatsverwendungsnachweis!B165,Positionen,9,FALSE)="","",IFERROR(VLOOKUP(Monatsverwendungsnachweis!B165,Positionen,9,FALSE),"")))</f>
        <v/>
      </c>
      <c r="B154" s="329" t="str">
        <f t="shared" si="15"/>
        <v/>
      </c>
      <c r="C154" s="328" t="str">
        <f>IF(A154="","",CONCATENATE("Refi_UHG_2"," / ",Monatsverwendungsnachweis!$D$7," / ",RIGHT(Monatsverwendungsnachweis!$F$7,2)," / ",ROW()-1))</f>
        <v/>
      </c>
      <c r="D154" s="330" t="str">
        <f t="shared" si="16"/>
        <v/>
      </c>
      <c r="E154" s="330" t="str">
        <f t="shared" si="17"/>
        <v/>
      </c>
      <c r="F154" s="329" t="str">
        <f>IF(A154="","",VLOOKUP(Monatsverwendungsnachweis!B165,Positionen,10,FALSE))</f>
        <v/>
      </c>
      <c r="G154" s="328" t="str">
        <f>IF(A154="","",CONCATENATE(UHG_csv!G154," x ",VLOOKUP(Monatsverwendungsnachweis!$B165,Positionen,11,FALSE)*100,"%"))</f>
        <v/>
      </c>
      <c r="H154" s="447" t="str">
        <f>IF(A154="","",ROUND(UHG_csv!H154*VLOOKUP(Monatsverwendungsnachweis!$B165,Positionen,11,FALSE),2))</f>
        <v/>
      </c>
      <c r="I154" s="447" t="str">
        <f t="shared" si="18"/>
        <v/>
      </c>
      <c r="J154" s="329" t="str">
        <f>IF(A154="","",IF(Monatsverwendungsnachweis!S165="","",Monatsverwendungsnachweis!S165))</f>
        <v/>
      </c>
      <c r="K154" s="329" t="str">
        <f t="shared" si="19"/>
        <v/>
      </c>
      <c r="L154" s="541">
        <f>Monatsverwendungsnachweis!B165</f>
        <v>0</v>
      </c>
    </row>
    <row r="155" spans="1:12" x14ac:dyDescent="0.25">
      <c r="A155" s="328" t="str">
        <f>IF(UHG_Refi_1_csv!A155="","",IF(VLOOKUP(Monatsverwendungsnachweis!B166,Positionen,9,FALSE)="","",IFERROR(VLOOKUP(Monatsverwendungsnachweis!B166,Positionen,9,FALSE),"")))</f>
        <v/>
      </c>
      <c r="B155" s="329" t="str">
        <f t="shared" si="15"/>
        <v/>
      </c>
      <c r="C155" s="328" t="str">
        <f>IF(A155="","",CONCATENATE("Refi_UHG_2"," / ",Monatsverwendungsnachweis!$D$7," / ",RIGHT(Monatsverwendungsnachweis!$F$7,2)," / ",ROW()-1))</f>
        <v/>
      </c>
      <c r="D155" s="330" t="str">
        <f t="shared" si="16"/>
        <v/>
      </c>
      <c r="E155" s="330" t="str">
        <f t="shared" si="17"/>
        <v/>
      </c>
      <c r="F155" s="329" t="str">
        <f>IF(A155="","",VLOOKUP(Monatsverwendungsnachweis!B166,Positionen,10,FALSE))</f>
        <v/>
      </c>
      <c r="G155" s="328" t="str">
        <f>IF(A155="","",CONCATENATE(UHG_csv!G155," x ",VLOOKUP(Monatsverwendungsnachweis!$B166,Positionen,11,FALSE)*100,"%"))</f>
        <v/>
      </c>
      <c r="H155" s="447" t="str">
        <f>IF(A155="","",ROUND(UHG_csv!H155*VLOOKUP(Monatsverwendungsnachweis!$B166,Positionen,11,FALSE),2))</f>
        <v/>
      </c>
      <c r="I155" s="447" t="str">
        <f t="shared" si="18"/>
        <v/>
      </c>
      <c r="J155" s="329" t="str">
        <f>IF(A155="","",IF(Monatsverwendungsnachweis!S166="","",Monatsverwendungsnachweis!S166))</f>
        <v/>
      </c>
      <c r="K155" s="329" t="str">
        <f t="shared" si="19"/>
        <v/>
      </c>
      <c r="L155" s="541">
        <f>Monatsverwendungsnachweis!B166</f>
        <v>0</v>
      </c>
    </row>
    <row r="156" spans="1:12" x14ac:dyDescent="0.25">
      <c r="A156" s="328" t="str">
        <f>IF(UHG_Refi_1_csv!A156="","",IF(VLOOKUP(Monatsverwendungsnachweis!B167,Positionen,9,FALSE)="","",IFERROR(VLOOKUP(Monatsverwendungsnachweis!B167,Positionen,9,FALSE),"")))</f>
        <v/>
      </c>
      <c r="B156" s="329" t="str">
        <f t="shared" si="15"/>
        <v/>
      </c>
      <c r="C156" s="328" t="str">
        <f>IF(A156="","",CONCATENATE("Refi_UHG_2"," / ",Monatsverwendungsnachweis!$D$7," / ",RIGHT(Monatsverwendungsnachweis!$F$7,2)," / ",ROW()-1))</f>
        <v/>
      </c>
      <c r="D156" s="330" t="str">
        <f t="shared" si="16"/>
        <v/>
      </c>
      <c r="E156" s="330" t="str">
        <f t="shared" si="17"/>
        <v/>
      </c>
      <c r="F156" s="329" t="str">
        <f>IF(A156="","",VLOOKUP(Monatsverwendungsnachweis!B167,Positionen,10,FALSE))</f>
        <v/>
      </c>
      <c r="G156" s="328" t="str">
        <f>IF(A156="","",CONCATENATE(UHG_csv!G156," x ",VLOOKUP(Monatsverwendungsnachweis!$B167,Positionen,11,FALSE)*100,"%"))</f>
        <v/>
      </c>
      <c r="H156" s="447" t="str">
        <f>IF(A156="","",ROUND(UHG_csv!H156*VLOOKUP(Monatsverwendungsnachweis!$B167,Positionen,11,FALSE),2))</f>
        <v/>
      </c>
      <c r="I156" s="447" t="str">
        <f t="shared" si="18"/>
        <v/>
      </c>
      <c r="J156" s="329" t="str">
        <f>IF(A156="","",IF(Monatsverwendungsnachweis!S167="","",Monatsverwendungsnachweis!S167))</f>
        <v/>
      </c>
      <c r="K156" s="329" t="str">
        <f t="shared" si="19"/>
        <v/>
      </c>
      <c r="L156" s="541">
        <f>Monatsverwendungsnachweis!B167</f>
        <v>0</v>
      </c>
    </row>
    <row r="157" spans="1:12" x14ac:dyDescent="0.25">
      <c r="A157" s="328" t="str">
        <f>IF(UHG_Refi_1_csv!A157="","",IF(VLOOKUP(Monatsverwendungsnachweis!B168,Positionen,9,FALSE)="","",IFERROR(VLOOKUP(Monatsverwendungsnachweis!B168,Positionen,9,FALSE),"")))</f>
        <v/>
      </c>
      <c r="B157" s="329" t="str">
        <f t="shared" si="15"/>
        <v/>
      </c>
      <c r="C157" s="328" t="str">
        <f>IF(A157="","",CONCATENATE("Refi_UHG_2"," / ",Monatsverwendungsnachweis!$D$7," / ",RIGHT(Monatsverwendungsnachweis!$F$7,2)," / ",ROW()-1))</f>
        <v/>
      </c>
      <c r="D157" s="330" t="str">
        <f t="shared" si="16"/>
        <v/>
      </c>
      <c r="E157" s="330" t="str">
        <f t="shared" si="17"/>
        <v/>
      </c>
      <c r="F157" s="329" t="str">
        <f>IF(A157="","",VLOOKUP(Monatsverwendungsnachweis!B168,Positionen,10,FALSE))</f>
        <v/>
      </c>
      <c r="G157" s="328" t="str">
        <f>IF(A157="","",CONCATENATE(UHG_csv!G157," x ",VLOOKUP(Monatsverwendungsnachweis!$B168,Positionen,11,FALSE)*100,"%"))</f>
        <v/>
      </c>
      <c r="H157" s="447" t="str">
        <f>IF(A157="","",ROUND(UHG_csv!H157*VLOOKUP(Monatsverwendungsnachweis!$B168,Positionen,11,FALSE),2))</f>
        <v/>
      </c>
      <c r="I157" s="447" t="str">
        <f t="shared" si="18"/>
        <v/>
      </c>
      <c r="J157" s="329" t="str">
        <f>IF(A157="","",IF(Monatsverwendungsnachweis!S168="","",Monatsverwendungsnachweis!S168))</f>
        <v/>
      </c>
      <c r="K157" s="329" t="str">
        <f t="shared" si="19"/>
        <v/>
      </c>
      <c r="L157" s="541">
        <f>Monatsverwendungsnachweis!B168</f>
        <v>0</v>
      </c>
    </row>
    <row r="158" spans="1:12" x14ac:dyDescent="0.25">
      <c r="A158" s="328" t="str">
        <f>IF(UHG_Refi_1_csv!A158="","",IF(VLOOKUP(Monatsverwendungsnachweis!B169,Positionen,9,FALSE)="","",IFERROR(VLOOKUP(Monatsverwendungsnachweis!B169,Positionen,9,FALSE),"")))</f>
        <v/>
      </c>
      <c r="B158" s="329" t="str">
        <f t="shared" si="15"/>
        <v/>
      </c>
      <c r="C158" s="328" t="str">
        <f>IF(A158="","",CONCATENATE("Refi_UHG_2"," / ",Monatsverwendungsnachweis!$D$7," / ",RIGHT(Monatsverwendungsnachweis!$F$7,2)," / ",ROW()-1))</f>
        <v/>
      </c>
      <c r="D158" s="330" t="str">
        <f t="shared" si="16"/>
        <v/>
      </c>
      <c r="E158" s="330" t="str">
        <f t="shared" si="17"/>
        <v/>
      </c>
      <c r="F158" s="329" t="str">
        <f>IF(A158="","",VLOOKUP(Monatsverwendungsnachweis!B169,Positionen,10,FALSE))</f>
        <v/>
      </c>
      <c r="G158" s="328" t="str">
        <f>IF(A158="","",CONCATENATE(UHG_csv!G158," x ",VLOOKUP(Monatsverwendungsnachweis!$B169,Positionen,11,FALSE)*100,"%"))</f>
        <v/>
      </c>
      <c r="H158" s="447" t="str">
        <f>IF(A158="","",ROUND(UHG_csv!H158*VLOOKUP(Monatsverwendungsnachweis!$B169,Positionen,11,FALSE),2))</f>
        <v/>
      </c>
      <c r="I158" s="447" t="str">
        <f t="shared" si="18"/>
        <v/>
      </c>
      <c r="J158" s="329" t="str">
        <f>IF(A158="","",IF(Monatsverwendungsnachweis!S169="","",Monatsverwendungsnachweis!S169))</f>
        <v/>
      </c>
      <c r="K158" s="329" t="str">
        <f t="shared" si="19"/>
        <v/>
      </c>
      <c r="L158" s="541">
        <f>Monatsverwendungsnachweis!B169</f>
        <v>0</v>
      </c>
    </row>
    <row r="159" spans="1:12" x14ac:dyDescent="0.25">
      <c r="A159" s="328" t="str">
        <f>IF(UHG_Refi_1_csv!A159="","",IF(VLOOKUP(Monatsverwendungsnachweis!B170,Positionen,9,FALSE)="","",IFERROR(VLOOKUP(Monatsverwendungsnachweis!B170,Positionen,9,FALSE),"")))</f>
        <v/>
      </c>
      <c r="B159" s="329" t="str">
        <f t="shared" si="15"/>
        <v/>
      </c>
      <c r="C159" s="328" t="str">
        <f>IF(A159="","",CONCATENATE("Refi_UHG_2"," / ",Monatsverwendungsnachweis!$D$7," / ",RIGHT(Monatsverwendungsnachweis!$F$7,2)," / ",ROW()-1))</f>
        <v/>
      </c>
      <c r="D159" s="330" t="str">
        <f t="shared" si="16"/>
        <v/>
      </c>
      <c r="E159" s="330" t="str">
        <f t="shared" si="17"/>
        <v/>
      </c>
      <c r="F159" s="329" t="str">
        <f>IF(A159="","",VLOOKUP(Monatsverwendungsnachweis!B170,Positionen,10,FALSE))</f>
        <v/>
      </c>
      <c r="G159" s="328" t="str">
        <f>IF(A159="","",CONCATENATE(UHG_csv!G159," x ",VLOOKUP(Monatsverwendungsnachweis!$B170,Positionen,11,FALSE)*100,"%"))</f>
        <v/>
      </c>
      <c r="H159" s="447" t="str">
        <f>IF(A159="","",ROUND(UHG_csv!H159*VLOOKUP(Monatsverwendungsnachweis!$B170,Positionen,11,FALSE),2))</f>
        <v/>
      </c>
      <c r="I159" s="447" t="str">
        <f t="shared" si="18"/>
        <v/>
      </c>
      <c r="J159" s="329" t="str">
        <f>IF(A159="","",IF(Monatsverwendungsnachweis!S170="","",Monatsverwendungsnachweis!S170))</f>
        <v/>
      </c>
      <c r="K159" s="329" t="str">
        <f t="shared" si="19"/>
        <v/>
      </c>
      <c r="L159" s="541">
        <f>Monatsverwendungsnachweis!B170</f>
        <v>0</v>
      </c>
    </row>
    <row r="160" spans="1:12" x14ac:dyDescent="0.25">
      <c r="A160" s="328" t="str">
        <f>IF(UHG_Refi_1_csv!A160="","",IF(VLOOKUP(Monatsverwendungsnachweis!B171,Positionen,9,FALSE)="","",IFERROR(VLOOKUP(Monatsverwendungsnachweis!B171,Positionen,9,FALSE),"")))</f>
        <v/>
      </c>
      <c r="B160" s="329" t="str">
        <f t="shared" si="15"/>
        <v/>
      </c>
      <c r="C160" s="328" t="str">
        <f>IF(A160="","",CONCATENATE("Refi_UHG_2"," / ",Monatsverwendungsnachweis!$D$7," / ",RIGHT(Monatsverwendungsnachweis!$F$7,2)," / ",ROW()-1))</f>
        <v/>
      </c>
      <c r="D160" s="330" t="str">
        <f t="shared" si="16"/>
        <v/>
      </c>
      <c r="E160" s="330" t="str">
        <f t="shared" si="17"/>
        <v/>
      </c>
      <c r="F160" s="329" t="str">
        <f>IF(A160="","",VLOOKUP(Monatsverwendungsnachweis!B171,Positionen,10,FALSE))</f>
        <v/>
      </c>
      <c r="G160" s="328" t="str">
        <f>IF(A160="","",CONCATENATE(UHG_csv!G160," x ",VLOOKUP(Monatsverwendungsnachweis!$B171,Positionen,11,FALSE)*100,"%"))</f>
        <v/>
      </c>
      <c r="H160" s="447" t="str">
        <f>IF(A160="","",ROUND(UHG_csv!H160*VLOOKUP(Monatsverwendungsnachweis!$B171,Positionen,11,FALSE),2))</f>
        <v/>
      </c>
      <c r="I160" s="447" t="str">
        <f t="shared" si="18"/>
        <v/>
      </c>
      <c r="J160" s="329" t="str">
        <f>IF(A160="","",IF(Monatsverwendungsnachweis!S171="","",Monatsverwendungsnachweis!S171))</f>
        <v/>
      </c>
      <c r="K160" s="329" t="str">
        <f t="shared" si="19"/>
        <v/>
      </c>
      <c r="L160" s="541">
        <f>Monatsverwendungsnachweis!B171</f>
        <v>0</v>
      </c>
    </row>
    <row r="161" spans="1:12" x14ac:dyDescent="0.25">
      <c r="A161" s="328" t="str">
        <f>IF(UHG_Refi_1_csv!A161="","",IF(VLOOKUP(Monatsverwendungsnachweis!B172,Positionen,9,FALSE)="","",IFERROR(VLOOKUP(Monatsverwendungsnachweis!B172,Positionen,9,FALSE),"")))</f>
        <v/>
      </c>
      <c r="B161" s="329" t="str">
        <f t="shared" si="15"/>
        <v/>
      </c>
      <c r="C161" s="328" t="str">
        <f>IF(A161="","",CONCATENATE("Refi_UHG_2"," / ",Monatsverwendungsnachweis!$D$7," / ",RIGHT(Monatsverwendungsnachweis!$F$7,2)," / ",ROW()-1))</f>
        <v/>
      </c>
      <c r="D161" s="330" t="str">
        <f t="shared" si="16"/>
        <v/>
      </c>
      <c r="E161" s="330" t="str">
        <f t="shared" si="17"/>
        <v/>
      </c>
      <c r="F161" s="329" t="str">
        <f>IF(A161="","",VLOOKUP(Monatsverwendungsnachweis!B172,Positionen,10,FALSE))</f>
        <v/>
      </c>
      <c r="G161" s="328" t="str">
        <f>IF(A161="","",CONCATENATE(UHG_csv!G161," x ",VLOOKUP(Monatsverwendungsnachweis!$B172,Positionen,11,FALSE)*100,"%"))</f>
        <v/>
      </c>
      <c r="H161" s="447" t="str">
        <f>IF(A161="","",ROUND(UHG_csv!H161*VLOOKUP(Monatsverwendungsnachweis!$B172,Positionen,11,FALSE),2))</f>
        <v/>
      </c>
      <c r="I161" s="447" t="str">
        <f t="shared" si="18"/>
        <v/>
      </c>
      <c r="J161" s="329" t="str">
        <f>IF(A161="","",IF(Monatsverwendungsnachweis!S172="","",Monatsverwendungsnachweis!S172))</f>
        <v/>
      </c>
      <c r="K161" s="329" t="str">
        <f t="shared" si="19"/>
        <v/>
      </c>
      <c r="L161" s="541">
        <f>Monatsverwendungsnachweis!B172</f>
        <v>0</v>
      </c>
    </row>
    <row r="162" spans="1:12" x14ac:dyDescent="0.25">
      <c r="A162" s="328" t="str">
        <f>IF(UHG_Refi_1_csv!A162="","",IF(VLOOKUP(Monatsverwendungsnachweis!B173,Positionen,9,FALSE)="","",IFERROR(VLOOKUP(Monatsverwendungsnachweis!B173,Positionen,9,FALSE),"")))</f>
        <v/>
      </c>
      <c r="B162" s="329" t="str">
        <f t="shared" si="15"/>
        <v/>
      </c>
      <c r="C162" s="328" t="str">
        <f>IF(A162="","",CONCATENATE("Refi_UHG_2"," / ",Monatsverwendungsnachweis!$D$7," / ",RIGHT(Monatsverwendungsnachweis!$F$7,2)," / ",ROW()-1))</f>
        <v/>
      </c>
      <c r="D162" s="330" t="str">
        <f t="shared" si="16"/>
        <v/>
      </c>
      <c r="E162" s="330" t="str">
        <f t="shared" si="17"/>
        <v/>
      </c>
      <c r="F162" s="329" t="str">
        <f>IF(A162="","",VLOOKUP(Monatsverwendungsnachweis!B173,Positionen,10,FALSE))</f>
        <v/>
      </c>
      <c r="G162" s="328" t="str">
        <f>IF(A162="","",CONCATENATE(UHG_csv!G162," x ",VLOOKUP(Monatsverwendungsnachweis!$B173,Positionen,11,FALSE)*100,"%"))</f>
        <v/>
      </c>
      <c r="H162" s="447" t="str">
        <f>IF(A162="","",ROUND(UHG_csv!H162*VLOOKUP(Monatsverwendungsnachweis!$B173,Positionen,11,FALSE),2))</f>
        <v/>
      </c>
      <c r="I162" s="447" t="str">
        <f t="shared" si="18"/>
        <v/>
      </c>
      <c r="J162" s="329" t="str">
        <f>IF(A162="","",IF(Monatsverwendungsnachweis!S173="","",Monatsverwendungsnachweis!S173))</f>
        <v/>
      </c>
      <c r="K162" s="329" t="str">
        <f t="shared" si="19"/>
        <v/>
      </c>
      <c r="L162" s="541">
        <f>Monatsverwendungsnachweis!B173</f>
        <v>0</v>
      </c>
    </row>
    <row r="163" spans="1:12" x14ac:dyDescent="0.25">
      <c r="A163" s="328" t="str">
        <f>IF(UHG_Refi_1_csv!A163="","",IF(VLOOKUP(Monatsverwendungsnachweis!B174,Positionen,9,FALSE)="","",IFERROR(VLOOKUP(Monatsverwendungsnachweis!B174,Positionen,9,FALSE),"")))</f>
        <v/>
      </c>
      <c r="B163" s="329" t="str">
        <f t="shared" si="15"/>
        <v/>
      </c>
      <c r="C163" s="328" t="str">
        <f>IF(A163="","",CONCATENATE("Refi_UHG_2"," / ",Monatsverwendungsnachweis!$D$7," / ",RIGHT(Monatsverwendungsnachweis!$F$7,2)," / ",ROW()-1))</f>
        <v/>
      </c>
      <c r="D163" s="330" t="str">
        <f t="shared" si="16"/>
        <v/>
      </c>
      <c r="E163" s="330" t="str">
        <f t="shared" si="17"/>
        <v/>
      </c>
      <c r="F163" s="329" t="str">
        <f>IF(A163="","",VLOOKUP(Monatsverwendungsnachweis!B174,Positionen,10,FALSE))</f>
        <v/>
      </c>
      <c r="G163" s="328" t="str">
        <f>IF(A163="","",CONCATENATE(UHG_csv!G163," x ",VLOOKUP(Monatsverwendungsnachweis!$B174,Positionen,11,FALSE)*100,"%"))</f>
        <v/>
      </c>
      <c r="H163" s="447" t="str">
        <f>IF(A163="","",ROUND(UHG_csv!H163*VLOOKUP(Monatsverwendungsnachweis!$B174,Positionen,11,FALSE),2))</f>
        <v/>
      </c>
      <c r="I163" s="447" t="str">
        <f t="shared" si="18"/>
        <v/>
      </c>
      <c r="J163" s="329" t="str">
        <f>IF(A163="","",IF(Monatsverwendungsnachweis!S174="","",Monatsverwendungsnachweis!S174))</f>
        <v/>
      </c>
      <c r="K163" s="329" t="str">
        <f t="shared" si="19"/>
        <v/>
      </c>
      <c r="L163" s="541">
        <f>Monatsverwendungsnachweis!B174</f>
        <v>0</v>
      </c>
    </row>
    <row r="164" spans="1:12" x14ac:dyDescent="0.25">
      <c r="A164" s="328" t="str">
        <f>IF(UHG_Refi_1_csv!A164="","",IF(VLOOKUP(Monatsverwendungsnachweis!B175,Positionen,9,FALSE)="","",IFERROR(VLOOKUP(Monatsverwendungsnachweis!B175,Positionen,9,FALSE),"")))</f>
        <v/>
      </c>
      <c r="B164" s="329" t="str">
        <f t="shared" si="15"/>
        <v/>
      </c>
      <c r="C164" s="328" t="str">
        <f>IF(A164="","",CONCATENATE("Refi_UHG_2"," / ",Monatsverwendungsnachweis!$D$7," / ",RIGHT(Monatsverwendungsnachweis!$F$7,2)," / ",ROW()-1))</f>
        <v/>
      </c>
      <c r="D164" s="330" t="str">
        <f t="shared" si="16"/>
        <v/>
      </c>
      <c r="E164" s="330" t="str">
        <f t="shared" si="17"/>
        <v/>
      </c>
      <c r="F164" s="329" t="str">
        <f>IF(A164="","",VLOOKUP(Monatsverwendungsnachweis!B175,Positionen,10,FALSE))</f>
        <v/>
      </c>
      <c r="G164" s="328" t="str">
        <f>IF(A164="","",CONCATENATE(UHG_csv!G164," x ",VLOOKUP(Monatsverwendungsnachweis!$B175,Positionen,11,FALSE)*100,"%"))</f>
        <v/>
      </c>
      <c r="H164" s="447" t="str">
        <f>IF(A164="","",ROUND(UHG_csv!H164*VLOOKUP(Monatsverwendungsnachweis!$B175,Positionen,11,FALSE),2))</f>
        <v/>
      </c>
      <c r="I164" s="447" t="str">
        <f t="shared" si="18"/>
        <v/>
      </c>
      <c r="J164" s="329" t="str">
        <f>IF(A164="","",IF(Monatsverwendungsnachweis!S175="","",Monatsverwendungsnachweis!S175))</f>
        <v/>
      </c>
      <c r="K164" s="329" t="str">
        <f t="shared" si="19"/>
        <v/>
      </c>
      <c r="L164" s="541">
        <f>Monatsverwendungsnachweis!B175</f>
        <v>0</v>
      </c>
    </row>
    <row r="165" spans="1:12" x14ac:dyDescent="0.25">
      <c r="A165" s="328" t="str">
        <f>IF(UHG_Refi_1_csv!A165="","",IF(VLOOKUP(Monatsverwendungsnachweis!B176,Positionen,9,FALSE)="","",IFERROR(VLOOKUP(Monatsverwendungsnachweis!B176,Positionen,9,FALSE),"")))</f>
        <v/>
      </c>
      <c r="B165" s="329" t="str">
        <f t="shared" si="15"/>
        <v/>
      </c>
      <c r="C165" s="328" t="str">
        <f>IF(A165="","",CONCATENATE("Refi_UHG_2"," / ",Monatsverwendungsnachweis!$D$7," / ",RIGHT(Monatsverwendungsnachweis!$F$7,2)," / ",ROW()-1))</f>
        <v/>
      </c>
      <c r="D165" s="330" t="str">
        <f t="shared" si="16"/>
        <v/>
      </c>
      <c r="E165" s="330" t="str">
        <f t="shared" si="17"/>
        <v/>
      </c>
      <c r="F165" s="329" t="str">
        <f>IF(A165="","",VLOOKUP(Monatsverwendungsnachweis!B176,Positionen,10,FALSE))</f>
        <v/>
      </c>
      <c r="G165" s="328" t="str">
        <f>IF(A165="","",CONCATENATE(UHG_csv!G165," x ",VLOOKUP(Monatsverwendungsnachweis!$B176,Positionen,11,FALSE)*100,"%"))</f>
        <v/>
      </c>
      <c r="H165" s="447" t="str">
        <f>IF(A165="","",ROUND(UHG_csv!H165*VLOOKUP(Monatsverwendungsnachweis!$B176,Positionen,11,FALSE),2))</f>
        <v/>
      </c>
      <c r="I165" s="447" t="str">
        <f t="shared" si="18"/>
        <v/>
      </c>
      <c r="J165" s="329" t="str">
        <f>IF(A165="","",IF(Monatsverwendungsnachweis!S176="","",Monatsverwendungsnachweis!S176))</f>
        <v/>
      </c>
      <c r="K165" s="329" t="str">
        <f t="shared" si="19"/>
        <v/>
      </c>
      <c r="L165" s="541">
        <f>Monatsverwendungsnachweis!B176</f>
        <v>0</v>
      </c>
    </row>
    <row r="166" spans="1:12" x14ac:dyDescent="0.25">
      <c r="A166" s="328" t="str">
        <f>IF(UHG_Refi_1_csv!A166="","",IF(VLOOKUP(Monatsverwendungsnachweis!B177,Positionen,9,FALSE)="","",IFERROR(VLOOKUP(Monatsverwendungsnachweis!B177,Positionen,9,FALSE),"")))</f>
        <v/>
      </c>
      <c r="B166" s="329" t="str">
        <f t="shared" ref="B166:B229" si="20">IF(A166="","","ZE")</f>
        <v/>
      </c>
      <c r="C166" s="328" t="str">
        <f>IF(A166="","",CONCATENATE("Refi_UHG_2"," / ",Monatsverwendungsnachweis!$D$7," / ",RIGHT(Monatsverwendungsnachweis!$F$7,2)," / ",ROW()-1))</f>
        <v/>
      </c>
      <c r="D166" s="330" t="str">
        <f t="shared" ref="D166:D229" si="21">IF(A166="","",Monatsende)</f>
        <v/>
      </c>
      <c r="E166" s="330" t="str">
        <f t="shared" ref="E166:E229" si="22">IF(A166="","",Monatsende)</f>
        <v/>
      </c>
      <c r="F166" s="329" t="str">
        <f>IF(A166="","",VLOOKUP(Monatsverwendungsnachweis!B177,Positionen,10,FALSE))</f>
        <v/>
      </c>
      <c r="G166" s="328" t="str">
        <f>IF(A166="","",CONCATENATE(UHG_csv!G166," x ",VLOOKUP(Monatsverwendungsnachweis!$B177,Positionen,11,FALSE)*100,"%"))</f>
        <v/>
      </c>
      <c r="H166" s="447" t="str">
        <f>IF(A166="","",ROUND(UHG_csv!H166*VLOOKUP(Monatsverwendungsnachweis!$B177,Positionen,11,FALSE),2))</f>
        <v/>
      </c>
      <c r="I166" s="447" t="str">
        <f t="shared" ref="I166:I229" si="23">IF(A166="","",H166)</f>
        <v/>
      </c>
      <c r="J166" s="329" t="str">
        <f>IF(A166="","",IF(Monatsverwendungsnachweis!S177="","",Monatsverwendungsnachweis!S177))</f>
        <v/>
      </c>
      <c r="K166" s="329" t="str">
        <f t="shared" ref="K166:K229" si="24">IF(A166="","","0")</f>
        <v/>
      </c>
      <c r="L166" s="541">
        <f>Monatsverwendungsnachweis!B177</f>
        <v>0</v>
      </c>
    </row>
    <row r="167" spans="1:12" x14ac:dyDescent="0.25">
      <c r="A167" s="328" t="str">
        <f>IF(UHG_Refi_1_csv!A167="","",IF(VLOOKUP(Monatsverwendungsnachweis!B178,Positionen,9,FALSE)="","",IFERROR(VLOOKUP(Monatsverwendungsnachweis!B178,Positionen,9,FALSE),"")))</f>
        <v/>
      </c>
      <c r="B167" s="329" t="str">
        <f t="shared" si="20"/>
        <v/>
      </c>
      <c r="C167" s="328" t="str">
        <f>IF(A167="","",CONCATENATE("Refi_UHG_2"," / ",Monatsverwendungsnachweis!$D$7," / ",RIGHT(Monatsverwendungsnachweis!$F$7,2)," / ",ROW()-1))</f>
        <v/>
      </c>
      <c r="D167" s="330" t="str">
        <f t="shared" si="21"/>
        <v/>
      </c>
      <c r="E167" s="330" t="str">
        <f t="shared" si="22"/>
        <v/>
      </c>
      <c r="F167" s="329" t="str">
        <f>IF(A167="","",VLOOKUP(Monatsverwendungsnachweis!B178,Positionen,10,FALSE))</f>
        <v/>
      </c>
      <c r="G167" s="328" t="str">
        <f>IF(A167="","",CONCATENATE(UHG_csv!G167," x ",VLOOKUP(Monatsverwendungsnachweis!$B178,Positionen,11,FALSE)*100,"%"))</f>
        <v/>
      </c>
      <c r="H167" s="447" t="str">
        <f>IF(A167="","",ROUND(UHG_csv!H167*VLOOKUP(Monatsverwendungsnachweis!$B178,Positionen,11,FALSE),2))</f>
        <v/>
      </c>
      <c r="I167" s="447" t="str">
        <f t="shared" si="23"/>
        <v/>
      </c>
      <c r="J167" s="329" t="str">
        <f>IF(A167="","",IF(Monatsverwendungsnachweis!S178="","",Monatsverwendungsnachweis!S178))</f>
        <v/>
      </c>
      <c r="K167" s="329" t="str">
        <f t="shared" si="24"/>
        <v/>
      </c>
      <c r="L167" s="541">
        <f>Monatsverwendungsnachweis!B178</f>
        <v>0</v>
      </c>
    </row>
    <row r="168" spans="1:12" x14ac:dyDescent="0.25">
      <c r="A168" s="328" t="str">
        <f>IF(UHG_Refi_1_csv!A168="","",IF(VLOOKUP(Monatsverwendungsnachweis!B179,Positionen,9,FALSE)="","",IFERROR(VLOOKUP(Monatsverwendungsnachweis!B179,Positionen,9,FALSE),"")))</f>
        <v/>
      </c>
      <c r="B168" s="329" t="str">
        <f t="shared" si="20"/>
        <v/>
      </c>
      <c r="C168" s="328" t="str">
        <f>IF(A168="","",CONCATENATE("Refi_UHG_2"," / ",Monatsverwendungsnachweis!$D$7," / ",RIGHT(Monatsverwendungsnachweis!$F$7,2)," / ",ROW()-1))</f>
        <v/>
      </c>
      <c r="D168" s="330" t="str">
        <f t="shared" si="21"/>
        <v/>
      </c>
      <c r="E168" s="330" t="str">
        <f t="shared" si="22"/>
        <v/>
      </c>
      <c r="F168" s="329" t="str">
        <f>IF(A168="","",VLOOKUP(Monatsverwendungsnachweis!B179,Positionen,10,FALSE))</f>
        <v/>
      </c>
      <c r="G168" s="328" t="str">
        <f>IF(A168="","",CONCATENATE(UHG_csv!G168," x ",VLOOKUP(Monatsverwendungsnachweis!$B179,Positionen,11,FALSE)*100,"%"))</f>
        <v/>
      </c>
      <c r="H168" s="447" t="str">
        <f>IF(A168="","",ROUND(UHG_csv!H168*VLOOKUP(Monatsverwendungsnachweis!$B179,Positionen,11,FALSE),2))</f>
        <v/>
      </c>
      <c r="I168" s="447" t="str">
        <f t="shared" si="23"/>
        <v/>
      </c>
      <c r="J168" s="329" t="str">
        <f>IF(A168="","",IF(Monatsverwendungsnachweis!S179="","",Monatsverwendungsnachweis!S179))</f>
        <v/>
      </c>
      <c r="K168" s="329" t="str">
        <f t="shared" si="24"/>
        <v/>
      </c>
      <c r="L168" s="541">
        <f>Monatsverwendungsnachweis!B179</f>
        <v>0</v>
      </c>
    </row>
    <row r="169" spans="1:12" x14ac:dyDescent="0.25">
      <c r="A169" s="328" t="str">
        <f>IF(UHG_Refi_1_csv!A169="","",IF(VLOOKUP(Monatsverwendungsnachweis!B180,Positionen,9,FALSE)="","",IFERROR(VLOOKUP(Monatsverwendungsnachweis!B180,Positionen,9,FALSE),"")))</f>
        <v/>
      </c>
      <c r="B169" s="329" t="str">
        <f t="shared" si="20"/>
        <v/>
      </c>
      <c r="C169" s="328" t="str">
        <f>IF(A169="","",CONCATENATE("Refi_UHG_2"," / ",Monatsverwendungsnachweis!$D$7," / ",RIGHT(Monatsverwendungsnachweis!$F$7,2)," / ",ROW()-1))</f>
        <v/>
      </c>
      <c r="D169" s="330" t="str">
        <f t="shared" si="21"/>
        <v/>
      </c>
      <c r="E169" s="330" t="str">
        <f t="shared" si="22"/>
        <v/>
      </c>
      <c r="F169" s="329" t="str">
        <f>IF(A169="","",VLOOKUP(Monatsverwendungsnachweis!B180,Positionen,10,FALSE))</f>
        <v/>
      </c>
      <c r="G169" s="328" t="str">
        <f>IF(A169="","",CONCATENATE(UHG_csv!G169," x ",VLOOKUP(Monatsverwendungsnachweis!$B180,Positionen,11,FALSE)*100,"%"))</f>
        <v/>
      </c>
      <c r="H169" s="447" t="str">
        <f>IF(A169="","",ROUND(UHG_csv!H169*VLOOKUP(Monatsverwendungsnachweis!$B180,Positionen,11,FALSE),2))</f>
        <v/>
      </c>
      <c r="I169" s="447" t="str">
        <f t="shared" si="23"/>
        <v/>
      </c>
      <c r="J169" s="329" t="str">
        <f>IF(A169="","",IF(Monatsverwendungsnachweis!S180="","",Monatsverwendungsnachweis!S180))</f>
        <v/>
      </c>
      <c r="K169" s="329" t="str">
        <f t="shared" si="24"/>
        <v/>
      </c>
      <c r="L169" s="541">
        <f>Monatsverwendungsnachweis!B180</f>
        <v>0</v>
      </c>
    </row>
    <row r="170" spans="1:12" x14ac:dyDescent="0.25">
      <c r="A170" s="328" t="str">
        <f>IF(UHG_Refi_1_csv!A170="","",IF(VLOOKUP(Monatsverwendungsnachweis!B181,Positionen,9,FALSE)="","",IFERROR(VLOOKUP(Monatsverwendungsnachweis!B181,Positionen,9,FALSE),"")))</f>
        <v/>
      </c>
      <c r="B170" s="329" t="str">
        <f t="shared" si="20"/>
        <v/>
      </c>
      <c r="C170" s="328" t="str">
        <f>IF(A170="","",CONCATENATE("Refi_UHG_2"," / ",Monatsverwendungsnachweis!$D$7," / ",RIGHT(Monatsverwendungsnachweis!$F$7,2)," / ",ROW()-1))</f>
        <v/>
      </c>
      <c r="D170" s="330" t="str">
        <f t="shared" si="21"/>
        <v/>
      </c>
      <c r="E170" s="330" t="str">
        <f t="shared" si="22"/>
        <v/>
      </c>
      <c r="F170" s="329" t="str">
        <f>IF(A170="","",VLOOKUP(Monatsverwendungsnachweis!B181,Positionen,10,FALSE))</f>
        <v/>
      </c>
      <c r="G170" s="328" t="str">
        <f>IF(A170="","",CONCATENATE(UHG_csv!G170," x ",VLOOKUP(Monatsverwendungsnachweis!$B181,Positionen,11,FALSE)*100,"%"))</f>
        <v/>
      </c>
      <c r="H170" s="447" t="str">
        <f>IF(A170="","",ROUND(UHG_csv!H170*VLOOKUP(Monatsverwendungsnachweis!$B181,Positionen,11,FALSE),2))</f>
        <v/>
      </c>
      <c r="I170" s="447" t="str">
        <f t="shared" si="23"/>
        <v/>
      </c>
      <c r="J170" s="329" t="str">
        <f>IF(A170="","",IF(Monatsverwendungsnachweis!S181="","",Monatsverwendungsnachweis!S181))</f>
        <v/>
      </c>
      <c r="K170" s="329" t="str">
        <f t="shared" si="24"/>
        <v/>
      </c>
      <c r="L170" s="541">
        <f>Monatsverwendungsnachweis!B181</f>
        <v>0</v>
      </c>
    </row>
    <row r="171" spans="1:12" x14ac:dyDescent="0.25">
      <c r="A171" s="328" t="str">
        <f>IF(UHG_Refi_1_csv!A171="","",IF(VLOOKUP(Monatsverwendungsnachweis!B182,Positionen,9,FALSE)="","",IFERROR(VLOOKUP(Monatsverwendungsnachweis!B182,Positionen,9,FALSE),"")))</f>
        <v/>
      </c>
      <c r="B171" s="329" t="str">
        <f t="shared" si="20"/>
        <v/>
      </c>
      <c r="C171" s="328" t="str">
        <f>IF(A171="","",CONCATENATE("Refi_UHG_2"," / ",Monatsverwendungsnachweis!$D$7," / ",RIGHT(Monatsverwendungsnachweis!$F$7,2)," / ",ROW()-1))</f>
        <v/>
      </c>
      <c r="D171" s="330" t="str">
        <f t="shared" si="21"/>
        <v/>
      </c>
      <c r="E171" s="330" t="str">
        <f t="shared" si="22"/>
        <v/>
      </c>
      <c r="F171" s="329" t="str">
        <f>IF(A171="","",VLOOKUP(Monatsverwendungsnachweis!B182,Positionen,10,FALSE))</f>
        <v/>
      </c>
      <c r="G171" s="328" t="str">
        <f>IF(A171="","",CONCATENATE(UHG_csv!G171," x ",VLOOKUP(Monatsverwendungsnachweis!$B182,Positionen,11,FALSE)*100,"%"))</f>
        <v/>
      </c>
      <c r="H171" s="447" t="str">
        <f>IF(A171="","",ROUND(UHG_csv!H171*VLOOKUP(Monatsverwendungsnachweis!$B182,Positionen,11,FALSE),2))</f>
        <v/>
      </c>
      <c r="I171" s="447" t="str">
        <f t="shared" si="23"/>
        <v/>
      </c>
      <c r="J171" s="329" t="str">
        <f>IF(A171="","",IF(Monatsverwendungsnachweis!S182="","",Monatsverwendungsnachweis!S182))</f>
        <v/>
      </c>
      <c r="K171" s="329" t="str">
        <f t="shared" si="24"/>
        <v/>
      </c>
      <c r="L171" s="541">
        <f>Monatsverwendungsnachweis!B182</f>
        <v>0</v>
      </c>
    </row>
    <row r="172" spans="1:12" x14ac:dyDescent="0.25">
      <c r="A172" s="328" t="str">
        <f>IF(UHG_Refi_1_csv!A172="","",IF(VLOOKUP(Monatsverwendungsnachweis!B183,Positionen,9,FALSE)="","",IFERROR(VLOOKUP(Monatsverwendungsnachweis!B183,Positionen,9,FALSE),"")))</f>
        <v/>
      </c>
      <c r="B172" s="329" t="str">
        <f t="shared" si="20"/>
        <v/>
      </c>
      <c r="C172" s="328" t="str">
        <f>IF(A172="","",CONCATENATE("Refi_UHG_2"," / ",Monatsverwendungsnachweis!$D$7," / ",RIGHT(Monatsverwendungsnachweis!$F$7,2)," / ",ROW()-1))</f>
        <v/>
      </c>
      <c r="D172" s="330" t="str">
        <f t="shared" si="21"/>
        <v/>
      </c>
      <c r="E172" s="330" t="str">
        <f t="shared" si="22"/>
        <v/>
      </c>
      <c r="F172" s="329" t="str">
        <f>IF(A172="","",VLOOKUP(Monatsverwendungsnachweis!B183,Positionen,10,FALSE))</f>
        <v/>
      </c>
      <c r="G172" s="328" t="str">
        <f>IF(A172="","",CONCATENATE(UHG_csv!G172," x ",VLOOKUP(Monatsverwendungsnachweis!$B183,Positionen,11,FALSE)*100,"%"))</f>
        <v/>
      </c>
      <c r="H172" s="447" t="str">
        <f>IF(A172="","",ROUND(UHG_csv!H172*VLOOKUP(Monatsverwendungsnachweis!$B183,Positionen,11,FALSE),2))</f>
        <v/>
      </c>
      <c r="I172" s="447" t="str">
        <f t="shared" si="23"/>
        <v/>
      </c>
      <c r="J172" s="329" t="str">
        <f>IF(A172="","",IF(Monatsverwendungsnachweis!S183="","",Monatsverwendungsnachweis!S183))</f>
        <v/>
      </c>
      <c r="K172" s="329" t="str">
        <f t="shared" si="24"/>
        <v/>
      </c>
      <c r="L172" s="541">
        <f>Monatsverwendungsnachweis!B183</f>
        <v>0</v>
      </c>
    </row>
    <row r="173" spans="1:12" x14ac:dyDescent="0.25">
      <c r="A173" s="328" t="str">
        <f>IF(UHG_Refi_1_csv!A173="","",IF(VLOOKUP(Monatsverwendungsnachweis!B184,Positionen,9,FALSE)="","",IFERROR(VLOOKUP(Monatsverwendungsnachweis!B184,Positionen,9,FALSE),"")))</f>
        <v/>
      </c>
      <c r="B173" s="329" t="str">
        <f t="shared" si="20"/>
        <v/>
      </c>
      <c r="C173" s="328" t="str">
        <f>IF(A173="","",CONCATENATE("Refi_UHG_2"," / ",Monatsverwendungsnachweis!$D$7," / ",RIGHT(Monatsverwendungsnachweis!$F$7,2)," / ",ROW()-1))</f>
        <v/>
      </c>
      <c r="D173" s="330" t="str">
        <f t="shared" si="21"/>
        <v/>
      </c>
      <c r="E173" s="330" t="str">
        <f t="shared" si="22"/>
        <v/>
      </c>
      <c r="F173" s="329" t="str">
        <f>IF(A173="","",VLOOKUP(Monatsverwendungsnachweis!B184,Positionen,10,FALSE))</f>
        <v/>
      </c>
      <c r="G173" s="328" t="str">
        <f>IF(A173="","",CONCATENATE(UHG_csv!G173," x ",VLOOKUP(Monatsverwendungsnachweis!$B184,Positionen,11,FALSE)*100,"%"))</f>
        <v/>
      </c>
      <c r="H173" s="447" t="str">
        <f>IF(A173="","",ROUND(UHG_csv!H173*VLOOKUP(Monatsverwendungsnachweis!$B184,Positionen,11,FALSE),2))</f>
        <v/>
      </c>
      <c r="I173" s="447" t="str">
        <f t="shared" si="23"/>
        <v/>
      </c>
      <c r="J173" s="329" t="str">
        <f>IF(A173="","",IF(Monatsverwendungsnachweis!S184="","",Monatsverwendungsnachweis!S184))</f>
        <v/>
      </c>
      <c r="K173" s="329" t="str">
        <f t="shared" si="24"/>
        <v/>
      </c>
      <c r="L173" s="541">
        <f>Monatsverwendungsnachweis!B184</f>
        <v>0</v>
      </c>
    </row>
    <row r="174" spans="1:12" x14ac:dyDescent="0.25">
      <c r="A174" s="328" t="str">
        <f>IF(UHG_Refi_1_csv!A174="","",IF(VLOOKUP(Monatsverwendungsnachweis!B185,Positionen,9,FALSE)="","",IFERROR(VLOOKUP(Monatsverwendungsnachweis!B185,Positionen,9,FALSE),"")))</f>
        <v/>
      </c>
      <c r="B174" s="329" t="str">
        <f t="shared" si="20"/>
        <v/>
      </c>
      <c r="C174" s="328" t="str">
        <f>IF(A174="","",CONCATENATE("Refi_UHG_2"," / ",Monatsverwendungsnachweis!$D$7," / ",RIGHT(Monatsverwendungsnachweis!$F$7,2)," / ",ROW()-1))</f>
        <v/>
      </c>
      <c r="D174" s="330" t="str">
        <f t="shared" si="21"/>
        <v/>
      </c>
      <c r="E174" s="330" t="str">
        <f t="shared" si="22"/>
        <v/>
      </c>
      <c r="F174" s="329" t="str">
        <f>IF(A174="","",VLOOKUP(Monatsverwendungsnachweis!B185,Positionen,10,FALSE))</f>
        <v/>
      </c>
      <c r="G174" s="328" t="str">
        <f>IF(A174="","",CONCATENATE(UHG_csv!G174," x ",VLOOKUP(Monatsverwendungsnachweis!$B185,Positionen,11,FALSE)*100,"%"))</f>
        <v/>
      </c>
      <c r="H174" s="447" t="str">
        <f>IF(A174="","",ROUND(UHG_csv!H174*VLOOKUP(Monatsverwendungsnachweis!$B185,Positionen,11,FALSE),2))</f>
        <v/>
      </c>
      <c r="I174" s="447" t="str">
        <f t="shared" si="23"/>
        <v/>
      </c>
      <c r="J174" s="329" t="str">
        <f>IF(A174="","",IF(Monatsverwendungsnachweis!S185="","",Monatsverwendungsnachweis!S185))</f>
        <v/>
      </c>
      <c r="K174" s="329" t="str">
        <f t="shared" si="24"/>
        <v/>
      </c>
      <c r="L174" s="541">
        <f>Monatsverwendungsnachweis!B185</f>
        <v>0</v>
      </c>
    </row>
    <row r="175" spans="1:12" x14ac:dyDescent="0.25">
      <c r="A175" s="328" t="str">
        <f>IF(UHG_Refi_1_csv!A175="","",IF(VLOOKUP(Monatsverwendungsnachweis!B186,Positionen,9,FALSE)="","",IFERROR(VLOOKUP(Monatsverwendungsnachweis!B186,Positionen,9,FALSE),"")))</f>
        <v/>
      </c>
      <c r="B175" s="329" t="str">
        <f t="shared" si="20"/>
        <v/>
      </c>
      <c r="C175" s="328" t="str">
        <f>IF(A175="","",CONCATENATE("Refi_UHG_2"," / ",Monatsverwendungsnachweis!$D$7," / ",RIGHT(Monatsverwendungsnachweis!$F$7,2)," / ",ROW()-1))</f>
        <v/>
      </c>
      <c r="D175" s="330" t="str">
        <f t="shared" si="21"/>
        <v/>
      </c>
      <c r="E175" s="330" t="str">
        <f t="shared" si="22"/>
        <v/>
      </c>
      <c r="F175" s="329" t="str">
        <f>IF(A175="","",VLOOKUP(Monatsverwendungsnachweis!B186,Positionen,10,FALSE))</f>
        <v/>
      </c>
      <c r="G175" s="328" t="str">
        <f>IF(A175="","",CONCATENATE(UHG_csv!G175," x ",VLOOKUP(Monatsverwendungsnachweis!$B186,Positionen,11,FALSE)*100,"%"))</f>
        <v/>
      </c>
      <c r="H175" s="447" t="str">
        <f>IF(A175="","",ROUND(UHG_csv!H175*VLOOKUP(Monatsverwendungsnachweis!$B186,Positionen,11,FALSE),2))</f>
        <v/>
      </c>
      <c r="I175" s="447" t="str">
        <f t="shared" si="23"/>
        <v/>
      </c>
      <c r="J175" s="329" t="str">
        <f>IF(A175="","",IF(Monatsverwendungsnachweis!S186="","",Monatsverwendungsnachweis!S186))</f>
        <v/>
      </c>
      <c r="K175" s="329" t="str">
        <f t="shared" si="24"/>
        <v/>
      </c>
      <c r="L175" s="541">
        <f>Monatsverwendungsnachweis!B186</f>
        <v>0</v>
      </c>
    </row>
    <row r="176" spans="1:12" x14ac:dyDescent="0.25">
      <c r="A176" s="328" t="str">
        <f>IF(UHG_Refi_1_csv!A176="","",IF(VLOOKUP(Monatsverwendungsnachweis!B187,Positionen,9,FALSE)="","",IFERROR(VLOOKUP(Monatsverwendungsnachweis!B187,Positionen,9,FALSE),"")))</f>
        <v/>
      </c>
      <c r="B176" s="329" t="str">
        <f t="shared" si="20"/>
        <v/>
      </c>
      <c r="C176" s="328" t="str">
        <f>IF(A176="","",CONCATENATE("Refi_UHG_2"," / ",Monatsverwendungsnachweis!$D$7," / ",RIGHT(Monatsverwendungsnachweis!$F$7,2)," / ",ROW()-1))</f>
        <v/>
      </c>
      <c r="D176" s="330" t="str">
        <f t="shared" si="21"/>
        <v/>
      </c>
      <c r="E176" s="330" t="str">
        <f t="shared" si="22"/>
        <v/>
      </c>
      <c r="F176" s="329" t="str">
        <f>IF(A176="","",VLOOKUP(Monatsverwendungsnachweis!B187,Positionen,10,FALSE))</f>
        <v/>
      </c>
      <c r="G176" s="328" t="str">
        <f>IF(A176="","",CONCATENATE(UHG_csv!G176," x ",VLOOKUP(Monatsverwendungsnachweis!$B187,Positionen,11,FALSE)*100,"%"))</f>
        <v/>
      </c>
      <c r="H176" s="447" t="str">
        <f>IF(A176="","",ROUND(UHG_csv!H176*VLOOKUP(Monatsverwendungsnachweis!$B187,Positionen,11,FALSE),2))</f>
        <v/>
      </c>
      <c r="I176" s="447" t="str">
        <f t="shared" si="23"/>
        <v/>
      </c>
      <c r="J176" s="329" t="str">
        <f>IF(A176="","",IF(Monatsverwendungsnachweis!S187="","",Monatsverwendungsnachweis!S187))</f>
        <v/>
      </c>
      <c r="K176" s="329" t="str">
        <f t="shared" si="24"/>
        <v/>
      </c>
      <c r="L176" s="541">
        <f>Monatsverwendungsnachweis!B187</f>
        <v>0</v>
      </c>
    </row>
    <row r="177" spans="1:12" x14ac:dyDescent="0.25">
      <c r="A177" s="328" t="str">
        <f>IF(UHG_Refi_1_csv!A177="","",IF(VLOOKUP(Monatsverwendungsnachweis!B188,Positionen,9,FALSE)="","",IFERROR(VLOOKUP(Monatsverwendungsnachweis!B188,Positionen,9,FALSE),"")))</f>
        <v/>
      </c>
      <c r="B177" s="329" t="str">
        <f t="shared" si="20"/>
        <v/>
      </c>
      <c r="C177" s="328" t="str">
        <f>IF(A177="","",CONCATENATE("Refi_UHG_2"," / ",Monatsverwendungsnachweis!$D$7," / ",RIGHT(Monatsverwendungsnachweis!$F$7,2)," / ",ROW()-1))</f>
        <v/>
      </c>
      <c r="D177" s="330" t="str">
        <f t="shared" si="21"/>
        <v/>
      </c>
      <c r="E177" s="330" t="str">
        <f t="shared" si="22"/>
        <v/>
      </c>
      <c r="F177" s="329" t="str">
        <f>IF(A177="","",VLOOKUP(Monatsverwendungsnachweis!B188,Positionen,10,FALSE))</f>
        <v/>
      </c>
      <c r="G177" s="328" t="str">
        <f>IF(A177="","",CONCATENATE(UHG_csv!G177," x ",VLOOKUP(Monatsverwendungsnachweis!$B188,Positionen,11,FALSE)*100,"%"))</f>
        <v/>
      </c>
      <c r="H177" s="447" t="str">
        <f>IF(A177="","",ROUND(UHG_csv!H177*VLOOKUP(Monatsverwendungsnachweis!$B188,Positionen,11,FALSE),2))</f>
        <v/>
      </c>
      <c r="I177" s="447" t="str">
        <f t="shared" si="23"/>
        <v/>
      </c>
      <c r="J177" s="329" t="str">
        <f>IF(A177="","",IF(Monatsverwendungsnachweis!S188="","",Monatsverwendungsnachweis!S188))</f>
        <v/>
      </c>
      <c r="K177" s="329" t="str">
        <f t="shared" si="24"/>
        <v/>
      </c>
      <c r="L177" s="541">
        <f>Monatsverwendungsnachweis!B188</f>
        <v>0</v>
      </c>
    </row>
    <row r="178" spans="1:12" x14ac:dyDescent="0.25">
      <c r="A178" s="328" t="str">
        <f>IF(UHG_Refi_1_csv!A178="","",IF(VLOOKUP(Monatsverwendungsnachweis!B189,Positionen,9,FALSE)="","",IFERROR(VLOOKUP(Monatsverwendungsnachweis!B189,Positionen,9,FALSE),"")))</f>
        <v/>
      </c>
      <c r="B178" s="329" t="str">
        <f t="shared" si="20"/>
        <v/>
      </c>
      <c r="C178" s="328" t="str">
        <f>IF(A178="","",CONCATENATE("Refi_UHG_2"," / ",Monatsverwendungsnachweis!$D$7," / ",RIGHT(Monatsverwendungsnachweis!$F$7,2)," / ",ROW()-1))</f>
        <v/>
      </c>
      <c r="D178" s="330" t="str">
        <f t="shared" si="21"/>
        <v/>
      </c>
      <c r="E178" s="330" t="str">
        <f t="shared" si="22"/>
        <v/>
      </c>
      <c r="F178" s="329" t="str">
        <f>IF(A178="","",VLOOKUP(Monatsverwendungsnachweis!B189,Positionen,10,FALSE))</f>
        <v/>
      </c>
      <c r="G178" s="328" t="str">
        <f>IF(A178="","",CONCATENATE(UHG_csv!G178," x ",VLOOKUP(Monatsverwendungsnachweis!$B189,Positionen,11,FALSE)*100,"%"))</f>
        <v/>
      </c>
      <c r="H178" s="447" t="str">
        <f>IF(A178="","",ROUND(UHG_csv!H178*VLOOKUP(Monatsverwendungsnachweis!$B189,Positionen,11,FALSE),2))</f>
        <v/>
      </c>
      <c r="I178" s="447" t="str">
        <f t="shared" si="23"/>
        <v/>
      </c>
      <c r="J178" s="329" t="str">
        <f>IF(A178="","",IF(Monatsverwendungsnachweis!S189="","",Monatsverwendungsnachweis!S189))</f>
        <v/>
      </c>
      <c r="K178" s="329" t="str">
        <f t="shared" si="24"/>
        <v/>
      </c>
      <c r="L178" s="541">
        <f>Monatsverwendungsnachweis!B189</f>
        <v>0</v>
      </c>
    </row>
    <row r="179" spans="1:12" x14ac:dyDescent="0.25">
      <c r="A179" s="328" t="str">
        <f>IF(UHG_Refi_1_csv!A179="","",IF(VLOOKUP(Monatsverwendungsnachweis!B190,Positionen,9,FALSE)="","",IFERROR(VLOOKUP(Monatsverwendungsnachweis!B190,Positionen,9,FALSE),"")))</f>
        <v/>
      </c>
      <c r="B179" s="329" t="str">
        <f t="shared" si="20"/>
        <v/>
      </c>
      <c r="C179" s="328" t="str">
        <f>IF(A179="","",CONCATENATE("Refi_UHG_2"," / ",Monatsverwendungsnachweis!$D$7," / ",RIGHT(Monatsverwendungsnachweis!$F$7,2)," / ",ROW()-1))</f>
        <v/>
      </c>
      <c r="D179" s="330" t="str">
        <f t="shared" si="21"/>
        <v/>
      </c>
      <c r="E179" s="330" t="str">
        <f t="shared" si="22"/>
        <v/>
      </c>
      <c r="F179" s="329" t="str">
        <f>IF(A179="","",VLOOKUP(Monatsverwendungsnachweis!B190,Positionen,10,FALSE))</f>
        <v/>
      </c>
      <c r="G179" s="328" t="str">
        <f>IF(A179="","",CONCATENATE(UHG_csv!G179," x ",VLOOKUP(Monatsverwendungsnachweis!$B190,Positionen,11,FALSE)*100,"%"))</f>
        <v/>
      </c>
      <c r="H179" s="447" t="str">
        <f>IF(A179="","",ROUND(UHG_csv!H179*VLOOKUP(Monatsverwendungsnachweis!$B190,Positionen,11,FALSE),2))</f>
        <v/>
      </c>
      <c r="I179" s="447" t="str">
        <f t="shared" si="23"/>
        <v/>
      </c>
      <c r="J179" s="329" t="str">
        <f>IF(A179="","",IF(Monatsverwendungsnachweis!S190="","",Monatsverwendungsnachweis!S190))</f>
        <v/>
      </c>
      <c r="K179" s="329" t="str">
        <f t="shared" si="24"/>
        <v/>
      </c>
      <c r="L179" s="541">
        <f>Monatsverwendungsnachweis!B190</f>
        <v>0</v>
      </c>
    </row>
    <row r="180" spans="1:12" x14ac:dyDescent="0.25">
      <c r="A180" s="328" t="str">
        <f>IF(UHG_Refi_1_csv!A180="","",IF(VLOOKUP(Monatsverwendungsnachweis!B191,Positionen,9,FALSE)="","",IFERROR(VLOOKUP(Monatsverwendungsnachweis!B191,Positionen,9,FALSE),"")))</f>
        <v/>
      </c>
      <c r="B180" s="329" t="str">
        <f t="shared" si="20"/>
        <v/>
      </c>
      <c r="C180" s="328" t="str">
        <f>IF(A180="","",CONCATENATE("Refi_UHG_2"," / ",Monatsverwendungsnachweis!$D$7," / ",RIGHT(Monatsverwendungsnachweis!$F$7,2)," / ",ROW()-1))</f>
        <v/>
      </c>
      <c r="D180" s="330" t="str">
        <f t="shared" si="21"/>
        <v/>
      </c>
      <c r="E180" s="330" t="str">
        <f t="shared" si="22"/>
        <v/>
      </c>
      <c r="F180" s="329" t="str">
        <f>IF(A180="","",VLOOKUP(Monatsverwendungsnachweis!B191,Positionen,10,FALSE))</f>
        <v/>
      </c>
      <c r="G180" s="328" t="str">
        <f>IF(A180="","",CONCATENATE(UHG_csv!G180," x ",VLOOKUP(Monatsverwendungsnachweis!$B191,Positionen,11,FALSE)*100,"%"))</f>
        <v/>
      </c>
      <c r="H180" s="447" t="str">
        <f>IF(A180="","",ROUND(UHG_csv!H180*VLOOKUP(Monatsverwendungsnachweis!$B191,Positionen,11,FALSE),2))</f>
        <v/>
      </c>
      <c r="I180" s="447" t="str">
        <f t="shared" si="23"/>
        <v/>
      </c>
      <c r="J180" s="329" t="str">
        <f>IF(A180="","",IF(Monatsverwendungsnachweis!S191="","",Monatsverwendungsnachweis!S191))</f>
        <v/>
      </c>
      <c r="K180" s="329" t="str">
        <f t="shared" si="24"/>
        <v/>
      </c>
      <c r="L180" s="541">
        <f>Monatsverwendungsnachweis!B191</f>
        <v>0</v>
      </c>
    </row>
    <row r="181" spans="1:12" x14ac:dyDescent="0.25">
      <c r="A181" s="328" t="str">
        <f>IF(UHG_Refi_1_csv!A181="","",IF(VLOOKUP(Monatsverwendungsnachweis!B192,Positionen,9,FALSE)="","",IFERROR(VLOOKUP(Monatsverwendungsnachweis!B192,Positionen,9,FALSE),"")))</f>
        <v/>
      </c>
      <c r="B181" s="329" t="str">
        <f t="shared" si="20"/>
        <v/>
      </c>
      <c r="C181" s="328" t="str">
        <f>IF(A181="","",CONCATENATE("Refi_UHG_2"," / ",Monatsverwendungsnachweis!$D$7," / ",RIGHT(Monatsverwendungsnachweis!$F$7,2)," / ",ROW()-1))</f>
        <v/>
      </c>
      <c r="D181" s="330" t="str">
        <f t="shared" si="21"/>
        <v/>
      </c>
      <c r="E181" s="330" t="str">
        <f t="shared" si="22"/>
        <v/>
      </c>
      <c r="F181" s="329" t="str">
        <f>IF(A181="","",VLOOKUP(Monatsverwendungsnachweis!B192,Positionen,10,FALSE))</f>
        <v/>
      </c>
      <c r="G181" s="328" t="str">
        <f>IF(A181="","",CONCATENATE(UHG_csv!G181," x ",VLOOKUP(Monatsverwendungsnachweis!$B192,Positionen,11,FALSE)*100,"%"))</f>
        <v/>
      </c>
      <c r="H181" s="447" t="str">
        <f>IF(A181="","",ROUND(UHG_csv!H181*VLOOKUP(Monatsverwendungsnachweis!$B192,Positionen,11,FALSE),2))</f>
        <v/>
      </c>
      <c r="I181" s="447" t="str">
        <f t="shared" si="23"/>
        <v/>
      </c>
      <c r="J181" s="329" t="str">
        <f>IF(A181="","",IF(Monatsverwendungsnachweis!S192="","",Monatsverwendungsnachweis!S192))</f>
        <v/>
      </c>
      <c r="K181" s="329" t="str">
        <f t="shared" si="24"/>
        <v/>
      </c>
      <c r="L181" s="541">
        <f>Monatsverwendungsnachweis!B192</f>
        <v>0</v>
      </c>
    </row>
    <row r="182" spans="1:12" x14ac:dyDescent="0.25">
      <c r="A182" s="328" t="str">
        <f>IF(UHG_Refi_1_csv!A182="","",IF(VLOOKUP(Monatsverwendungsnachweis!B193,Positionen,9,FALSE)="","",IFERROR(VLOOKUP(Monatsverwendungsnachweis!B193,Positionen,9,FALSE),"")))</f>
        <v/>
      </c>
      <c r="B182" s="329" t="str">
        <f t="shared" si="20"/>
        <v/>
      </c>
      <c r="C182" s="328" t="str">
        <f>IF(A182="","",CONCATENATE("Refi_UHG_2"," / ",Monatsverwendungsnachweis!$D$7," / ",RIGHT(Monatsverwendungsnachweis!$F$7,2)," / ",ROW()-1))</f>
        <v/>
      </c>
      <c r="D182" s="330" t="str">
        <f t="shared" si="21"/>
        <v/>
      </c>
      <c r="E182" s="330" t="str">
        <f t="shared" si="22"/>
        <v/>
      </c>
      <c r="F182" s="329" t="str">
        <f>IF(A182="","",VLOOKUP(Monatsverwendungsnachweis!B193,Positionen,10,FALSE))</f>
        <v/>
      </c>
      <c r="G182" s="328" t="str">
        <f>IF(A182="","",CONCATENATE(UHG_csv!G182," x ",VLOOKUP(Monatsverwendungsnachweis!$B193,Positionen,11,FALSE)*100,"%"))</f>
        <v/>
      </c>
      <c r="H182" s="447" t="str">
        <f>IF(A182="","",ROUND(UHG_csv!H182*VLOOKUP(Monatsverwendungsnachweis!$B193,Positionen,11,FALSE),2))</f>
        <v/>
      </c>
      <c r="I182" s="447" t="str">
        <f t="shared" si="23"/>
        <v/>
      </c>
      <c r="J182" s="329" t="str">
        <f>IF(A182="","",IF(Monatsverwendungsnachweis!S193="","",Monatsverwendungsnachweis!S193))</f>
        <v/>
      </c>
      <c r="K182" s="329" t="str">
        <f t="shared" si="24"/>
        <v/>
      </c>
      <c r="L182" s="541">
        <f>Monatsverwendungsnachweis!B193</f>
        <v>0</v>
      </c>
    </row>
    <row r="183" spans="1:12" x14ac:dyDescent="0.25">
      <c r="A183" s="328" t="str">
        <f>IF(UHG_Refi_1_csv!A183="","",IF(VLOOKUP(Monatsverwendungsnachweis!B194,Positionen,9,FALSE)="","",IFERROR(VLOOKUP(Monatsverwendungsnachweis!B194,Positionen,9,FALSE),"")))</f>
        <v/>
      </c>
      <c r="B183" s="329" t="str">
        <f t="shared" si="20"/>
        <v/>
      </c>
      <c r="C183" s="328" t="str">
        <f>IF(A183="","",CONCATENATE("Refi_UHG_2"," / ",Monatsverwendungsnachweis!$D$7," / ",RIGHT(Monatsverwendungsnachweis!$F$7,2)," / ",ROW()-1))</f>
        <v/>
      </c>
      <c r="D183" s="330" t="str">
        <f t="shared" si="21"/>
        <v/>
      </c>
      <c r="E183" s="330" t="str">
        <f t="shared" si="22"/>
        <v/>
      </c>
      <c r="F183" s="329" t="str">
        <f>IF(A183="","",VLOOKUP(Monatsverwendungsnachweis!B194,Positionen,10,FALSE))</f>
        <v/>
      </c>
      <c r="G183" s="328" t="str">
        <f>IF(A183="","",CONCATENATE(UHG_csv!G183," x ",VLOOKUP(Monatsverwendungsnachweis!$B194,Positionen,11,FALSE)*100,"%"))</f>
        <v/>
      </c>
      <c r="H183" s="447" t="str">
        <f>IF(A183="","",ROUND(UHG_csv!H183*VLOOKUP(Monatsverwendungsnachweis!$B194,Positionen,11,FALSE),2))</f>
        <v/>
      </c>
      <c r="I183" s="447" t="str">
        <f t="shared" si="23"/>
        <v/>
      </c>
      <c r="J183" s="329" t="str">
        <f>IF(A183="","",IF(Monatsverwendungsnachweis!S194="","",Monatsverwendungsnachweis!S194))</f>
        <v/>
      </c>
      <c r="K183" s="329" t="str">
        <f t="shared" si="24"/>
        <v/>
      </c>
      <c r="L183" s="541">
        <f>Monatsverwendungsnachweis!B194</f>
        <v>0</v>
      </c>
    </row>
    <row r="184" spans="1:12" x14ac:dyDescent="0.25">
      <c r="A184" s="328" t="str">
        <f>IF(UHG_Refi_1_csv!A184="","",IF(VLOOKUP(Monatsverwendungsnachweis!B195,Positionen,9,FALSE)="","",IFERROR(VLOOKUP(Monatsverwendungsnachweis!B195,Positionen,9,FALSE),"")))</f>
        <v/>
      </c>
      <c r="B184" s="329" t="str">
        <f t="shared" si="20"/>
        <v/>
      </c>
      <c r="C184" s="328" t="str">
        <f>IF(A184="","",CONCATENATE("Refi_UHG_2"," / ",Monatsverwendungsnachweis!$D$7," / ",RIGHT(Monatsverwendungsnachweis!$F$7,2)," / ",ROW()-1))</f>
        <v/>
      </c>
      <c r="D184" s="330" t="str">
        <f t="shared" si="21"/>
        <v/>
      </c>
      <c r="E184" s="330" t="str">
        <f t="shared" si="22"/>
        <v/>
      </c>
      <c r="F184" s="329" t="str">
        <f>IF(A184="","",VLOOKUP(Monatsverwendungsnachweis!B195,Positionen,10,FALSE))</f>
        <v/>
      </c>
      <c r="G184" s="328" t="str">
        <f>IF(A184="","",CONCATENATE(UHG_csv!G184," x ",VLOOKUP(Monatsverwendungsnachweis!$B195,Positionen,11,FALSE)*100,"%"))</f>
        <v/>
      </c>
      <c r="H184" s="447" t="str">
        <f>IF(A184="","",ROUND(UHG_csv!H184*VLOOKUP(Monatsverwendungsnachweis!$B195,Positionen,11,FALSE),2))</f>
        <v/>
      </c>
      <c r="I184" s="447" t="str">
        <f t="shared" si="23"/>
        <v/>
      </c>
      <c r="J184" s="329" t="str">
        <f>IF(A184="","",IF(Monatsverwendungsnachweis!S195="","",Monatsverwendungsnachweis!S195))</f>
        <v/>
      </c>
      <c r="K184" s="329" t="str">
        <f t="shared" si="24"/>
        <v/>
      </c>
      <c r="L184" s="541">
        <f>Monatsverwendungsnachweis!B195</f>
        <v>0</v>
      </c>
    </row>
    <row r="185" spans="1:12" x14ac:dyDescent="0.25">
      <c r="A185" s="328" t="str">
        <f>IF(UHG_Refi_1_csv!A185="","",IF(VLOOKUP(Monatsverwendungsnachweis!B196,Positionen,9,FALSE)="","",IFERROR(VLOOKUP(Monatsverwendungsnachweis!B196,Positionen,9,FALSE),"")))</f>
        <v/>
      </c>
      <c r="B185" s="329" t="str">
        <f t="shared" si="20"/>
        <v/>
      </c>
      <c r="C185" s="328" t="str">
        <f>IF(A185="","",CONCATENATE("Refi_UHG_2"," / ",Monatsverwendungsnachweis!$D$7," / ",RIGHT(Monatsverwendungsnachweis!$F$7,2)," / ",ROW()-1))</f>
        <v/>
      </c>
      <c r="D185" s="330" t="str">
        <f t="shared" si="21"/>
        <v/>
      </c>
      <c r="E185" s="330" t="str">
        <f t="shared" si="22"/>
        <v/>
      </c>
      <c r="F185" s="329" t="str">
        <f>IF(A185="","",VLOOKUP(Monatsverwendungsnachweis!B196,Positionen,10,FALSE))</f>
        <v/>
      </c>
      <c r="G185" s="328" t="str">
        <f>IF(A185="","",CONCATENATE(UHG_csv!G185," x ",VLOOKUP(Monatsverwendungsnachweis!$B196,Positionen,11,FALSE)*100,"%"))</f>
        <v/>
      </c>
      <c r="H185" s="447" t="str">
        <f>IF(A185="","",ROUND(UHG_csv!H185*VLOOKUP(Monatsverwendungsnachweis!$B196,Positionen,11,FALSE),2))</f>
        <v/>
      </c>
      <c r="I185" s="447" t="str">
        <f t="shared" si="23"/>
        <v/>
      </c>
      <c r="J185" s="329" t="str">
        <f>IF(A185="","",IF(Monatsverwendungsnachweis!S196="","",Monatsverwendungsnachweis!S196))</f>
        <v/>
      </c>
      <c r="K185" s="329" t="str">
        <f t="shared" si="24"/>
        <v/>
      </c>
      <c r="L185" s="541">
        <f>Monatsverwendungsnachweis!B196</f>
        <v>0</v>
      </c>
    </row>
    <row r="186" spans="1:12" x14ac:dyDescent="0.25">
      <c r="A186" s="328" t="str">
        <f>IF(UHG_Refi_1_csv!A186="","",IF(VLOOKUP(Monatsverwendungsnachweis!B197,Positionen,9,FALSE)="","",IFERROR(VLOOKUP(Monatsverwendungsnachweis!B197,Positionen,9,FALSE),"")))</f>
        <v/>
      </c>
      <c r="B186" s="329" t="str">
        <f t="shared" si="20"/>
        <v/>
      </c>
      <c r="C186" s="328" t="str">
        <f>IF(A186="","",CONCATENATE("Refi_UHG_2"," / ",Monatsverwendungsnachweis!$D$7," / ",RIGHT(Monatsverwendungsnachweis!$F$7,2)," / ",ROW()-1))</f>
        <v/>
      </c>
      <c r="D186" s="330" t="str">
        <f t="shared" si="21"/>
        <v/>
      </c>
      <c r="E186" s="330" t="str">
        <f t="shared" si="22"/>
        <v/>
      </c>
      <c r="F186" s="329" t="str">
        <f>IF(A186="","",VLOOKUP(Monatsverwendungsnachweis!B197,Positionen,10,FALSE))</f>
        <v/>
      </c>
      <c r="G186" s="328" t="str">
        <f>IF(A186="","",CONCATENATE(UHG_csv!G186," x ",VLOOKUP(Monatsverwendungsnachweis!$B197,Positionen,11,FALSE)*100,"%"))</f>
        <v/>
      </c>
      <c r="H186" s="447" t="str">
        <f>IF(A186="","",ROUND(UHG_csv!H186*VLOOKUP(Monatsverwendungsnachweis!$B197,Positionen,11,FALSE),2))</f>
        <v/>
      </c>
      <c r="I186" s="447" t="str">
        <f t="shared" si="23"/>
        <v/>
      </c>
      <c r="J186" s="329" t="str">
        <f>IF(A186="","",IF(Monatsverwendungsnachweis!S197="","",Monatsverwendungsnachweis!S197))</f>
        <v/>
      </c>
      <c r="K186" s="329" t="str">
        <f t="shared" si="24"/>
        <v/>
      </c>
      <c r="L186" s="541">
        <f>Monatsverwendungsnachweis!B197</f>
        <v>0</v>
      </c>
    </row>
    <row r="187" spans="1:12" x14ac:dyDescent="0.25">
      <c r="A187" s="328" t="str">
        <f>IF(UHG_Refi_1_csv!A187="","",IF(VLOOKUP(Monatsverwendungsnachweis!B198,Positionen,9,FALSE)="","",IFERROR(VLOOKUP(Monatsverwendungsnachweis!B198,Positionen,9,FALSE),"")))</f>
        <v/>
      </c>
      <c r="B187" s="329" t="str">
        <f t="shared" si="20"/>
        <v/>
      </c>
      <c r="C187" s="328" t="str">
        <f>IF(A187="","",CONCATENATE("Refi_UHG_2"," / ",Monatsverwendungsnachweis!$D$7," / ",RIGHT(Monatsverwendungsnachweis!$F$7,2)," / ",ROW()-1))</f>
        <v/>
      </c>
      <c r="D187" s="330" t="str">
        <f t="shared" si="21"/>
        <v/>
      </c>
      <c r="E187" s="330" t="str">
        <f t="shared" si="22"/>
        <v/>
      </c>
      <c r="F187" s="329" t="str">
        <f>IF(A187="","",VLOOKUP(Monatsverwendungsnachweis!B198,Positionen,10,FALSE))</f>
        <v/>
      </c>
      <c r="G187" s="328" t="str">
        <f>IF(A187="","",CONCATENATE(UHG_csv!G187," x ",VLOOKUP(Monatsverwendungsnachweis!$B198,Positionen,11,FALSE)*100,"%"))</f>
        <v/>
      </c>
      <c r="H187" s="447" t="str">
        <f>IF(A187="","",ROUND(UHG_csv!H187*VLOOKUP(Monatsverwendungsnachweis!$B198,Positionen,11,FALSE),2))</f>
        <v/>
      </c>
      <c r="I187" s="447" t="str">
        <f t="shared" si="23"/>
        <v/>
      </c>
      <c r="J187" s="329" t="str">
        <f>IF(A187="","",IF(Monatsverwendungsnachweis!S198="","",Monatsverwendungsnachweis!S198))</f>
        <v/>
      </c>
      <c r="K187" s="329" t="str">
        <f t="shared" si="24"/>
        <v/>
      </c>
      <c r="L187" s="541">
        <f>Monatsverwendungsnachweis!B198</f>
        <v>0</v>
      </c>
    </row>
    <row r="188" spans="1:12" x14ac:dyDescent="0.25">
      <c r="A188" s="328" t="str">
        <f>IF(UHG_Refi_1_csv!A188="","",IF(VLOOKUP(Monatsverwendungsnachweis!B199,Positionen,9,FALSE)="","",IFERROR(VLOOKUP(Monatsverwendungsnachweis!B199,Positionen,9,FALSE),"")))</f>
        <v/>
      </c>
      <c r="B188" s="329" t="str">
        <f t="shared" si="20"/>
        <v/>
      </c>
      <c r="C188" s="328" t="str">
        <f>IF(A188="","",CONCATENATE("Refi_UHG_2"," / ",Monatsverwendungsnachweis!$D$7," / ",RIGHT(Monatsverwendungsnachweis!$F$7,2)," / ",ROW()-1))</f>
        <v/>
      </c>
      <c r="D188" s="330" t="str">
        <f t="shared" si="21"/>
        <v/>
      </c>
      <c r="E188" s="330" t="str">
        <f t="shared" si="22"/>
        <v/>
      </c>
      <c r="F188" s="329" t="str">
        <f>IF(A188="","",VLOOKUP(Monatsverwendungsnachweis!B199,Positionen,10,FALSE))</f>
        <v/>
      </c>
      <c r="G188" s="328" t="str">
        <f>IF(A188="","",CONCATENATE(UHG_csv!G188," x ",VLOOKUP(Monatsverwendungsnachweis!$B199,Positionen,11,FALSE)*100,"%"))</f>
        <v/>
      </c>
      <c r="H188" s="447" t="str">
        <f>IF(A188="","",ROUND(UHG_csv!H188*VLOOKUP(Monatsverwendungsnachweis!$B199,Positionen,11,FALSE),2))</f>
        <v/>
      </c>
      <c r="I188" s="447" t="str">
        <f t="shared" si="23"/>
        <v/>
      </c>
      <c r="J188" s="329" t="str">
        <f>IF(A188="","",IF(Monatsverwendungsnachweis!S199="","",Monatsverwendungsnachweis!S199))</f>
        <v/>
      </c>
      <c r="K188" s="329" t="str">
        <f t="shared" si="24"/>
        <v/>
      </c>
      <c r="L188" s="541">
        <f>Monatsverwendungsnachweis!B199</f>
        <v>0</v>
      </c>
    </row>
    <row r="189" spans="1:12" x14ac:dyDescent="0.25">
      <c r="A189" s="328" t="str">
        <f>IF(UHG_Refi_1_csv!A189="","",IF(VLOOKUP(Monatsverwendungsnachweis!B200,Positionen,9,FALSE)="","",IFERROR(VLOOKUP(Monatsverwendungsnachweis!B200,Positionen,9,FALSE),"")))</f>
        <v/>
      </c>
      <c r="B189" s="329" t="str">
        <f t="shared" si="20"/>
        <v/>
      </c>
      <c r="C189" s="328" t="str">
        <f>IF(A189="","",CONCATENATE("Refi_UHG_2"," / ",Monatsverwendungsnachweis!$D$7," / ",RIGHT(Monatsverwendungsnachweis!$F$7,2)," / ",ROW()-1))</f>
        <v/>
      </c>
      <c r="D189" s="330" t="str">
        <f t="shared" si="21"/>
        <v/>
      </c>
      <c r="E189" s="330" t="str">
        <f t="shared" si="22"/>
        <v/>
      </c>
      <c r="F189" s="329" t="str">
        <f>IF(A189="","",VLOOKUP(Monatsverwendungsnachweis!B200,Positionen,10,FALSE))</f>
        <v/>
      </c>
      <c r="G189" s="328" t="str">
        <f>IF(A189="","",CONCATENATE(UHG_csv!G189," x ",VLOOKUP(Monatsverwendungsnachweis!$B200,Positionen,11,FALSE)*100,"%"))</f>
        <v/>
      </c>
      <c r="H189" s="447" t="str">
        <f>IF(A189="","",ROUND(UHG_csv!H189*VLOOKUP(Monatsverwendungsnachweis!$B200,Positionen,11,FALSE),2))</f>
        <v/>
      </c>
      <c r="I189" s="447" t="str">
        <f t="shared" si="23"/>
        <v/>
      </c>
      <c r="J189" s="329" t="str">
        <f>IF(A189="","",IF(Monatsverwendungsnachweis!S200="","",Monatsverwendungsnachweis!S200))</f>
        <v/>
      </c>
      <c r="K189" s="329" t="str">
        <f t="shared" si="24"/>
        <v/>
      </c>
      <c r="L189" s="541">
        <f>Monatsverwendungsnachweis!B200</f>
        <v>0</v>
      </c>
    </row>
    <row r="190" spans="1:12" x14ac:dyDescent="0.25">
      <c r="A190" s="328" t="str">
        <f>IF(UHG_Refi_1_csv!A190="","",IF(VLOOKUP(Monatsverwendungsnachweis!B201,Positionen,9,FALSE)="","",IFERROR(VLOOKUP(Monatsverwendungsnachweis!B201,Positionen,9,FALSE),"")))</f>
        <v/>
      </c>
      <c r="B190" s="329" t="str">
        <f t="shared" si="20"/>
        <v/>
      </c>
      <c r="C190" s="328" t="str">
        <f>IF(A190="","",CONCATENATE("Refi_UHG_2"," / ",Monatsverwendungsnachweis!$D$7," / ",RIGHT(Monatsverwendungsnachweis!$F$7,2)," / ",ROW()-1))</f>
        <v/>
      </c>
      <c r="D190" s="330" t="str">
        <f t="shared" si="21"/>
        <v/>
      </c>
      <c r="E190" s="330" t="str">
        <f t="shared" si="22"/>
        <v/>
      </c>
      <c r="F190" s="329" t="str">
        <f>IF(A190="","",VLOOKUP(Monatsverwendungsnachweis!B201,Positionen,10,FALSE))</f>
        <v/>
      </c>
      <c r="G190" s="328" t="str">
        <f>IF(A190="","",CONCATENATE(UHG_csv!G190," x ",VLOOKUP(Monatsverwendungsnachweis!$B201,Positionen,11,FALSE)*100,"%"))</f>
        <v/>
      </c>
      <c r="H190" s="447" t="str">
        <f>IF(A190="","",ROUND(UHG_csv!H190*VLOOKUP(Monatsverwendungsnachweis!$B201,Positionen,11,FALSE),2))</f>
        <v/>
      </c>
      <c r="I190" s="447" t="str">
        <f t="shared" si="23"/>
        <v/>
      </c>
      <c r="J190" s="329" t="str">
        <f>IF(A190="","",IF(Monatsverwendungsnachweis!S201="","",Monatsverwendungsnachweis!S201))</f>
        <v/>
      </c>
      <c r="K190" s="329" t="str">
        <f t="shared" si="24"/>
        <v/>
      </c>
      <c r="L190" s="541">
        <f>Monatsverwendungsnachweis!B201</f>
        <v>0</v>
      </c>
    </row>
    <row r="191" spans="1:12" x14ac:dyDescent="0.25">
      <c r="A191" s="328" t="str">
        <f>IF(UHG_Refi_1_csv!A191="","",IF(VLOOKUP(Monatsverwendungsnachweis!B202,Positionen,9,FALSE)="","",IFERROR(VLOOKUP(Monatsverwendungsnachweis!B202,Positionen,9,FALSE),"")))</f>
        <v/>
      </c>
      <c r="B191" s="329" t="str">
        <f t="shared" si="20"/>
        <v/>
      </c>
      <c r="C191" s="328" t="str">
        <f>IF(A191="","",CONCATENATE("Refi_UHG_2"," / ",Monatsverwendungsnachweis!$D$7," / ",RIGHT(Monatsverwendungsnachweis!$F$7,2)," / ",ROW()-1))</f>
        <v/>
      </c>
      <c r="D191" s="330" t="str">
        <f t="shared" si="21"/>
        <v/>
      </c>
      <c r="E191" s="330" t="str">
        <f t="shared" si="22"/>
        <v/>
      </c>
      <c r="F191" s="329" t="str">
        <f>IF(A191="","",VLOOKUP(Monatsverwendungsnachweis!B202,Positionen,10,FALSE))</f>
        <v/>
      </c>
      <c r="G191" s="328" t="str">
        <f>IF(A191="","",CONCATENATE(UHG_csv!G191," x ",VLOOKUP(Monatsverwendungsnachweis!$B202,Positionen,11,FALSE)*100,"%"))</f>
        <v/>
      </c>
      <c r="H191" s="447" t="str">
        <f>IF(A191="","",ROUND(UHG_csv!H191*VLOOKUP(Monatsverwendungsnachweis!$B202,Positionen,11,FALSE),2))</f>
        <v/>
      </c>
      <c r="I191" s="447" t="str">
        <f t="shared" si="23"/>
        <v/>
      </c>
      <c r="J191" s="329" t="str">
        <f>IF(A191="","",IF(Monatsverwendungsnachweis!S202="","",Monatsverwendungsnachweis!S202))</f>
        <v/>
      </c>
      <c r="K191" s="329" t="str">
        <f t="shared" si="24"/>
        <v/>
      </c>
      <c r="L191" s="541">
        <f>Monatsverwendungsnachweis!B202</f>
        <v>0</v>
      </c>
    </row>
    <row r="192" spans="1:12" x14ac:dyDescent="0.25">
      <c r="A192" s="328" t="str">
        <f>IF(UHG_Refi_1_csv!A192="","",IF(VLOOKUP(Monatsverwendungsnachweis!B203,Positionen,9,FALSE)="","",IFERROR(VLOOKUP(Monatsverwendungsnachweis!B203,Positionen,9,FALSE),"")))</f>
        <v/>
      </c>
      <c r="B192" s="329" t="str">
        <f t="shared" si="20"/>
        <v/>
      </c>
      <c r="C192" s="328" t="str">
        <f>IF(A192="","",CONCATENATE("Refi_UHG_2"," / ",Monatsverwendungsnachweis!$D$7," / ",RIGHT(Monatsverwendungsnachweis!$F$7,2)," / ",ROW()-1))</f>
        <v/>
      </c>
      <c r="D192" s="330" t="str">
        <f t="shared" si="21"/>
        <v/>
      </c>
      <c r="E192" s="330" t="str">
        <f t="shared" si="22"/>
        <v/>
      </c>
      <c r="F192" s="329" t="str">
        <f>IF(A192="","",VLOOKUP(Monatsverwendungsnachweis!B203,Positionen,10,FALSE))</f>
        <v/>
      </c>
      <c r="G192" s="328" t="str">
        <f>IF(A192="","",CONCATENATE(UHG_csv!G192," x ",VLOOKUP(Monatsverwendungsnachweis!$B203,Positionen,11,FALSE)*100,"%"))</f>
        <v/>
      </c>
      <c r="H192" s="447" t="str">
        <f>IF(A192="","",ROUND(UHG_csv!H192*VLOOKUP(Monatsverwendungsnachweis!$B203,Positionen,11,FALSE),2))</f>
        <v/>
      </c>
      <c r="I192" s="447" t="str">
        <f t="shared" si="23"/>
        <v/>
      </c>
      <c r="J192" s="329" t="str">
        <f>IF(A192="","",IF(Monatsverwendungsnachweis!S203="","",Monatsverwendungsnachweis!S203))</f>
        <v/>
      </c>
      <c r="K192" s="329" t="str">
        <f t="shared" si="24"/>
        <v/>
      </c>
      <c r="L192" s="541">
        <f>Monatsverwendungsnachweis!B203</f>
        <v>0</v>
      </c>
    </row>
    <row r="193" spans="1:12" x14ac:dyDescent="0.25">
      <c r="A193" s="328" t="str">
        <f>IF(UHG_Refi_1_csv!A193="","",IF(VLOOKUP(Monatsverwendungsnachweis!B204,Positionen,9,FALSE)="","",IFERROR(VLOOKUP(Monatsverwendungsnachweis!B204,Positionen,9,FALSE),"")))</f>
        <v/>
      </c>
      <c r="B193" s="329" t="str">
        <f t="shared" si="20"/>
        <v/>
      </c>
      <c r="C193" s="328" t="str">
        <f>IF(A193="","",CONCATENATE("Refi_UHG_2"," / ",Monatsverwendungsnachweis!$D$7," / ",RIGHT(Monatsverwendungsnachweis!$F$7,2)," / ",ROW()-1))</f>
        <v/>
      </c>
      <c r="D193" s="330" t="str">
        <f t="shared" si="21"/>
        <v/>
      </c>
      <c r="E193" s="330" t="str">
        <f t="shared" si="22"/>
        <v/>
      </c>
      <c r="F193" s="329" t="str">
        <f>IF(A193="","",VLOOKUP(Monatsverwendungsnachweis!B204,Positionen,10,FALSE))</f>
        <v/>
      </c>
      <c r="G193" s="328" t="str">
        <f>IF(A193="","",CONCATENATE(UHG_csv!G193," x ",VLOOKUP(Monatsverwendungsnachweis!$B204,Positionen,11,FALSE)*100,"%"))</f>
        <v/>
      </c>
      <c r="H193" s="447" t="str">
        <f>IF(A193="","",ROUND(UHG_csv!H193*VLOOKUP(Monatsverwendungsnachweis!$B204,Positionen,11,FALSE),2))</f>
        <v/>
      </c>
      <c r="I193" s="447" t="str">
        <f t="shared" si="23"/>
        <v/>
      </c>
      <c r="J193" s="329" t="str">
        <f>IF(A193="","",IF(Monatsverwendungsnachweis!S204="","",Monatsverwendungsnachweis!S204))</f>
        <v/>
      </c>
      <c r="K193" s="329" t="str">
        <f t="shared" si="24"/>
        <v/>
      </c>
      <c r="L193" s="541">
        <f>Monatsverwendungsnachweis!B204</f>
        <v>0</v>
      </c>
    </row>
    <row r="194" spans="1:12" x14ac:dyDescent="0.25">
      <c r="A194" s="328" t="str">
        <f>IF(UHG_Refi_1_csv!A194="","",IF(VLOOKUP(Monatsverwendungsnachweis!B205,Positionen,9,FALSE)="","",IFERROR(VLOOKUP(Monatsverwendungsnachweis!B205,Positionen,9,FALSE),"")))</f>
        <v/>
      </c>
      <c r="B194" s="329" t="str">
        <f t="shared" si="20"/>
        <v/>
      </c>
      <c r="C194" s="328" t="str">
        <f>IF(A194="","",CONCATENATE("Refi_UHG_2"," / ",Monatsverwendungsnachweis!$D$7," / ",RIGHT(Monatsverwendungsnachweis!$F$7,2)," / ",ROW()-1))</f>
        <v/>
      </c>
      <c r="D194" s="330" t="str">
        <f t="shared" si="21"/>
        <v/>
      </c>
      <c r="E194" s="330" t="str">
        <f t="shared" si="22"/>
        <v/>
      </c>
      <c r="F194" s="329" t="str">
        <f>IF(A194="","",VLOOKUP(Monatsverwendungsnachweis!B205,Positionen,10,FALSE))</f>
        <v/>
      </c>
      <c r="G194" s="328" t="str">
        <f>IF(A194="","",CONCATENATE(UHG_csv!G194," x ",VLOOKUP(Monatsverwendungsnachweis!$B205,Positionen,11,FALSE)*100,"%"))</f>
        <v/>
      </c>
      <c r="H194" s="447" t="str">
        <f>IF(A194="","",ROUND(UHG_csv!H194*VLOOKUP(Monatsverwendungsnachweis!$B205,Positionen,11,FALSE),2))</f>
        <v/>
      </c>
      <c r="I194" s="447" t="str">
        <f t="shared" si="23"/>
        <v/>
      </c>
      <c r="J194" s="329" t="str">
        <f>IF(A194="","",IF(Monatsverwendungsnachweis!S205="","",Monatsverwendungsnachweis!S205))</f>
        <v/>
      </c>
      <c r="K194" s="329" t="str">
        <f t="shared" si="24"/>
        <v/>
      </c>
      <c r="L194" s="541">
        <f>Monatsverwendungsnachweis!B205</f>
        <v>0</v>
      </c>
    </row>
    <row r="195" spans="1:12" x14ac:dyDescent="0.25">
      <c r="A195" s="328" t="str">
        <f>IF(UHG_Refi_1_csv!A195="","",IF(VLOOKUP(Monatsverwendungsnachweis!B206,Positionen,9,FALSE)="","",IFERROR(VLOOKUP(Monatsverwendungsnachweis!B206,Positionen,9,FALSE),"")))</f>
        <v/>
      </c>
      <c r="B195" s="329" t="str">
        <f t="shared" si="20"/>
        <v/>
      </c>
      <c r="C195" s="328" t="str">
        <f>IF(A195="","",CONCATENATE("Refi_UHG_2"," / ",Monatsverwendungsnachweis!$D$7," / ",RIGHT(Monatsverwendungsnachweis!$F$7,2)," / ",ROW()-1))</f>
        <v/>
      </c>
      <c r="D195" s="330" t="str">
        <f t="shared" si="21"/>
        <v/>
      </c>
      <c r="E195" s="330" t="str">
        <f t="shared" si="22"/>
        <v/>
      </c>
      <c r="F195" s="329" t="str">
        <f>IF(A195="","",VLOOKUP(Monatsverwendungsnachweis!B206,Positionen,10,FALSE))</f>
        <v/>
      </c>
      <c r="G195" s="328" t="str">
        <f>IF(A195="","",CONCATENATE(UHG_csv!G195," x ",VLOOKUP(Monatsverwendungsnachweis!$B206,Positionen,11,FALSE)*100,"%"))</f>
        <v/>
      </c>
      <c r="H195" s="447" t="str">
        <f>IF(A195="","",ROUND(UHG_csv!H195*VLOOKUP(Monatsverwendungsnachweis!$B206,Positionen,11,FALSE),2))</f>
        <v/>
      </c>
      <c r="I195" s="447" t="str">
        <f t="shared" si="23"/>
        <v/>
      </c>
      <c r="J195" s="329" t="str">
        <f>IF(A195="","",IF(Monatsverwendungsnachweis!S206="","",Monatsverwendungsnachweis!S206))</f>
        <v/>
      </c>
      <c r="K195" s="329" t="str">
        <f t="shared" si="24"/>
        <v/>
      </c>
      <c r="L195" s="541">
        <f>Monatsverwendungsnachweis!B206</f>
        <v>0</v>
      </c>
    </row>
    <row r="196" spans="1:12" x14ac:dyDescent="0.25">
      <c r="A196" s="328" t="str">
        <f>IF(UHG_Refi_1_csv!A196="","",IF(VLOOKUP(Monatsverwendungsnachweis!B207,Positionen,9,FALSE)="","",IFERROR(VLOOKUP(Monatsverwendungsnachweis!B207,Positionen,9,FALSE),"")))</f>
        <v/>
      </c>
      <c r="B196" s="329" t="str">
        <f t="shared" si="20"/>
        <v/>
      </c>
      <c r="C196" s="328" t="str">
        <f>IF(A196="","",CONCATENATE("Refi_UHG_2"," / ",Monatsverwendungsnachweis!$D$7," / ",RIGHT(Monatsverwendungsnachweis!$F$7,2)," / ",ROW()-1))</f>
        <v/>
      </c>
      <c r="D196" s="330" t="str">
        <f t="shared" si="21"/>
        <v/>
      </c>
      <c r="E196" s="330" t="str">
        <f t="shared" si="22"/>
        <v/>
      </c>
      <c r="F196" s="329" t="str">
        <f>IF(A196="","",VLOOKUP(Monatsverwendungsnachweis!B207,Positionen,10,FALSE))</f>
        <v/>
      </c>
      <c r="G196" s="328" t="str">
        <f>IF(A196="","",CONCATENATE(UHG_csv!G196," x ",VLOOKUP(Monatsverwendungsnachweis!$B207,Positionen,11,FALSE)*100,"%"))</f>
        <v/>
      </c>
      <c r="H196" s="447" t="str">
        <f>IF(A196="","",ROUND(UHG_csv!H196*VLOOKUP(Monatsverwendungsnachweis!$B207,Positionen,11,FALSE),2))</f>
        <v/>
      </c>
      <c r="I196" s="447" t="str">
        <f t="shared" si="23"/>
        <v/>
      </c>
      <c r="J196" s="329" t="str">
        <f>IF(A196="","",IF(Monatsverwendungsnachweis!S207="","",Monatsverwendungsnachweis!S207))</f>
        <v/>
      </c>
      <c r="K196" s="329" t="str">
        <f t="shared" si="24"/>
        <v/>
      </c>
      <c r="L196" s="541">
        <f>Monatsverwendungsnachweis!B207</f>
        <v>0</v>
      </c>
    </row>
    <row r="197" spans="1:12" x14ac:dyDescent="0.25">
      <c r="A197" s="328" t="str">
        <f>IF(UHG_Refi_1_csv!A197="","",IF(VLOOKUP(Monatsverwendungsnachweis!B208,Positionen,9,FALSE)="","",IFERROR(VLOOKUP(Monatsverwendungsnachweis!B208,Positionen,9,FALSE),"")))</f>
        <v/>
      </c>
      <c r="B197" s="329" t="str">
        <f t="shared" si="20"/>
        <v/>
      </c>
      <c r="C197" s="328" t="str">
        <f>IF(A197="","",CONCATENATE("Refi_UHG_2"," / ",Monatsverwendungsnachweis!$D$7," / ",RIGHT(Monatsverwendungsnachweis!$F$7,2)," / ",ROW()-1))</f>
        <v/>
      </c>
      <c r="D197" s="330" t="str">
        <f t="shared" si="21"/>
        <v/>
      </c>
      <c r="E197" s="330" t="str">
        <f t="shared" si="22"/>
        <v/>
      </c>
      <c r="F197" s="329" t="str">
        <f>IF(A197="","",VLOOKUP(Monatsverwendungsnachweis!B208,Positionen,10,FALSE))</f>
        <v/>
      </c>
      <c r="G197" s="328" t="str">
        <f>IF(A197="","",CONCATENATE(UHG_csv!G197," x ",VLOOKUP(Monatsverwendungsnachweis!$B208,Positionen,11,FALSE)*100,"%"))</f>
        <v/>
      </c>
      <c r="H197" s="447" t="str">
        <f>IF(A197="","",ROUND(UHG_csv!H197*VLOOKUP(Monatsverwendungsnachweis!$B208,Positionen,11,FALSE),2))</f>
        <v/>
      </c>
      <c r="I197" s="447" t="str">
        <f t="shared" si="23"/>
        <v/>
      </c>
      <c r="J197" s="329" t="str">
        <f>IF(A197="","",IF(Monatsverwendungsnachweis!S208="","",Monatsverwendungsnachweis!S208))</f>
        <v/>
      </c>
      <c r="K197" s="329" t="str">
        <f t="shared" si="24"/>
        <v/>
      </c>
      <c r="L197" s="541">
        <f>Monatsverwendungsnachweis!B208</f>
        <v>0</v>
      </c>
    </row>
    <row r="198" spans="1:12" x14ac:dyDescent="0.25">
      <c r="A198" s="328" t="str">
        <f>IF(UHG_Refi_1_csv!A198="","",IF(VLOOKUP(Monatsverwendungsnachweis!B209,Positionen,9,FALSE)="","",IFERROR(VLOOKUP(Monatsverwendungsnachweis!B209,Positionen,9,FALSE),"")))</f>
        <v/>
      </c>
      <c r="B198" s="329" t="str">
        <f t="shared" si="20"/>
        <v/>
      </c>
      <c r="C198" s="328" t="str">
        <f>IF(A198="","",CONCATENATE("Refi_UHG_2"," / ",Monatsverwendungsnachweis!$D$7," / ",RIGHT(Monatsverwendungsnachweis!$F$7,2)," / ",ROW()-1))</f>
        <v/>
      </c>
      <c r="D198" s="330" t="str">
        <f t="shared" si="21"/>
        <v/>
      </c>
      <c r="E198" s="330" t="str">
        <f t="shared" si="22"/>
        <v/>
      </c>
      <c r="F198" s="329" t="str">
        <f>IF(A198="","",VLOOKUP(Monatsverwendungsnachweis!B209,Positionen,10,FALSE))</f>
        <v/>
      </c>
      <c r="G198" s="328" t="str">
        <f>IF(A198="","",CONCATENATE(UHG_csv!G198," x ",VLOOKUP(Monatsverwendungsnachweis!$B209,Positionen,11,FALSE)*100,"%"))</f>
        <v/>
      </c>
      <c r="H198" s="447" t="str">
        <f>IF(A198="","",ROUND(UHG_csv!H198*VLOOKUP(Monatsverwendungsnachweis!$B209,Positionen,11,FALSE),2))</f>
        <v/>
      </c>
      <c r="I198" s="447" t="str">
        <f t="shared" si="23"/>
        <v/>
      </c>
      <c r="J198" s="329" t="str">
        <f>IF(A198="","",IF(Monatsverwendungsnachweis!S209="","",Monatsverwendungsnachweis!S209))</f>
        <v/>
      </c>
      <c r="K198" s="329" t="str">
        <f t="shared" si="24"/>
        <v/>
      </c>
      <c r="L198" s="541">
        <f>Monatsverwendungsnachweis!B209</f>
        <v>0</v>
      </c>
    </row>
    <row r="199" spans="1:12" x14ac:dyDescent="0.25">
      <c r="A199" s="328" t="str">
        <f>IF(UHG_Refi_1_csv!A199="","",IF(VLOOKUP(Monatsverwendungsnachweis!B210,Positionen,9,FALSE)="","",IFERROR(VLOOKUP(Monatsverwendungsnachweis!B210,Positionen,9,FALSE),"")))</f>
        <v/>
      </c>
      <c r="B199" s="329" t="str">
        <f t="shared" si="20"/>
        <v/>
      </c>
      <c r="C199" s="328" t="str">
        <f>IF(A199="","",CONCATENATE("Refi_UHG_2"," / ",Monatsverwendungsnachweis!$D$7," / ",RIGHT(Monatsverwendungsnachweis!$F$7,2)," / ",ROW()-1))</f>
        <v/>
      </c>
      <c r="D199" s="330" t="str">
        <f t="shared" si="21"/>
        <v/>
      </c>
      <c r="E199" s="330" t="str">
        <f t="shared" si="22"/>
        <v/>
      </c>
      <c r="F199" s="329" t="str">
        <f>IF(A199="","",VLOOKUP(Monatsverwendungsnachweis!B210,Positionen,10,FALSE))</f>
        <v/>
      </c>
      <c r="G199" s="328" t="str">
        <f>IF(A199="","",CONCATENATE(UHG_csv!G199," x ",VLOOKUP(Monatsverwendungsnachweis!$B210,Positionen,11,FALSE)*100,"%"))</f>
        <v/>
      </c>
      <c r="H199" s="447" t="str">
        <f>IF(A199="","",ROUND(UHG_csv!H199*VLOOKUP(Monatsverwendungsnachweis!$B210,Positionen,11,FALSE),2))</f>
        <v/>
      </c>
      <c r="I199" s="447" t="str">
        <f t="shared" si="23"/>
        <v/>
      </c>
      <c r="J199" s="329" t="str">
        <f>IF(A199="","",IF(Monatsverwendungsnachweis!S210="","",Monatsverwendungsnachweis!S210))</f>
        <v/>
      </c>
      <c r="K199" s="329" t="str">
        <f t="shared" si="24"/>
        <v/>
      </c>
      <c r="L199" s="541">
        <f>Monatsverwendungsnachweis!B210</f>
        <v>0</v>
      </c>
    </row>
    <row r="200" spans="1:12" x14ac:dyDescent="0.25">
      <c r="A200" s="328" t="str">
        <f>IF(UHG_Refi_1_csv!A200="","",IF(VLOOKUP(Monatsverwendungsnachweis!B211,Positionen,9,FALSE)="","",IFERROR(VLOOKUP(Monatsverwendungsnachweis!B211,Positionen,9,FALSE),"")))</f>
        <v/>
      </c>
      <c r="B200" s="329" t="str">
        <f t="shared" si="20"/>
        <v/>
      </c>
      <c r="C200" s="328" t="str">
        <f>IF(A200="","",CONCATENATE("Refi_UHG_2"," / ",Monatsverwendungsnachweis!$D$7," / ",RIGHT(Monatsverwendungsnachweis!$F$7,2)," / ",ROW()-1))</f>
        <v/>
      </c>
      <c r="D200" s="330" t="str">
        <f t="shared" si="21"/>
        <v/>
      </c>
      <c r="E200" s="330" t="str">
        <f t="shared" si="22"/>
        <v/>
      </c>
      <c r="F200" s="329" t="str">
        <f>IF(A200="","",VLOOKUP(Monatsverwendungsnachweis!B211,Positionen,10,FALSE))</f>
        <v/>
      </c>
      <c r="G200" s="328" t="str">
        <f>IF(A200="","",CONCATENATE(UHG_csv!G200," x ",VLOOKUP(Monatsverwendungsnachweis!$B211,Positionen,11,FALSE)*100,"%"))</f>
        <v/>
      </c>
      <c r="H200" s="447" t="str">
        <f>IF(A200="","",ROUND(UHG_csv!H200*VLOOKUP(Monatsverwendungsnachweis!$B211,Positionen,11,FALSE),2))</f>
        <v/>
      </c>
      <c r="I200" s="447" t="str">
        <f t="shared" si="23"/>
        <v/>
      </c>
      <c r="J200" s="329" t="str">
        <f>IF(A200="","",IF(Monatsverwendungsnachweis!S211="","",Monatsverwendungsnachweis!S211))</f>
        <v/>
      </c>
      <c r="K200" s="329" t="str">
        <f t="shared" si="24"/>
        <v/>
      </c>
      <c r="L200" s="541">
        <f>Monatsverwendungsnachweis!B211</f>
        <v>0</v>
      </c>
    </row>
    <row r="201" spans="1:12" x14ac:dyDescent="0.25">
      <c r="A201" s="328" t="str">
        <f>IF(UHG_Refi_1_csv!A201="","",IF(VLOOKUP(Monatsverwendungsnachweis!B212,Positionen,9,FALSE)="","",IFERROR(VLOOKUP(Monatsverwendungsnachweis!B212,Positionen,9,FALSE),"")))</f>
        <v/>
      </c>
      <c r="B201" s="329" t="str">
        <f t="shared" si="20"/>
        <v/>
      </c>
      <c r="C201" s="328" t="str">
        <f>IF(A201="","",CONCATENATE("Refi_UHG_2"," / ",Monatsverwendungsnachweis!$D$7," / ",RIGHT(Monatsverwendungsnachweis!$F$7,2)," / ",ROW()-1))</f>
        <v/>
      </c>
      <c r="D201" s="330" t="str">
        <f t="shared" si="21"/>
        <v/>
      </c>
      <c r="E201" s="330" t="str">
        <f t="shared" si="22"/>
        <v/>
      </c>
      <c r="F201" s="329" t="str">
        <f>IF(A201="","",VLOOKUP(Monatsverwendungsnachweis!B212,Positionen,10,FALSE))</f>
        <v/>
      </c>
      <c r="G201" s="328" t="str">
        <f>IF(A201="","",CONCATENATE(UHG_csv!G201," x ",VLOOKUP(Monatsverwendungsnachweis!$B212,Positionen,11,FALSE)*100,"%"))</f>
        <v/>
      </c>
      <c r="H201" s="447" t="str">
        <f>IF(A201="","",ROUND(UHG_csv!H201*VLOOKUP(Monatsverwendungsnachweis!$B212,Positionen,11,FALSE),2))</f>
        <v/>
      </c>
      <c r="I201" s="447" t="str">
        <f t="shared" si="23"/>
        <v/>
      </c>
      <c r="J201" s="329" t="str">
        <f>IF(A201="","",IF(Monatsverwendungsnachweis!S212="","",Monatsverwendungsnachweis!S212))</f>
        <v/>
      </c>
      <c r="K201" s="329" t="str">
        <f t="shared" si="24"/>
        <v/>
      </c>
      <c r="L201" s="541">
        <f>Monatsverwendungsnachweis!B212</f>
        <v>0</v>
      </c>
    </row>
    <row r="202" spans="1:12" x14ac:dyDescent="0.25">
      <c r="A202" s="328" t="str">
        <f>IF(UHG_Refi_1_csv!A202="","",IF(VLOOKUP(Monatsverwendungsnachweis!B213,Positionen,9,FALSE)="","",IFERROR(VLOOKUP(Monatsverwendungsnachweis!B213,Positionen,9,FALSE),"")))</f>
        <v/>
      </c>
      <c r="B202" s="329" t="str">
        <f t="shared" si="20"/>
        <v/>
      </c>
      <c r="C202" s="328" t="str">
        <f>IF(A202="","",CONCATENATE("Refi_UHG_2"," / ",Monatsverwendungsnachweis!$D$7," / ",RIGHT(Monatsverwendungsnachweis!$F$7,2)," / ",ROW()-1))</f>
        <v/>
      </c>
      <c r="D202" s="330" t="str">
        <f t="shared" si="21"/>
        <v/>
      </c>
      <c r="E202" s="330" t="str">
        <f t="shared" si="22"/>
        <v/>
      </c>
      <c r="F202" s="329" t="str">
        <f>IF(A202="","",VLOOKUP(Monatsverwendungsnachweis!B213,Positionen,10,FALSE))</f>
        <v/>
      </c>
      <c r="G202" s="328" t="str">
        <f>IF(A202="","",CONCATENATE(UHG_csv!G202," x ",VLOOKUP(Monatsverwendungsnachweis!$B213,Positionen,11,FALSE)*100,"%"))</f>
        <v/>
      </c>
      <c r="H202" s="447" t="str">
        <f>IF(A202="","",ROUND(UHG_csv!H202*VLOOKUP(Monatsverwendungsnachweis!$B213,Positionen,11,FALSE),2))</f>
        <v/>
      </c>
      <c r="I202" s="447" t="str">
        <f t="shared" si="23"/>
        <v/>
      </c>
      <c r="J202" s="329" t="str">
        <f>IF(A202="","",IF(Monatsverwendungsnachweis!S213="","",Monatsverwendungsnachweis!S213))</f>
        <v/>
      </c>
      <c r="K202" s="329" t="str">
        <f t="shared" si="24"/>
        <v/>
      </c>
      <c r="L202" s="541">
        <f>Monatsverwendungsnachweis!B213</f>
        <v>0</v>
      </c>
    </row>
    <row r="203" spans="1:12" x14ac:dyDescent="0.25">
      <c r="A203" s="328" t="str">
        <f>IF(UHG_Refi_1_csv!A203="","",IF(VLOOKUP(Monatsverwendungsnachweis!B214,Positionen,9,FALSE)="","",IFERROR(VLOOKUP(Monatsverwendungsnachweis!B214,Positionen,9,FALSE),"")))</f>
        <v/>
      </c>
      <c r="B203" s="329" t="str">
        <f t="shared" si="20"/>
        <v/>
      </c>
      <c r="C203" s="328" t="str">
        <f>IF(A203="","",CONCATENATE("Refi_UHG_2"," / ",Monatsverwendungsnachweis!$D$7," / ",RIGHT(Monatsverwendungsnachweis!$F$7,2)," / ",ROW()-1))</f>
        <v/>
      </c>
      <c r="D203" s="330" t="str">
        <f t="shared" si="21"/>
        <v/>
      </c>
      <c r="E203" s="330" t="str">
        <f t="shared" si="22"/>
        <v/>
      </c>
      <c r="F203" s="329" t="str">
        <f>IF(A203="","",VLOOKUP(Monatsverwendungsnachweis!B214,Positionen,10,FALSE))</f>
        <v/>
      </c>
      <c r="G203" s="328" t="str">
        <f>IF(A203="","",CONCATENATE(UHG_csv!G203," x ",VLOOKUP(Monatsverwendungsnachweis!$B214,Positionen,11,FALSE)*100,"%"))</f>
        <v/>
      </c>
      <c r="H203" s="447" t="str">
        <f>IF(A203="","",ROUND(UHG_csv!H203*VLOOKUP(Monatsverwendungsnachweis!$B214,Positionen,11,FALSE),2))</f>
        <v/>
      </c>
      <c r="I203" s="447" t="str">
        <f t="shared" si="23"/>
        <v/>
      </c>
      <c r="J203" s="329" t="str">
        <f>IF(A203="","",IF(Monatsverwendungsnachweis!S214="","",Monatsverwendungsnachweis!S214))</f>
        <v/>
      </c>
      <c r="K203" s="329" t="str">
        <f t="shared" si="24"/>
        <v/>
      </c>
      <c r="L203" s="541">
        <f>Monatsverwendungsnachweis!B214</f>
        <v>0</v>
      </c>
    </row>
    <row r="204" spans="1:12" x14ac:dyDescent="0.25">
      <c r="A204" s="328" t="str">
        <f>IF(UHG_Refi_1_csv!A204="","",IF(VLOOKUP(Monatsverwendungsnachweis!B215,Positionen,9,FALSE)="","",IFERROR(VLOOKUP(Monatsverwendungsnachweis!B215,Positionen,9,FALSE),"")))</f>
        <v/>
      </c>
      <c r="B204" s="329" t="str">
        <f t="shared" si="20"/>
        <v/>
      </c>
      <c r="C204" s="328" t="str">
        <f>IF(A204="","",CONCATENATE("Refi_UHG_2"," / ",Monatsverwendungsnachweis!$D$7," / ",RIGHT(Monatsverwendungsnachweis!$F$7,2)," / ",ROW()-1))</f>
        <v/>
      </c>
      <c r="D204" s="330" t="str">
        <f t="shared" si="21"/>
        <v/>
      </c>
      <c r="E204" s="330" t="str">
        <f t="shared" si="22"/>
        <v/>
      </c>
      <c r="F204" s="329" t="str">
        <f>IF(A204="","",VLOOKUP(Monatsverwendungsnachweis!B215,Positionen,10,FALSE))</f>
        <v/>
      </c>
      <c r="G204" s="328" t="str">
        <f>IF(A204="","",CONCATENATE(UHG_csv!G204," x ",VLOOKUP(Monatsverwendungsnachweis!$B215,Positionen,11,FALSE)*100,"%"))</f>
        <v/>
      </c>
      <c r="H204" s="447" t="str">
        <f>IF(A204="","",ROUND(UHG_csv!H204*VLOOKUP(Monatsverwendungsnachweis!$B215,Positionen,11,FALSE),2))</f>
        <v/>
      </c>
      <c r="I204" s="447" t="str">
        <f t="shared" si="23"/>
        <v/>
      </c>
      <c r="J204" s="329" t="str">
        <f>IF(A204="","",IF(Monatsverwendungsnachweis!S215="","",Monatsverwendungsnachweis!S215))</f>
        <v/>
      </c>
      <c r="K204" s="329" t="str">
        <f t="shared" si="24"/>
        <v/>
      </c>
      <c r="L204" s="541">
        <f>Monatsverwendungsnachweis!B215</f>
        <v>0</v>
      </c>
    </row>
    <row r="205" spans="1:12" x14ac:dyDescent="0.25">
      <c r="A205" s="328" t="str">
        <f>IF(UHG_Refi_1_csv!A205="","",IF(VLOOKUP(Monatsverwendungsnachweis!B216,Positionen,9,FALSE)="","",IFERROR(VLOOKUP(Monatsverwendungsnachweis!B216,Positionen,9,FALSE),"")))</f>
        <v/>
      </c>
      <c r="B205" s="329" t="str">
        <f t="shared" si="20"/>
        <v/>
      </c>
      <c r="C205" s="328" t="str">
        <f>IF(A205="","",CONCATENATE("Refi_UHG_2"," / ",Monatsverwendungsnachweis!$D$7," / ",RIGHT(Monatsverwendungsnachweis!$F$7,2)," / ",ROW()-1))</f>
        <v/>
      </c>
      <c r="D205" s="330" t="str">
        <f t="shared" si="21"/>
        <v/>
      </c>
      <c r="E205" s="330" t="str">
        <f t="shared" si="22"/>
        <v/>
      </c>
      <c r="F205" s="329" t="str">
        <f>IF(A205="","",VLOOKUP(Monatsverwendungsnachweis!B216,Positionen,10,FALSE))</f>
        <v/>
      </c>
      <c r="G205" s="328" t="str">
        <f>IF(A205="","",CONCATENATE(UHG_csv!G205," x ",VLOOKUP(Monatsverwendungsnachweis!$B216,Positionen,11,FALSE)*100,"%"))</f>
        <v/>
      </c>
      <c r="H205" s="447" t="str">
        <f>IF(A205="","",ROUND(UHG_csv!H205*VLOOKUP(Monatsverwendungsnachweis!$B216,Positionen,11,FALSE),2))</f>
        <v/>
      </c>
      <c r="I205" s="447" t="str">
        <f t="shared" si="23"/>
        <v/>
      </c>
      <c r="J205" s="329" t="str">
        <f>IF(A205="","",IF(Monatsverwendungsnachweis!S216="","",Monatsverwendungsnachweis!S216))</f>
        <v/>
      </c>
      <c r="K205" s="329" t="str">
        <f t="shared" si="24"/>
        <v/>
      </c>
      <c r="L205" s="541">
        <f>Monatsverwendungsnachweis!B216</f>
        <v>0</v>
      </c>
    </row>
    <row r="206" spans="1:12" x14ac:dyDescent="0.25">
      <c r="A206" s="328" t="str">
        <f>IF(UHG_Refi_1_csv!A206="","",IF(VLOOKUP(Monatsverwendungsnachweis!B217,Positionen,9,FALSE)="","",IFERROR(VLOOKUP(Monatsverwendungsnachweis!B217,Positionen,9,FALSE),"")))</f>
        <v/>
      </c>
      <c r="B206" s="329" t="str">
        <f t="shared" si="20"/>
        <v/>
      </c>
      <c r="C206" s="328" t="str">
        <f>IF(A206="","",CONCATENATE("Refi_UHG_2"," / ",Monatsverwendungsnachweis!$D$7," / ",RIGHT(Monatsverwendungsnachweis!$F$7,2)," / ",ROW()-1))</f>
        <v/>
      </c>
      <c r="D206" s="330" t="str">
        <f t="shared" si="21"/>
        <v/>
      </c>
      <c r="E206" s="330" t="str">
        <f t="shared" si="22"/>
        <v/>
      </c>
      <c r="F206" s="329" t="str">
        <f>IF(A206="","",VLOOKUP(Monatsverwendungsnachweis!B217,Positionen,10,FALSE))</f>
        <v/>
      </c>
      <c r="G206" s="328" t="str">
        <f>IF(A206="","",CONCATENATE(UHG_csv!G206," x ",VLOOKUP(Monatsverwendungsnachweis!$B217,Positionen,11,FALSE)*100,"%"))</f>
        <v/>
      </c>
      <c r="H206" s="447" t="str">
        <f>IF(A206="","",ROUND(UHG_csv!H206*VLOOKUP(Monatsverwendungsnachweis!$B217,Positionen,11,FALSE),2))</f>
        <v/>
      </c>
      <c r="I206" s="447" t="str">
        <f t="shared" si="23"/>
        <v/>
      </c>
      <c r="J206" s="329" t="str">
        <f>IF(A206="","",IF(Monatsverwendungsnachweis!S217="","",Monatsverwendungsnachweis!S217))</f>
        <v/>
      </c>
      <c r="K206" s="329" t="str">
        <f t="shared" si="24"/>
        <v/>
      </c>
      <c r="L206" s="541">
        <f>Monatsverwendungsnachweis!B217</f>
        <v>0</v>
      </c>
    </row>
    <row r="207" spans="1:12" x14ac:dyDescent="0.25">
      <c r="A207" s="328" t="str">
        <f>IF(UHG_Refi_1_csv!A207="","",IF(VLOOKUP(Monatsverwendungsnachweis!B218,Positionen,9,FALSE)="","",IFERROR(VLOOKUP(Monatsverwendungsnachweis!B218,Positionen,9,FALSE),"")))</f>
        <v/>
      </c>
      <c r="B207" s="329" t="str">
        <f t="shared" si="20"/>
        <v/>
      </c>
      <c r="C207" s="328" t="str">
        <f>IF(A207="","",CONCATENATE("Refi_UHG_2"," / ",Monatsverwendungsnachweis!$D$7," / ",RIGHT(Monatsverwendungsnachweis!$F$7,2)," / ",ROW()-1))</f>
        <v/>
      </c>
      <c r="D207" s="330" t="str">
        <f t="shared" si="21"/>
        <v/>
      </c>
      <c r="E207" s="330" t="str">
        <f t="shared" si="22"/>
        <v/>
      </c>
      <c r="F207" s="329" t="str">
        <f>IF(A207="","",VLOOKUP(Monatsverwendungsnachweis!B218,Positionen,10,FALSE))</f>
        <v/>
      </c>
      <c r="G207" s="328" t="str">
        <f>IF(A207="","",CONCATENATE(UHG_csv!G207," x ",VLOOKUP(Monatsverwendungsnachweis!$B218,Positionen,11,FALSE)*100,"%"))</f>
        <v/>
      </c>
      <c r="H207" s="447" t="str">
        <f>IF(A207="","",ROUND(UHG_csv!H207*VLOOKUP(Monatsverwendungsnachweis!$B218,Positionen,11,FALSE),2))</f>
        <v/>
      </c>
      <c r="I207" s="447" t="str">
        <f t="shared" si="23"/>
        <v/>
      </c>
      <c r="J207" s="329" t="str">
        <f>IF(A207="","",IF(Monatsverwendungsnachweis!S218="","",Monatsverwendungsnachweis!S218))</f>
        <v/>
      </c>
      <c r="K207" s="329" t="str">
        <f t="shared" si="24"/>
        <v/>
      </c>
      <c r="L207" s="541">
        <f>Monatsverwendungsnachweis!B218</f>
        <v>0</v>
      </c>
    </row>
    <row r="208" spans="1:12" x14ac:dyDescent="0.25">
      <c r="A208" s="328" t="str">
        <f>IF(UHG_Refi_1_csv!A208="","",IF(VLOOKUP(Monatsverwendungsnachweis!B219,Positionen,9,FALSE)="","",IFERROR(VLOOKUP(Monatsverwendungsnachweis!B219,Positionen,9,FALSE),"")))</f>
        <v/>
      </c>
      <c r="B208" s="329" t="str">
        <f t="shared" si="20"/>
        <v/>
      </c>
      <c r="C208" s="328" t="str">
        <f>IF(A208="","",CONCATENATE("Refi_UHG_2"," / ",Monatsverwendungsnachweis!$D$7," / ",RIGHT(Monatsverwendungsnachweis!$F$7,2)," / ",ROW()-1))</f>
        <v/>
      </c>
      <c r="D208" s="330" t="str">
        <f t="shared" si="21"/>
        <v/>
      </c>
      <c r="E208" s="330" t="str">
        <f t="shared" si="22"/>
        <v/>
      </c>
      <c r="F208" s="329" t="str">
        <f>IF(A208="","",VLOOKUP(Monatsverwendungsnachweis!B219,Positionen,10,FALSE))</f>
        <v/>
      </c>
      <c r="G208" s="328" t="str">
        <f>IF(A208="","",CONCATENATE(UHG_csv!G208," x ",VLOOKUP(Monatsverwendungsnachweis!$B219,Positionen,11,FALSE)*100,"%"))</f>
        <v/>
      </c>
      <c r="H208" s="447" t="str">
        <f>IF(A208="","",ROUND(UHG_csv!H208*VLOOKUP(Monatsverwendungsnachweis!$B219,Positionen,11,FALSE),2))</f>
        <v/>
      </c>
      <c r="I208" s="447" t="str">
        <f t="shared" si="23"/>
        <v/>
      </c>
      <c r="J208" s="329" t="str">
        <f>IF(A208="","",IF(Monatsverwendungsnachweis!S219="","",Monatsverwendungsnachweis!S219))</f>
        <v/>
      </c>
      <c r="K208" s="329" t="str">
        <f t="shared" si="24"/>
        <v/>
      </c>
      <c r="L208" s="541">
        <f>Monatsverwendungsnachweis!B219</f>
        <v>0</v>
      </c>
    </row>
    <row r="209" spans="1:12" x14ac:dyDescent="0.25">
      <c r="A209" s="328" t="str">
        <f>IF(UHG_Refi_1_csv!A209="","",IF(VLOOKUP(Monatsverwendungsnachweis!B220,Positionen,9,FALSE)="","",IFERROR(VLOOKUP(Monatsverwendungsnachweis!B220,Positionen,9,FALSE),"")))</f>
        <v/>
      </c>
      <c r="B209" s="329" t="str">
        <f t="shared" si="20"/>
        <v/>
      </c>
      <c r="C209" s="328" t="str">
        <f>IF(A209="","",CONCATENATE("Refi_UHG_2"," / ",Monatsverwendungsnachweis!$D$7," / ",RIGHT(Monatsverwendungsnachweis!$F$7,2)," / ",ROW()-1))</f>
        <v/>
      </c>
      <c r="D209" s="330" t="str">
        <f t="shared" si="21"/>
        <v/>
      </c>
      <c r="E209" s="330" t="str">
        <f t="shared" si="22"/>
        <v/>
      </c>
      <c r="F209" s="329" t="str">
        <f>IF(A209="","",VLOOKUP(Monatsverwendungsnachweis!B220,Positionen,10,FALSE))</f>
        <v/>
      </c>
      <c r="G209" s="328" t="str">
        <f>IF(A209="","",CONCATENATE(UHG_csv!G209," x ",VLOOKUP(Monatsverwendungsnachweis!$B220,Positionen,11,FALSE)*100,"%"))</f>
        <v/>
      </c>
      <c r="H209" s="447" t="str">
        <f>IF(A209="","",ROUND(UHG_csv!H209*VLOOKUP(Monatsverwendungsnachweis!$B220,Positionen,11,FALSE),2))</f>
        <v/>
      </c>
      <c r="I209" s="447" t="str">
        <f t="shared" si="23"/>
        <v/>
      </c>
      <c r="J209" s="329" t="str">
        <f>IF(A209="","",IF(Monatsverwendungsnachweis!S220="","",Monatsverwendungsnachweis!S220))</f>
        <v/>
      </c>
      <c r="K209" s="329" t="str">
        <f t="shared" si="24"/>
        <v/>
      </c>
      <c r="L209" s="541">
        <f>Monatsverwendungsnachweis!B220</f>
        <v>0</v>
      </c>
    </row>
    <row r="210" spans="1:12" x14ac:dyDescent="0.25">
      <c r="A210" s="328" t="str">
        <f>IF(UHG_Refi_1_csv!A210="","",IF(VLOOKUP(Monatsverwendungsnachweis!B221,Positionen,9,FALSE)="","",IFERROR(VLOOKUP(Monatsverwendungsnachweis!B221,Positionen,9,FALSE),"")))</f>
        <v/>
      </c>
      <c r="B210" s="329" t="str">
        <f t="shared" si="20"/>
        <v/>
      </c>
      <c r="C210" s="328" t="str">
        <f>IF(A210="","",CONCATENATE("Refi_UHG_2"," / ",Monatsverwendungsnachweis!$D$7," / ",RIGHT(Monatsverwendungsnachweis!$F$7,2)," / ",ROW()-1))</f>
        <v/>
      </c>
      <c r="D210" s="330" t="str">
        <f t="shared" si="21"/>
        <v/>
      </c>
      <c r="E210" s="330" t="str">
        <f t="shared" si="22"/>
        <v/>
      </c>
      <c r="F210" s="329" t="str">
        <f>IF(A210="","",VLOOKUP(Monatsverwendungsnachweis!B221,Positionen,10,FALSE))</f>
        <v/>
      </c>
      <c r="G210" s="328" t="str">
        <f>IF(A210="","",CONCATENATE(UHG_csv!G210," x ",VLOOKUP(Monatsverwendungsnachweis!$B221,Positionen,11,FALSE)*100,"%"))</f>
        <v/>
      </c>
      <c r="H210" s="447" t="str">
        <f>IF(A210="","",ROUND(UHG_csv!H210*VLOOKUP(Monatsverwendungsnachweis!$B221,Positionen,11,FALSE),2))</f>
        <v/>
      </c>
      <c r="I210" s="447" t="str">
        <f t="shared" si="23"/>
        <v/>
      </c>
      <c r="J210" s="329" t="str">
        <f>IF(A210="","",IF(Monatsverwendungsnachweis!S221="","",Monatsverwendungsnachweis!S221))</f>
        <v/>
      </c>
      <c r="K210" s="329" t="str">
        <f t="shared" si="24"/>
        <v/>
      </c>
      <c r="L210" s="541">
        <f>Monatsverwendungsnachweis!B221</f>
        <v>0</v>
      </c>
    </row>
    <row r="211" spans="1:12" x14ac:dyDescent="0.25">
      <c r="A211" s="328" t="str">
        <f>IF(UHG_Refi_1_csv!A211="","",IF(VLOOKUP(Monatsverwendungsnachweis!B222,Positionen,9,FALSE)="","",IFERROR(VLOOKUP(Monatsverwendungsnachweis!B222,Positionen,9,FALSE),"")))</f>
        <v/>
      </c>
      <c r="B211" s="329" t="str">
        <f t="shared" si="20"/>
        <v/>
      </c>
      <c r="C211" s="328" t="str">
        <f>IF(A211="","",CONCATENATE("Refi_UHG_2"," / ",Monatsverwendungsnachweis!$D$7," / ",RIGHT(Monatsverwendungsnachweis!$F$7,2)," / ",ROW()-1))</f>
        <v/>
      </c>
      <c r="D211" s="330" t="str">
        <f t="shared" si="21"/>
        <v/>
      </c>
      <c r="E211" s="330" t="str">
        <f t="shared" si="22"/>
        <v/>
      </c>
      <c r="F211" s="329" t="str">
        <f>IF(A211="","",VLOOKUP(Monatsverwendungsnachweis!B222,Positionen,10,FALSE))</f>
        <v/>
      </c>
      <c r="G211" s="328" t="str">
        <f>IF(A211="","",CONCATENATE(UHG_csv!G211," x ",VLOOKUP(Monatsverwendungsnachweis!$B222,Positionen,11,FALSE)*100,"%"))</f>
        <v/>
      </c>
      <c r="H211" s="447" t="str">
        <f>IF(A211="","",ROUND(UHG_csv!H211*VLOOKUP(Monatsverwendungsnachweis!$B222,Positionen,11,FALSE),2))</f>
        <v/>
      </c>
      <c r="I211" s="447" t="str">
        <f t="shared" si="23"/>
        <v/>
      </c>
      <c r="J211" s="329" t="str">
        <f>IF(A211="","",IF(Monatsverwendungsnachweis!S222="","",Monatsverwendungsnachweis!S222))</f>
        <v/>
      </c>
      <c r="K211" s="329" t="str">
        <f t="shared" si="24"/>
        <v/>
      </c>
      <c r="L211" s="541">
        <f>Monatsverwendungsnachweis!B222</f>
        <v>0</v>
      </c>
    </row>
    <row r="212" spans="1:12" x14ac:dyDescent="0.25">
      <c r="A212" s="328" t="str">
        <f>IF(UHG_Refi_1_csv!A212="","",IF(VLOOKUP(Monatsverwendungsnachweis!B223,Positionen,9,FALSE)="","",IFERROR(VLOOKUP(Monatsverwendungsnachweis!B223,Positionen,9,FALSE),"")))</f>
        <v/>
      </c>
      <c r="B212" s="329" t="str">
        <f t="shared" si="20"/>
        <v/>
      </c>
      <c r="C212" s="328" t="str">
        <f>IF(A212="","",CONCATENATE("Refi_UHG_2"," / ",Monatsverwendungsnachweis!$D$7," / ",RIGHT(Monatsverwendungsnachweis!$F$7,2)," / ",ROW()-1))</f>
        <v/>
      </c>
      <c r="D212" s="330" t="str">
        <f t="shared" si="21"/>
        <v/>
      </c>
      <c r="E212" s="330" t="str">
        <f t="shared" si="22"/>
        <v/>
      </c>
      <c r="F212" s="329" t="str">
        <f>IF(A212="","",VLOOKUP(Monatsverwendungsnachweis!B223,Positionen,10,FALSE))</f>
        <v/>
      </c>
      <c r="G212" s="328" t="str">
        <f>IF(A212="","",CONCATENATE(UHG_csv!G212," x ",VLOOKUP(Monatsverwendungsnachweis!$B223,Positionen,11,FALSE)*100,"%"))</f>
        <v/>
      </c>
      <c r="H212" s="447" t="str">
        <f>IF(A212="","",ROUND(UHG_csv!H212*VLOOKUP(Monatsverwendungsnachweis!$B223,Positionen,11,FALSE),2))</f>
        <v/>
      </c>
      <c r="I212" s="447" t="str">
        <f t="shared" si="23"/>
        <v/>
      </c>
      <c r="J212" s="329" t="str">
        <f>IF(A212="","",IF(Monatsverwendungsnachweis!S223="","",Monatsverwendungsnachweis!S223))</f>
        <v/>
      </c>
      <c r="K212" s="329" t="str">
        <f t="shared" si="24"/>
        <v/>
      </c>
      <c r="L212" s="541">
        <f>Monatsverwendungsnachweis!B223</f>
        <v>0</v>
      </c>
    </row>
    <row r="213" spans="1:12" x14ac:dyDescent="0.25">
      <c r="A213" s="328" t="str">
        <f>IF(UHG_Refi_1_csv!A213="","",IF(VLOOKUP(Monatsverwendungsnachweis!B224,Positionen,9,FALSE)="","",IFERROR(VLOOKUP(Monatsverwendungsnachweis!B224,Positionen,9,FALSE),"")))</f>
        <v/>
      </c>
      <c r="B213" s="329" t="str">
        <f t="shared" si="20"/>
        <v/>
      </c>
      <c r="C213" s="328" t="str">
        <f>IF(A213="","",CONCATENATE("Refi_UHG_2"," / ",Monatsverwendungsnachweis!$D$7," / ",RIGHT(Monatsverwendungsnachweis!$F$7,2)," / ",ROW()-1))</f>
        <v/>
      </c>
      <c r="D213" s="330" t="str">
        <f t="shared" si="21"/>
        <v/>
      </c>
      <c r="E213" s="330" t="str">
        <f t="shared" si="22"/>
        <v/>
      </c>
      <c r="F213" s="329" t="str">
        <f>IF(A213="","",VLOOKUP(Monatsverwendungsnachweis!B224,Positionen,10,FALSE))</f>
        <v/>
      </c>
      <c r="G213" s="328" t="str">
        <f>IF(A213="","",CONCATENATE(UHG_csv!G213," x ",VLOOKUP(Monatsverwendungsnachweis!$B224,Positionen,11,FALSE)*100,"%"))</f>
        <v/>
      </c>
      <c r="H213" s="447" t="str">
        <f>IF(A213="","",ROUND(UHG_csv!H213*VLOOKUP(Monatsverwendungsnachweis!$B224,Positionen,11,FALSE),2))</f>
        <v/>
      </c>
      <c r="I213" s="447" t="str">
        <f t="shared" si="23"/>
        <v/>
      </c>
      <c r="J213" s="329" t="str">
        <f>IF(A213="","",IF(Monatsverwendungsnachweis!S224="","",Monatsverwendungsnachweis!S224))</f>
        <v/>
      </c>
      <c r="K213" s="329" t="str">
        <f t="shared" si="24"/>
        <v/>
      </c>
      <c r="L213" s="541">
        <f>Monatsverwendungsnachweis!B224</f>
        <v>0</v>
      </c>
    </row>
    <row r="214" spans="1:12" x14ac:dyDescent="0.25">
      <c r="A214" s="328" t="str">
        <f>IF(UHG_Refi_1_csv!A214="","",IF(VLOOKUP(Monatsverwendungsnachweis!B225,Positionen,9,FALSE)="","",IFERROR(VLOOKUP(Monatsverwendungsnachweis!B225,Positionen,9,FALSE),"")))</f>
        <v/>
      </c>
      <c r="B214" s="329" t="str">
        <f t="shared" si="20"/>
        <v/>
      </c>
      <c r="C214" s="328" t="str">
        <f>IF(A214="","",CONCATENATE("Refi_UHG_2"," / ",Monatsverwendungsnachweis!$D$7," / ",RIGHT(Monatsverwendungsnachweis!$F$7,2)," / ",ROW()-1))</f>
        <v/>
      </c>
      <c r="D214" s="330" t="str">
        <f t="shared" si="21"/>
        <v/>
      </c>
      <c r="E214" s="330" t="str">
        <f t="shared" si="22"/>
        <v/>
      </c>
      <c r="F214" s="329" t="str">
        <f>IF(A214="","",VLOOKUP(Monatsverwendungsnachweis!B225,Positionen,10,FALSE))</f>
        <v/>
      </c>
      <c r="G214" s="328" t="str">
        <f>IF(A214="","",CONCATENATE(UHG_csv!G214," x ",VLOOKUP(Monatsverwendungsnachweis!$B225,Positionen,11,FALSE)*100,"%"))</f>
        <v/>
      </c>
      <c r="H214" s="447" t="str">
        <f>IF(A214="","",ROUND(UHG_csv!H214*VLOOKUP(Monatsverwendungsnachweis!$B225,Positionen,11,FALSE),2))</f>
        <v/>
      </c>
      <c r="I214" s="447" t="str">
        <f t="shared" si="23"/>
        <v/>
      </c>
      <c r="J214" s="329" t="str">
        <f>IF(A214="","",IF(Monatsverwendungsnachweis!S225="","",Monatsverwendungsnachweis!S225))</f>
        <v/>
      </c>
      <c r="K214" s="329" t="str">
        <f t="shared" si="24"/>
        <v/>
      </c>
      <c r="L214" s="541">
        <f>Monatsverwendungsnachweis!B225</f>
        <v>0</v>
      </c>
    </row>
    <row r="215" spans="1:12" x14ac:dyDescent="0.25">
      <c r="A215" s="328" t="str">
        <f>IF(UHG_Refi_1_csv!A215="","",IF(VLOOKUP(Monatsverwendungsnachweis!B226,Positionen,9,FALSE)="","",IFERROR(VLOOKUP(Monatsverwendungsnachweis!B226,Positionen,9,FALSE),"")))</f>
        <v/>
      </c>
      <c r="B215" s="329" t="str">
        <f t="shared" si="20"/>
        <v/>
      </c>
      <c r="C215" s="328" t="str">
        <f>IF(A215="","",CONCATENATE("Refi_UHG_2"," / ",Monatsverwendungsnachweis!$D$7," / ",RIGHT(Monatsverwendungsnachweis!$F$7,2)," / ",ROW()-1))</f>
        <v/>
      </c>
      <c r="D215" s="330" t="str">
        <f t="shared" si="21"/>
        <v/>
      </c>
      <c r="E215" s="330" t="str">
        <f t="shared" si="22"/>
        <v/>
      </c>
      <c r="F215" s="329" t="str">
        <f>IF(A215="","",VLOOKUP(Monatsverwendungsnachweis!B226,Positionen,10,FALSE))</f>
        <v/>
      </c>
      <c r="G215" s="328" t="str">
        <f>IF(A215="","",CONCATENATE(UHG_csv!G215," x ",VLOOKUP(Monatsverwendungsnachweis!$B226,Positionen,11,FALSE)*100,"%"))</f>
        <v/>
      </c>
      <c r="H215" s="447" t="str">
        <f>IF(A215="","",ROUND(UHG_csv!H215*VLOOKUP(Monatsverwendungsnachweis!$B226,Positionen,11,FALSE),2))</f>
        <v/>
      </c>
      <c r="I215" s="447" t="str">
        <f t="shared" si="23"/>
        <v/>
      </c>
      <c r="J215" s="329" t="str">
        <f>IF(A215="","",IF(Monatsverwendungsnachweis!S226="","",Monatsverwendungsnachweis!S226))</f>
        <v/>
      </c>
      <c r="K215" s="329" t="str">
        <f t="shared" si="24"/>
        <v/>
      </c>
      <c r="L215" s="541">
        <f>Monatsverwendungsnachweis!B226</f>
        <v>0</v>
      </c>
    </row>
    <row r="216" spans="1:12" x14ac:dyDescent="0.25">
      <c r="A216" s="328" t="str">
        <f>IF(UHG_Refi_1_csv!A216="","",IF(VLOOKUP(Monatsverwendungsnachweis!B227,Positionen,9,FALSE)="","",IFERROR(VLOOKUP(Monatsverwendungsnachweis!B227,Positionen,9,FALSE),"")))</f>
        <v/>
      </c>
      <c r="B216" s="329" t="str">
        <f t="shared" si="20"/>
        <v/>
      </c>
      <c r="C216" s="328" t="str">
        <f>IF(A216="","",CONCATENATE("Refi_UHG_2"," / ",Monatsverwendungsnachweis!$D$7," / ",RIGHT(Monatsverwendungsnachweis!$F$7,2)," / ",ROW()-1))</f>
        <v/>
      </c>
      <c r="D216" s="330" t="str">
        <f t="shared" si="21"/>
        <v/>
      </c>
      <c r="E216" s="330" t="str">
        <f t="shared" si="22"/>
        <v/>
      </c>
      <c r="F216" s="329" t="str">
        <f>IF(A216="","",VLOOKUP(Monatsverwendungsnachweis!B227,Positionen,10,FALSE))</f>
        <v/>
      </c>
      <c r="G216" s="328" t="str">
        <f>IF(A216="","",CONCATENATE(UHG_csv!G216," x ",VLOOKUP(Monatsverwendungsnachweis!$B227,Positionen,11,FALSE)*100,"%"))</f>
        <v/>
      </c>
      <c r="H216" s="447" t="str">
        <f>IF(A216="","",ROUND(UHG_csv!H216*VLOOKUP(Monatsverwendungsnachweis!$B227,Positionen,11,FALSE),2))</f>
        <v/>
      </c>
      <c r="I216" s="447" t="str">
        <f t="shared" si="23"/>
        <v/>
      </c>
      <c r="J216" s="329" t="str">
        <f>IF(A216="","",IF(Monatsverwendungsnachweis!S227="","",Monatsverwendungsnachweis!S227))</f>
        <v/>
      </c>
      <c r="K216" s="329" t="str">
        <f t="shared" si="24"/>
        <v/>
      </c>
      <c r="L216" s="541">
        <f>Monatsverwendungsnachweis!B227</f>
        <v>0</v>
      </c>
    </row>
    <row r="217" spans="1:12" x14ac:dyDescent="0.25">
      <c r="A217" s="328" t="str">
        <f>IF(UHG_Refi_1_csv!A217="","",IF(VLOOKUP(Monatsverwendungsnachweis!B228,Positionen,9,FALSE)="","",IFERROR(VLOOKUP(Monatsverwendungsnachweis!B228,Positionen,9,FALSE),"")))</f>
        <v/>
      </c>
      <c r="B217" s="329" t="str">
        <f t="shared" si="20"/>
        <v/>
      </c>
      <c r="C217" s="328" t="str">
        <f>IF(A217="","",CONCATENATE("Refi_UHG_2"," / ",Monatsverwendungsnachweis!$D$7," / ",RIGHT(Monatsverwendungsnachweis!$F$7,2)," / ",ROW()-1))</f>
        <v/>
      </c>
      <c r="D217" s="330" t="str">
        <f t="shared" si="21"/>
        <v/>
      </c>
      <c r="E217" s="330" t="str">
        <f t="shared" si="22"/>
        <v/>
      </c>
      <c r="F217" s="329" t="str">
        <f>IF(A217="","",VLOOKUP(Monatsverwendungsnachweis!B228,Positionen,10,FALSE))</f>
        <v/>
      </c>
      <c r="G217" s="328" t="str">
        <f>IF(A217="","",CONCATENATE(UHG_csv!G217," x ",VLOOKUP(Monatsverwendungsnachweis!$B228,Positionen,11,FALSE)*100,"%"))</f>
        <v/>
      </c>
      <c r="H217" s="447" t="str">
        <f>IF(A217="","",ROUND(UHG_csv!H217*VLOOKUP(Monatsverwendungsnachweis!$B228,Positionen,11,FALSE),2))</f>
        <v/>
      </c>
      <c r="I217" s="447" t="str">
        <f t="shared" si="23"/>
        <v/>
      </c>
      <c r="J217" s="329" t="str">
        <f>IF(A217="","",IF(Monatsverwendungsnachweis!S228="","",Monatsverwendungsnachweis!S228))</f>
        <v/>
      </c>
      <c r="K217" s="329" t="str">
        <f t="shared" si="24"/>
        <v/>
      </c>
      <c r="L217" s="541">
        <f>Monatsverwendungsnachweis!B228</f>
        <v>0</v>
      </c>
    </row>
    <row r="218" spans="1:12" x14ac:dyDescent="0.25">
      <c r="A218" s="328" t="str">
        <f>IF(UHG_Refi_1_csv!A218="","",IF(VLOOKUP(Monatsverwendungsnachweis!B229,Positionen,9,FALSE)="","",IFERROR(VLOOKUP(Monatsverwendungsnachweis!B229,Positionen,9,FALSE),"")))</f>
        <v/>
      </c>
      <c r="B218" s="329" t="str">
        <f t="shared" si="20"/>
        <v/>
      </c>
      <c r="C218" s="328" t="str">
        <f>IF(A218="","",CONCATENATE("Refi_UHG_2"," / ",Monatsverwendungsnachweis!$D$7," / ",RIGHT(Monatsverwendungsnachweis!$F$7,2)," / ",ROW()-1))</f>
        <v/>
      </c>
      <c r="D218" s="330" t="str">
        <f t="shared" si="21"/>
        <v/>
      </c>
      <c r="E218" s="330" t="str">
        <f t="shared" si="22"/>
        <v/>
      </c>
      <c r="F218" s="329" t="str">
        <f>IF(A218="","",VLOOKUP(Monatsverwendungsnachweis!B229,Positionen,10,FALSE))</f>
        <v/>
      </c>
      <c r="G218" s="328" t="str">
        <f>IF(A218="","",CONCATENATE(UHG_csv!G218," x ",VLOOKUP(Monatsverwendungsnachweis!$B229,Positionen,11,FALSE)*100,"%"))</f>
        <v/>
      </c>
      <c r="H218" s="447" t="str">
        <f>IF(A218="","",ROUND(UHG_csv!H218*VLOOKUP(Monatsverwendungsnachweis!$B229,Positionen,11,FALSE),2))</f>
        <v/>
      </c>
      <c r="I218" s="447" t="str">
        <f t="shared" si="23"/>
        <v/>
      </c>
      <c r="J218" s="329" t="str">
        <f>IF(A218="","",IF(Monatsverwendungsnachweis!S229="","",Monatsverwendungsnachweis!S229))</f>
        <v/>
      </c>
      <c r="K218" s="329" t="str">
        <f t="shared" si="24"/>
        <v/>
      </c>
      <c r="L218" s="541">
        <f>Monatsverwendungsnachweis!B229</f>
        <v>0</v>
      </c>
    </row>
    <row r="219" spans="1:12" x14ac:dyDescent="0.25">
      <c r="A219" s="328" t="str">
        <f>IF(UHG_Refi_1_csv!A219="","",IF(VLOOKUP(Monatsverwendungsnachweis!B230,Positionen,9,FALSE)="","",IFERROR(VLOOKUP(Monatsverwendungsnachweis!B230,Positionen,9,FALSE),"")))</f>
        <v/>
      </c>
      <c r="B219" s="329" t="str">
        <f t="shared" si="20"/>
        <v/>
      </c>
      <c r="C219" s="328" t="str">
        <f>IF(A219="","",CONCATENATE("Refi_UHG_2"," / ",Monatsverwendungsnachweis!$D$7," / ",RIGHT(Monatsverwendungsnachweis!$F$7,2)," / ",ROW()-1))</f>
        <v/>
      </c>
      <c r="D219" s="330" t="str">
        <f t="shared" si="21"/>
        <v/>
      </c>
      <c r="E219" s="330" t="str">
        <f t="shared" si="22"/>
        <v/>
      </c>
      <c r="F219" s="329" t="str">
        <f>IF(A219="","",VLOOKUP(Monatsverwendungsnachweis!B230,Positionen,10,FALSE))</f>
        <v/>
      </c>
      <c r="G219" s="328" t="str">
        <f>IF(A219="","",CONCATENATE(UHG_csv!G219," x ",VLOOKUP(Monatsverwendungsnachweis!$B230,Positionen,11,FALSE)*100,"%"))</f>
        <v/>
      </c>
      <c r="H219" s="447" t="str">
        <f>IF(A219="","",ROUND(UHG_csv!H219*VLOOKUP(Monatsverwendungsnachweis!$B230,Positionen,11,FALSE),2))</f>
        <v/>
      </c>
      <c r="I219" s="447" t="str">
        <f t="shared" si="23"/>
        <v/>
      </c>
      <c r="J219" s="329" t="str">
        <f>IF(A219="","",IF(Monatsverwendungsnachweis!S230="","",Monatsverwendungsnachweis!S230))</f>
        <v/>
      </c>
      <c r="K219" s="329" t="str">
        <f t="shared" si="24"/>
        <v/>
      </c>
      <c r="L219" s="541">
        <f>Monatsverwendungsnachweis!B230</f>
        <v>0</v>
      </c>
    </row>
    <row r="220" spans="1:12" x14ac:dyDescent="0.25">
      <c r="A220" s="328" t="str">
        <f>IF(UHG_Refi_1_csv!A220="","",IF(VLOOKUP(Monatsverwendungsnachweis!B231,Positionen,9,FALSE)="","",IFERROR(VLOOKUP(Monatsverwendungsnachweis!B231,Positionen,9,FALSE),"")))</f>
        <v/>
      </c>
      <c r="B220" s="329" t="str">
        <f t="shared" si="20"/>
        <v/>
      </c>
      <c r="C220" s="328" t="str">
        <f>IF(A220="","",CONCATENATE("Refi_UHG_2"," / ",Monatsverwendungsnachweis!$D$7," / ",RIGHT(Monatsverwendungsnachweis!$F$7,2)," / ",ROW()-1))</f>
        <v/>
      </c>
      <c r="D220" s="330" t="str">
        <f t="shared" si="21"/>
        <v/>
      </c>
      <c r="E220" s="330" t="str">
        <f t="shared" si="22"/>
        <v/>
      </c>
      <c r="F220" s="329" t="str">
        <f>IF(A220="","",VLOOKUP(Monatsverwendungsnachweis!B231,Positionen,10,FALSE))</f>
        <v/>
      </c>
      <c r="G220" s="328" t="str">
        <f>IF(A220="","",CONCATENATE(UHG_csv!G220," x ",VLOOKUP(Monatsverwendungsnachweis!$B231,Positionen,11,FALSE)*100,"%"))</f>
        <v/>
      </c>
      <c r="H220" s="447" t="str">
        <f>IF(A220="","",ROUND(UHG_csv!H220*VLOOKUP(Monatsverwendungsnachweis!$B231,Positionen,11,FALSE),2))</f>
        <v/>
      </c>
      <c r="I220" s="447" t="str">
        <f t="shared" si="23"/>
        <v/>
      </c>
      <c r="J220" s="329" t="str">
        <f>IF(A220="","",IF(Monatsverwendungsnachweis!S231="","",Monatsverwendungsnachweis!S231))</f>
        <v/>
      </c>
      <c r="K220" s="329" t="str">
        <f t="shared" si="24"/>
        <v/>
      </c>
      <c r="L220" s="541">
        <f>Monatsverwendungsnachweis!B231</f>
        <v>0</v>
      </c>
    </row>
    <row r="221" spans="1:12" x14ac:dyDescent="0.25">
      <c r="A221" s="328" t="str">
        <f>IF(UHG_Refi_1_csv!A221="","",IF(VLOOKUP(Monatsverwendungsnachweis!B232,Positionen,9,FALSE)="","",IFERROR(VLOOKUP(Monatsverwendungsnachweis!B232,Positionen,9,FALSE),"")))</f>
        <v/>
      </c>
      <c r="B221" s="329" t="str">
        <f t="shared" si="20"/>
        <v/>
      </c>
      <c r="C221" s="328" t="str">
        <f>IF(A221="","",CONCATENATE("Refi_UHG_2"," / ",Monatsverwendungsnachweis!$D$7," / ",RIGHT(Monatsverwendungsnachweis!$F$7,2)," / ",ROW()-1))</f>
        <v/>
      </c>
      <c r="D221" s="330" t="str">
        <f t="shared" si="21"/>
        <v/>
      </c>
      <c r="E221" s="330" t="str">
        <f t="shared" si="22"/>
        <v/>
      </c>
      <c r="F221" s="329" t="str">
        <f>IF(A221="","",VLOOKUP(Monatsverwendungsnachweis!B232,Positionen,10,FALSE))</f>
        <v/>
      </c>
      <c r="G221" s="328" t="str">
        <f>IF(A221="","",CONCATENATE(UHG_csv!G221," x ",VLOOKUP(Monatsverwendungsnachweis!$B232,Positionen,11,FALSE)*100,"%"))</f>
        <v/>
      </c>
      <c r="H221" s="447" t="str">
        <f>IF(A221="","",ROUND(UHG_csv!H221*VLOOKUP(Monatsverwendungsnachweis!$B232,Positionen,11,FALSE),2))</f>
        <v/>
      </c>
      <c r="I221" s="447" t="str">
        <f t="shared" si="23"/>
        <v/>
      </c>
      <c r="J221" s="329" t="str">
        <f>IF(A221="","",IF(Monatsverwendungsnachweis!S232="","",Monatsverwendungsnachweis!S232))</f>
        <v/>
      </c>
      <c r="K221" s="329" t="str">
        <f t="shared" si="24"/>
        <v/>
      </c>
      <c r="L221" s="541">
        <f>Monatsverwendungsnachweis!B232</f>
        <v>0</v>
      </c>
    </row>
    <row r="222" spans="1:12" x14ac:dyDescent="0.25">
      <c r="A222" s="328" t="str">
        <f>IF(UHG_Refi_1_csv!A222="","",IF(VLOOKUP(Monatsverwendungsnachweis!B233,Positionen,9,FALSE)="","",IFERROR(VLOOKUP(Monatsverwendungsnachweis!B233,Positionen,9,FALSE),"")))</f>
        <v/>
      </c>
      <c r="B222" s="329" t="str">
        <f t="shared" si="20"/>
        <v/>
      </c>
      <c r="C222" s="328" t="str">
        <f>IF(A222="","",CONCATENATE("Refi_UHG_2"," / ",Monatsverwendungsnachweis!$D$7," / ",RIGHT(Monatsverwendungsnachweis!$F$7,2)," / ",ROW()-1))</f>
        <v/>
      </c>
      <c r="D222" s="330" t="str">
        <f t="shared" si="21"/>
        <v/>
      </c>
      <c r="E222" s="330" t="str">
        <f t="shared" si="22"/>
        <v/>
      </c>
      <c r="F222" s="329" t="str">
        <f>IF(A222="","",VLOOKUP(Monatsverwendungsnachweis!B233,Positionen,10,FALSE))</f>
        <v/>
      </c>
      <c r="G222" s="328" t="str">
        <f>IF(A222="","",CONCATENATE(UHG_csv!G222," x ",VLOOKUP(Monatsverwendungsnachweis!$B233,Positionen,11,FALSE)*100,"%"))</f>
        <v/>
      </c>
      <c r="H222" s="447" t="str">
        <f>IF(A222="","",ROUND(UHG_csv!H222*VLOOKUP(Monatsverwendungsnachweis!$B233,Positionen,11,FALSE),2))</f>
        <v/>
      </c>
      <c r="I222" s="447" t="str">
        <f t="shared" si="23"/>
        <v/>
      </c>
      <c r="J222" s="329" t="str">
        <f>IF(A222="","",IF(Monatsverwendungsnachweis!S233="","",Monatsverwendungsnachweis!S233))</f>
        <v/>
      </c>
      <c r="K222" s="329" t="str">
        <f t="shared" si="24"/>
        <v/>
      </c>
      <c r="L222" s="541">
        <f>Monatsverwendungsnachweis!B233</f>
        <v>0</v>
      </c>
    </row>
    <row r="223" spans="1:12" x14ac:dyDescent="0.25">
      <c r="A223" s="328" t="str">
        <f>IF(UHG_Refi_1_csv!A223="","",IF(VLOOKUP(Monatsverwendungsnachweis!B234,Positionen,9,FALSE)="","",IFERROR(VLOOKUP(Monatsverwendungsnachweis!B234,Positionen,9,FALSE),"")))</f>
        <v/>
      </c>
      <c r="B223" s="329" t="str">
        <f t="shared" si="20"/>
        <v/>
      </c>
      <c r="C223" s="328" t="str">
        <f>IF(A223="","",CONCATENATE("Refi_UHG_2"," / ",Monatsverwendungsnachweis!$D$7," / ",RIGHT(Monatsverwendungsnachweis!$F$7,2)," / ",ROW()-1))</f>
        <v/>
      </c>
      <c r="D223" s="330" t="str">
        <f t="shared" si="21"/>
        <v/>
      </c>
      <c r="E223" s="330" t="str">
        <f t="shared" si="22"/>
        <v/>
      </c>
      <c r="F223" s="329" t="str">
        <f>IF(A223="","",VLOOKUP(Monatsverwendungsnachweis!B234,Positionen,10,FALSE))</f>
        <v/>
      </c>
      <c r="G223" s="328" t="str">
        <f>IF(A223="","",CONCATENATE(UHG_csv!G223," x ",VLOOKUP(Monatsverwendungsnachweis!$B234,Positionen,11,FALSE)*100,"%"))</f>
        <v/>
      </c>
      <c r="H223" s="447" t="str">
        <f>IF(A223="","",ROUND(UHG_csv!H223*VLOOKUP(Monatsverwendungsnachweis!$B234,Positionen,11,FALSE),2))</f>
        <v/>
      </c>
      <c r="I223" s="447" t="str">
        <f t="shared" si="23"/>
        <v/>
      </c>
      <c r="J223" s="329" t="str">
        <f>IF(A223="","",IF(Monatsverwendungsnachweis!S234="","",Monatsverwendungsnachweis!S234))</f>
        <v/>
      </c>
      <c r="K223" s="329" t="str">
        <f t="shared" si="24"/>
        <v/>
      </c>
      <c r="L223" s="541">
        <f>Monatsverwendungsnachweis!B234</f>
        <v>0</v>
      </c>
    </row>
    <row r="224" spans="1:12" x14ac:dyDescent="0.25">
      <c r="A224" s="328" t="str">
        <f>IF(UHG_Refi_1_csv!A224="","",IF(VLOOKUP(Monatsverwendungsnachweis!B235,Positionen,9,FALSE)="","",IFERROR(VLOOKUP(Monatsverwendungsnachweis!B235,Positionen,9,FALSE),"")))</f>
        <v/>
      </c>
      <c r="B224" s="329" t="str">
        <f t="shared" si="20"/>
        <v/>
      </c>
      <c r="C224" s="328" t="str">
        <f>IF(A224="","",CONCATENATE("Refi_UHG_2"," / ",Monatsverwendungsnachweis!$D$7," / ",RIGHT(Monatsverwendungsnachweis!$F$7,2)," / ",ROW()-1))</f>
        <v/>
      </c>
      <c r="D224" s="330" t="str">
        <f t="shared" si="21"/>
        <v/>
      </c>
      <c r="E224" s="330" t="str">
        <f t="shared" si="22"/>
        <v/>
      </c>
      <c r="F224" s="329" t="str">
        <f>IF(A224="","",VLOOKUP(Monatsverwendungsnachweis!B235,Positionen,10,FALSE))</f>
        <v/>
      </c>
      <c r="G224" s="328" t="str">
        <f>IF(A224="","",CONCATENATE(UHG_csv!G224," x ",VLOOKUP(Monatsverwendungsnachweis!$B235,Positionen,11,FALSE)*100,"%"))</f>
        <v/>
      </c>
      <c r="H224" s="447" t="str">
        <f>IF(A224="","",ROUND(UHG_csv!H224*VLOOKUP(Monatsverwendungsnachweis!$B235,Positionen,11,FALSE),2))</f>
        <v/>
      </c>
      <c r="I224" s="447" t="str">
        <f t="shared" si="23"/>
        <v/>
      </c>
      <c r="J224" s="329" t="str">
        <f>IF(A224="","",IF(Monatsverwendungsnachweis!S235="","",Monatsverwendungsnachweis!S235))</f>
        <v/>
      </c>
      <c r="K224" s="329" t="str">
        <f t="shared" si="24"/>
        <v/>
      </c>
      <c r="L224" s="541">
        <f>Monatsverwendungsnachweis!B235</f>
        <v>0</v>
      </c>
    </row>
    <row r="225" spans="1:12" x14ac:dyDescent="0.25">
      <c r="A225" s="328" t="str">
        <f>IF(UHG_Refi_1_csv!A225="","",IF(VLOOKUP(Monatsverwendungsnachweis!B236,Positionen,9,FALSE)="","",IFERROR(VLOOKUP(Monatsverwendungsnachweis!B236,Positionen,9,FALSE),"")))</f>
        <v/>
      </c>
      <c r="B225" s="329" t="str">
        <f t="shared" si="20"/>
        <v/>
      </c>
      <c r="C225" s="328" t="str">
        <f>IF(A225="","",CONCATENATE("Refi_UHG_2"," / ",Monatsverwendungsnachweis!$D$7," / ",RIGHT(Monatsverwendungsnachweis!$F$7,2)," / ",ROW()-1))</f>
        <v/>
      </c>
      <c r="D225" s="330" t="str">
        <f t="shared" si="21"/>
        <v/>
      </c>
      <c r="E225" s="330" t="str">
        <f t="shared" si="22"/>
        <v/>
      </c>
      <c r="F225" s="329" t="str">
        <f>IF(A225="","",VLOOKUP(Monatsverwendungsnachweis!B236,Positionen,10,FALSE))</f>
        <v/>
      </c>
      <c r="G225" s="328" t="str">
        <f>IF(A225="","",CONCATENATE(UHG_csv!G225," x ",VLOOKUP(Monatsverwendungsnachweis!$B236,Positionen,11,FALSE)*100,"%"))</f>
        <v/>
      </c>
      <c r="H225" s="447" t="str">
        <f>IF(A225="","",ROUND(UHG_csv!H225*VLOOKUP(Monatsverwendungsnachweis!$B236,Positionen,11,FALSE),2))</f>
        <v/>
      </c>
      <c r="I225" s="447" t="str">
        <f t="shared" si="23"/>
        <v/>
      </c>
      <c r="J225" s="329" t="str">
        <f>IF(A225="","",IF(Monatsverwendungsnachweis!S236="","",Monatsverwendungsnachweis!S236))</f>
        <v/>
      </c>
      <c r="K225" s="329" t="str">
        <f t="shared" si="24"/>
        <v/>
      </c>
      <c r="L225" s="541">
        <f>Monatsverwendungsnachweis!B236</f>
        <v>0</v>
      </c>
    </row>
    <row r="226" spans="1:12" x14ac:dyDescent="0.25">
      <c r="A226" s="328" t="str">
        <f>IF(UHG_Refi_1_csv!A226="","",IF(VLOOKUP(Monatsverwendungsnachweis!B237,Positionen,9,FALSE)="","",IFERROR(VLOOKUP(Monatsverwendungsnachweis!B237,Positionen,9,FALSE),"")))</f>
        <v/>
      </c>
      <c r="B226" s="329" t="str">
        <f t="shared" si="20"/>
        <v/>
      </c>
      <c r="C226" s="328" t="str">
        <f>IF(A226="","",CONCATENATE("Refi_UHG_2"," / ",Monatsverwendungsnachweis!$D$7," / ",RIGHT(Monatsverwendungsnachweis!$F$7,2)," / ",ROW()-1))</f>
        <v/>
      </c>
      <c r="D226" s="330" t="str">
        <f t="shared" si="21"/>
        <v/>
      </c>
      <c r="E226" s="330" t="str">
        <f t="shared" si="22"/>
        <v/>
      </c>
      <c r="F226" s="329" t="str">
        <f>IF(A226="","",VLOOKUP(Monatsverwendungsnachweis!B237,Positionen,10,FALSE))</f>
        <v/>
      </c>
      <c r="G226" s="328" t="str">
        <f>IF(A226="","",CONCATENATE(UHG_csv!G226," x ",VLOOKUP(Monatsverwendungsnachweis!$B237,Positionen,11,FALSE)*100,"%"))</f>
        <v/>
      </c>
      <c r="H226" s="447" t="str">
        <f>IF(A226="","",ROUND(UHG_csv!H226*VLOOKUP(Monatsverwendungsnachweis!$B237,Positionen,11,FALSE),2))</f>
        <v/>
      </c>
      <c r="I226" s="447" t="str">
        <f t="shared" si="23"/>
        <v/>
      </c>
      <c r="J226" s="329" t="str">
        <f>IF(A226="","",IF(Monatsverwendungsnachweis!S237="","",Monatsverwendungsnachweis!S237))</f>
        <v/>
      </c>
      <c r="K226" s="329" t="str">
        <f t="shared" si="24"/>
        <v/>
      </c>
      <c r="L226" s="541">
        <f>Monatsverwendungsnachweis!B237</f>
        <v>0</v>
      </c>
    </row>
    <row r="227" spans="1:12" x14ac:dyDescent="0.25">
      <c r="A227" s="328" t="str">
        <f>IF(UHG_Refi_1_csv!A227="","",IF(VLOOKUP(Monatsverwendungsnachweis!B238,Positionen,9,FALSE)="","",IFERROR(VLOOKUP(Monatsverwendungsnachweis!B238,Positionen,9,FALSE),"")))</f>
        <v/>
      </c>
      <c r="B227" s="329" t="str">
        <f t="shared" si="20"/>
        <v/>
      </c>
      <c r="C227" s="328" t="str">
        <f>IF(A227="","",CONCATENATE("Refi_UHG_2"," / ",Monatsverwendungsnachweis!$D$7," / ",RIGHT(Monatsverwendungsnachweis!$F$7,2)," / ",ROW()-1))</f>
        <v/>
      </c>
      <c r="D227" s="330" t="str">
        <f t="shared" si="21"/>
        <v/>
      </c>
      <c r="E227" s="330" t="str">
        <f t="shared" si="22"/>
        <v/>
      </c>
      <c r="F227" s="329" t="str">
        <f>IF(A227="","",VLOOKUP(Monatsverwendungsnachweis!B238,Positionen,10,FALSE))</f>
        <v/>
      </c>
      <c r="G227" s="328" t="str">
        <f>IF(A227="","",CONCATENATE(UHG_csv!G227," x ",VLOOKUP(Monatsverwendungsnachweis!$B238,Positionen,11,FALSE)*100,"%"))</f>
        <v/>
      </c>
      <c r="H227" s="447" t="str">
        <f>IF(A227="","",ROUND(UHG_csv!H227*VLOOKUP(Monatsverwendungsnachweis!$B238,Positionen,11,FALSE),2))</f>
        <v/>
      </c>
      <c r="I227" s="447" t="str">
        <f t="shared" si="23"/>
        <v/>
      </c>
      <c r="J227" s="329" t="str">
        <f>IF(A227="","",IF(Monatsverwendungsnachweis!S238="","",Monatsverwendungsnachweis!S238))</f>
        <v/>
      </c>
      <c r="K227" s="329" t="str">
        <f t="shared" si="24"/>
        <v/>
      </c>
      <c r="L227" s="541">
        <f>Monatsverwendungsnachweis!B238</f>
        <v>0</v>
      </c>
    </row>
    <row r="228" spans="1:12" x14ac:dyDescent="0.25">
      <c r="A228" s="328" t="str">
        <f>IF(UHG_Refi_1_csv!A228="","",IF(VLOOKUP(Monatsverwendungsnachweis!B239,Positionen,9,FALSE)="","",IFERROR(VLOOKUP(Monatsverwendungsnachweis!B239,Positionen,9,FALSE),"")))</f>
        <v/>
      </c>
      <c r="B228" s="329" t="str">
        <f t="shared" si="20"/>
        <v/>
      </c>
      <c r="C228" s="328" t="str">
        <f>IF(A228="","",CONCATENATE("Refi_UHG_2"," / ",Monatsverwendungsnachweis!$D$7," / ",RIGHT(Monatsverwendungsnachweis!$F$7,2)," / ",ROW()-1))</f>
        <v/>
      </c>
      <c r="D228" s="330" t="str">
        <f t="shared" si="21"/>
        <v/>
      </c>
      <c r="E228" s="330" t="str">
        <f t="shared" si="22"/>
        <v/>
      </c>
      <c r="F228" s="329" t="str">
        <f>IF(A228="","",VLOOKUP(Monatsverwendungsnachweis!B239,Positionen,10,FALSE))</f>
        <v/>
      </c>
      <c r="G228" s="328" t="str">
        <f>IF(A228="","",CONCATENATE(UHG_csv!G228," x ",VLOOKUP(Monatsverwendungsnachweis!$B239,Positionen,11,FALSE)*100,"%"))</f>
        <v/>
      </c>
      <c r="H228" s="447" t="str">
        <f>IF(A228="","",ROUND(UHG_csv!H228*VLOOKUP(Monatsverwendungsnachweis!$B239,Positionen,11,FALSE),2))</f>
        <v/>
      </c>
      <c r="I228" s="447" t="str">
        <f t="shared" si="23"/>
        <v/>
      </c>
      <c r="J228" s="329" t="str">
        <f>IF(A228="","",IF(Monatsverwendungsnachweis!S239="","",Monatsverwendungsnachweis!S239))</f>
        <v/>
      </c>
      <c r="K228" s="329" t="str">
        <f t="shared" si="24"/>
        <v/>
      </c>
      <c r="L228" s="541">
        <f>Monatsverwendungsnachweis!B239</f>
        <v>0</v>
      </c>
    </row>
    <row r="229" spans="1:12" x14ac:dyDescent="0.25">
      <c r="A229" s="328" t="str">
        <f>IF(UHG_Refi_1_csv!A229="","",IF(VLOOKUP(Monatsverwendungsnachweis!B240,Positionen,9,FALSE)="","",IFERROR(VLOOKUP(Monatsverwendungsnachweis!B240,Positionen,9,FALSE),"")))</f>
        <v/>
      </c>
      <c r="B229" s="329" t="str">
        <f t="shared" si="20"/>
        <v/>
      </c>
      <c r="C229" s="328" t="str">
        <f>IF(A229="","",CONCATENATE("Refi_UHG_2"," / ",Monatsverwendungsnachweis!$D$7," / ",RIGHT(Monatsverwendungsnachweis!$F$7,2)," / ",ROW()-1))</f>
        <v/>
      </c>
      <c r="D229" s="330" t="str">
        <f t="shared" si="21"/>
        <v/>
      </c>
      <c r="E229" s="330" t="str">
        <f t="shared" si="22"/>
        <v/>
      </c>
      <c r="F229" s="329" t="str">
        <f>IF(A229="","",VLOOKUP(Monatsverwendungsnachweis!B240,Positionen,10,FALSE))</f>
        <v/>
      </c>
      <c r="G229" s="328" t="str">
        <f>IF(A229="","",CONCATENATE(UHG_csv!G229," x ",VLOOKUP(Monatsverwendungsnachweis!$B240,Positionen,11,FALSE)*100,"%"))</f>
        <v/>
      </c>
      <c r="H229" s="447" t="str">
        <f>IF(A229="","",ROUND(UHG_csv!H229*VLOOKUP(Monatsverwendungsnachweis!$B240,Positionen,11,FALSE),2))</f>
        <v/>
      </c>
      <c r="I229" s="447" t="str">
        <f t="shared" si="23"/>
        <v/>
      </c>
      <c r="J229" s="329" t="str">
        <f>IF(A229="","",IF(Monatsverwendungsnachweis!S240="","",Monatsverwendungsnachweis!S240))</f>
        <v/>
      </c>
      <c r="K229" s="329" t="str">
        <f t="shared" si="24"/>
        <v/>
      </c>
      <c r="L229" s="541">
        <f>Monatsverwendungsnachweis!B240</f>
        <v>0</v>
      </c>
    </row>
    <row r="230" spans="1:12" x14ac:dyDescent="0.25">
      <c r="A230" s="328" t="str">
        <f>IF(UHG_Refi_1_csv!A230="","",IF(VLOOKUP(Monatsverwendungsnachweis!B241,Positionen,9,FALSE)="","",IFERROR(VLOOKUP(Monatsverwendungsnachweis!B241,Positionen,9,FALSE),"")))</f>
        <v/>
      </c>
      <c r="B230" s="329" t="str">
        <f t="shared" ref="B230:B301" si="25">IF(A230="","","ZE")</f>
        <v/>
      </c>
      <c r="C230" s="328" t="str">
        <f>IF(A230="","",CONCATENATE("Refi_UHG_2"," / ",Monatsverwendungsnachweis!$D$7," / ",RIGHT(Monatsverwendungsnachweis!$F$7,2)," / ",ROW()-1))</f>
        <v/>
      </c>
      <c r="D230" s="330" t="str">
        <f t="shared" ref="D230:D301" si="26">IF(A230="","",Monatsende)</f>
        <v/>
      </c>
      <c r="E230" s="330" t="str">
        <f t="shared" ref="E230:E301" si="27">IF(A230="","",Monatsende)</f>
        <v/>
      </c>
      <c r="F230" s="329" t="str">
        <f>IF(A230="","",VLOOKUP(Monatsverwendungsnachweis!B241,Positionen,10,FALSE))</f>
        <v/>
      </c>
      <c r="G230" s="328" t="str">
        <f>IF(A230="","",CONCATENATE(UHG_csv!G230," x ",VLOOKUP(Monatsverwendungsnachweis!$B241,Positionen,11,FALSE)*100,"%"))</f>
        <v/>
      </c>
      <c r="H230" s="447" t="str">
        <f>IF(A230="","",ROUND(UHG_csv!H230*VLOOKUP(Monatsverwendungsnachweis!$B241,Positionen,11,FALSE),2))</f>
        <v/>
      </c>
      <c r="I230" s="447" t="str">
        <f t="shared" ref="I230:I301" si="28">IF(A230="","",H230)</f>
        <v/>
      </c>
      <c r="J230" s="329" t="str">
        <f>IF(A230="","",IF(Monatsverwendungsnachweis!S241="","",Monatsverwendungsnachweis!S241))</f>
        <v/>
      </c>
      <c r="K230" s="329" t="str">
        <f t="shared" ref="K230:K301" si="29">IF(A230="","","0")</f>
        <v/>
      </c>
      <c r="L230" s="541">
        <f>Monatsverwendungsnachweis!B241</f>
        <v>0</v>
      </c>
    </row>
    <row r="231" spans="1:12" x14ac:dyDescent="0.25">
      <c r="A231" s="328" t="str">
        <f>IF(UHG_Refi_1_csv!A231="","",IF(VLOOKUP(Monatsverwendungsnachweis!B242,Positionen,9,FALSE)="","",IFERROR(VLOOKUP(Monatsverwendungsnachweis!B242,Positionen,9,FALSE),"")))</f>
        <v/>
      </c>
      <c r="B231" s="329" t="str">
        <f t="shared" si="25"/>
        <v/>
      </c>
      <c r="C231" s="328" t="str">
        <f>IF(A231="","",CONCATENATE("Refi_UHG_2"," / ",Monatsverwendungsnachweis!$D$7," / ",RIGHT(Monatsverwendungsnachweis!$F$7,2)," / ",ROW()-1))</f>
        <v/>
      </c>
      <c r="D231" s="330" t="str">
        <f t="shared" si="26"/>
        <v/>
      </c>
      <c r="E231" s="330" t="str">
        <f t="shared" si="27"/>
        <v/>
      </c>
      <c r="F231" s="329" t="str">
        <f>IF(A231="","",VLOOKUP(Monatsverwendungsnachweis!B242,Positionen,10,FALSE))</f>
        <v/>
      </c>
      <c r="G231" s="328" t="str">
        <f>IF(A231="","",CONCATENATE(UHG_csv!G231," x ",VLOOKUP(Monatsverwendungsnachweis!$B242,Positionen,11,FALSE)*100,"%"))</f>
        <v/>
      </c>
      <c r="H231" s="447" t="str">
        <f>IF(A231="","",ROUND(UHG_csv!H231*VLOOKUP(Monatsverwendungsnachweis!$B242,Positionen,11,FALSE),2))</f>
        <v/>
      </c>
      <c r="I231" s="447" t="str">
        <f t="shared" si="28"/>
        <v/>
      </c>
      <c r="J231" s="329" t="str">
        <f>IF(A231="","",IF(Monatsverwendungsnachweis!S242="","",Monatsverwendungsnachweis!S242))</f>
        <v/>
      </c>
      <c r="K231" s="329" t="str">
        <f t="shared" si="29"/>
        <v/>
      </c>
      <c r="L231" s="541">
        <f>Monatsverwendungsnachweis!B242</f>
        <v>0</v>
      </c>
    </row>
    <row r="232" spans="1:12" x14ac:dyDescent="0.25">
      <c r="A232" s="328" t="str">
        <f>IF(UHG_Refi_1_csv!A232="","",IF(VLOOKUP(Monatsverwendungsnachweis!B243,Positionen,9,FALSE)="","",IFERROR(VLOOKUP(Monatsverwendungsnachweis!B243,Positionen,9,FALSE),"")))</f>
        <v/>
      </c>
      <c r="B232" s="329" t="str">
        <f t="shared" si="25"/>
        <v/>
      </c>
      <c r="C232" s="328" t="str">
        <f>IF(A232="","",CONCATENATE("Refi_UHG_2"," / ",Monatsverwendungsnachweis!$D$7," / ",RIGHT(Monatsverwendungsnachweis!$F$7,2)," / ",ROW()-1))</f>
        <v/>
      </c>
      <c r="D232" s="330" t="str">
        <f t="shared" si="26"/>
        <v/>
      </c>
      <c r="E232" s="330" t="str">
        <f t="shared" si="27"/>
        <v/>
      </c>
      <c r="F232" s="329" t="str">
        <f>IF(A232="","",VLOOKUP(Monatsverwendungsnachweis!B243,Positionen,10,FALSE))</f>
        <v/>
      </c>
      <c r="G232" s="328" t="str">
        <f>IF(A232="","",CONCATENATE(UHG_csv!G232," x ",VLOOKUP(Monatsverwendungsnachweis!$B243,Positionen,11,FALSE)*100,"%"))</f>
        <v/>
      </c>
      <c r="H232" s="447" t="str">
        <f>IF(A232="","",ROUND(UHG_csv!H232*VLOOKUP(Monatsverwendungsnachweis!$B243,Positionen,11,FALSE),2))</f>
        <v/>
      </c>
      <c r="I232" s="447" t="str">
        <f t="shared" si="28"/>
        <v/>
      </c>
      <c r="J232" s="329" t="str">
        <f>IF(A232="","",IF(Monatsverwendungsnachweis!S243="","",Monatsverwendungsnachweis!S243))</f>
        <v/>
      </c>
      <c r="K232" s="329" t="str">
        <f t="shared" si="29"/>
        <v/>
      </c>
      <c r="L232" s="541">
        <f>Monatsverwendungsnachweis!B243</f>
        <v>0</v>
      </c>
    </row>
    <row r="233" spans="1:12" x14ac:dyDescent="0.25">
      <c r="A233" s="328" t="str">
        <f>IF(UHG_Refi_1_csv!A233="","",IF(VLOOKUP(Monatsverwendungsnachweis!B244,Positionen,9,FALSE)="","",IFERROR(VLOOKUP(Monatsverwendungsnachweis!B244,Positionen,9,FALSE),"")))</f>
        <v/>
      </c>
      <c r="B233" s="329" t="str">
        <f t="shared" si="25"/>
        <v/>
      </c>
      <c r="C233" s="328" t="str">
        <f>IF(A233="","",CONCATENATE("Refi_UHG_2"," / ",Monatsverwendungsnachweis!$D$7," / ",RIGHT(Monatsverwendungsnachweis!$F$7,2)," / ",ROW()-1))</f>
        <v/>
      </c>
      <c r="D233" s="330" t="str">
        <f t="shared" si="26"/>
        <v/>
      </c>
      <c r="E233" s="330" t="str">
        <f t="shared" si="27"/>
        <v/>
      </c>
      <c r="F233" s="329" t="str">
        <f>IF(A233="","",VLOOKUP(Monatsverwendungsnachweis!B244,Positionen,10,FALSE))</f>
        <v/>
      </c>
      <c r="G233" s="328" t="str">
        <f>IF(A233="","",CONCATENATE(UHG_csv!G233," x ",VLOOKUP(Monatsverwendungsnachweis!$B244,Positionen,11,FALSE)*100,"%"))</f>
        <v/>
      </c>
      <c r="H233" s="447" t="str">
        <f>IF(A233="","",ROUND(UHG_csv!H233*VLOOKUP(Monatsverwendungsnachweis!$B244,Positionen,11,FALSE),2))</f>
        <v/>
      </c>
      <c r="I233" s="447" t="str">
        <f t="shared" si="28"/>
        <v/>
      </c>
      <c r="J233" s="329" t="str">
        <f>IF(A233="","",IF(Monatsverwendungsnachweis!S244="","",Monatsverwendungsnachweis!S244))</f>
        <v/>
      </c>
      <c r="K233" s="329" t="str">
        <f t="shared" si="29"/>
        <v/>
      </c>
      <c r="L233" s="541">
        <f>Monatsverwendungsnachweis!B244</f>
        <v>0</v>
      </c>
    </row>
    <row r="234" spans="1:12" x14ac:dyDescent="0.25">
      <c r="A234" s="328" t="str">
        <f>IF(UHG_Refi_1_csv!A234="","",IF(VLOOKUP(Monatsverwendungsnachweis!B245,Positionen,9,FALSE)="","",IFERROR(VLOOKUP(Monatsverwendungsnachweis!B245,Positionen,9,FALSE),"")))</f>
        <v/>
      </c>
      <c r="B234" s="329" t="str">
        <f t="shared" si="25"/>
        <v/>
      </c>
      <c r="C234" s="328" t="str">
        <f>IF(A234="","",CONCATENATE("Refi_UHG_2"," / ",Monatsverwendungsnachweis!$D$7," / ",RIGHT(Monatsverwendungsnachweis!$F$7,2)," / ",ROW()-1))</f>
        <v/>
      </c>
      <c r="D234" s="330" t="str">
        <f t="shared" si="26"/>
        <v/>
      </c>
      <c r="E234" s="330" t="str">
        <f t="shared" si="27"/>
        <v/>
      </c>
      <c r="F234" s="329" t="str">
        <f>IF(A234="","",VLOOKUP(Monatsverwendungsnachweis!B245,Positionen,10,FALSE))</f>
        <v/>
      </c>
      <c r="G234" s="328" t="str">
        <f>IF(A234="","",CONCATENATE(UHG_csv!G234," x ",VLOOKUP(Monatsverwendungsnachweis!$B245,Positionen,11,FALSE)*100,"%"))</f>
        <v/>
      </c>
      <c r="H234" s="447" t="str">
        <f>IF(A234="","",ROUND(UHG_csv!H234*VLOOKUP(Monatsverwendungsnachweis!$B245,Positionen,11,FALSE),2))</f>
        <v/>
      </c>
      <c r="I234" s="447" t="str">
        <f t="shared" si="28"/>
        <v/>
      </c>
      <c r="J234" s="329" t="str">
        <f>IF(A234="","",IF(Monatsverwendungsnachweis!S245="","",Monatsverwendungsnachweis!S245))</f>
        <v/>
      </c>
      <c r="K234" s="329" t="str">
        <f t="shared" si="29"/>
        <v/>
      </c>
      <c r="L234" s="541">
        <f>Monatsverwendungsnachweis!B245</f>
        <v>0</v>
      </c>
    </row>
    <row r="235" spans="1:12" x14ac:dyDescent="0.25">
      <c r="A235" s="328" t="str">
        <f>IF(UHG_Refi_1_csv!A235="","",IF(VLOOKUP(Monatsverwendungsnachweis!B246,Positionen,9,FALSE)="","",IFERROR(VLOOKUP(Monatsverwendungsnachweis!B246,Positionen,9,FALSE),"")))</f>
        <v/>
      </c>
      <c r="B235" s="329" t="str">
        <f t="shared" si="25"/>
        <v/>
      </c>
      <c r="C235" s="328" t="str">
        <f>IF(A235="","",CONCATENATE("Refi_UHG_2"," / ",Monatsverwendungsnachweis!$D$7," / ",RIGHT(Monatsverwendungsnachweis!$F$7,2)," / ",ROW()-1))</f>
        <v/>
      </c>
      <c r="D235" s="330" t="str">
        <f t="shared" si="26"/>
        <v/>
      </c>
      <c r="E235" s="330" t="str">
        <f t="shared" si="27"/>
        <v/>
      </c>
      <c r="F235" s="329" t="str">
        <f>IF(A235="","",VLOOKUP(Monatsverwendungsnachweis!B246,Positionen,10,FALSE))</f>
        <v/>
      </c>
      <c r="G235" s="328" t="str">
        <f>IF(A235="","",CONCATENATE(UHG_csv!G235," x ",VLOOKUP(Monatsverwendungsnachweis!$B246,Positionen,11,FALSE)*100,"%"))</f>
        <v/>
      </c>
      <c r="H235" s="447" t="str">
        <f>IF(A235="","",ROUND(UHG_csv!H235*VLOOKUP(Monatsverwendungsnachweis!$B246,Positionen,11,FALSE),2))</f>
        <v/>
      </c>
      <c r="I235" s="447" t="str">
        <f t="shared" si="28"/>
        <v/>
      </c>
      <c r="J235" s="329" t="str">
        <f>IF(A235="","",IF(Monatsverwendungsnachweis!S246="","",Monatsverwendungsnachweis!S246))</f>
        <v/>
      </c>
      <c r="K235" s="329" t="str">
        <f t="shared" si="29"/>
        <v/>
      </c>
      <c r="L235" s="541">
        <f>Monatsverwendungsnachweis!B246</f>
        <v>0</v>
      </c>
    </row>
    <row r="236" spans="1:12" x14ac:dyDescent="0.25">
      <c r="A236" s="328" t="str">
        <f>IF(UHG_Refi_1_csv!A236="","",IF(VLOOKUP(Monatsverwendungsnachweis!B247,Positionen,9,FALSE)="","",IFERROR(VLOOKUP(Monatsverwendungsnachweis!B247,Positionen,9,FALSE),"")))</f>
        <v/>
      </c>
      <c r="B236" s="329" t="str">
        <f t="shared" si="25"/>
        <v/>
      </c>
      <c r="C236" s="328" t="str">
        <f>IF(A236="","",CONCATENATE("Refi_UHG_2"," / ",Monatsverwendungsnachweis!$D$7," / ",RIGHT(Monatsverwendungsnachweis!$F$7,2)," / ",ROW()-1))</f>
        <v/>
      </c>
      <c r="D236" s="330" t="str">
        <f t="shared" si="26"/>
        <v/>
      </c>
      <c r="E236" s="330" t="str">
        <f t="shared" si="27"/>
        <v/>
      </c>
      <c r="F236" s="329" t="str">
        <f>IF(A236="","",VLOOKUP(Monatsverwendungsnachweis!B247,Positionen,10,FALSE))</f>
        <v/>
      </c>
      <c r="G236" s="328" t="str">
        <f>IF(A236="","",CONCATENATE(UHG_csv!G236," x ",VLOOKUP(Monatsverwendungsnachweis!$B247,Positionen,11,FALSE)*100,"%"))</f>
        <v/>
      </c>
      <c r="H236" s="447" t="str">
        <f>IF(A236="","",ROUND(UHG_csv!H236*VLOOKUP(Monatsverwendungsnachweis!$B247,Positionen,11,FALSE),2))</f>
        <v/>
      </c>
      <c r="I236" s="447" t="str">
        <f t="shared" si="28"/>
        <v/>
      </c>
      <c r="J236" s="329" t="str">
        <f>IF(A236="","",IF(Monatsverwendungsnachweis!S247="","",Monatsverwendungsnachweis!S247))</f>
        <v/>
      </c>
      <c r="K236" s="329" t="str">
        <f t="shared" si="29"/>
        <v/>
      </c>
      <c r="L236" s="541">
        <f>Monatsverwendungsnachweis!B247</f>
        <v>0</v>
      </c>
    </row>
    <row r="237" spans="1:12" x14ac:dyDescent="0.25">
      <c r="A237" s="328" t="str">
        <f>IF(UHG_Refi_1_csv!A237="","",IF(VLOOKUP(Monatsverwendungsnachweis!B248,Positionen,9,FALSE)="","",IFERROR(VLOOKUP(Monatsverwendungsnachweis!B248,Positionen,9,FALSE),"")))</f>
        <v/>
      </c>
      <c r="B237" s="329" t="str">
        <f t="shared" si="25"/>
        <v/>
      </c>
      <c r="C237" s="328" t="str">
        <f>IF(A237="","",CONCATENATE("Refi_UHG_2"," / ",Monatsverwendungsnachweis!$D$7," / ",RIGHT(Monatsverwendungsnachweis!$F$7,2)," / ",ROW()-1))</f>
        <v/>
      </c>
      <c r="D237" s="330" t="str">
        <f t="shared" si="26"/>
        <v/>
      </c>
      <c r="E237" s="330" t="str">
        <f t="shared" si="27"/>
        <v/>
      </c>
      <c r="F237" s="329" t="str">
        <f>IF(A237="","",VLOOKUP(Monatsverwendungsnachweis!B248,Positionen,10,FALSE))</f>
        <v/>
      </c>
      <c r="G237" s="328" t="str">
        <f>IF(A237="","",CONCATENATE(UHG_csv!G237," x ",VLOOKUP(Monatsverwendungsnachweis!$B248,Positionen,11,FALSE)*100,"%"))</f>
        <v/>
      </c>
      <c r="H237" s="447" t="str">
        <f>IF(A237="","",ROUND(UHG_csv!H237*VLOOKUP(Monatsverwendungsnachweis!$B248,Positionen,11,FALSE),2))</f>
        <v/>
      </c>
      <c r="I237" s="447" t="str">
        <f t="shared" si="28"/>
        <v/>
      </c>
      <c r="J237" s="329" t="str">
        <f>IF(A237="","",IF(Monatsverwendungsnachweis!S248="","",Monatsverwendungsnachweis!S248))</f>
        <v/>
      </c>
      <c r="K237" s="329" t="str">
        <f t="shared" si="29"/>
        <v/>
      </c>
      <c r="L237" s="541">
        <f>Monatsverwendungsnachweis!B248</f>
        <v>0</v>
      </c>
    </row>
    <row r="238" spans="1:12" x14ac:dyDescent="0.25">
      <c r="A238" s="328" t="str">
        <f>IF(UHG_Refi_1_csv!A238="","",IF(VLOOKUP(Monatsverwendungsnachweis!B249,Positionen,9,FALSE)="","",IFERROR(VLOOKUP(Monatsverwendungsnachweis!B249,Positionen,9,FALSE),"")))</f>
        <v/>
      </c>
      <c r="B238" s="329" t="str">
        <f t="shared" si="25"/>
        <v/>
      </c>
      <c r="C238" s="328" t="str">
        <f>IF(A238="","",CONCATENATE("Refi_UHG_2"," / ",Monatsverwendungsnachweis!$D$7," / ",RIGHT(Monatsverwendungsnachweis!$F$7,2)," / ",ROW()-1))</f>
        <v/>
      </c>
      <c r="D238" s="330" t="str">
        <f t="shared" si="26"/>
        <v/>
      </c>
      <c r="E238" s="330" t="str">
        <f t="shared" si="27"/>
        <v/>
      </c>
      <c r="F238" s="329" t="str">
        <f>IF(A238="","",VLOOKUP(Monatsverwendungsnachweis!B249,Positionen,10,FALSE))</f>
        <v/>
      </c>
      <c r="G238" s="328" t="str">
        <f>IF(A238="","",CONCATENATE(UHG_csv!G238," x ",VLOOKUP(Monatsverwendungsnachweis!$B249,Positionen,11,FALSE)*100,"%"))</f>
        <v/>
      </c>
      <c r="H238" s="447" t="str">
        <f>IF(A238="","",ROUND(UHG_csv!H238*VLOOKUP(Monatsverwendungsnachweis!$B249,Positionen,11,FALSE),2))</f>
        <v/>
      </c>
      <c r="I238" s="447" t="str">
        <f t="shared" si="28"/>
        <v/>
      </c>
      <c r="J238" s="329" t="str">
        <f>IF(A238="","",IF(Monatsverwendungsnachweis!S249="","",Monatsverwendungsnachweis!S249))</f>
        <v/>
      </c>
      <c r="K238" s="329" t="str">
        <f t="shared" si="29"/>
        <v/>
      </c>
      <c r="L238" s="541">
        <f>Monatsverwendungsnachweis!B249</f>
        <v>0</v>
      </c>
    </row>
    <row r="239" spans="1:12" x14ac:dyDescent="0.25">
      <c r="A239" s="328" t="str">
        <f>IF(UHG_Refi_1_csv!A239="","",IF(VLOOKUP(Monatsverwendungsnachweis!B250,Positionen,9,FALSE)="","",IFERROR(VLOOKUP(Monatsverwendungsnachweis!B250,Positionen,9,FALSE),"")))</f>
        <v/>
      </c>
      <c r="B239" s="329" t="str">
        <f t="shared" si="25"/>
        <v/>
      </c>
      <c r="C239" s="328" t="str">
        <f>IF(A239="","",CONCATENATE("Refi_UHG_2"," / ",Monatsverwendungsnachweis!$D$7," / ",RIGHT(Monatsverwendungsnachweis!$F$7,2)," / ",ROW()-1))</f>
        <v/>
      </c>
      <c r="D239" s="330" t="str">
        <f t="shared" si="26"/>
        <v/>
      </c>
      <c r="E239" s="330" t="str">
        <f t="shared" si="27"/>
        <v/>
      </c>
      <c r="F239" s="329" t="str">
        <f>IF(A239="","",VLOOKUP(Monatsverwendungsnachweis!B250,Positionen,10,FALSE))</f>
        <v/>
      </c>
      <c r="G239" s="328" t="str">
        <f>IF(A239="","",CONCATENATE(UHG_csv!G239," x ",VLOOKUP(Monatsverwendungsnachweis!$B250,Positionen,11,FALSE)*100,"%"))</f>
        <v/>
      </c>
      <c r="H239" s="447" t="str">
        <f>IF(A239="","",ROUND(UHG_csv!H239*VLOOKUP(Monatsverwendungsnachweis!$B250,Positionen,11,FALSE),2))</f>
        <v/>
      </c>
      <c r="I239" s="447" t="str">
        <f t="shared" si="28"/>
        <v/>
      </c>
      <c r="J239" s="329" t="str">
        <f>IF(A239="","",IF(Monatsverwendungsnachweis!S250="","",Monatsverwendungsnachweis!S250))</f>
        <v/>
      </c>
      <c r="K239" s="329" t="str">
        <f t="shared" si="29"/>
        <v/>
      </c>
      <c r="L239" s="541">
        <f>Monatsverwendungsnachweis!B250</f>
        <v>0</v>
      </c>
    </row>
    <row r="240" spans="1:12" x14ac:dyDescent="0.25">
      <c r="A240" s="328" t="str">
        <f>IF(UHG_Refi_1_csv!A240="","",IF(VLOOKUP(Monatsverwendungsnachweis!B251,Positionen,9,FALSE)="","",IFERROR(VLOOKUP(Monatsverwendungsnachweis!B251,Positionen,9,FALSE),"")))</f>
        <v/>
      </c>
      <c r="B240" s="329" t="str">
        <f t="shared" si="25"/>
        <v/>
      </c>
      <c r="C240" s="328" t="str">
        <f>IF(A240="","",CONCATENATE("Refi_UHG_2"," / ",Monatsverwendungsnachweis!$D$7," / ",RIGHT(Monatsverwendungsnachweis!$F$7,2)," / ",ROW()-1))</f>
        <v/>
      </c>
      <c r="D240" s="330" t="str">
        <f t="shared" si="26"/>
        <v/>
      </c>
      <c r="E240" s="330" t="str">
        <f t="shared" si="27"/>
        <v/>
      </c>
      <c r="F240" s="329" t="str">
        <f>IF(A240="","",VLOOKUP(Monatsverwendungsnachweis!B251,Positionen,10,FALSE))</f>
        <v/>
      </c>
      <c r="G240" s="328" t="str">
        <f>IF(A240="","",CONCATENATE(UHG_csv!G240," x ",VLOOKUP(Monatsverwendungsnachweis!$B251,Positionen,11,FALSE)*100,"%"))</f>
        <v/>
      </c>
      <c r="H240" s="447" t="str">
        <f>IF(A240="","",ROUND(UHG_csv!H240*VLOOKUP(Monatsverwendungsnachweis!$B251,Positionen,11,FALSE),2))</f>
        <v/>
      </c>
      <c r="I240" s="447" t="str">
        <f t="shared" si="28"/>
        <v/>
      </c>
      <c r="J240" s="329" t="str">
        <f>IF(A240="","",IF(Monatsverwendungsnachweis!S251="","",Monatsverwendungsnachweis!S251))</f>
        <v/>
      </c>
      <c r="K240" s="329" t="str">
        <f t="shared" si="29"/>
        <v/>
      </c>
      <c r="L240" s="541">
        <f>Monatsverwendungsnachweis!B251</f>
        <v>0</v>
      </c>
    </row>
    <row r="241" spans="1:12" x14ac:dyDescent="0.25">
      <c r="A241" s="328" t="str">
        <f>IF(UHG_Refi_1_csv!A241="","",IF(VLOOKUP(Monatsverwendungsnachweis!B252,Positionen,9,FALSE)="","",IFERROR(VLOOKUP(Monatsverwendungsnachweis!B252,Positionen,9,FALSE),"")))</f>
        <v/>
      </c>
      <c r="B241" s="329" t="str">
        <f t="shared" si="25"/>
        <v/>
      </c>
      <c r="C241" s="328" t="str">
        <f>IF(A241="","",CONCATENATE("Refi_UHG_2"," / ",Monatsverwendungsnachweis!$D$7," / ",RIGHT(Monatsverwendungsnachweis!$F$7,2)," / ",ROW()-1))</f>
        <v/>
      </c>
      <c r="D241" s="330" t="str">
        <f t="shared" si="26"/>
        <v/>
      </c>
      <c r="E241" s="330" t="str">
        <f t="shared" si="27"/>
        <v/>
      </c>
      <c r="F241" s="329" t="str">
        <f>IF(A241="","",VLOOKUP(Monatsverwendungsnachweis!B252,Positionen,10,FALSE))</f>
        <v/>
      </c>
      <c r="G241" s="328" t="str">
        <f>IF(A241="","",CONCATENATE(UHG_csv!G241," x ",VLOOKUP(Monatsverwendungsnachweis!$B252,Positionen,11,FALSE)*100,"%"))</f>
        <v/>
      </c>
      <c r="H241" s="447" t="str">
        <f>IF(A241="","",ROUND(UHG_csv!H241*VLOOKUP(Monatsverwendungsnachweis!$B252,Positionen,11,FALSE),2))</f>
        <v/>
      </c>
      <c r="I241" s="447" t="str">
        <f t="shared" si="28"/>
        <v/>
      </c>
      <c r="J241" s="329" t="str">
        <f>IF(A241="","",IF(Monatsverwendungsnachweis!S252="","",Monatsverwendungsnachweis!S252))</f>
        <v/>
      </c>
      <c r="K241" s="329" t="str">
        <f t="shared" si="29"/>
        <v/>
      </c>
      <c r="L241" s="541">
        <f>Monatsverwendungsnachweis!B252</f>
        <v>0</v>
      </c>
    </row>
    <row r="242" spans="1:12" x14ac:dyDescent="0.25">
      <c r="A242" s="328" t="str">
        <f>IF(UHG_Refi_1_csv!A242="","",IF(VLOOKUP(Monatsverwendungsnachweis!B253,Positionen,9,FALSE)="","",IFERROR(VLOOKUP(Monatsverwendungsnachweis!B253,Positionen,9,FALSE),"")))</f>
        <v/>
      </c>
      <c r="B242" s="329" t="str">
        <f t="shared" si="25"/>
        <v/>
      </c>
      <c r="C242" s="328" t="str">
        <f>IF(A242="","",CONCATENATE("Refi_UHG_2"," / ",Monatsverwendungsnachweis!$D$7," / ",RIGHT(Monatsverwendungsnachweis!$F$7,2)," / ",ROW()-1))</f>
        <v/>
      </c>
      <c r="D242" s="330" t="str">
        <f t="shared" si="26"/>
        <v/>
      </c>
      <c r="E242" s="330" t="str">
        <f t="shared" si="27"/>
        <v/>
      </c>
      <c r="F242" s="329" t="str">
        <f>IF(A242="","",VLOOKUP(Monatsverwendungsnachweis!B253,Positionen,10,FALSE))</f>
        <v/>
      </c>
      <c r="G242" s="328" t="str">
        <f>IF(A242="","",CONCATENATE(UHG_csv!G242," x ",VLOOKUP(Monatsverwendungsnachweis!$B253,Positionen,11,FALSE)*100,"%"))</f>
        <v/>
      </c>
      <c r="H242" s="447" t="str">
        <f>IF(A242="","",ROUND(UHG_csv!H242*VLOOKUP(Monatsverwendungsnachweis!$B253,Positionen,11,FALSE),2))</f>
        <v/>
      </c>
      <c r="I242" s="447" t="str">
        <f t="shared" si="28"/>
        <v/>
      </c>
      <c r="J242" s="329" t="str">
        <f>IF(A242="","",IF(Monatsverwendungsnachweis!S253="","",Monatsverwendungsnachweis!S253))</f>
        <v/>
      </c>
      <c r="K242" s="329" t="str">
        <f t="shared" si="29"/>
        <v/>
      </c>
      <c r="L242" s="541">
        <f>Monatsverwendungsnachweis!B253</f>
        <v>0</v>
      </c>
    </row>
    <row r="243" spans="1:12" x14ac:dyDescent="0.25">
      <c r="A243" s="328" t="str">
        <f>IF(UHG_Refi_1_csv!A243="","",IF(VLOOKUP(Monatsverwendungsnachweis!B254,Positionen,9,FALSE)="","",IFERROR(VLOOKUP(Monatsverwendungsnachweis!B254,Positionen,9,FALSE),"")))</f>
        <v/>
      </c>
      <c r="B243" s="329" t="str">
        <f t="shared" si="25"/>
        <v/>
      </c>
      <c r="C243" s="328" t="str">
        <f>IF(A243="","",CONCATENATE("Refi_UHG_2"," / ",Monatsverwendungsnachweis!$D$7," / ",RIGHT(Monatsverwendungsnachweis!$F$7,2)," / ",ROW()-1))</f>
        <v/>
      </c>
      <c r="D243" s="330" t="str">
        <f t="shared" si="26"/>
        <v/>
      </c>
      <c r="E243" s="330" t="str">
        <f t="shared" si="27"/>
        <v/>
      </c>
      <c r="F243" s="329" t="str">
        <f>IF(A243="","",VLOOKUP(Monatsverwendungsnachweis!B254,Positionen,10,FALSE))</f>
        <v/>
      </c>
      <c r="G243" s="328" t="str">
        <f>IF(A243="","",CONCATENATE(UHG_csv!G243," x ",VLOOKUP(Monatsverwendungsnachweis!$B254,Positionen,11,FALSE)*100,"%"))</f>
        <v/>
      </c>
      <c r="H243" s="447" t="str">
        <f>IF(A243="","",ROUND(UHG_csv!H243*VLOOKUP(Monatsverwendungsnachweis!$B254,Positionen,11,FALSE),2))</f>
        <v/>
      </c>
      <c r="I243" s="447" t="str">
        <f t="shared" si="28"/>
        <v/>
      </c>
      <c r="J243" s="329" t="str">
        <f>IF(A243="","",IF(Monatsverwendungsnachweis!S254="","",Monatsverwendungsnachweis!S254))</f>
        <v/>
      </c>
      <c r="K243" s="329" t="str">
        <f t="shared" si="29"/>
        <v/>
      </c>
      <c r="L243" s="541">
        <f>Monatsverwendungsnachweis!B254</f>
        <v>0</v>
      </c>
    </row>
    <row r="244" spans="1:12" x14ac:dyDescent="0.25">
      <c r="A244" s="328" t="str">
        <f>IF(UHG_Refi_1_csv!A244="","",IF(VLOOKUP(Monatsverwendungsnachweis!B255,Positionen,9,FALSE)="","",IFERROR(VLOOKUP(Monatsverwendungsnachweis!B255,Positionen,9,FALSE),"")))</f>
        <v/>
      </c>
      <c r="B244" s="329" t="str">
        <f t="shared" si="25"/>
        <v/>
      </c>
      <c r="C244" s="328" t="str">
        <f>IF(A244="","",CONCATENATE("Refi_UHG_2"," / ",Monatsverwendungsnachweis!$D$7," / ",RIGHT(Monatsverwendungsnachweis!$F$7,2)," / ",ROW()-1))</f>
        <v/>
      </c>
      <c r="D244" s="330" t="str">
        <f t="shared" si="26"/>
        <v/>
      </c>
      <c r="E244" s="330" t="str">
        <f t="shared" si="27"/>
        <v/>
      </c>
      <c r="F244" s="329" t="str">
        <f>IF(A244="","",VLOOKUP(Monatsverwendungsnachweis!B255,Positionen,10,FALSE))</f>
        <v/>
      </c>
      <c r="G244" s="328" t="str">
        <f>IF(A244="","",CONCATENATE(UHG_csv!G244," x ",VLOOKUP(Monatsverwendungsnachweis!$B255,Positionen,11,FALSE)*100,"%"))</f>
        <v/>
      </c>
      <c r="H244" s="447" t="str">
        <f>IF(A244="","",ROUND(UHG_csv!H244*VLOOKUP(Monatsverwendungsnachweis!$B255,Positionen,11,FALSE),2))</f>
        <v/>
      </c>
      <c r="I244" s="447" t="str">
        <f t="shared" si="28"/>
        <v/>
      </c>
      <c r="J244" s="329" t="str">
        <f>IF(A244="","",IF(Monatsverwendungsnachweis!S255="","",Monatsverwendungsnachweis!S255))</f>
        <v/>
      </c>
      <c r="K244" s="329" t="str">
        <f t="shared" si="29"/>
        <v/>
      </c>
      <c r="L244" s="541">
        <f>Monatsverwendungsnachweis!B255</f>
        <v>0</v>
      </c>
    </row>
    <row r="245" spans="1:12" x14ac:dyDescent="0.25">
      <c r="A245" s="328" t="str">
        <f>IF(UHG_Refi_1_csv!A245="","",IF(VLOOKUP(Monatsverwendungsnachweis!B256,Positionen,9,FALSE)="","",IFERROR(VLOOKUP(Monatsverwendungsnachweis!B256,Positionen,9,FALSE),"")))</f>
        <v/>
      </c>
      <c r="B245" s="329" t="str">
        <f t="shared" si="25"/>
        <v/>
      </c>
      <c r="C245" s="328" t="str">
        <f>IF(A245="","",CONCATENATE("Refi_UHG_2"," / ",Monatsverwendungsnachweis!$D$7," / ",RIGHT(Monatsverwendungsnachweis!$F$7,2)," / ",ROW()-1))</f>
        <v/>
      </c>
      <c r="D245" s="330" t="str">
        <f t="shared" si="26"/>
        <v/>
      </c>
      <c r="E245" s="330" t="str">
        <f t="shared" si="27"/>
        <v/>
      </c>
      <c r="F245" s="329" t="str">
        <f>IF(A245="","",VLOOKUP(Monatsverwendungsnachweis!B256,Positionen,10,FALSE))</f>
        <v/>
      </c>
      <c r="G245" s="328" t="str">
        <f>IF(A245="","",CONCATENATE(UHG_csv!G245," x ",VLOOKUP(Monatsverwendungsnachweis!$B256,Positionen,11,FALSE)*100,"%"))</f>
        <v/>
      </c>
      <c r="H245" s="447" t="str">
        <f>IF(A245="","",ROUND(UHG_csv!H245*VLOOKUP(Monatsverwendungsnachweis!$B256,Positionen,11,FALSE),2))</f>
        <v/>
      </c>
      <c r="I245" s="447" t="str">
        <f t="shared" si="28"/>
        <v/>
      </c>
      <c r="J245" s="329" t="str">
        <f>IF(A245="","",IF(Monatsverwendungsnachweis!S256="","",Monatsverwendungsnachweis!S256))</f>
        <v/>
      </c>
      <c r="K245" s="329" t="str">
        <f t="shared" si="29"/>
        <v/>
      </c>
      <c r="L245" s="541">
        <f>Monatsverwendungsnachweis!B256</f>
        <v>0</v>
      </c>
    </row>
    <row r="246" spans="1:12" x14ac:dyDescent="0.25">
      <c r="A246" s="328" t="str">
        <f>IF(UHG_Refi_1_csv!A246="","",IF(VLOOKUP(Monatsverwendungsnachweis!B257,Positionen,9,FALSE)="","",IFERROR(VLOOKUP(Monatsverwendungsnachweis!B257,Positionen,9,FALSE),"")))</f>
        <v/>
      </c>
      <c r="B246" s="329" t="str">
        <f t="shared" si="25"/>
        <v/>
      </c>
      <c r="C246" s="328" t="str">
        <f>IF(A246="","",CONCATENATE("Refi_UHG_2"," / ",Monatsverwendungsnachweis!$D$7," / ",RIGHT(Monatsverwendungsnachweis!$F$7,2)," / ",ROW()-1))</f>
        <v/>
      </c>
      <c r="D246" s="330" t="str">
        <f t="shared" si="26"/>
        <v/>
      </c>
      <c r="E246" s="330" t="str">
        <f t="shared" si="27"/>
        <v/>
      </c>
      <c r="F246" s="329" t="str">
        <f>IF(A246="","",VLOOKUP(Monatsverwendungsnachweis!B257,Positionen,10,FALSE))</f>
        <v/>
      </c>
      <c r="G246" s="328" t="str">
        <f>IF(A246="","",CONCATENATE(UHG_csv!G246," x ",VLOOKUP(Monatsverwendungsnachweis!$B257,Positionen,11,FALSE)*100,"%"))</f>
        <v/>
      </c>
      <c r="H246" s="447" t="str">
        <f>IF(A246="","",ROUND(UHG_csv!H246*VLOOKUP(Monatsverwendungsnachweis!$B257,Positionen,11,FALSE),2))</f>
        <v/>
      </c>
      <c r="I246" s="447" t="str">
        <f t="shared" si="28"/>
        <v/>
      </c>
      <c r="J246" s="329" t="str">
        <f>IF(A246="","",IF(Monatsverwendungsnachweis!S257="","",Monatsverwendungsnachweis!S257))</f>
        <v/>
      </c>
      <c r="K246" s="329" t="str">
        <f t="shared" si="29"/>
        <v/>
      </c>
      <c r="L246" s="541">
        <f>Monatsverwendungsnachweis!B257</f>
        <v>0</v>
      </c>
    </row>
    <row r="247" spans="1:12" x14ac:dyDescent="0.25">
      <c r="A247" s="328" t="str">
        <f>IF(UHG_Refi_1_csv!A247="","",IF(VLOOKUP(Monatsverwendungsnachweis!B258,Positionen,9,FALSE)="","",IFERROR(VLOOKUP(Monatsverwendungsnachweis!B258,Positionen,9,FALSE),"")))</f>
        <v/>
      </c>
      <c r="B247" s="329" t="str">
        <f t="shared" si="25"/>
        <v/>
      </c>
      <c r="C247" s="328" t="str">
        <f>IF(A247="","",CONCATENATE("Refi_UHG_2"," / ",Monatsverwendungsnachweis!$D$7," / ",RIGHT(Monatsverwendungsnachweis!$F$7,2)," / ",ROW()-1))</f>
        <v/>
      </c>
      <c r="D247" s="330" t="str">
        <f t="shared" si="26"/>
        <v/>
      </c>
      <c r="E247" s="330" t="str">
        <f t="shared" si="27"/>
        <v/>
      </c>
      <c r="F247" s="329" t="str">
        <f>IF(A247="","",VLOOKUP(Monatsverwendungsnachweis!B258,Positionen,10,FALSE))</f>
        <v/>
      </c>
      <c r="G247" s="328" t="str">
        <f>IF(A247="","",CONCATENATE(UHG_csv!G247," x ",VLOOKUP(Monatsverwendungsnachweis!$B258,Positionen,11,FALSE)*100,"%"))</f>
        <v/>
      </c>
      <c r="H247" s="447" t="str">
        <f>IF(A247="","",ROUND(UHG_csv!H247*VLOOKUP(Monatsverwendungsnachweis!$B258,Positionen,11,FALSE),2))</f>
        <v/>
      </c>
      <c r="I247" s="447" t="str">
        <f t="shared" si="28"/>
        <v/>
      </c>
      <c r="J247" s="329" t="str">
        <f>IF(A247="","",IF(Monatsverwendungsnachweis!S258="","",Monatsverwendungsnachweis!S258))</f>
        <v/>
      </c>
      <c r="K247" s="329" t="str">
        <f t="shared" si="29"/>
        <v/>
      </c>
      <c r="L247" s="541">
        <f>Monatsverwendungsnachweis!B258</f>
        <v>0</v>
      </c>
    </row>
    <row r="248" spans="1:12" x14ac:dyDescent="0.25">
      <c r="A248" s="328" t="str">
        <f>IF(UHG_Refi_1_csv!A248="","",IF(VLOOKUP(Monatsverwendungsnachweis!B259,Positionen,9,FALSE)="","",IFERROR(VLOOKUP(Monatsverwendungsnachweis!B259,Positionen,9,FALSE),"")))</f>
        <v/>
      </c>
      <c r="B248" s="329" t="str">
        <f t="shared" si="25"/>
        <v/>
      </c>
      <c r="C248" s="328" t="str">
        <f>IF(A248="","",CONCATENATE("Refi_UHG_2"," / ",Monatsverwendungsnachweis!$D$7," / ",RIGHT(Monatsverwendungsnachweis!$F$7,2)," / ",ROW()-1))</f>
        <v/>
      </c>
      <c r="D248" s="330" t="str">
        <f t="shared" si="26"/>
        <v/>
      </c>
      <c r="E248" s="330" t="str">
        <f t="shared" si="27"/>
        <v/>
      </c>
      <c r="F248" s="329" t="str">
        <f>IF(A248="","",VLOOKUP(Monatsverwendungsnachweis!B259,Positionen,10,FALSE))</f>
        <v/>
      </c>
      <c r="G248" s="328" t="str">
        <f>IF(A248="","",CONCATENATE(UHG_csv!G248," x ",VLOOKUP(Monatsverwendungsnachweis!$B259,Positionen,11,FALSE)*100,"%"))</f>
        <v/>
      </c>
      <c r="H248" s="447" t="str">
        <f>IF(A248="","",ROUND(UHG_csv!H248*VLOOKUP(Monatsverwendungsnachweis!$B259,Positionen,11,FALSE),2))</f>
        <v/>
      </c>
      <c r="I248" s="447" t="str">
        <f t="shared" si="28"/>
        <v/>
      </c>
      <c r="J248" s="329" t="str">
        <f>IF(A248="","",IF(Monatsverwendungsnachweis!S259="","",Monatsverwendungsnachweis!S259))</f>
        <v/>
      </c>
      <c r="K248" s="329" t="str">
        <f t="shared" si="29"/>
        <v/>
      </c>
      <c r="L248" s="541">
        <f>Monatsverwendungsnachweis!B259</f>
        <v>0</v>
      </c>
    </row>
    <row r="249" spans="1:12" x14ac:dyDescent="0.25">
      <c r="A249" s="328" t="str">
        <f>IF(UHG_Refi_1_csv!A249="","",IF(VLOOKUP(Monatsverwendungsnachweis!B260,Positionen,9,FALSE)="","",IFERROR(VLOOKUP(Monatsverwendungsnachweis!B260,Positionen,9,FALSE),"")))</f>
        <v/>
      </c>
      <c r="B249" s="329" t="str">
        <f t="shared" si="25"/>
        <v/>
      </c>
      <c r="C249" s="328" t="str">
        <f>IF(A249="","",CONCATENATE("Refi_UHG_2"," / ",Monatsverwendungsnachweis!$D$7," / ",RIGHT(Monatsverwendungsnachweis!$F$7,2)," / ",ROW()-1))</f>
        <v/>
      </c>
      <c r="D249" s="330" t="str">
        <f t="shared" si="26"/>
        <v/>
      </c>
      <c r="E249" s="330" t="str">
        <f t="shared" si="27"/>
        <v/>
      </c>
      <c r="F249" s="329" t="str">
        <f>IF(A249="","",VLOOKUP(Monatsverwendungsnachweis!B260,Positionen,10,FALSE))</f>
        <v/>
      </c>
      <c r="G249" s="328" t="str">
        <f>IF(A249="","",CONCATENATE(UHG_csv!G249," x ",VLOOKUP(Monatsverwendungsnachweis!$B260,Positionen,11,FALSE)*100,"%"))</f>
        <v/>
      </c>
      <c r="H249" s="447" t="str">
        <f>IF(A249="","",ROUND(UHG_csv!H249*VLOOKUP(Monatsverwendungsnachweis!$B260,Positionen,11,FALSE),2))</f>
        <v/>
      </c>
      <c r="I249" s="447" t="str">
        <f t="shared" si="28"/>
        <v/>
      </c>
      <c r="J249" s="329" t="str">
        <f>IF(A249="","",IF(Monatsverwendungsnachweis!S260="","",Monatsverwendungsnachweis!S260))</f>
        <v/>
      </c>
      <c r="K249" s="329" t="str">
        <f t="shared" si="29"/>
        <v/>
      </c>
      <c r="L249" s="541">
        <f>Monatsverwendungsnachweis!B260</f>
        <v>0</v>
      </c>
    </row>
    <row r="250" spans="1:12" x14ac:dyDescent="0.25">
      <c r="A250" s="328" t="str">
        <f>IF(UHG_Refi_1_csv!A250="","",IF(VLOOKUP(Monatsverwendungsnachweis!B261,Positionen,9,FALSE)="","",IFERROR(VLOOKUP(Monatsverwendungsnachweis!B261,Positionen,9,FALSE),"")))</f>
        <v/>
      </c>
      <c r="B250" s="329" t="str">
        <f t="shared" si="25"/>
        <v/>
      </c>
      <c r="C250" s="328" t="str">
        <f>IF(A250="","",CONCATENATE("Refi_UHG_2"," / ",Monatsverwendungsnachweis!$D$7," / ",RIGHT(Monatsverwendungsnachweis!$F$7,2)," / ",ROW()-1))</f>
        <v/>
      </c>
      <c r="D250" s="330" t="str">
        <f t="shared" si="26"/>
        <v/>
      </c>
      <c r="E250" s="330" t="str">
        <f t="shared" si="27"/>
        <v/>
      </c>
      <c r="F250" s="329" t="str">
        <f>IF(A250="","",VLOOKUP(Monatsverwendungsnachweis!B261,Positionen,10,FALSE))</f>
        <v/>
      </c>
      <c r="G250" s="328" t="str">
        <f>IF(A250="","",CONCATENATE(UHG_csv!G250," x ",VLOOKUP(Monatsverwendungsnachweis!$B261,Positionen,11,FALSE)*100,"%"))</f>
        <v/>
      </c>
      <c r="H250" s="447" t="str">
        <f>IF(A250="","",ROUND(UHG_csv!H250*VLOOKUP(Monatsverwendungsnachweis!$B261,Positionen,11,FALSE),2))</f>
        <v/>
      </c>
      <c r="I250" s="447" t="str">
        <f t="shared" si="28"/>
        <v/>
      </c>
      <c r="J250" s="329" t="str">
        <f>IF(A250="","",IF(Monatsverwendungsnachweis!S261="","",Monatsverwendungsnachweis!S261))</f>
        <v/>
      </c>
      <c r="K250" s="329" t="str">
        <f t="shared" si="29"/>
        <v/>
      </c>
      <c r="L250" s="541">
        <f>Monatsverwendungsnachweis!B261</f>
        <v>0</v>
      </c>
    </row>
    <row r="251" spans="1:12" x14ac:dyDescent="0.25">
      <c r="A251" s="328" t="str">
        <f>IF(UHG_Refi_1_csv!A251="","",IF(VLOOKUP(Monatsverwendungsnachweis!B262,Positionen,9,FALSE)="","",IFERROR(VLOOKUP(Monatsverwendungsnachweis!B262,Positionen,9,FALSE),"")))</f>
        <v/>
      </c>
      <c r="B251" s="329" t="str">
        <f t="shared" si="25"/>
        <v/>
      </c>
      <c r="C251" s="328" t="str">
        <f>IF(A251="","",CONCATENATE("Refi_UHG_2"," / ",Monatsverwendungsnachweis!$D$7," / ",RIGHT(Monatsverwendungsnachweis!$F$7,2)," / ",ROW()-1))</f>
        <v/>
      </c>
      <c r="D251" s="330" t="str">
        <f t="shared" si="26"/>
        <v/>
      </c>
      <c r="E251" s="330" t="str">
        <f t="shared" si="27"/>
        <v/>
      </c>
      <c r="F251" s="329" t="str">
        <f>IF(A251="","",VLOOKUP(Monatsverwendungsnachweis!B262,Positionen,10,FALSE))</f>
        <v/>
      </c>
      <c r="G251" s="328" t="str">
        <f>IF(A251="","",CONCATENATE(UHG_csv!G251," x ",VLOOKUP(Monatsverwendungsnachweis!$B262,Positionen,11,FALSE)*100,"%"))</f>
        <v/>
      </c>
      <c r="H251" s="447" t="str">
        <f>IF(A251="","",ROUND(UHG_csv!H251*VLOOKUP(Monatsverwendungsnachweis!$B262,Positionen,11,FALSE),2))</f>
        <v/>
      </c>
      <c r="I251" s="447" t="str">
        <f t="shared" si="28"/>
        <v/>
      </c>
      <c r="J251" s="329" t="str">
        <f>IF(A251="","",IF(Monatsverwendungsnachweis!S262="","",Monatsverwendungsnachweis!S262))</f>
        <v/>
      </c>
      <c r="K251" s="329" t="str">
        <f t="shared" si="29"/>
        <v/>
      </c>
      <c r="L251" s="541">
        <f>Monatsverwendungsnachweis!B262</f>
        <v>0</v>
      </c>
    </row>
    <row r="252" spans="1:12" x14ac:dyDescent="0.25">
      <c r="A252" s="328" t="str">
        <f>IF(UHG_Refi_1_csv!A252="","",IF(VLOOKUP(Monatsverwendungsnachweis!B263,Positionen,9,FALSE)="","",IFERROR(VLOOKUP(Monatsverwendungsnachweis!B263,Positionen,9,FALSE),"")))</f>
        <v/>
      </c>
      <c r="B252" s="329" t="str">
        <f t="shared" si="25"/>
        <v/>
      </c>
      <c r="C252" s="328" t="str">
        <f>IF(A252="","",CONCATENATE("Refi_UHG_2"," / ",Monatsverwendungsnachweis!$D$7," / ",RIGHT(Monatsverwendungsnachweis!$F$7,2)," / ",ROW()-1))</f>
        <v/>
      </c>
      <c r="D252" s="330" t="str">
        <f t="shared" si="26"/>
        <v/>
      </c>
      <c r="E252" s="330" t="str">
        <f t="shared" si="27"/>
        <v/>
      </c>
      <c r="F252" s="329" t="str">
        <f>IF(A252="","",VLOOKUP(Monatsverwendungsnachweis!B263,Positionen,10,FALSE))</f>
        <v/>
      </c>
      <c r="G252" s="328" t="str">
        <f>IF(A252="","",CONCATENATE(UHG_csv!G252," x ",VLOOKUP(Monatsverwendungsnachweis!$B263,Positionen,11,FALSE)*100,"%"))</f>
        <v/>
      </c>
      <c r="H252" s="447" t="str">
        <f>IF(A252="","",ROUND(UHG_csv!H252*VLOOKUP(Monatsverwendungsnachweis!$B263,Positionen,11,FALSE),2))</f>
        <v/>
      </c>
      <c r="I252" s="447" t="str">
        <f t="shared" si="28"/>
        <v/>
      </c>
      <c r="J252" s="329" t="str">
        <f>IF(A252="","",IF(Monatsverwendungsnachweis!S263="","",Monatsverwendungsnachweis!S263))</f>
        <v/>
      </c>
      <c r="K252" s="329" t="str">
        <f t="shared" si="29"/>
        <v/>
      </c>
      <c r="L252" s="541">
        <f>Monatsverwendungsnachweis!B263</f>
        <v>0</v>
      </c>
    </row>
    <row r="253" spans="1:12" x14ac:dyDescent="0.25">
      <c r="A253" s="328" t="str">
        <f>IF(UHG_Refi_1_csv!A253="","",IF(VLOOKUP(Monatsverwendungsnachweis!B264,Positionen,9,FALSE)="","",IFERROR(VLOOKUP(Monatsverwendungsnachweis!B264,Positionen,9,FALSE),"")))</f>
        <v/>
      </c>
      <c r="B253" s="329" t="str">
        <f t="shared" si="25"/>
        <v/>
      </c>
      <c r="C253" s="328" t="str">
        <f>IF(A253="","",CONCATENATE("Refi_UHG_2"," / ",Monatsverwendungsnachweis!$D$7," / ",RIGHT(Monatsverwendungsnachweis!$F$7,2)," / ",ROW()-1))</f>
        <v/>
      </c>
      <c r="D253" s="330" t="str">
        <f t="shared" si="26"/>
        <v/>
      </c>
      <c r="E253" s="330" t="str">
        <f t="shared" si="27"/>
        <v/>
      </c>
      <c r="F253" s="329" t="str">
        <f>IF(A253="","",VLOOKUP(Monatsverwendungsnachweis!B264,Positionen,10,FALSE))</f>
        <v/>
      </c>
      <c r="G253" s="328" t="str">
        <f>IF(A253="","",CONCATENATE(UHG_csv!G253," x ",VLOOKUP(Monatsverwendungsnachweis!$B264,Positionen,11,FALSE)*100,"%"))</f>
        <v/>
      </c>
      <c r="H253" s="447" t="str">
        <f>IF(A253="","",ROUND(UHG_csv!H253*VLOOKUP(Monatsverwendungsnachweis!$B264,Positionen,11,FALSE),2))</f>
        <v/>
      </c>
      <c r="I253" s="447" t="str">
        <f t="shared" si="28"/>
        <v/>
      </c>
      <c r="J253" s="329" t="str">
        <f>IF(A253="","",IF(Monatsverwendungsnachweis!S264="","",Monatsverwendungsnachweis!S264))</f>
        <v/>
      </c>
      <c r="K253" s="329" t="str">
        <f t="shared" si="29"/>
        <v/>
      </c>
      <c r="L253" s="541">
        <f>Monatsverwendungsnachweis!B264</f>
        <v>0</v>
      </c>
    </row>
    <row r="254" spans="1:12" x14ac:dyDescent="0.25">
      <c r="A254" s="328" t="str">
        <f>IF(UHG_Refi_1_csv!A254="","",IF(VLOOKUP(Monatsverwendungsnachweis!B265,Positionen,9,FALSE)="","",IFERROR(VLOOKUP(Monatsverwendungsnachweis!B265,Positionen,9,FALSE),"")))</f>
        <v/>
      </c>
      <c r="B254" s="329" t="str">
        <f t="shared" si="25"/>
        <v/>
      </c>
      <c r="C254" s="328" t="str">
        <f>IF(A254="","",CONCATENATE("Refi_UHG_2"," / ",Monatsverwendungsnachweis!$D$7," / ",RIGHT(Monatsverwendungsnachweis!$F$7,2)," / ",ROW()-1))</f>
        <v/>
      </c>
      <c r="D254" s="330" t="str">
        <f t="shared" si="26"/>
        <v/>
      </c>
      <c r="E254" s="330" t="str">
        <f t="shared" si="27"/>
        <v/>
      </c>
      <c r="F254" s="329" t="str">
        <f>IF(A254="","",VLOOKUP(Monatsverwendungsnachweis!B265,Positionen,10,FALSE))</f>
        <v/>
      </c>
      <c r="G254" s="328" t="str">
        <f>IF(A254="","",CONCATENATE(UHG_csv!G254," x ",VLOOKUP(Monatsverwendungsnachweis!$B265,Positionen,11,FALSE)*100,"%"))</f>
        <v/>
      </c>
      <c r="H254" s="447" t="str">
        <f>IF(A254="","",ROUND(UHG_csv!H254*VLOOKUP(Monatsverwendungsnachweis!$B265,Positionen,11,FALSE),2))</f>
        <v/>
      </c>
      <c r="I254" s="447" t="str">
        <f t="shared" si="28"/>
        <v/>
      </c>
      <c r="J254" s="329" t="str">
        <f>IF(A254="","",IF(Monatsverwendungsnachweis!S265="","",Monatsverwendungsnachweis!S265))</f>
        <v/>
      </c>
      <c r="K254" s="329" t="str">
        <f t="shared" si="29"/>
        <v/>
      </c>
      <c r="L254" s="541">
        <f>Monatsverwendungsnachweis!B265</f>
        <v>0</v>
      </c>
    </row>
    <row r="255" spans="1:12" x14ac:dyDescent="0.25">
      <c r="A255" s="328" t="str">
        <f>IF(UHG_Refi_1_csv!A255="","",IF(VLOOKUP(Monatsverwendungsnachweis!B266,Positionen,9,FALSE)="","",IFERROR(VLOOKUP(Monatsverwendungsnachweis!B266,Positionen,9,FALSE),"")))</f>
        <v/>
      </c>
      <c r="B255" s="329" t="str">
        <f t="shared" si="25"/>
        <v/>
      </c>
      <c r="C255" s="328" t="str">
        <f>IF(A255="","",CONCATENATE("Refi_UHG_2"," / ",Monatsverwendungsnachweis!$D$7," / ",RIGHT(Monatsverwendungsnachweis!$F$7,2)," / ",ROW()-1))</f>
        <v/>
      </c>
      <c r="D255" s="330" t="str">
        <f t="shared" si="26"/>
        <v/>
      </c>
      <c r="E255" s="330" t="str">
        <f t="shared" si="27"/>
        <v/>
      </c>
      <c r="F255" s="329" t="str">
        <f>IF(A255="","",VLOOKUP(Monatsverwendungsnachweis!B266,Positionen,10,FALSE))</f>
        <v/>
      </c>
      <c r="G255" s="328" t="str">
        <f>IF(A255="","",CONCATENATE(UHG_csv!G255," x ",VLOOKUP(Monatsverwendungsnachweis!$B266,Positionen,11,FALSE)*100,"%"))</f>
        <v/>
      </c>
      <c r="H255" s="447" t="str">
        <f>IF(A255="","",ROUND(UHG_csv!H255*VLOOKUP(Monatsverwendungsnachweis!$B266,Positionen,11,FALSE),2))</f>
        <v/>
      </c>
      <c r="I255" s="447" t="str">
        <f t="shared" si="28"/>
        <v/>
      </c>
      <c r="J255" s="329" t="str">
        <f>IF(A255="","",IF(Monatsverwendungsnachweis!S266="","",Monatsverwendungsnachweis!S266))</f>
        <v/>
      </c>
      <c r="K255" s="329" t="str">
        <f t="shared" si="29"/>
        <v/>
      </c>
      <c r="L255" s="541">
        <f>Monatsverwendungsnachweis!B266</f>
        <v>0</v>
      </c>
    </row>
    <row r="256" spans="1:12" x14ac:dyDescent="0.25">
      <c r="A256" s="328" t="str">
        <f>IF(UHG_Refi_1_csv!A256="","",IF(VLOOKUP(Monatsverwendungsnachweis!B267,Positionen,9,FALSE)="","",IFERROR(VLOOKUP(Monatsverwendungsnachweis!B267,Positionen,9,FALSE),"")))</f>
        <v/>
      </c>
      <c r="B256" s="329" t="str">
        <f t="shared" si="25"/>
        <v/>
      </c>
      <c r="C256" s="328" t="str">
        <f>IF(A256="","",CONCATENATE("Refi_UHG_2"," / ",Monatsverwendungsnachweis!$D$7," / ",RIGHT(Monatsverwendungsnachweis!$F$7,2)," / ",ROW()-1))</f>
        <v/>
      </c>
      <c r="D256" s="330" t="str">
        <f t="shared" si="26"/>
        <v/>
      </c>
      <c r="E256" s="330" t="str">
        <f t="shared" si="27"/>
        <v/>
      </c>
      <c r="F256" s="329" t="str">
        <f>IF(A256="","",VLOOKUP(Monatsverwendungsnachweis!B267,Positionen,10,FALSE))</f>
        <v/>
      </c>
      <c r="G256" s="328" t="str">
        <f>IF(A256="","",CONCATENATE(UHG_csv!G256," x ",VLOOKUP(Monatsverwendungsnachweis!$B267,Positionen,11,FALSE)*100,"%"))</f>
        <v/>
      </c>
      <c r="H256" s="447" t="str">
        <f>IF(A256="","",ROUND(UHG_csv!H256*VLOOKUP(Monatsverwendungsnachweis!$B267,Positionen,11,FALSE),2))</f>
        <v/>
      </c>
      <c r="I256" s="447" t="str">
        <f t="shared" si="28"/>
        <v/>
      </c>
      <c r="J256" s="329" t="str">
        <f>IF(A256="","",IF(Monatsverwendungsnachweis!S267="","",Monatsverwendungsnachweis!S267))</f>
        <v/>
      </c>
      <c r="K256" s="329" t="str">
        <f t="shared" si="29"/>
        <v/>
      </c>
      <c r="L256" s="541">
        <f>Monatsverwendungsnachweis!B267</f>
        <v>0</v>
      </c>
    </row>
    <row r="257" spans="1:12" x14ac:dyDescent="0.25">
      <c r="A257" s="328" t="str">
        <f>IF(UHG_Refi_1_csv!A257="","",IF(VLOOKUP(Monatsverwendungsnachweis!B268,Positionen,9,FALSE)="","",IFERROR(VLOOKUP(Monatsverwendungsnachweis!B268,Positionen,9,FALSE),"")))</f>
        <v/>
      </c>
      <c r="B257" s="329" t="str">
        <f t="shared" si="25"/>
        <v/>
      </c>
      <c r="C257" s="328" t="str">
        <f>IF(A257="","",CONCATENATE("Refi_UHG_2"," / ",Monatsverwendungsnachweis!$D$7," / ",RIGHT(Monatsverwendungsnachweis!$F$7,2)," / ",ROW()-1))</f>
        <v/>
      </c>
      <c r="D257" s="330" t="str">
        <f t="shared" si="26"/>
        <v/>
      </c>
      <c r="E257" s="330" t="str">
        <f t="shared" si="27"/>
        <v/>
      </c>
      <c r="F257" s="329" t="str">
        <f>IF(A257="","",VLOOKUP(Monatsverwendungsnachweis!B268,Positionen,10,FALSE))</f>
        <v/>
      </c>
      <c r="G257" s="328" t="str">
        <f>IF(A257="","",CONCATENATE(UHG_csv!G257," x ",VLOOKUP(Monatsverwendungsnachweis!$B268,Positionen,11,FALSE)*100,"%"))</f>
        <v/>
      </c>
      <c r="H257" s="447" t="str">
        <f>IF(A257="","",ROUND(UHG_csv!H257*VLOOKUP(Monatsverwendungsnachweis!$B268,Positionen,11,FALSE),2))</f>
        <v/>
      </c>
      <c r="I257" s="447" t="str">
        <f t="shared" si="28"/>
        <v/>
      </c>
      <c r="J257" s="329" t="str">
        <f>IF(A257="","",IF(Monatsverwendungsnachweis!S268="","",Monatsverwendungsnachweis!S268))</f>
        <v/>
      </c>
      <c r="K257" s="329" t="str">
        <f t="shared" si="29"/>
        <v/>
      </c>
      <c r="L257" s="541">
        <f>Monatsverwendungsnachweis!B268</f>
        <v>0</v>
      </c>
    </row>
    <row r="258" spans="1:12" x14ac:dyDescent="0.25">
      <c r="A258" s="328" t="str">
        <f>IF(UHG_Refi_1_csv!A258="","",IF(VLOOKUP(Monatsverwendungsnachweis!B269,Positionen,9,FALSE)="","",IFERROR(VLOOKUP(Monatsverwendungsnachweis!B269,Positionen,9,FALSE),"")))</f>
        <v/>
      </c>
      <c r="B258" s="329" t="str">
        <f t="shared" si="25"/>
        <v/>
      </c>
      <c r="C258" s="328" t="str">
        <f>IF(A258="","",CONCATENATE("Refi_UHG_2"," / ",Monatsverwendungsnachweis!$D$7," / ",RIGHT(Monatsverwendungsnachweis!$F$7,2)," / ",ROW()-1))</f>
        <v/>
      </c>
      <c r="D258" s="330" t="str">
        <f t="shared" si="26"/>
        <v/>
      </c>
      <c r="E258" s="330" t="str">
        <f t="shared" si="27"/>
        <v/>
      </c>
      <c r="F258" s="329" t="str">
        <f>IF(A258="","",VLOOKUP(Monatsverwendungsnachweis!B269,Positionen,10,FALSE))</f>
        <v/>
      </c>
      <c r="G258" s="328" t="str">
        <f>IF(A258="","",CONCATENATE(UHG_csv!G258," x ",VLOOKUP(Monatsverwendungsnachweis!$B269,Positionen,11,FALSE)*100,"%"))</f>
        <v/>
      </c>
      <c r="H258" s="447" t="str">
        <f>IF(A258="","",ROUND(UHG_csv!H258*VLOOKUP(Monatsverwendungsnachweis!$B269,Positionen,11,FALSE),2))</f>
        <v/>
      </c>
      <c r="I258" s="447" t="str">
        <f t="shared" si="28"/>
        <v/>
      </c>
      <c r="J258" s="329" t="str">
        <f>IF(A258="","",IF(Monatsverwendungsnachweis!S269="","",Monatsverwendungsnachweis!S269))</f>
        <v/>
      </c>
      <c r="K258" s="329" t="str">
        <f t="shared" si="29"/>
        <v/>
      </c>
      <c r="L258" s="541">
        <f>Monatsverwendungsnachweis!B269</f>
        <v>0</v>
      </c>
    </row>
    <row r="259" spans="1:12" x14ac:dyDescent="0.25">
      <c r="A259" s="328" t="str">
        <f>IF(UHG_Refi_1_csv!A259="","",IF(VLOOKUP(Monatsverwendungsnachweis!B270,Positionen,9,FALSE)="","",IFERROR(VLOOKUP(Monatsverwendungsnachweis!B270,Positionen,9,FALSE),"")))</f>
        <v/>
      </c>
      <c r="B259" s="329" t="str">
        <f t="shared" si="25"/>
        <v/>
      </c>
      <c r="C259" s="328" t="str">
        <f>IF(A259="","",CONCATENATE("Refi_UHG_2"," / ",Monatsverwendungsnachweis!$D$7," / ",RIGHT(Monatsverwendungsnachweis!$F$7,2)," / ",ROW()-1))</f>
        <v/>
      </c>
      <c r="D259" s="330" t="str">
        <f t="shared" si="26"/>
        <v/>
      </c>
      <c r="E259" s="330" t="str">
        <f t="shared" si="27"/>
        <v/>
      </c>
      <c r="F259" s="329" t="str">
        <f>IF(A259="","",VLOOKUP(Monatsverwendungsnachweis!B270,Positionen,10,FALSE))</f>
        <v/>
      </c>
      <c r="G259" s="328" t="str">
        <f>IF(A259="","",CONCATENATE(UHG_csv!G259," x ",VLOOKUP(Monatsverwendungsnachweis!$B270,Positionen,11,FALSE)*100,"%"))</f>
        <v/>
      </c>
      <c r="H259" s="447" t="str">
        <f>IF(A259="","",ROUND(UHG_csv!H259*VLOOKUP(Monatsverwendungsnachweis!$B270,Positionen,11,FALSE),2))</f>
        <v/>
      </c>
      <c r="I259" s="447" t="str">
        <f t="shared" si="28"/>
        <v/>
      </c>
      <c r="J259" s="329" t="str">
        <f>IF(A259="","",IF(Monatsverwendungsnachweis!S270="","",Monatsverwendungsnachweis!S270))</f>
        <v/>
      </c>
      <c r="K259" s="329" t="str">
        <f t="shared" si="29"/>
        <v/>
      </c>
      <c r="L259" s="541">
        <f>Monatsverwendungsnachweis!B270</f>
        <v>0</v>
      </c>
    </row>
    <row r="260" spans="1:12" x14ac:dyDescent="0.25">
      <c r="A260" s="328" t="str">
        <f>IF(UHG_Refi_1_csv!A260="","",IF(VLOOKUP(Monatsverwendungsnachweis!B271,Positionen,9,FALSE)="","",IFERROR(VLOOKUP(Monatsverwendungsnachweis!B271,Positionen,9,FALSE),"")))</f>
        <v/>
      </c>
      <c r="B260" s="329" t="str">
        <f t="shared" si="25"/>
        <v/>
      </c>
      <c r="C260" s="328" t="str">
        <f>IF(A260="","",CONCATENATE("Refi_UHG_2"," / ",Monatsverwendungsnachweis!$D$7," / ",RIGHT(Monatsverwendungsnachweis!$F$7,2)," / ",ROW()-1))</f>
        <v/>
      </c>
      <c r="D260" s="330" t="str">
        <f t="shared" si="26"/>
        <v/>
      </c>
      <c r="E260" s="330" t="str">
        <f t="shared" si="27"/>
        <v/>
      </c>
      <c r="F260" s="329" t="str">
        <f>IF(A260="","",VLOOKUP(Monatsverwendungsnachweis!B271,Positionen,10,FALSE))</f>
        <v/>
      </c>
      <c r="G260" s="328" t="str">
        <f>IF(A260="","",CONCATENATE(UHG_csv!G260," x ",VLOOKUP(Monatsverwendungsnachweis!$B271,Positionen,11,FALSE)*100,"%"))</f>
        <v/>
      </c>
      <c r="H260" s="447" t="str">
        <f>IF(A260="","",ROUND(UHG_csv!H260*VLOOKUP(Monatsverwendungsnachweis!$B271,Positionen,11,FALSE),2))</f>
        <v/>
      </c>
      <c r="I260" s="447" t="str">
        <f t="shared" si="28"/>
        <v/>
      </c>
      <c r="J260" s="329" t="str">
        <f>IF(A260="","",IF(Monatsverwendungsnachweis!S271="","",Monatsverwendungsnachweis!S271))</f>
        <v/>
      </c>
      <c r="K260" s="329" t="str">
        <f t="shared" si="29"/>
        <v/>
      </c>
      <c r="L260" s="541">
        <f>Monatsverwendungsnachweis!B271</f>
        <v>0</v>
      </c>
    </row>
    <row r="261" spans="1:12" x14ac:dyDescent="0.25">
      <c r="A261" s="328" t="str">
        <f>IF(UHG_Refi_1_csv!A261="","",IF(VLOOKUP(Monatsverwendungsnachweis!B272,Positionen,9,FALSE)="","",IFERROR(VLOOKUP(Monatsverwendungsnachweis!B272,Positionen,9,FALSE),"")))</f>
        <v/>
      </c>
      <c r="B261" s="329" t="str">
        <f t="shared" si="25"/>
        <v/>
      </c>
      <c r="C261" s="328" t="str">
        <f>IF(A261="","",CONCATENATE("Refi_UHG_2"," / ",Monatsverwendungsnachweis!$D$7," / ",RIGHT(Monatsverwendungsnachweis!$F$7,2)," / ",ROW()-1))</f>
        <v/>
      </c>
      <c r="D261" s="330" t="str">
        <f t="shared" si="26"/>
        <v/>
      </c>
      <c r="E261" s="330" t="str">
        <f t="shared" si="27"/>
        <v/>
      </c>
      <c r="F261" s="329" t="str">
        <f>IF(A261="","",VLOOKUP(Monatsverwendungsnachweis!B272,Positionen,10,FALSE))</f>
        <v/>
      </c>
      <c r="G261" s="328" t="str">
        <f>IF(A261="","",CONCATENATE(UHG_csv!G261," x ",VLOOKUP(Monatsverwendungsnachweis!$B272,Positionen,11,FALSE)*100,"%"))</f>
        <v/>
      </c>
      <c r="H261" s="447" t="str">
        <f>IF(A261="","",ROUND(UHG_csv!H261*VLOOKUP(Monatsverwendungsnachweis!$B272,Positionen,11,FALSE),2))</f>
        <v/>
      </c>
      <c r="I261" s="447" t="str">
        <f t="shared" si="28"/>
        <v/>
      </c>
      <c r="J261" s="329" t="str">
        <f>IF(A261="","",IF(Monatsverwendungsnachweis!S272="","",Monatsverwendungsnachweis!S272))</f>
        <v/>
      </c>
      <c r="K261" s="329" t="str">
        <f t="shared" si="29"/>
        <v/>
      </c>
      <c r="L261" s="541">
        <f>Monatsverwendungsnachweis!B272</f>
        <v>0</v>
      </c>
    </row>
    <row r="262" spans="1:12" x14ac:dyDescent="0.25">
      <c r="A262" s="328" t="str">
        <f>IF(UHG_Refi_1_csv!A262="","",IF(VLOOKUP(Monatsverwendungsnachweis!B273,Positionen,9,FALSE)="","",IFERROR(VLOOKUP(Monatsverwendungsnachweis!B273,Positionen,9,FALSE),"")))</f>
        <v/>
      </c>
      <c r="B262" s="329" t="str">
        <f t="shared" si="25"/>
        <v/>
      </c>
      <c r="C262" s="328" t="str">
        <f>IF(A262="","",CONCATENATE("Refi_UHG_2"," / ",Monatsverwendungsnachweis!$D$7," / ",RIGHT(Monatsverwendungsnachweis!$F$7,2)," / ",ROW()-1))</f>
        <v/>
      </c>
      <c r="D262" s="330" t="str">
        <f t="shared" si="26"/>
        <v/>
      </c>
      <c r="E262" s="330" t="str">
        <f t="shared" si="27"/>
        <v/>
      </c>
      <c r="F262" s="329" t="str">
        <f>IF(A262="","",VLOOKUP(Monatsverwendungsnachweis!B273,Positionen,10,FALSE))</f>
        <v/>
      </c>
      <c r="G262" s="328" t="str">
        <f>IF(A262="","",CONCATENATE(UHG_csv!G262," x ",VLOOKUP(Monatsverwendungsnachweis!$B273,Positionen,11,FALSE)*100,"%"))</f>
        <v/>
      </c>
      <c r="H262" s="447" t="str">
        <f>IF(A262="","",ROUND(UHG_csv!H262*VLOOKUP(Monatsverwendungsnachweis!$B273,Positionen,11,FALSE),2))</f>
        <v/>
      </c>
      <c r="I262" s="447" t="str">
        <f t="shared" si="28"/>
        <v/>
      </c>
      <c r="J262" s="329" t="str">
        <f>IF(A262="","",IF(Monatsverwendungsnachweis!S273="","",Monatsverwendungsnachweis!S273))</f>
        <v/>
      </c>
      <c r="K262" s="329" t="str">
        <f t="shared" si="29"/>
        <v/>
      </c>
      <c r="L262" s="541">
        <f>Monatsverwendungsnachweis!B273</f>
        <v>0</v>
      </c>
    </row>
    <row r="263" spans="1:12" x14ac:dyDescent="0.25">
      <c r="A263" s="328" t="str">
        <f>IF(UHG_Refi_1_csv!A263="","",IF(VLOOKUP(Monatsverwendungsnachweis!B274,Positionen,9,FALSE)="","",IFERROR(VLOOKUP(Monatsverwendungsnachweis!B274,Positionen,9,FALSE),"")))</f>
        <v/>
      </c>
      <c r="B263" s="329" t="str">
        <f t="shared" si="25"/>
        <v/>
      </c>
      <c r="C263" s="328" t="str">
        <f>IF(A263="","",CONCATENATE("Refi_UHG_2"," / ",Monatsverwendungsnachweis!$D$7," / ",RIGHT(Monatsverwendungsnachweis!$F$7,2)," / ",ROW()-1))</f>
        <v/>
      </c>
      <c r="D263" s="330" t="str">
        <f t="shared" si="26"/>
        <v/>
      </c>
      <c r="E263" s="330" t="str">
        <f t="shared" si="27"/>
        <v/>
      </c>
      <c r="F263" s="329" t="str">
        <f>IF(A263="","",VLOOKUP(Monatsverwendungsnachweis!B274,Positionen,10,FALSE))</f>
        <v/>
      </c>
      <c r="G263" s="328" t="str">
        <f>IF(A263="","",CONCATENATE(UHG_csv!G263," x ",VLOOKUP(Monatsverwendungsnachweis!$B274,Positionen,11,FALSE)*100,"%"))</f>
        <v/>
      </c>
      <c r="H263" s="447" t="str">
        <f>IF(A263="","",ROUND(UHG_csv!H263*VLOOKUP(Monatsverwendungsnachweis!$B274,Positionen,11,FALSE),2))</f>
        <v/>
      </c>
      <c r="I263" s="447" t="str">
        <f t="shared" si="28"/>
        <v/>
      </c>
      <c r="J263" s="329" t="str">
        <f>IF(A263="","",IF(Monatsverwendungsnachweis!S274="","",Monatsverwendungsnachweis!S274))</f>
        <v/>
      </c>
      <c r="K263" s="329" t="str">
        <f t="shared" si="29"/>
        <v/>
      </c>
      <c r="L263" s="541">
        <f>Monatsverwendungsnachweis!B274</f>
        <v>0</v>
      </c>
    </row>
    <row r="264" spans="1:12" x14ac:dyDescent="0.25">
      <c r="A264" s="328" t="str">
        <f>IF(UHG_Refi_1_csv!A264="","",IF(VLOOKUP(Monatsverwendungsnachweis!B275,Positionen,9,FALSE)="","",IFERROR(VLOOKUP(Monatsverwendungsnachweis!B275,Positionen,9,FALSE),"")))</f>
        <v/>
      </c>
      <c r="B264" s="329" t="str">
        <f t="shared" si="25"/>
        <v/>
      </c>
      <c r="C264" s="328" t="str">
        <f>IF(A264="","",CONCATENATE("Refi_UHG_2"," / ",Monatsverwendungsnachweis!$D$7," / ",RIGHT(Monatsverwendungsnachweis!$F$7,2)," / ",ROW()-1))</f>
        <v/>
      </c>
      <c r="D264" s="330" t="str">
        <f t="shared" si="26"/>
        <v/>
      </c>
      <c r="E264" s="330" t="str">
        <f t="shared" si="27"/>
        <v/>
      </c>
      <c r="F264" s="329" t="str">
        <f>IF(A264="","",VLOOKUP(Monatsverwendungsnachweis!B275,Positionen,10,FALSE))</f>
        <v/>
      </c>
      <c r="G264" s="328" t="str">
        <f>IF(A264="","",CONCATENATE(UHG_csv!G264," x ",VLOOKUP(Monatsverwendungsnachweis!$B275,Positionen,11,FALSE)*100,"%"))</f>
        <v/>
      </c>
      <c r="H264" s="447" t="str">
        <f>IF(A264="","",ROUND(UHG_csv!H264*VLOOKUP(Monatsverwendungsnachweis!$B275,Positionen,11,FALSE),2))</f>
        <v/>
      </c>
      <c r="I264" s="447" t="str">
        <f t="shared" si="28"/>
        <v/>
      </c>
      <c r="J264" s="329" t="str">
        <f>IF(A264="","",IF(Monatsverwendungsnachweis!S275="","",Monatsverwendungsnachweis!S275))</f>
        <v/>
      </c>
      <c r="K264" s="329" t="str">
        <f t="shared" si="29"/>
        <v/>
      </c>
      <c r="L264" s="541">
        <f>Monatsverwendungsnachweis!B275</f>
        <v>0</v>
      </c>
    </row>
    <row r="265" spans="1:12" x14ac:dyDescent="0.25">
      <c r="A265" s="328" t="str">
        <f>IF(UHG_Refi_1_csv!A265="","",IF(VLOOKUP(Monatsverwendungsnachweis!B276,Positionen,9,FALSE)="","",IFERROR(VLOOKUP(Monatsverwendungsnachweis!B276,Positionen,9,FALSE),"")))</f>
        <v/>
      </c>
      <c r="B265" s="329" t="str">
        <f t="shared" si="25"/>
        <v/>
      </c>
      <c r="C265" s="328" t="str">
        <f>IF(A265="","",CONCATENATE("Refi_UHG_2"," / ",Monatsverwendungsnachweis!$D$7," / ",RIGHT(Monatsverwendungsnachweis!$F$7,2)," / ",ROW()-1))</f>
        <v/>
      </c>
      <c r="D265" s="330" t="str">
        <f t="shared" si="26"/>
        <v/>
      </c>
      <c r="E265" s="330" t="str">
        <f t="shared" si="27"/>
        <v/>
      </c>
      <c r="F265" s="329" t="str">
        <f>IF(A265="","",VLOOKUP(Monatsverwendungsnachweis!B276,Positionen,10,FALSE))</f>
        <v/>
      </c>
      <c r="G265" s="328" t="str">
        <f>IF(A265="","",CONCATENATE(UHG_csv!G265," x ",VLOOKUP(Monatsverwendungsnachweis!$B276,Positionen,11,FALSE)*100,"%"))</f>
        <v/>
      </c>
      <c r="H265" s="447" t="str">
        <f>IF(A265="","",ROUND(UHG_csv!H265*VLOOKUP(Monatsverwendungsnachweis!$B276,Positionen,11,FALSE),2))</f>
        <v/>
      </c>
      <c r="I265" s="447" t="str">
        <f t="shared" si="28"/>
        <v/>
      </c>
      <c r="J265" s="329" t="str">
        <f>IF(A265="","",IF(Monatsverwendungsnachweis!S276="","",Monatsverwendungsnachweis!S276))</f>
        <v/>
      </c>
      <c r="K265" s="329" t="str">
        <f t="shared" si="29"/>
        <v/>
      </c>
      <c r="L265" s="541">
        <f>Monatsverwendungsnachweis!B276</f>
        <v>0</v>
      </c>
    </row>
    <row r="266" spans="1:12" x14ac:dyDescent="0.25">
      <c r="A266" s="328" t="str">
        <f>IF(UHG_Refi_1_csv!A266="","",IF(VLOOKUP(Monatsverwendungsnachweis!B277,Positionen,9,FALSE)="","",IFERROR(VLOOKUP(Monatsverwendungsnachweis!B277,Positionen,9,FALSE),"")))</f>
        <v/>
      </c>
      <c r="B266" s="329" t="str">
        <f t="shared" si="25"/>
        <v/>
      </c>
      <c r="C266" s="328" t="str">
        <f>IF(A266="","",CONCATENATE("Refi_UHG_2"," / ",Monatsverwendungsnachweis!$D$7," / ",RIGHT(Monatsverwendungsnachweis!$F$7,2)," / ",ROW()-1))</f>
        <v/>
      </c>
      <c r="D266" s="330" t="str">
        <f t="shared" si="26"/>
        <v/>
      </c>
      <c r="E266" s="330" t="str">
        <f t="shared" si="27"/>
        <v/>
      </c>
      <c r="F266" s="329" t="str">
        <f>IF(A266="","",VLOOKUP(Monatsverwendungsnachweis!B277,Positionen,10,FALSE))</f>
        <v/>
      </c>
      <c r="G266" s="328" t="str">
        <f>IF(A266="","",CONCATENATE(UHG_csv!G266," x ",VLOOKUP(Monatsverwendungsnachweis!$B277,Positionen,11,FALSE)*100,"%"))</f>
        <v/>
      </c>
      <c r="H266" s="447" t="str">
        <f>IF(A266="","",ROUND(UHG_csv!H266*VLOOKUP(Monatsverwendungsnachweis!$B277,Positionen,11,FALSE),2))</f>
        <v/>
      </c>
      <c r="I266" s="447" t="str">
        <f t="shared" si="28"/>
        <v/>
      </c>
      <c r="J266" s="329" t="str">
        <f>IF(A266="","",IF(Monatsverwendungsnachweis!S277="","",Monatsverwendungsnachweis!S277))</f>
        <v/>
      </c>
      <c r="K266" s="329" t="str">
        <f t="shared" si="29"/>
        <v/>
      </c>
      <c r="L266" s="541">
        <f>Monatsverwendungsnachweis!B277</f>
        <v>0</v>
      </c>
    </row>
    <row r="267" spans="1:12" x14ac:dyDescent="0.25">
      <c r="A267" s="328" t="str">
        <f>IF(UHG_Refi_1_csv!A267="","",IF(VLOOKUP(Monatsverwendungsnachweis!B278,Positionen,9,FALSE)="","",IFERROR(VLOOKUP(Monatsverwendungsnachweis!B278,Positionen,9,FALSE),"")))</f>
        <v/>
      </c>
      <c r="B267" s="329" t="str">
        <f t="shared" si="25"/>
        <v/>
      </c>
      <c r="C267" s="328" t="str">
        <f>IF(A267="","",CONCATENATE("Refi_UHG_2"," / ",Monatsverwendungsnachweis!$D$7," / ",RIGHT(Monatsverwendungsnachweis!$F$7,2)," / ",ROW()-1))</f>
        <v/>
      </c>
      <c r="D267" s="330" t="str">
        <f t="shared" si="26"/>
        <v/>
      </c>
      <c r="E267" s="330" t="str">
        <f t="shared" si="27"/>
        <v/>
      </c>
      <c r="F267" s="329" t="str">
        <f>IF(A267="","",VLOOKUP(Monatsverwendungsnachweis!B278,Positionen,10,FALSE))</f>
        <v/>
      </c>
      <c r="G267" s="328" t="str">
        <f>IF(A267="","",CONCATENATE(UHG_csv!G267," x ",VLOOKUP(Monatsverwendungsnachweis!$B278,Positionen,11,FALSE)*100,"%"))</f>
        <v/>
      </c>
      <c r="H267" s="447" t="str">
        <f>IF(A267="","",ROUND(UHG_csv!H267*VLOOKUP(Monatsverwendungsnachweis!$B278,Positionen,11,FALSE),2))</f>
        <v/>
      </c>
      <c r="I267" s="447" t="str">
        <f t="shared" si="28"/>
        <v/>
      </c>
      <c r="J267" s="329" t="str">
        <f>IF(A267="","",IF(Monatsverwendungsnachweis!S278="","",Monatsverwendungsnachweis!S278))</f>
        <v/>
      </c>
      <c r="K267" s="329" t="str">
        <f t="shared" si="29"/>
        <v/>
      </c>
      <c r="L267" s="541">
        <f>Monatsverwendungsnachweis!B278</f>
        <v>0</v>
      </c>
    </row>
    <row r="268" spans="1:12" x14ac:dyDescent="0.25">
      <c r="A268" s="328" t="str">
        <f>IF(UHG_Refi_1_csv!A268="","",IF(VLOOKUP(Monatsverwendungsnachweis!B279,Positionen,9,FALSE)="","",IFERROR(VLOOKUP(Monatsverwendungsnachweis!B279,Positionen,9,FALSE),"")))</f>
        <v/>
      </c>
      <c r="B268" s="329" t="str">
        <f t="shared" si="25"/>
        <v/>
      </c>
      <c r="C268" s="328" t="str">
        <f>IF(A268="","",CONCATENATE("Refi_UHG_2"," / ",Monatsverwendungsnachweis!$D$7," / ",RIGHT(Monatsverwendungsnachweis!$F$7,2)," / ",ROW()-1))</f>
        <v/>
      </c>
      <c r="D268" s="330" t="str">
        <f t="shared" si="26"/>
        <v/>
      </c>
      <c r="E268" s="330" t="str">
        <f t="shared" si="27"/>
        <v/>
      </c>
      <c r="F268" s="329" t="str">
        <f>IF(A268="","",VLOOKUP(Monatsverwendungsnachweis!B279,Positionen,10,FALSE))</f>
        <v/>
      </c>
      <c r="G268" s="328" t="str">
        <f>IF(A268="","",CONCATENATE(UHG_csv!G268," x ",VLOOKUP(Monatsverwendungsnachweis!$B279,Positionen,11,FALSE)*100,"%"))</f>
        <v/>
      </c>
      <c r="H268" s="447" t="str">
        <f>IF(A268="","",ROUND(UHG_csv!H268*VLOOKUP(Monatsverwendungsnachweis!$B279,Positionen,11,FALSE),2))</f>
        <v/>
      </c>
      <c r="I268" s="447" t="str">
        <f t="shared" si="28"/>
        <v/>
      </c>
      <c r="J268" s="329" t="str">
        <f>IF(A268="","",IF(Monatsverwendungsnachweis!S279="","",Monatsverwendungsnachweis!S279))</f>
        <v/>
      </c>
      <c r="K268" s="329" t="str">
        <f t="shared" si="29"/>
        <v/>
      </c>
      <c r="L268" s="541">
        <f>Monatsverwendungsnachweis!B279</f>
        <v>0</v>
      </c>
    </row>
    <row r="269" spans="1:12" x14ac:dyDescent="0.25">
      <c r="A269" s="328" t="str">
        <f>IF(UHG_Refi_1_csv!A269="","",IF(VLOOKUP(Monatsverwendungsnachweis!B280,Positionen,9,FALSE)="","",IFERROR(VLOOKUP(Monatsverwendungsnachweis!B280,Positionen,9,FALSE),"")))</f>
        <v/>
      </c>
      <c r="B269" s="329" t="str">
        <f t="shared" si="25"/>
        <v/>
      </c>
      <c r="C269" s="328" t="str">
        <f>IF(A269="","",CONCATENATE("Refi_UHG_2"," / ",Monatsverwendungsnachweis!$D$7," / ",RIGHT(Monatsverwendungsnachweis!$F$7,2)," / ",ROW()-1))</f>
        <v/>
      </c>
      <c r="D269" s="330" t="str">
        <f t="shared" si="26"/>
        <v/>
      </c>
      <c r="E269" s="330" t="str">
        <f t="shared" si="27"/>
        <v/>
      </c>
      <c r="F269" s="329" t="str">
        <f>IF(A269="","",VLOOKUP(Monatsverwendungsnachweis!B280,Positionen,10,FALSE))</f>
        <v/>
      </c>
      <c r="G269" s="328" t="str">
        <f>IF(A269="","",CONCATENATE(UHG_csv!G269," x ",VLOOKUP(Monatsverwendungsnachweis!$B280,Positionen,11,FALSE)*100,"%"))</f>
        <v/>
      </c>
      <c r="H269" s="447" t="str">
        <f>IF(A269="","",ROUND(UHG_csv!H269*VLOOKUP(Monatsverwendungsnachweis!$B280,Positionen,11,FALSE),2))</f>
        <v/>
      </c>
      <c r="I269" s="447" t="str">
        <f t="shared" si="28"/>
        <v/>
      </c>
      <c r="J269" s="329" t="str">
        <f>IF(A269="","",IF(Monatsverwendungsnachweis!S280="","",Monatsverwendungsnachweis!S280))</f>
        <v/>
      </c>
      <c r="K269" s="329" t="str">
        <f t="shared" si="29"/>
        <v/>
      </c>
      <c r="L269" s="541">
        <f>Monatsverwendungsnachweis!B280</f>
        <v>0</v>
      </c>
    </row>
    <row r="270" spans="1:12" x14ac:dyDescent="0.25">
      <c r="A270" s="328" t="str">
        <f>IF(UHG_Refi_1_csv!A270="","",IF(VLOOKUP(Monatsverwendungsnachweis!B281,Positionen,9,FALSE)="","",IFERROR(VLOOKUP(Monatsverwendungsnachweis!B281,Positionen,9,FALSE),"")))</f>
        <v/>
      </c>
      <c r="B270" s="329" t="str">
        <f t="shared" si="25"/>
        <v/>
      </c>
      <c r="C270" s="328" t="str">
        <f>IF(A270="","",CONCATENATE("Refi_UHG_2"," / ",Monatsverwendungsnachweis!$D$7," / ",RIGHT(Monatsverwendungsnachweis!$F$7,2)," / ",ROW()-1))</f>
        <v/>
      </c>
      <c r="D270" s="330" t="str">
        <f t="shared" si="26"/>
        <v/>
      </c>
      <c r="E270" s="330" t="str">
        <f t="shared" si="27"/>
        <v/>
      </c>
      <c r="F270" s="329" t="str">
        <f>IF(A270="","",VLOOKUP(Monatsverwendungsnachweis!B281,Positionen,10,FALSE))</f>
        <v/>
      </c>
      <c r="G270" s="328" t="str">
        <f>IF(A270="","",CONCATENATE(UHG_csv!G270," x ",VLOOKUP(Monatsverwendungsnachweis!$B281,Positionen,11,FALSE)*100,"%"))</f>
        <v/>
      </c>
      <c r="H270" s="447" t="str">
        <f>IF(A270="","",ROUND(UHG_csv!H270*VLOOKUP(Monatsverwendungsnachweis!$B281,Positionen,11,FALSE),2))</f>
        <v/>
      </c>
      <c r="I270" s="447" t="str">
        <f t="shared" si="28"/>
        <v/>
      </c>
      <c r="J270" s="329" t="str">
        <f>IF(A270="","",IF(Monatsverwendungsnachweis!S281="","",Monatsverwendungsnachweis!S281))</f>
        <v/>
      </c>
      <c r="K270" s="329" t="str">
        <f t="shared" si="29"/>
        <v/>
      </c>
      <c r="L270" s="541">
        <f>Monatsverwendungsnachweis!B281</f>
        <v>0</v>
      </c>
    </row>
    <row r="271" spans="1:12" x14ac:dyDescent="0.25">
      <c r="A271" s="328" t="str">
        <f>IF(UHG_Refi_1_csv!A271="","",IF(VLOOKUP(Monatsverwendungsnachweis!B282,Positionen,9,FALSE)="","",IFERROR(VLOOKUP(Monatsverwendungsnachweis!B282,Positionen,9,FALSE),"")))</f>
        <v/>
      </c>
      <c r="B271" s="329" t="str">
        <f t="shared" si="25"/>
        <v/>
      </c>
      <c r="C271" s="328" t="str">
        <f>IF(A271="","",CONCATENATE("Refi_UHG_2"," / ",Monatsverwendungsnachweis!$D$7," / ",RIGHT(Monatsverwendungsnachweis!$F$7,2)," / ",ROW()-1))</f>
        <v/>
      </c>
      <c r="D271" s="330" t="str">
        <f t="shared" si="26"/>
        <v/>
      </c>
      <c r="E271" s="330" t="str">
        <f t="shared" si="27"/>
        <v/>
      </c>
      <c r="F271" s="329" t="str">
        <f>IF(A271="","",VLOOKUP(Monatsverwendungsnachweis!B282,Positionen,10,FALSE))</f>
        <v/>
      </c>
      <c r="G271" s="328" t="str">
        <f>IF(A271="","",CONCATENATE(UHG_csv!G271," x ",VLOOKUP(Monatsverwendungsnachweis!$B282,Positionen,11,FALSE)*100,"%"))</f>
        <v/>
      </c>
      <c r="H271" s="447" t="str">
        <f>IF(A271="","",ROUND(UHG_csv!H271*VLOOKUP(Monatsverwendungsnachweis!$B282,Positionen,11,FALSE),2))</f>
        <v/>
      </c>
      <c r="I271" s="447" t="str">
        <f t="shared" si="28"/>
        <v/>
      </c>
      <c r="J271" s="329" t="str">
        <f>IF(A271="","",IF(Monatsverwendungsnachweis!S282="","",Monatsverwendungsnachweis!S282))</f>
        <v/>
      </c>
      <c r="K271" s="329" t="str">
        <f t="shared" si="29"/>
        <v/>
      </c>
      <c r="L271" s="541">
        <f>Monatsverwendungsnachweis!B282</f>
        <v>0</v>
      </c>
    </row>
    <row r="272" spans="1:12" x14ac:dyDescent="0.25">
      <c r="A272" s="328" t="str">
        <f>IF(UHG_Refi_1_csv!A272="","",IF(VLOOKUP(Monatsverwendungsnachweis!B283,Positionen,9,FALSE)="","",IFERROR(VLOOKUP(Monatsverwendungsnachweis!B283,Positionen,9,FALSE),"")))</f>
        <v/>
      </c>
      <c r="B272" s="329" t="str">
        <f t="shared" si="25"/>
        <v/>
      </c>
      <c r="C272" s="328" t="str">
        <f>IF(A272="","",CONCATENATE("Refi_UHG_2"," / ",Monatsverwendungsnachweis!$D$7," / ",RIGHT(Monatsverwendungsnachweis!$F$7,2)," / ",ROW()-1))</f>
        <v/>
      </c>
      <c r="D272" s="330" t="str">
        <f t="shared" si="26"/>
        <v/>
      </c>
      <c r="E272" s="330" t="str">
        <f t="shared" si="27"/>
        <v/>
      </c>
      <c r="F272" s="329" t="str">
        <f>IF(A272="","",VLOOKUP(Monatsverwendungsnachweis!B283,Positionen,10,FALSE))</f>
        <v/>
      </c>
      <c r="G272" s="328" t="str">
        <f>IF(A272="","",CONCATENATE(UHG_csv!G272," x ",VLOOKUP(Monatsverwendungsnachweis!$B283,Positionen,11,FALSE)*100,"%"))</f>
        <v/>
      </c>
      <c r="H272" s="447" t="str">
        <f>IF(A272="","",ROUND(UHG_csv!H272*VLOOKUP(Monatsverwendungsnachweis!$B283,Positionen,11,FALSE),2))</f>
        <v/>
      </c>
      <c r="I272" s="447" t="str">
        <f t="shared" si="28"/>
        <v/>
      </c>
      <c r="J272" s="329" t="str">
        <f>IF(A272="","",IF(Monatsverwendungsnachweis!S283="","",Monatsverwendungsnachweis!S283))</f>
        <v/>
      </c>
      <c r="K272" s="329" t="str">
        <f t="shared" si="29"/>
        <v/>
      </c>
      <c r="L272" s="541">
        <f>Monatsverwendungsnachweis!B283</f>
        <v>0</v>
      </c>
    </row>
    <row r="273" spans="1:12" x14ac:dyDescent="0.25">
      <c r="A273" s="328" t="str">
        <f>IF(UHG_Refi_1_csv!A273="","",IF(VLOOKUP(Monatsverwendungsnachweis!B284,Positionen,9,FALSE)="","",IFERROR(VLOOKUP(Monatsverwendungsnachweis!B284,Positionen,9,FALSE),"")))</f>
        <v/>
      </c>
      <c r="B273" s="329" t="str">
        <f t="shared" ref="B273:B282" si="30">IF(A273="","","ZE")</f>
        <v/>
      </c>
      <c r="C273" s="328" t="str">
        <f>IF(A273="","",CONCATENATE("Refi_UHG_2"," / ",Monatsverwendungsnachweis!$D$7," / ",RIGHT(Monatsverwendungsnachweis!$F$7,2)," / ",ROW()-1))</f>
        <v/>
      </c>
      <c r="D273" s="330" t="str">
        <f t="shared" ref="D273:D282" si="31">IF(A273="","",Monatsende)</f>
        <v/>
      </c>
      <c r="E273" s="330" t="str">
        <f t="shared" ref="E273:E282" si="32">IF(A273="","",Monatsende)</f>
        <v/>
      </c>
      <c r="F273" s="329" t="str">
        <f>IF(A273="","",VLOOKUP(Monatsverwendungsnachweis!B284,Positionen,10,FALSE))</f>
        <v/>
      </c>
      <c r="G273" s="328" t="str">
        <f>IF(A273="","",CONCATENATE(UHG_csv!G273," x ",VLOOKUP(Monatsverwendungsnachweis!$B284,Positionen,11,FALSE)*100,"%"))</f>
        <v/>
      </c>
      <c r="H273" s="447" t="str">
        <f>IF(A273="","",ROUND(UHG_csv!H273*VLOOKUP(Monatsverwendungsnachweis!$B284,Positionen,11,FALSE),2))</f>
        <v/>
      </c>
      <c r="I273" s="447" t="str">
        <f t="shared" ref="I273:I282" si="33">IF(A273="","",H273)</f>
        <v/>
      </c>
      <c r="J273" s="329" t="str">
        <f>IF(A273="","",IF(Monatsverwendungsnachweis!S284="","",Monatsverwendungsnachweis!S284))</f>
        <v/>
      </c>
      <c r="K273" s="329" t="str">
        <f t="shared" ref="K273:K282" si="34">IF(A273="","","0")</f>
        <v/>
      </c>
      <c r="L273" s="541">
        <f>Monatsverwendungsnachweis!B284</f>
        <v>0</v>
      </c>
    </row>
    <row r="274" spans="1:12" x14ac:dyDescent="0.25">
      <c r="A274" s="328" t="str">
        <f>IF(UHG_Refi_1_csv!A274="","",IF(VLOOKUP(Monatsverwendungsnachweis!B285,Positionen,9,FALSE)="","",IFERROR(VLOOKUP(Monatsverwendungsnachweis!B285,Positionen,9,FALSE),"")))</f>
        <v/>
      </c>
      <c r="B274" s="329" t="str">
        <f t="shared" si="30"/>
        <v/>
      </c>
      <c r="C274" s="328" t="str">
        <f>IF(A274="","",CONCATENATE("Refi_UHG_2"," / ",Monatsverwendungsnachweis!$D$7," / ",RIGHT(Monatsverwendungsnachweis!$F$7,2)," / ",ROW()-1))</f>
        <v/>
      </c>
      <c r="D274" s="330" t="str">
        <f t="shared" si="31"/>
        <v/>
      </c>
      <c r="E274" s="330" t="str">
        <f t="shared" si="32"/>
        <v/>
      </c>
      <c r="F274" s="329" t="str">
        <f>IF(A274="","",VLOOKUP(Monatsverwendungsnachweis!B285,Positionen,10,FALSE))</f>
        <v/>
      </c>
      <c r="G274" s="328" t="str">
        <f>IF(A274="","",CONCATENATE(UHG_csv!G274," x ",VLOOKUP(Monatsverwendungsnachweis!$B285,Positionen,11,FALSE)*100,"%"))</f>
        <v/>
      </c>
      <c r="H274" s="447" t="str">
        <f>IF(A274="","",ROUND(UHG_csv!H274*VLOOKUP(Monatsverwendungsnachweis!$B285,Positionen,11,FALSE),2))</f>
        <v/>
      </c>
      <c r="I274" s="447" t="str">
        <f t="shared" si="33"/>
        <v/>
      </c>
      <c r="J274" s="329" t="str">
        <f>IF(A274="","",IF(Monatsverwendungsnachweis!S285="","",Monatsverwendungsnachweis!S285))</f>
        <v/>
      </c>
      <c r="K274" s="329" t="str">
        <f t="shared" si="34"/>
        <v/>
      </c>
      <c r="L274" s="541">
        <f>Monatsverwendungsnachweis!B285</f>
        <v>0</v>
      </c>
    </row>
    <row r="275" spans="1:12" x14ac:dyDescent="0.25">
      <c r="A275" s="328" t="str">
        <f>IF(UHG_Refi_1_csv!A275="","",IF(VLOOKUP(Monatsverwendungsnachweis!B286,Positionen,9,FALSE)="","",IFERROR(VLOOKUP(Monatsverwendungsnachweis!B286,Positionen,9,FALSE),"")))</f>
        <v/>
      </c>
      <c r="B275" s="329" t="str">
        <f t="shared" si="30"/>
        <v/>
      </c>
      <c r="C275" s="328" t="str">
        <f>IF(A275="","",CONCATENATE("Refi_UHG_2"," / ",Monatsverwendungsnachweis!$D$7," / ",RIGHT(Monatsverwendungsnachweis!$F$7,2)," / ",ROW()-1))</f>
        <v/>
      </c>
      <c r="D275" s="330" t="str">
        <f t="shared" si="31"/>
        <v/>
      </c>
      <c r="E275" s="330" t="str">
        <f t="shared" si="32"/>
        <v/>
      </c>
      <c r="F275" s="329" t="str">
        <f>IF(A275="","",VLOOKUP(Monatsverwendungsnachweis!B286,Positionen,10,FALSE))</f>
        <v/>
      </c>
      <c r="G275" s="328" t="str">
        <f>IF(A275="","",CONCATENATE(UHG_csv!G275," x ",VLOOKUP(Monatsverwendungsnachweis!$B286,Positionen,11,FALSE)*100,"%"))</f>
        <v/>
      </c>
      <c r="H275" s="447" t="str">
        <f>IF(A275="","",ROUND(UHG_csv!H275*VLOOKUP(Monatsverwendungsnachweis!$B286,Positionen,11,FALSE),2))</f>
        <v/>
      </c>
      <c r="I275" s="447" t="str">
        <f t="shared" si="33"/>
        <v/>
      </c>
      <c r="J275" s="329" t="str">
        <f>IF(A275="","",IF(Monatsverwendungsnachweis!S286="","",Monatsverwendungsnachweis!S286))</f>
        <v/>
      </c>
      <c r="K275" s="329" t="str">
        <f t="shared" si="34"/>
        <v/>
      </c>
      <c r="L275" s="541">
        <f>Monatsverwendungsnachweis!B286</f>
        <v>0</v>
      </c>
    </row>
    <row r="276" spans="1:12" x14ac:dyDescent="0.25">
      <c r="A276" s="328" t="str">
        <f>IF(UHG_Refi_1_csv!A276="","",IF(VLOOKUP(Monatsverwendungsnachweis!B287,Positionen,9,FALSE)="","",IFERROR(VLOOKUP(Monatsverwendungsnachweis!B287,Positionen,9,FALSE),"")))</f>
        <v/>
      </c>
      <c r="B276" s="329" t="str">
        <f t="shared" si="30"/>
        <v/>
      </c>
      <c r="C276" s="328" t="str">
        <f>IF(A276="","",CONCATENATE("Refi_UHG_2"," / ",Monatsverwendungsnachweis!$D$7," / ",RIGHT(Monatsverwendungsnachweis!$F$7,2)," / ",ROW()-1))</f>
        <v/>
      </c>
      <c r="D276" s="330" t="str">
        <f t="shared" si="31"/>
        <v/>
      </c>
      <c r="E276" s="330" t="str">
        <f t="shared" si="32"/>
        <v/>
      </c>
      <c r="F276" s="329" t="str">
        <f>IF(A276="","",VLOOKUP(Monatsverwendungsnachweis!B287,Positionen,10,FALSE))</f>
        <v/>
      </c>
      <c r="G276" s="328" t="str">
        <f>IF(A276="","",CONCATENATE(UHG_csv!G276," x ",VLOOKUP(Monatsverwendungsnachweis!$B287,Positionen,11,FALSE)*100,"%"))</f>
        <v/>
      </c>
      <c r="H276" s="447" t="str">
        <f>IF(A276="","",ROUND(UHG_csv!H276*VLOOKUP(Monatsverwendungsnachweis!$B287,Positionen,11,FALSE),2))</f>
        <v/>
      </c>
      <c r="I276" s="447" t="str">
        <f t="shared" si="33"/>
        <v/>
      </c>
      <c r="J276" s="329" t="str">
        <f>IF(A276="","",IF(Monatsverwendungsnachweis!S287="","",Monatsverwendungsnachweis!S287))</f>
        <v/>
      </c>
      <c r="K276" s="329" t="str">
        <f t="shared" si="34"/>
        <v/>
      </c>
      <c r="L276" s="541">
        <f>Monatsverwendungsnachweis!B287</f>
        <v>0</v>
      </c>
    </row>
    <row r="277" spans="1:12" x14ac:dyDescent="0.25">
      <c r="A277" s="328" t="str">
        <f>IF(UHG_Refi_1_csv!A277="","",IF(VLOOKUP(Monatsverwendungsnachweis!B288,Positionen,9,FALSE)="","",IFERROR(VLOOKUP(Monatsverwendungsnachweis!B288,Positionen,9,FALSE),"")))</f>
        <v/>
      </c>
      <c r="B277" s="329" t="str">
        <f t="shared" si="30"/>
        <v/>
      </c>
      <c r="C277" s="328" t="str">
        <f>IF(A277="","",CONCATENATE("Refi_UHG_2"," / ",Monatsverwendungsnachweis!$D$7," / ",RIGHT(Monatsverwendungsnachweis!$F$7,2)," / ",ROW()-1))</f>
        <v/>
      </c>
      <c r="D277" s="330" t="str">
        <f t="shared" si="31"/>
        <v/>
      </c>
      <c r="E277" s="330" t="str">
        <f t="shared" si="32"/>
        <v/>
      </c>
      <c r="F277" s="329" t="str">
        <f>IF(A277="","",VLOOKUP(Monatsverwendungsnachweis!B288,Positionen,10,FALSE))</f>
        <v/>
      </c>
      <c r="G277" s="328" t="str">
        <f>IF(A277="","",CONCATENATE(UHG_csv!G277," x ",VLOOKUP(Monatsverwendungsnachweis!$B288,Positionen,11,FALSE)*100,"%"))</f>
        <v/>
      </c>
      <c r="H277" s="447" t="str">
        <f>IF(A277="","",ROUND(UHG_csv!H277*VLOOKUP(Monatsverwendungsnachweis!$B288,Positionen,11,FALSE),2))</f>
        <v/>
      </c>
      <c r="I277" s="447" t="str">
        <f t="shared" si="33"/>
        <v/>
      </c>
      <c r="J277" s="329" t="str">
        <f>IF(A277="","",IF(Monatsverwendungsnachweis!S288="","",Monatsverwendungsnachweis!S288))</f>
        <v/>
      </c>
      <c r="K277" s="329" t="str">
        <f t="shared" si="34"/>
        <v/>
      </c>
      <c r="L277" s="541">
        <f>Monatsverwendungsnachweis!B288</f>
        <v>0</v>
      </c>
    </row>
    <row r="278" spans="1:12" x14ac:dyDescent="0.25">
      <c r="A278" s="328" t="str">
        <f>IF(UHG_Refi_1_csv!A278="","",IF(VLOOKUP(Monatsverwendungsnachweis!B289,Positionen,9,FALSE)="","",IFERROR(VLOOKUP(Monatsverwendungsnachweis!B289,Positionen,9,FALSE),"")))</f>
        <v/>
      </c>
      <c r="B278" s="329" t="str">
        <f t="shared" si="30"/>
        <v/>
      </c>
      <c r="C278" s="328" t="str">
        <f>IF(A278="","",CONCATENATE("Refi_UHG_2"," / ",Monatsverwendungsnachweis!$D$7," / ",RIGHT(Monatsverwendungsnachweis!$F$7,2)," / ",ROW()-1))</f>
        <v/>
      </c>
      <c r="D278" s="330" t="str">
        <f t="shared" si="31"/>
        <v/>
      </c>
      <c r="E278" s="330" t="str">
        <f t="shared" si="32"/>
        <v/>
      </c>
      <c r="F278" s="329" t="str">
        <f>IF(A278="","",VLOOKUP(Monatsverwendungsnachweis!B289,Positionen,10,FALSE))</f>
        <v/>
      </c>
      <c r="G278" s="328" t="str">
        <f>IF(A278="","",CONCATENATE(UHG_csv!G278," x ",VLOOKUP(Monatsverwendungsnachweis!$B289,Positionen,11,FALSE)*100,"%"))</f>
        <v/>
      </c>
      <c r="H278" s="447" t="str">
        <f>IF(A278="","",ROUND(UHG_csv!H278*VLOOKUP(Monatsverwendungsnachweis!$B289,Positionen,11,FALSE),2))</f>
        <v/>
      </c>
      <c r="I278" s="447" t="str">
        <f t="shared" si="33"/>
        <v/>
      </c>
      <c r="J278" s="329" t="str">
        <f>IF(A278="","",IF(Monatsverwendungsnachweis!S289="","",Monatsverwendungsnachweis!S289))</f>
        <v/>
      </c>
      <c r="K278" s="329" t="str">
        <f t="shared" si="34"/>
        <v/>
      </c>
      <c r="L278" s="541">
        <f>Monatsverwendungsnachweis!B289</f>
        <v>0</v>
      </c>
    </row>
    <row r="279" spans="1:12" x14ac:dyDescent="0.25">
      <c r="A279" s="328" t="str">
        <f>IF(UHG_Refi_1_csv!A279="","",IF(VLOOKUP(Monatsverwendungsnachweis!B290,Positionen,9,FALSE)="","",IFERROR(VLOOKUP(Monatsverwendungsnachweis!B290,Positionen,9,FALSE),"")))</f>
        <v/>
      </c>
      <c r="B279" s="329" t="str">
        <f t="shared" si="30"/>
        <v/>
      </c>
      <c r="C279" s="328" t="str">
        <f>IF(A279="","",CONCATENATE("Refi_UHG_2"," / ",Monatsverwendungsnachweis!$D$7," / ",RIGHT(Monatsverwendungsnachweis!$F$7,2)," / ",ROW()-1))</f>
        <v/>
      </c>
      <c r="D279" s="330" t="str">
        <f t="shared" si="31"/>
        <v/>
      </c>
      <c r="E279" s="330" t="str">
        <f t="shared" si="32"/>
        <v/>
      </c>
      <c r="F279" s="329" t="str">
        <f>IF(A279="","",VLOOKUP(Monatsverwendungsnachweis!B290,Positionen,10,FALSE))</f>
        <v/>
      </c>
      <c r="G279" s="328" t="str">
        <f>IF(A279="","",CONCATENATE(UHG_csv!G279," x ",VLOOKUP(Monatsverwendungsnachweis!$B290,Positionen,11,FALSE)*100,"%"))</f>
        <v/>
      </c>
      <c r="H279" s="447" t="str">
        <f>IF(A279="","",ROUND(UHG_csv!H279*VLOOKUP(Monatsverwendungsnachweis!$B290,Positionen,11,FALSE),2))</f>
        <v/>
      </c>
      <c r="I279" s="447" t="str">
        <f t="shared" si="33"/>
        <v/>
      </c>
      <c r="J279" s="329" t="str">
        <f>IF(A279="","",IF(Monatsverwendungsnachweis!S290="","",Monatsverwendungsnachweis!S290))</f>
        <v/>
      </c>
      <c r="K279" s="329" t="str">
        <f t="shared" si="34"/>
        <v/>
      </c>
      <c r="L279" s="541">
        <f>Monatsverwendungsnachweis!B290</f>
        <v>0</v>
      </c>
    </row>
    <row r="280" spans="1:12" x14ac:dyDescent="0.25">
      <c r="A280" s="328" t="str">
        <f>IF(UHG_Refi_1_csv!A280="","",IF(VLOOKUP(Monatsverwendungsnachweis!B291,Positionen,9,FALSE)="","",IFERROR(VLOOKUP(Monatsverwendungsnachweis!B291,Positionen,9,FALSE),"")))</f>
        <v/>
      </c>
      <c r="B280" s="329" t="str">
        <f t="shared" si="30"/>
        <v/>
      </c>
      <c r="C280" s="328" t="str">
        <f>IF(A280="","",CONCATENATE("Refi_UHG_2"," / ",Monatsverwendungsnachweis!$D$7," / ",RIGHT(Monatsverwendungsnachweis!$F$7,2)," / ",ROW()-1))</f>
        <v/>
      </c>
      <c r="D280" s="330" t="str">
        <f t="shared" si="31"/>
        <v/>
      </c>
      <c r="E280" s="330" t="str">
        <f t="shared" si="32"/>
        <v/>
      </c>
      <c r="F280" s="329" t="str">
        <f>IF(A280="","",VLOOKUP(Monatsverwendungsnachweis!B291,Positionen,10,FALSE))</f>
        <v/>
      </c>
      <c r="G280" s="328" t="str">
        <f>IF(A280="","",CONCATENATE(UHG_csv!G280," x ",VLOOKUP(Monatsverwendungsnachweis!$B291,Positionen,11,FALSE)*100,"%"))</f>
        <v/>
      </c>
      <c r="H280" s="447" t="str">
        <f>IF(A280="","",ROUND(UHG_csv!H280*VLOOKUP(Monatsverwendungsnachweis!$B291,Positionen,11,FALSE),2))</f>
        <v/>
      </c>
      <c r="I280" s="447" t="str">
        <f t="shared" si="33"/>
        <v/>
      </c>
      <c r="J280" s="329" t="str">
        <f>IF(A280="","",IF(Monatsverwendungsnachweis!S291="","",Monatsverwendungsnachweis!S291))</f>
        <v/>
      </c>
      <c r="K280" s="329" t="str">
        <f t="shared" si="34"/>
        <v/>
      </c>
      <c r="L280" s="541">
        <f>Monatsverwendungsnachweis!B291</f>
        <v>0</v>
      </c>
    </row>
    <row r="281" spans="1:12" x14ac:dyDescent="0.25">
      <c r="A281" s="328" t="str">
        <f>IF(UHG_Refi_1_csv!A281="","",IF(VLOOKUP(Monatsverwendungsnachweis!B292,Positionen,9,FALSE)="","",IFERROR(VLOOKUP(Monatsverwendungsnachweis!B292,Positionen,9,FALSE),"")))</f>
        <v/>
      </c>
      <c r="B281" s="329" t="str">
        <f t="shared" si="30"/>
        <v/>
      </c>
      <c r="C281" s="328" t="str">
        <f>IF(A281="","",CONCATENATE("Refi_UHG_2"," / ",Monatsverwendungsnachweis!$D$7," / ",RIGHT(Monatsverwendungsnachweis!$F$7,2)," / ",ROW()-1))</f>
        <v/>
      </c>
      <c r="D281" s="330" t="str">
        <f t="shared" si="31"/>
        <v/>
      </c>
      <c r="E281" s="330" t="str">
        <f t="shared" si="32"/>
        <v/>
      </c>
      <c r="F281" s="329" t="str">
        <f>IF(A281="","",VLOOKUP(Monatsverwendungsnachweis!B292,Positionen,10,FALSE))</f>
        <v/>
      </c>
      <c r="G281" s="328" t="str">
        <f>IF(A281="","",CONCATENATE(UHG_csv!G281," x ",VLOOKUP(Monatsverwendungsnachweis!$B292,Positionen,11,FALSE)*100,"%"))</f>
        <v/>
      </c>
      <c r="H281" s="447" t="str">
        <f>IF(A281="","",ROUND(UHG_csv!H281*VLOOKUP(Monatsverwendungsnachweis!$B292,Positionen,11,FALSE),2))</f>
        <v/>
      </c>
      <c r="I281" s="447" t="str">
        <f t="shared" si="33"/>
        <v/>
      </c>
      <c r="J281" s="329" t="str">
        <f>IF(A281="","",IF(Monatsverwendungsnachweis!S292="","",Monatsverwendungsnachweis!S292))</f>
        <v/>
      </c>
      <c r="K281" s="329" t="str">
        <f t="shared" si="34"/>
        <v/>
      </c>
      <c r="L281" s="541">
        <f>Monatsverwendungsnachweis!B292</f>
        <v>0</v>
      </c>
    </row>
    <row r="282" spans="1:12" x14ac:dyDescent="0.25">
      <c r="A282" s="328" t="str">
        <f>IF(UHG_Refi_1_csv!A282="","",IF(VLOOKUP(Monatsverwendungsnachweis!B293,Positionen,9,FALSE)="","",IFERROR(VLOOKUP(Monatsverwendungsnachweis!B293,Positionen,9,FALSE),"")))</f>
        <v/>
      </c>
      <c r="B282" s="329" t="str">
        <f t="shared" si="30"/>
        <v/>
      </c>
      <c r="C282" s="328" t="str">
        <f>IF(A282="","",CONCATENATE("Refi_UHG_2"," / ",Monatsverwendungsnachweis!$D$7," / ",RIGHT(Monatsverwendungsnachweis!$F$7,2)," / ",ROW()-1))</f>
        <v/>
      </c>
      <c r="D282" s="330" t="str">
        <f t="shared" si="31"/>
        <v/>
      </c>
      <c r="E282" s="330" t="str">
        <f t="shared" si="32"/>
        <v/>
      </c>
      <c r="F282" s="329" t="str">
        <f>IF(A282="","",VLOOKUP(Monatsverwendungsnachweis!B293,Positionen,10,FALSE))</f>
        <v/>
      </c>
      <c r="G282" s="328" t="str">
        <f>IF(A282="","",CONCATENATE(UHG_csv!G282," x ",VLOOKUP(Monatsverwendungsnachweis!$B293,Positionen,11,FALSE)*100,"%"))</f>
        <v/>
      </c>
      <c r="H282" s="447" t="str">
        <f>IF(A282="","",ROUND(UHG_csv!H282*VLOOKUP(Monatsverwendungsnachweis!$B293,Positionen,11,FALSE),2))</f>
        <v/>
      </c>
      <c r="I282" s="447" t="str">
        <f t="shared" si="33"/>
        <v/>
      </c>
      <c r="J282" s="329" t="str">
        <f>IF(A282="","",IF(Monatsverwendungsnachweis!S293="","",Monatsverwendungsnachweis!S293))</f>
        <v/>
      </c>
      <c r="K282" s="329" t="str">
        <f t="shared" si="34"/>
        <v/>
      </c>
      <c r="L282" s="541">
        <f>Monatsverwendungsnachweis!B293</f>
        <v>0</v>
      </c>
    </row>
    <row r="283" spans="1:12" x14ac:dyDescent="0.25">
      <c r="A283" s="328" t="str">
        <f>IF(UHG_Refi_1_csv!A273="","",IF(VLOOKUP(Monatsverwendungsnachweis!B284,Positionen,9,FALSE)="","",IFERROR(VLOOKUP(Monatsverwendungsnachweis!B284,Positionen,9,FALSE),"")))</f>
        <v/>
      </c>
      <c r="B283" s="329" t="str">
        <f t="shared" si="25"/>
        <v/>
      </c>
      <c r="C283" s="328" t="str">
        <f>IF(A283="","",CONCATENATE("Refi_UHG_2"," / ",Monatsverwendungsnachweis!$D$7," / ",RIGHT(Monatsverwendungsnachweis!$F$7,2)," / ",ROW()-1))</f>
        <v/>
      </c>
      <c r="D283" s="330" t="str">
        <f t="shared" si="26"/>
        <v/>
      </c>
      <c r="E283" s="330" t="str">
        <f t="shared" si="27"/>
        <v/>
      </c>
      <c r="F283" s="329" t="str">
        <f>IF(A283="","",VLOOKUP(Monatsverwendungsnachweis!B284,Positionen,10,FALSE))</f>
        <v/>
      </c>
      <c r="G283" s="328" t="str">
        <f>IF(A283="","",CONCATENATE(UHG_csv!G283," x ",VLOOKUP(Monatsverwendungsnachweis!$B294,Positionen,11,FALSE)*100,"%"))</f>
        <v/>
      </c>
      <c r="H283" s="447" t="str">
        <f>IF(A283="","",ROUND(UHG_csv!H283*VLOOKUP(Monatsverwendungsnachweis!$B294,Positionen,11,FALSE),2))</f>
        <v/>
      </c>
      <c r="I283" s="447" t="str">
        <f t="shared" si="28"/>
        <v/>
      </c>
      <c r="J283" s="329" t="str">
        <f>IF(A283="","",IF(Monatsverwendungsnachweis!S284="","",Monatsverwendungsnachweis!S284))</f>
        <v/>
      </c>
      <c r="K283" s="329" t="str">
        <f t="shared" si="29"/>
        <v/>
      </c>
      <c r="L283" s="541">
        <f>Monatsverwendungsnachweis!B284</f>
        <v>0</v>
      </c>
    </row>
    <row r="284" spans="1:12" x14ac:dyDescent="0.25">
      <c r="A284" s="328" t="str">
        <f>IF(UHG_Refi_1_csv!A274="","",IF(VLOOKUP(Monatsverwendungsnachweis!B285,Positionen,9,FALSE)="","",IFERROR(VLOOKUP(Monatsverwendungsnachweis!B285,Positionen,9,FALSE),"")))</f>
        <v/>
      </c>
      <c r="B284" s="329" t="str">
        <f t="shared" si="25"/>
        <v/>
      </c>
      <c r="C284" s="328" t="str">
        <f>IF(A284="","",CONCATENATE("Refi_UHG_2"," / ",Monatsverwendungsnachweis!$D$7," / ",RIGHT(Monatsverwendungsnachweis!$F$7,2)," / ",ROW()-1))</f>
        <v/>
      </c>
      <c r="D284" s="330" t="str">
        <f t="shared" si="26"/>
        <v/>
      </c>
      <c r="E284" s="330" t="str">
        <f t="shared" si="27"/>
        <v/>
      </c>
      <c r="F284" s="329" t="str">
        <f>IF(A284="","",VLOOKUP(Monatsverwendungsnachweis!B285,Positionen,10,FALSE))</f>
        <v/>
      </c>
      <c r="G284" s="328" t="str">
        <f>IF(A284="","",CONCATENATE(UHG_csv!G284," x ",VLOOKUP(Monatsverwendungsnachweis!$B295,Positionen,11,FALSE)*100,"%"))</f>
        <v/>
      </c>
      <c r="H284" s="447" t="str">
        <f>IF(A284="","",ROUND(UHG_csv!H284*VLOOKUP(Monatsverwendungsnachweis!$B295,Positionen,11,FALSE),2))</f>
        <v/>
      </c>
      <c r="I284" s="447" t="str">
        <f t="shared" si="28"/>
        <v/>
      </c>
      <c r="J284" s="329" t="str">
        <f>IF(A284="","",IF(Monatsverwendungsnachweis!S285="","",Monatsverwendungsnachweis!S285))</f>
        <v/>
      </c>
      <c r="K284" s="329" t="str">
        <f t="shared" si="29"/>
        <v/>
      </c>
      <c r="L284" s="541">
        <f>Monatsverwendungsnachweis!B285</f>
        <v>0</v>
      </c>
    </row>
    <row r="285" spans="1:12" x14ac:dyDescent="0.25">
      <c r="A285" s="328" t="str">
        <f>IF(UHG_Refi_1_csv!A275="","",IF(VLOOKUP(Monatsverwendungsnachweis!B286,Positionen,9,FALSE)="","",IFERROR(VLOOKUP(Monatsverwendungsnachweis!B286,Positionen,9,FALSE),"")))</f>
        <v/>
      </c>
      <c r="B285" s="329" t="str">
        <f t="shared" si="25"/>
        <v/>
      </c>
      <c r="C285" s="328" t="str">
        <f>IF(A285="","",CONCATENATE("Refi_UHG_2"," / ",Monatsverwendungsnachweis!$D$7," / ",RIGHT(Monatsverwendungsnachweis!$F$7,2)," / ",ROW()-1))</f>
        <v/>
      </c>
      <c r="D285" s="330" t="str">
        <f t="shared" si="26"/>
        <v/>
      </c>
      <c r="E285" s="330" t="str">
        <f t="shared" si="27"/>
        <v/>
      </c>
      <c r="F285" s="329" t="str">
        <f>IF(A285="","",VLOOKUP(Monatsverwendungsnachweis!B286,Positionen,10,FALSE))</f>
        <v/>
      </c>
      <c r="G285" s="328" t="str">
        <f>IF(A285="","",CONCATENATE(UHG_csv!G285," x ",VLOOKUP(Monatsverwendungsnachweis!$B296,Positionen,11,FALSE)*100,"%"))</f>
        <v/>
      </c>
      <c r="H285" s="447" t="str">
        <f>IF(A285="","",ROUND(UHG_csv!H285*VLOOKUP(Monatsverwendungsnachweis!$B296,Positionen,11,FALSE),2))</f>
        <v/>
      </c>
      <c r="I285" s="447" t="str">
        <f t="shared" si="28"/>
        <v/>
      </c>
      <c r="J285" s="329" t="str">
        <f>IF(A285="","",IF(Monatsverwendungsnachweis!S286="","",Monatsverwendungsnachweis!S286))</f>
        <v/>
      </c>
      <c r="K285" s="329" t="str">
        <f t="shared" si="29"/>
        <v/>
      </c>
      <c r="L285" s="541">
        <f>Monatsverwendungsnachweis!B286</f>
        <v>0</v>
      </c>
    </row>
    <row r="286" spans="1:12" x14ac:dyDescent="0.25">
      <c r="A286" s="328" t="str">
        <f>IF(UHG_Refi_1_csv!A276="","",IF(VLOOKUP(Monatsverwendungsnachweis!B287,Positionen,9,FALSE)="","",IFERROR(VLOOKUP(Monatsverwendungsnachweis!B287,Positionen,9,FALSE),"")))</f>
        <v/>
      </c>
      <c r="B286" s="329" t="str">
        <f t="shared" si="25"/>
        <v/>
      </c>
      <c r="C286" s="328" t="str">
        <f>IF(A286="","",CONCATENATE("Refi_UHG_2"," / ",Monatsverwendungsnachweis!$D$7," / ",RIGHT(Monatsverwendungsnachweis!$F$7,2)," / ",ROW()-1))</f>
        <v/>
      </c>
      <c r="D286" s="330" t="str">
        <f t="shared" si="26"/>
        <v/>
      </c>
      <c r="E286" s="330" t="str">
        <f t="shared" si="27"/>
        <v/>
      </c>
      <c r="F286" s="329" t="str">
        <f>IF(A286="","",VLOOKUP(Monatsverwendungsnachweis!B287,Positionen,10,FALSE))</f>
        <v/>
      </c>
      <c r="G286" s="328" t="str">
        <f>IF(A286="","",CONCATENATE(UHG_csv!G286," x ",VLOOKUP(Monatsverwendungsnachweis!$B297,Positionen,11,FALSE)*100,"%"))</f>
        <v/>
      </c>
      <c r="H286" s="447" t="str">
        <f>IF(A286="","",ROUND(UHG_csv!H286*VLOOKUP(Monatsverwendungsnachweis!$B297,Positionen,11,FALSE),2))</f>
        <v/>
      </c>
      <c r="I286" s="447" t="str">
        <f t="shared" si="28"/>
        <v/>
      </c>
      <c r="J286" s="329" t="str">
        <f>IF(A286="","",IF(Monatsverwendungsnachweis!S287="","",Monatsverwendungsnachweis!S287))</f>
        <v/>
      </c>
      <c r="K286" s="329" t="str">
        <f t="shared" si="29"/>
        <v/>
      </c>
      <c r="L286" s="541">
        <f>Monatsverwendungsnachweis!B287</f>
        <v>0</v>
      </c>
    </row>
    <row r="287" spans="1:12" x14ac:dyDescent="0.25">
      <c r="A287" s="328" t="str">
        <f>IF(UHG_Refi_1_csv!A277="","",IF(VLOOKUP(Monatsverwendungsnachweis!B288,Positionen,9,FALSE)="","",IFERROR(VLOOKUP(Monatsverwendungsnachweis!B288,Positionen,9,FALSE),"")))</f>
        <v/>
      </c>
      <c r="B287" s="329" t="str">
        <f t="shared" si="25"/>
        <v/>
      </c>
      <c r="C287" s="328" t="str">
        <f>IF(A287="","",CONCATENATE("Refi_UHG_2"," / ",Monatsverwendungsnachweis!$D$7," / ",RIGHT(Monatsverwendungsnachweis!$F$7,2)," / ",ROW()-1))</f>
        <v/>
      </c>
      <c r="D287" s="330" t="str">
        <f t="shared" si="26"/>
        <v/>
      </c>
      <c r="E287" s="330" t="str">
        <f t="shared" si="27"/>
        <v/>
      </c>
      <c r="F287" s="329" t="str">
        <f>IF(A287="","",VLOOKUP(Monatsverwendungsnachweis!B288,Positionen,10,FALSE))</f>
        <v/>
      </c>
      <c r="G287" s="328" t="str">
        <f>IF(A287="","",CONCATENATE(UHG_csv!G287," x ",VLOOKUP(Monatsverwendungsnachweis!$B298,Positionen,11,FALSE)*100,"%"))</f>
        <v/>
      </c>
      <c r="H287" s="447" t="str">
        <f>IF(A287="","",ROUND(UHG_csv!H287*VLOOKUP(Monatsverwendungsnachweis!$B298,Positionen,11,FALSE),2))</f>
        <v/>
      </c>
      <c r="I287" s="447" t="str">
        <f t="shared" si="28"/>
        <v/>
      </c>
      <c r="J287" s="329" t="str">
        <f>IF(A287="","",IF(Monatsverwendungsnachweis!S288="","",Monatsverwendungsnachweis!S288))</f>
        <v/>
      </c>
      <c r="K287" s="329" t="str">
        <f t="shared" si="29"/>
        <v/>
      </c>
      <c r="L287" s="541">
        <f>Monatsverwendungsnachweis!B288</f>
        <v>0</v>
      </c>
    </row>
    <row r="288" spans="1:12" x14ac:dyDescent="0.25">
      <c r="A288" s="328" t="str">
        <f>IF(UHG_Refi_1_csv!A278="","",IF(VLOOKUP(Monatsverwendungsnachweis!B289,Positionen,9,FALSE)="","",IFERROR(VLOOKUP(Monatsverwendungsnachweis!B289,Positionen,9,FALSE),"")))</f>
        <v/>
      </c>
      <c r="B288" s="329" t="str">
        <f t="shared" si="25"/>
        <v/>
      </c>
      <c r="C288" s="328" t="str">
        <f>IF(A288="","",CONCATENATE("Refi_UHG_2"," / ",Monatsverwendungsnachweis!$D$7," / ",RIGHT(Monatsverwendungsnachweis!$F$7,2)," / ",ROW()-1))</f>
        <v/>
      </c>
      <c r="D288" s="330" t="str">
        <f t="shared" si="26"/>
        <v/>
      </c>
      <c r="E288" s="330" t="str">
        <f t="shared" si="27"/>
        <v/>
      </c>
      <c r="F288" s="329" t="str">
        <f>IF(A288="","",VLOOKUP(Monatsverwendungsnachweis!B289,Positionen,10,FALSE))</f>
        <v/>
      </c>
      <c r="G288" s="328" t="str">
        <f>IF(A288="","",CONCATENATE(UHG_csv!G288," x ",VLOOKUP(Monatsverwendungsnachweis!$B299,Positionen,11,FALSE)*100,"%"))</f>
        <v/>
      </c>
      <c r="H288" s="447" t="str">
        <f>IF(A288="","",ROUND(UHG_csv!H288*VLOOKUP(Monatsverwendungsnachweis!$B299,Positionen,11,FALSE),2))</f>
        <v/>
      </c>
      <c r="I288" s="447" t="str">
        <f t="shared" si="28"/>
        <v/>
      </c>
      <c r="J288" s="329" t="str">
        <f>IF(A288="","",IF(Monatsverwendungsnachweis!S289="","",Monatsverwendungsnachweis!S289))</f>
        <v/>
      </c>
      <c r="K288" s="329" t="str">
        <f t="shared" si="29"/>
        <v/>
      </c>
      <c r="L288" s="541">
        <f>Monatsverwendungsnachweis!B289</f>
        <v>0</v>
      </c>
    </row>
    <row r="289" spans="1:12" x14ac:dyDescent="0.25">
      <c r="A289" s="328" t="str">
        <f>IF(UHG_Refi_1_csv!A279="","",IF(VLOOKUP(Monatsverwendungsnachweis!B290,Positionen,9,FALSE)="","",IFERROR(VLOOKUP(Monatsverwendungsnachweis!B290,Positionen,9,FALSE),"")))</f>
        <v/>
      </c>
      <c r="B289" s="329" t="str">
        <f t="shared" si="25"/>
        <v/>
      </c>
      <c r="C289" s="328" t="str">
        <f>IF(A289="","",CONCATENATE("Refi_UHG_2"," / ",Monatsverwendungsnachweis!$D$7," / ",RIGHT(Monatsverwendungsnachweis!$F$7,2)," / ",ROW()-1))</f>
        <v/>
      </c>
      <c r="D289" s="330" t="str">
        <f t="shared" si="26"/>
        <v/>
      </c>
      <c r="E289" s="330" t="str">
        <f t="shared" si="27"/>
        <v/>
      </c>
      <c r="F289" s="329" t="str">
        <f>IF(A289="","",VLOOKUP(Monatsverwendungsnachweis!B290,Positionen,10,FALSE))</f>
        <v/>
      </c>
      <c r="G289" s="328" t="str">
        <f>IF(A289="","",CONCATENATE(UHG_csv!G289," x ",VLOOKUP(Monatsverwendungsnachweis!$B300,Positionen,11,FALSE)*100,"%"))</f>
        <v/>
      </c>
      <c r="H289" s="447" t="str">
        <f>IF(A289="","",ROUND(UHG_csv!H289*VLOOKUP(Monatsverwendungsnachweis!$B300,Positionen,11,FALSE),2))</f>
        <v/>
      </c>
      <c r="I289" s="447" t="str">
        <f t="shared" si="28"/>
        <v/>
      </c>
      <c r="J289" s="329" t="str">
        <f>IF(A289="","",IF(Monatsverwendungsnachweis!S290="","",Monatsverwendungsnachweis!S290))</f>
        <v/>
      </c>
      <c r="K289" s="329" t="str">
        <f t="shared" si="29"/>
        <v/>
      </c>
      <c r="L289" s="541">
        <f>Monatsverwendungsnachweis!B290</f>
        <v>0</v>
      </c>
    </row>
    <row r="290" spans="1:12" x14ac:dyDescent="0.25">
      <c r="A290" s="328" t="str">
        <f>IF(UHG_Refi_1_csv!A280="","",IF(VLOOKUP(Monatsverwendungsnachweis!B291,Positionen,9,FALSE)="","",IFERROR(VLOOKUP(Monatsverwendungsnachweis!B291,Positionen,9,FALSE),"")))</f>
        <v/>
      </c>
      <c r="B290" s="329" t="str">
        <f t="shared" si="25"/>
        <v/>
      </c>
      <c r="C290" s="328" t="str">
        <f>IF(A290="","",CONCATENATE("Refi_UHG_2"," / ",Monatsverwendungsnachweis!$D$7," / ",RIGHT(Monatsverwendungsnachweis!$F$7,2)," / ",ROW()-1))</f>
        <v/>
      </c>
      <c r="D290" s="330" t="str">
        <f t="shared" si="26"/>
        <v/>
      </c>
      <c r="E290" s="330" t="str">
        <f t="shared" si="27"/>
        <v/>
      </c>
      <c r="F290" s="329" t="str">
        <f>IF(A290="","",VLOOKUP(Monatsverwendungsnachweis!B291,Positionen,10,FALSE))</f>
        <v/>
      </c>
      <c r="G290" s="328" t="str">
        <f>IF(A290="","",CONCATENATE(UHG_csv!G290," x ",VLOOKUP(Monatsverwendungsnachweis!$B301,Positionen,11,FALSE)*100,"%"))</f>
        <v/>
      </c>
      <c r="H290" s="447" t="str">
        <f>IF(A290="","",ROUND(UHG_csv!H290*VLOOKUP(Monatsverwendungsnachweis!$B301,Positionen,11,FALSE),2))</f>
        <v/>
      </c>
      <c r="I290" s="447" t="str">
        <f t="shared" si="28"/>
        <v/>
      </c>
      <c r="J290" s="329" t="str">
        <f>IF(A290="","",IF(Monatsverwendungsnachweis!S291="","",Monatsverwendungsnachweis!S291))</f>
        <v/>
      </c>
      <c r="K290" s="329" t="str">
        <f t="shared" si="29"/>
        <v/>
      </c>
      <c r="L290" s="541">
        <f>Monatsverwendungsnachweis!B291</f>
        <v>0</v>
      </c>
    </row>
    <row r="291" spans="1:12" x14ac:dyDescent="0.25">
      <c r="A291" s="328" t="str">
        <f>IF(UHG_Refi_1_csv!A281="","",IF(VLOOKUP(Monatsverwendungsnachweis!B292,Positionen,9,FALSE)="","",IFERROR(VLOOKUP(Monatsverwendungsnachweis!B292,Positionen,9,FALSE),"")))</f>
        <v/>
      </c>
      <c r="B291" s="329" t="str">
        <f t="shared" si="25"/>
        <v/>
      </c>
      <c r="C291" s="328" t="str">
        <f>IF(A291="","",CONCATENATE("Refi_UHG_2"," / ",Monatsverwendungsnachweis!$D$7," / ",RIGHT(Monatsverwendungsnachweis!$F$7,2)," / ",ROW()-1))</f>
        <v/>
      </c>
      <c r="D291" s="330" t="str">
        <f t="shared" si="26"/>
        <v/>
      </c>
      <c r="E291" s="330" t="str">
        <f t="shared" si="27"/>
        <v/>
      </c>
      <c r="F291" s="329" t="str">
        <f>IF(A291="","",VLOOKUP(Monatsverwendungsnachweis!B292,Positionen,10,FALSE))</f>
        <v/>
      </c>
      <c r="G291" s="328" t="str">
        <f>IF(A291="","",CONCATENATE(UHG_csv!G291," x ",VLOOKUP(Monatsverwendungsnachweis!$B302,Positionen,11,FALSE)*100,"%"))</f>
        <v/>
      </c>
      <c r="H291" s="447" t="str">
        <f>IF(A291="","",ROUND(UHG_csv!H291*VLOOKUP(Monatsverwendungsnachweis!$B302,Positionen,11,FALSE),2))</f>
        <v/>
      </c>
      <c r="I291" s="447" t="str">
        <f t="shared" si="28"/>
        <v/>
      </c>
      <c r="J291" s="329" t="str">
        <f>IF(A291="","",IF(Monatsverwendungsnachweis!S292="","",Monatsverwendungsnachweis!S292))</f>
        <v/>
      </c>
      <c r="K291" s="329" t="str">
        <f t="shared" si="29"/>
        <v/>
      </c>
      <c r="L291" s="541">
        <f>Monatsverwendungsnachweis!B292</f>
        <v>0</v>
      </c>
    </row>
    <row r="292" spans="1:12" x14ac:dyDescent="0.25">
      <c r="A292" s="328" t="str">
        <f>IF(UHG_Refi_1_csv!A282="","",IF(VLOOKUP(Monatsverwendungsnachweis!B293,Positionen,9,FALSE)="","",IFERROR(VLOOKUP(Monatsverwendungsnachweis!B293,Positionen,9,FALSE),"")))</f>
        <v/>
      </c>
      <c r="B292" s="329" t="str">
        <f t="shared" si="25"/>
        <v/>
      </c>
      <c r="C292" s="328" t="str">
        <f>IF(A292="","",CONCATENATE("Refi_UHG_2"," / ",Monatsverwendungsnachweis!$D$7," / ",RIGHT(Monatsverwendungsnachweis!$F$7,2)," / ",ROW()-1))</f>
        <v/>
      </c>
      <c r="D292" s="330" t="str">
        <f t="shared" si="26"/>
        <v/>
      </c>
      <c r="E292" s="330" t="str">
        <f t="shared" si="27"/>
        <v/>
      </c>
      <c r="F292" s="329" t="str">
        <f>IF(A292="","",VLOOKUP(Monatsverwendungsnachweis!B293,Positionen,10,FALSE))</f>
        <v/>
      </c>
      <c r="G292" s="328" t="str">
        <f>IF(A292="","",CONCATENATE(UHG_csv!G292," x ",VLOOKUP(Monatsverwendungsnachweis!$B303,Positionen,11,FALSE)*100,"%"))</f>
        <v/>
      </c>
      <c r="H292" s="447" t="str">
        <f>IF(A292="","",ROUND(UHG_csv!H292*VLOOKUP(Monatsverwendungsnachweis!$B303,Positionen,11,FALSE),2))</f>
        <v/>
      </c>
      <c r="I292" s="447" t="str">
        <f t="shared" si="28"/>
        <v/>
      </c>
      <c r="J292" s="329" t="str">
        <f>IF(A292="","",IF(Monatsverwendungsnachweis!S293="","",Monatsverwendungsnachweis!S293))</f>
        <v/>
      </c>
      <c r="K292" s="329" t="str">
        <f t="shared" si="29"/>
        <v/>
      </c>
      <c r="L292" s="541">
        <f>Monatsverwendungsnachweis!B293</f>
        <v>0</v>
      </c>
    </row>
    <row r="293" spans="1:12" x14ac:dyDescent="0.25">
      <c r="A293" s="328" t="str">
        <f>IF(UHG_Refi_1_csv!A283="","",IF(VLOOKUP(Monatsverwendungsnachweis!B294,Positionen,9,FALSE)="","",IFERROR(VLOOKUP(Monatsverwendungsnachweis!B294,Positionen,9,FALSE),"")))</f>
        <v/>
      </c>
      <c r="B293" s="329" t="str">
        <f t="shared" si="25"/>
        <v/>
      </c>
      <c r="C293" s="328" t="str">
        <f>IF(A293="","",CONCATENATE("Refi_UHG_2"," / ",Monatsverwendungsnachweis!$D$7," / ",RIGHT(Monatsverwendungsnachweis!$F$7,2)," / ",ROW()-1))</f>
        <v/>
      </c>
      <c r="D293" s="330" t="str">
        <f t="shared" si="26"/>
        <v/>
      </c>
      <c r="E293" s="330" t="str">
        <f t="shared" si="27"/>
        <v/>
      </c>
      <c r="F293" s="329" t="str">
        <f>IF(A293="","",VLOOKUP(Monatsverwendungsnachweis!B294,Positionen,10,FALSE))</f>
        <v/>
      </c>
      <c r="G293" s="328" t="str">
        <f>IF(A293="","",CONCATENATE(UHG_csv!G293," x ",VLOOKUP(Monatsverwendungsnachweis!$B304,Positionen,11,FALSE)*100,"%"))</f>
        <v/>
      </c>
      <c r="H293" s="447" t="str">
        <f>IF(A293="","",ROUND(UHG_csv!H293*VLOOKUP(Monatsverwendungsnachweis!$B304,Positionen,11,FALSE),2))</f>
        <v/>
      </c>
      <c r="I293" s="447" t="str">
        <f t="shared" si="28"/>
        <v/>
      </c>
      <c r="J293" s="329" t="str">
        <f>IF(A293="","",IF(Monatsverwendungsnachweis!S294="","",Monatsverwendungsnachweis!S294))</f>
        <v/>
      </c>
      <c r="K293" s="329" t="str">
        <f t="shared" si="29"/>
        <v/>
      </c>
      <c r="L293" s="541">
        <f>Monatsverwendungsnachweis!B294</f>
        <v>0</v>
      </c>
    </row>
    <row r="294" spans="1:12" x14ac:dyDescent="0.25">
      <c r="A294" s="328" t="str">
        <f>IF(UHG_Refi_1_csv!A284="","",IF(VLOOKUP(Monatsverwendungsnachweis!B295,Positionen,9,FALSE)="","",IFERROR(VLOOKUP(Monatsverwendungsnachweis!B295,Positionen,9,FALSE),"")))</f>
        <v/>
      </c>
      <c r="B294" s="329" t="str">
        <f t="shared" si="25"/>
        <v/>
      </c>
      <c r="C294" s="328" t="str">
        <f>IF(A294="","",CONCATENATE("Refi_UHG_2"," / ",Monatsverwendungsnachweis!$D$7," / ",RIGHT(Monatsverwendungsnachweis!$F$7,2)," / ",ROW()-1))</f>
        <v/>
      </c>
      <c r="D294" s="330" t="str">
        <f t="shared" si="26"/>
        <v/>
      </c>
      <c r="E294" s="330" t="str">
        <f t="shared" si="27"/>
        <v/>
      </c>
      <c r="F294" s="329" t="str">
        <f>IF(A294="","",VLOOKUP(Monatsverwendungsnachweis!B295,Positionen,10,FALSE))</f>
        <v/>
      </c>
      <c r="G294" s="328" t="str">
        <f>IF(A294="","",CONCATENATE(UHG_csv!G294," x ",VLOOKUP(Monatsverwendungsnachweis!$B305,Positionen,11,FALSE)*100,"%"))</f>
        <v/>
      </c>
      <c r="H294" s="447" t="str">
        <f>IF(A294="","",ROUND(UHG_csv!H294*VLOOKUP(Monatsverwendungsnachweis!$B305,Positionen,11,FALSE),2))</f>
        <v/>
      </c>
      <c r="I294" s="447" t="str">
        <f t="shared" si="28"/>
        <v/>
      </c>
      <c r="J294" s="329" t="str">
        <f>IF(A294="","",IF(Monatsverwendungsnachweis!S295="","",Monatsverwendungsnachweis!S295))</f>
        <v/>
      </c>
      <c r="K294" s="329" t="str">
        <f t="shared" si="29"/>
        <v/>
      </c>
      <c r="L294" s="541">
        <f>Monatsverwendungsnachweis!B295</f>
        <v>0</v>
      </c>
    </row>
    <row r="295" spans="1:12" x14ac:dyDescent="0.25">
      <c r="A295" s="328" t="str">
        <f>IF(UHG_Refi_1_csv!A285="","",IF(VLOOKUP(Monatsverwendungsnachweis!B296,Positionen,9,FALSE)="","",IFERROR(VLOOKUP(Monatsverwendungsnachweis!B296,Positionen,9,FALSE),"")))</f>
        <v/>
      </c>
      <c r="B295" s="329" t="str">
        <f t="shared" si="25"/>
        <v/>
      </c>
      <c r="C295" s="328" t="str">
        <f>IF(A295="","",CONCATENATE("Refi_UHG_2"," / ",Monatsverwendungsnachweis!$D$7," / ",RIGHT(Monatsverwendungsnachweis!$F$7,2)," / ",ROW()-1))</f>
        <v/>
      </c>
      <c r="D295" s="330" t="str">
        <f t="shared" si="26"/>
        <v/>
      </c>
      <c r="E295" s="330" t="str">
        <f t="shared" si="27"/>
        <v/>
      </c>
      <c r="F295" s="329" t="str">
        <f>IF(A295="","",VLOOKUP(Monatsverwendungsnachweis!B296,Positionen,10,FALSE))</f>
        <v/>
      </c>
      <c r="G295" s="328" t="str">
        <f>IF(A295="","",CONCATENATE(UHG_csv!G295," x ",VLOOKUP(Monatsverwendungsnachweis!$B306,Positionen,11,FALSE)*100,"%"))</f>
        <v/>
      </c>
      <c r="H295" s="447" t="str">
        <f>IF(A295="","",ROUND(UHG_csv!H295*VLOOKUP(Monatsverwendungsnachweis!$B306,Positionen,11,FALSE),2))</f>
        <v/>
      </c>
      <c r="I295" s="447" t="str">
        <f t="shared" si="28"/>
        <v/>
      </c>
      <c r="J295" s="329" t="str">
        <f>IF(A295="","",IF(Monatsverwendungsnachweis!S296="","",Monatsverwendungsnachweis!S296))</f>
        <v/>
      </c>
      <c r="K295" s="329" t="str">
        <f t="shared" si="29"/>
        <v/>
      </c>
      <c r="L295" s="541">
        <f>Monatsverwendungsnachweis!B296</f>
        <v>0</v>
      </c>
    </row>
    <row r="296" spans="1:12" x14ac:dyDescent="0.25">
      <c r="A296" s="328" t="str">
        <f>IF(UHG_Refi_1_csv!A286="","",IF(VLOOKUP(Monatsverwendungsnachweis!B297,Positionen,9,FALSE)="","",IFERROR(VLOOKUP(Monatsverwendungsnachweis!B297,Positionen,9,FALSE),"")))</f>
        <v/>
      </c>
      <c r="B296" s="329" t="str">
        <f t="shared" si="25"/>
        <v/>
      </c>
      <c r="C296" s="328" t="str">
        <f>IF(A296="","",CONCATENATE("Refi_UHG_2"," / ",Monatsverwendungsnachweis!$D$7," / ",RIGHT(Monatsverwendungsnachweis!$F$7,2)," / ",ROW()-1))</f>
        <v/>
      </c>
      <c r="D296" s="330" t="str">
        <f t="shared" si="26"/>
        <v/>
      </c>
      <c r="E296" s="330" t="str">
        <f t="shared" si="27"/>
        <v/>
      </c>
      <c r="F296" s="329" t="str">
        <f>IF(A296="","",VLOOKUP(Monatsverwendungsnachweis!B297,Positionen,10,FALSE))</f>
        <v/>
      </c>
      <c r="G296" s="328" t="str">
        <f>IF(A296="","",CONCATENATE(UHG_csv!G296," x ",VLOOKUP(Monatsverwendungsnachweis!$B307,Positionen,11,FALSE)*100,"%"))</f>
        <v/>
      </c>
      <c r="H296" s="447" t="str">
        <f>IF(A296="","",ROUND(UHG_csv!H296*VLOOKUP(Monatsverwendungsnachweis!$B307,Positionen,11,FALSE),2))</f>
        <v/>
      </c>
      <c r="I296" s="447" t="str">
        <f t="shared" si="28"/>
        <v/>
      </c>
      <c r="J296" s="329" t="str">
        <f>IF(A296="","",IF(Monatsverwendungsnachweis!S297="","",Monatsverwendungsnachweis!S297))</f>
        <v/>
      </c>
      <c r="K296" s="329" t="str">
        <f t="shared" si="29"/>
        <v/>
      </c>
      <c r="L296" s="541">
        <f>Monatsverwendungsnachweis!B297</f>
        <v>0</v>
      </c>
    </row>
    <row r="297" spans="1:12" x14ac:dyDescent="0.25">
      <c r="A297" s="328" t="str">
        <f>IF(UHG_Refi_1_csv!A287="","",IF(VLOOKUP(Monatsverwendungsnachweis!B298,Positionen,9,FALSE)="","",IFERROR(VLOOKUP(Monatsverwendungsnachweis!B298,Positionen,9,FALSE),"")))</f>
        <v/>
      </c>
      <c r="B297" s="329" t="str">
        <f t="shared" si="25"/>
        <v/>
      </c>
      <c r="C297" s="328" t="str">
        <f>IF(A297="","",CONCATENATE("Refi_UHG_2"," / ",Monatsverwendungsnachweis!$D$7," / ",RIGHT(Monatsverwendungsnachweis!$F$7,2)," / ",ROW()-1))</f>
        <v/>
      </c>
      <c r="D297" s="330" t="str">
        <f t="shared" si="26"/>
        <v/>
      </c>
      <c r="E297" s="330" t="str">
        <f t="shared" si="27"/>
        <v/>
      </c>
      <c r="F297" s="329" t="str">
        <f>IF(A297="","",VLOOKUP(Monatsverwendungsnachweis!B298,Positionen,10,FALSE))</f>
        <v/>
      </c>
      <c r="G297" s="328" t="str">
        <f>IF(A297="","",CONCATENATE(UHG_csv!G297," x ",VLOOKUP(Monatsverwendungsnachweis!$B308,Positionen,11,FALSE)*100,"%"))</f>
        <v/>
      </c>
      <c r="H297" s="447" t="str">
        <f>IF(A297="","",ROUND(UHG_csv!H297*VLOOKUP(Monatsverwendungsnachweis!$B308,Positionen,11,FALSE),2))</f>
        <v/>
      </c>
      <c r="I297" s="447" t="str">
        <f t="shared" si="28"/>
        <v/>
      </c>
      <c r="J297" s="329" t="str">
        <f>IF(A297="","",IF(Monatsverwendungsnachweis!S298="","",Monatsverwendungsnachweis!S298))</f>
        <v/>
      </c>
      <c r="K297" s="329" t="str">
        <f t="shared" si="29"/>
        <v/>
      </c>
      <c r="L297" s="541">
        <f>Monatsverwendungsnachweis!B298</f>
        <v>0</v>
      </c>
    </row>
    <row r="298" spans="1:12" x14ac:dyDescent="0.25">
      <c r="A298" s="328" t="str">
        <f>IF(UHG_Refi_1_csv!A288="","",IF(VLOOKUP(Monatsverwendungsnachweis!B299,Positionen,9,FALSE)="","",IFERROR(VLOOKUP(Monatsverwendungsnachweis!B299,Positionen,9,FALSE),"")))</f>
        <v/>
      </c>
      <c r="B298" s="329" t="str">
        <f t="shared" si="25"/>
        <v/>
      </c>
      <c r="C298" s="328" t="str">
        <f>IF(A298="","",CONCATENATE("Refi_UHG_2"," / ",Monatsverwendungsnachweis!$D$7," / ",RIGHT(Monatsverwendungsnachweis!$F$7,2)," / ",ROW()-1))</f>
        <v/>
      </c>
      <c r="D298" s="330" t="str">
        <f t="shared" si="26"/>
        <v/>
      </c>
      <c r="E298" s="330" t="str">
        <f t="shared" si="27"/>
        <v/>
      </c>
      <c r="F298" s="329" t="str">
        <f>IF(A298="","",VLOOKUP(Monatsverwendungsnachweis!B299,Positionen,10,FALSE))</f>
        <v/>
      </c>
      <c r="G298" s="328" t="str">
        <f>IF(A298="","",CONCATENATE(UHG_csv!G298," x ",VLOOKUP(Monatsverwendungsnachweis!$B309,Positionen,11,FALSE)*100,"%"))</f>
        <v/>
      </c>
      <c r="H298" s="447" t="str">
        <f>IF(A298="","",ROUND(UHG_csv!H298*VLOOKUP(Monatsverwendungsnachweis!$B309,Positionen,11,FALSE),2))</f>
        <v/>
      </c>
      <c r="I298" s="447" t="str">
        <f t="shared" si="28"/>
        <v/>
      </c>
      <c r="J298" s="329" t="str">
        <f>IF(A298="","",IF(Monatsverwendungsnachweis!S299="","",Monatsverwendungsnachweis!S299))</f>
        <v/>
      </c>
      <c r="K298" s="329" t="str">
        <f t="shared" si="29"/>
        <v/>
      </c>
      <c r="L298" s="541">
        <f>Monatsverwendungsnachweis!B299</f>
        <v>0</v>
      </c>
    </row>
    <row r="299" spans="1:12" x14ac:dyDescent="0.25">
      <c r="A299" s="328" t="str">
        <f>IF(UHG_Refi_1_csv!A289="","",IF(VLOOKUP(Monatsverwendungsnachweis!B300,Positionen,9,FALSE)="","",IFERROR(VLOOKUP(Monatsverwendungsnachweis!B300,Positionen,9,FALSE),"")))</f>
        <v/>
      </c>
      <c r="B299" s="329" t="str">
        <f t="shared" si="25"/>
        <v/>
      </c>
      <c r="C299" s="328" t="str">
        <f>IF(A299="","",CONCATENATE("Refi_UHG_2"," / ",Monatsverwendungsnachweis!$D$7," / ",RIGHT(Monatsverwendungsnachweis!$F$7,2)," / ",ROW()-1))</f>
        <v/>
      </c>
      <c r="D299" s="330" t="str">
        <f t="shared" si="26"/>
        <v/>
      </c>
      <c r="E299" s="330" t="str">
        <f t="shared" si="27"/>
        <v/>
      </c>
      <c r="F299" s="329" t="str">
        <f>IF(A299="","",VLOOKUP(Monatsverwendungsnachweis!B300,Positionen,10,FALSE))</f>
        <v/>
      </c>
      <c r="G299" s="328" t="str">
        <f>IF(A299="","",CONCATENATE(UHG_csv!G299," x ",VLOOKUP(Monatsverwendungsnachweis!$B310,Positionen,11,FALSE)*100,"%"))</f>
        <v/>
      </c>
      <c r="H299" s="447" t="str">
        <f>IF(A299="","",ROUND(UHG_csv!H299*VLOOKUP(Monatsverwendungsnachweis!$B310,Positionen,11,FALSE),2))</f>
        <v/>
      </c>
      <c r="I299" s="447" t="str">
        <f t="shared" si="28"/>
        <v/>
      </c>
      <c r="J299" s="329" t="str">
        <f>IF(A299="","",IF(Monatsverwendungsnachweis!S300="","",Monatsverwendungsnachweis!S300))</f>
        <v/>
      </c>
      <c r="K299" s="329" t="str">
        <f t="shared" si="29"/>
        <v/>
      </c>
      <c r="L299" s="541">
        <f>Monatsverwendungsnachweis!B300</f>
        <v>0</v>
      </c>
    </row>
    <row r="300" spans="1:12" x14ac:dyDescent="0.25">
      <c r="A300" s="328" t="str">
        <f>IF(UHG_Refi_1_csv!A290="","",IF(VLOOKUP(Monatsverwendungsnachweis!B301,Positionen,9,FALSE)="","",IFERROR(VLOOKUP(Monatsverwendungsnachweis!B301,Positionen,9,FALSE),"")))</f>
        <v/>
      </c>
      <c r="B300" s="329" t="str">
        <f t="shared" si="25"/>
        <v/>
      </c>
      <c r="C300" s="328" t="str">
        <f>IF(A300="","",CONCATENATE("Refi_UHG_2"," / ",Monatsverwendungsnachweis!$D$7," / ",RIGHT(Monatsverwendungsnachweis!$F$7,2)," / ",ROW()-1))</f>
        <v/>
      </c>
      <c r="D300" s="330" t="str">
        <f t="shared" si="26"/>
        <v/>
      </c>
      <c r="E300" s="330" t="str">
        <f t="shared" si="27"/>
        <v/>
      </c>
      <c r="F300" s="329" t="str">
        <f>IF(A300="","",VLOOKUP(Monatsverwendungsnachweis!B301,Positionen,10,FALSE))</f>
        <v/>
      </c>
      <c r="G300" s="328" t="str">
        <f>IF(A300="","",CONCATENATE(UHG_csv!G300," x ",VLOOKUP(Monatsverwendungsnachweis!$B311,Positionen,11,FALSE)*100,"%"))</f>
        <v/>
      </c>
      <c r="H300" s="447" t="str">
        <f>IF(A300="","",ROUND(UHG_csv!H300*VLOOKUP(Monatsverwendungsnachweis!$B311,Positionen,11,FALSE),2))</f>
        <v/>
      </c>
      <c r="I300" s="447" t="str">
        <f t="shared" si="28"/>
        <v/>
      </c>
      <c r="J300" s="329" t="str">
        <f>IF(A300="","",IF(Monatsverwendungsnachweis!S301="","",Monatsverwendungsnachweis!S301))</f>
        <v/>
      </c>
      <c r="K300" s="329" t="str">
        <f t="shared" si="29"/>
        <v/>
      </c>
      <c r="L300" s="541">
        <f>Monatsverwendungsnachweis!B301</f>
        <v>0</v>
      </c>
    </row>
    <row r="301" spans="1:12" ht="14.4" thickBot="1" x14ac:dyDescent="0.3">
      <c r="A301" s="328" t="str">
        <f>IF(UHG_Refi_1_csv!A291="","",IF(VLOOKUP(Monatsverwendungsnachweis!B302,Positionen,9,FALSE)="","",IFERROR(VLOOKUP(Monatsverwendungsnachweis!B302,Positionen,9,FALSE),"")))</f>
        <v/>
      </c>
      <c r="B301" s="329" t="str">
        <f t="shared" si="25"/>
        <v/>
      </c>
      <c r="C301" s="328" t="str">
        <f>IF(A301="","",CONCATENATE("Refi_UHG_2"," / ",Monatsverwendungsnachweis!$D$7," / ",RIGHT(Monatsverwendungsnachweis!$F$7,2)," / ",ROW()-1))</f>
        <v/>
      </c>
      <c r="D301" s="330" t="str">
        <f t="shared" si="26"/>
        <v/>
      </c>
      <c r="E301" s="330" t="str">
        <f t="shared" si="27"/>
        <v/>
      </c>
      <c r="F301" s="329" t="str">
        <f>IF(A301="","",VLOOKUP(Monatsverwendungsnachweis!B302,Positionen,10,FALSE))</f>
        <v/>
      </c>
      <c r="G301" s="828" t="str">
        <f>IF(A301="","",CONCATENATE(UHG_csv!G301," x ",VLOOKUP(Monatsverwendungsnachweis!$B312,Positionen,11,FALSE)*100,"%"))</f>
        <v/>
      </c>
      <c r="H301" s="447" t="str">
        <f>IF(A301="","",ROUND(UHG_csv!H301*VLOOKUP(Monatsverwendungsnachweis!$B312,Positionen,11,FALSE),2))</f>
        <v/>
      </c>
      <c r="I301" s="447" t="str">
        <f t="shared" si="28"/>
        <v/>
      </c>
      <c r="J301" s="329" t="str">
        <f>IF(A301="","",IF(Monatsverwendungsnachweis!S302="","",Monatsverwendungsnachweis!S302))</f>
        <v/>
      </c>
      <c r="K301" s="329" t="str">
        <f t="shared" si="29"/>
        <v/>
      </c>
      <c r="L301" s="541">
        <f>Monatsverwendungsnachweis!B302</f>
        <v>0</v>
      </c>
    </row>
    <row r="302" spans="1:12" x14ac:dyDescent="0.25">
      <c r="A302" s="555">
        <f>VLOOKUP(L302,Positionen,9,FALSE)</f>
        <v>0</v>
      </c>
      <c r="B302" s="556" t="s">
        <v>530</v>
      </c>
      <c r="C302" s="557" t="str">
        <f>CONCATENATE("Refi_UHG_2"," / ",Monatsverwendungsnachweis!$D$7," / ",RIGHT(Monatsverwendungsnachweis!$F$7,2)," / ", L302)</f>
        <v>Refi_UHG_2 / 1 / 23 / JC</v>
      </c>
      <c r="D302" s="558">
        <f t="shared" ref="D302:E305" si="35">Monatsende</f>
        <v>44957</v>
      </c>
      <c r="E302" s="558">
        <f t="shared" si="35"/>
        <v>44957</v>
      </c>
      <c r="F302" s="557">
        <f>VLOOKUP(L302,Positionen,10,FALSE)</f>
        <v>0</v>
      </c>
      <c r="G302" s="829" t="str">
        <f>CONCATENATE(Ermittlung_Kofi!R313," x ",UHG," / ",Ermittlung_Kofi!R303," x Monate"," a ",VLOOKUP(UHG,TN_UHG_Jahr_Monat,Monatsverwendungsnachweis!$S$9,FALSE), "€ /"," ",Ermittlung_Kofi!Y303," x Tage"," a ",VLOOKUP(UHG,TN_UHG_Jahr_Tag,Monatsverwendungsnachweis!$S$9,FALSE), "€"," x ",VLOOKUP(L302,Positionen,11,FALSE)*100,"%")</f>
        <v>0 x TN_ALG_AB / 0 x Monate a 368€ / 0 x Tage a 12,26€ x 0%</v>
      </c>
      <c r="H302" s="559">
        <f>SUMIF($L$2:$L$301,L302,$H$2:$H$301)</f>
        <v>0</v>
      </c>
      <c r="I302" s="560">
        <f>H302</f>
        <v>0</v>
      </c>
      <c r="J302" s="561"/>
      <c r="K302" s="562">
        <v>0</v>
      </c>
      <c r="L302" s="563" t="s">
        <v>435</v>
      </c>
    </row>
    <row r="303" spans="1:12" x14ac:dyDescent="0.25">
      <c r="A303" s="564">
        <f>VLOOKUP(L303,Positionen,9,FALSE)</f>
        <v>0</v>
      </c>
      <c r="B303" s="565" t="s">
        <v>530</v>
      </c>
      <c r="C303" s="566" t="str">
        <f>CONCATENATE("Refi_UHG_2"," / ",Monatsverwendungsnachweis!$D$7," / ",RIGHT(Monatsverwendungsnachweis!$F$7,2)," / ", L303)</f>
        <v>Refi_UHG_2 / 1 / 23 / AA</v>
      </c>
      <c r="D303" s="567">
        <f t="shared" si="35"/>
        <v>44957</v>
      </c>
      <c r="E303" s="567">
        <f t="shared" si="35"/>
        <v>44957</v>
      </c>
      <c r="F303" s="566">
        <f>VLOOKUP(L303,Positionen,10,FALSE)</f>
        <v>0</v>
      </c>
      <c r="G303" s="566" t="str">
        <f>CONCATENATE(Ermittlung_Kofi!S314," x ",UHG," / ",Ermittlung_Kofi!S304," x Monate"," a ",VLOOKUP(UHG,TN_UHG_Jahr_Monat,Monatsverwendungsnachweis!$S$9,FALSE), "€ /"," ",Ermittlung_Kofi!Z304," x Tage"," a ",VLOOKUP(UHG,TN_UHG_Jahr_Tag,Monatsverwendungsnachweis!$S$9,FALSE), "€"," x ",VLOOKUP(L303,Positionen,11,FALSE)*100,"%")</f>
        <v>0 x TN_ALG_AB / 0 x Monate a 368€ / 0 x Tage a 12,26€ x 0%</v>
      </c>
      <c r="H303" s="568">
        <f t="shared" ref="H303:H305" si="36">SUMIF($L$2:$L$301,L303,$H$2:$H$301)</f>
        <v>0</v>
      </c>
      <c r="I303" s="569">
        <f>H303</f>
        <v>0</v>
      </c>
      <c r="J303" s="570"/>
      <c r="K303" s="571">
        <v>0</v>
      </c>
      <c r="L303" s="572" t="s">
        <v>436</v>
      </c>
    </row>
    <row r="304" spans="1:12" x14ac:dyDescent="0.25">
      <c r="A304" s="542" t="str">
        <f>VLOOKUP(L304,Positionen,9,FALSE)</f>
        <v>C1.2.4</v>
      </c>
      <c r="B304" s="543" t="s">
        <v>530</v>
      </c>
      <c r="C304" s="500" t="str">
        <f>CONCATENATE("Refi_UHG_2"," / ",Monatsverwendungsnachweis!$D$7," / ",RIGHT(Monatsverwendungsnachweis!$F$7,2)," / ", L304)</f>
        <v>Refi_UHG_2 / 1 / 23 / JC/Träger</v>
      </c>
      <c r="D304" s="501">
        <f t="shared" si="35"/>
        <v>44957</v>
      </c>
      <c r="E304" s="501">
        <f t="shared" si="35"/>
        <v>44957</v>
      </c>
      <c r="F304" s="500">
        <f>VLOOKUP(L304,Positionen,10,FALSE)</f>
        <v>0</v>
      </c>
      <c r="G304" s="500" t="str">
        <f>CONCATENATE(Ermittlung_Kofi!T315," x ",UHG," / ",Ermittlung_Kofi!T305," x Monate"," a ",VLOOKUP(UHG,TN_UHG_Jahr_Monat,Monatsverwendungsnachweis!$S$9,FALSE), "€ /"," ",Ermittlung_Kofi!AA305," x Tage"," a ",VLOOKUP(UHG,TN_UHG_Jahr_Tag,Monatsverwendungsnachweis!$S$9,FALSE), "€"," x ",VLOOKUP(L304,Positionen,11,FALSE)*100,"%")</f>
        <v>0 x TN_ALG_AB / 0 x Monate a 368€ / 0 x Tage a 12,26€ x 30%</v>
      </c>
      <c r="H304" s="503">
        <f t="shared" si="36"/>
        <v>0</v>
      </c>
      <c r="I304" s="544">
        <f>H304</f>
        <v>0</v>
      </c>
      <c r="J304" s="545"/>
      <c r="K304" s="502">
        <v>0</v>
      </c>
      <c r="L304" s="546" t="s">
        <v>443</v>
      </c>
    </row>
    <row r="305" spans="1:12" ht="14.4" thickBot="1" x14ac:dyDescent="0.3">
      <c r="A305" s="573">
        <f>VLOOKUP(L305,Positionen,9,FALSE)</f>
        <v>0</v>
      </c>
      <c r="B305" s="574" t="s">
        <v>530</v>
      </c>
      <c r="C305" s="575" t="str">
        <f>CONCATENATE("Refi_UHG_2"," / ",Monatsverwendungsnachweis!$D$7," / ",RIGHT(Monatsverwendungsnachweis!$F$7,2)," / ", L305)</f>
        <v>Refi_UHG_2 / 1 / 23 / Land HB</v>
      </c>
      <c r="D305" s="576">
        <f t="shared" si="35"/>
        <v>44957</v>
      </c>
      <c r="E305" s="576">
        <f t="shared" si="35"/>
        <v>44957</v>
      </c>
      <c r="F305" s="575">
        <f>VLOOKUP(L305,Positionen,10,FALSE)</f>
        <v>0</v>
      </c>
      <c r="G305" s="575" t="str">
        <f>CONCATENATE(Ermittlung_Kofi!U316," x ",UHG," / ",Ermittlung_Kofi!U306," x Monate"," a ",VLOOKUP(UHG,TN_UHG_Jahr_Monat,Monatsverwendungsnachweis!$S$9,FALSE), "€ /"," ",Ermittlung_Kofi!AB306," x Tage"," a ",VLOOKUP(UHG,TN_UHG_Jahr_Tag,Monatsverwendungsnachweis!$S$9,FALSE), "€"," x ",VLOOKUP(L305,Positionen,11,FALSE)*100,"%")</f>
        <v>0 x TN_ALG_AB / 0 x Monate a 368€ / 0 x Tage a 12,26€ x 0%</v>
      </c>
      <c r="H305" s="577">
        <f t="shared" si="36"/>
        <v>0</v>
      </c>
      <c r="I305" s="578">
        <f>H305</f>
        <v>0</v>
      </c>
      <c r="J305" s="579"/>
      <c r="K305" s="580">
        <v>0</v>
      </c>
      <c r="L305" s="581" t="s">
        <v>437</v>
      </c>
    </row>
  </sheetData>
  <sheetProtection formatRows="0"/>
  <conditionalFormatting sqref="A2:A301">
    <cfRule type="containsText" dxfId="1" priority="1" operator="containsText" text="C">
      <formula>NOT(ISERROR(SEARCH("C",A2)))</formula>
    </cfRule>
    <cfRule type="containsText" dxfId="0"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&amp;A&amp;CESF_Monats_VN_SEK_V12_1_200501&amp;R&amp;P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54"/>
  <sheetViews>
    <sheetView zoomScaleNormal="100" workbookViewId="0">
      <selection activeCell="P1" sqref="P1:Q6"/>
    </sheetView>
  </sheetViews>
  <sheetFormatPr baseColWidth="10" defaultRowHeight="13.2" x14ac:dyDescent="0.25"/>
  <cols>
    <col min="1" max="1" width="34.88671875" customWidth="1"/>
    <col min="2" max="2" width="14.109375" bestFit="1" customWidth="1"/>
    <col min="3" max="3" width="19.6640625" customWidth="1"/>
    <col min="4" max="4" width="17.6640625" bestFit="1" customWidth="1"/>
    <col min="5" max="5" width="12.6640625" bestFit="1" customWidth="1"/>
    <col min="6" max="6" width="17.5546875" bestFit="1" customWidth="1"/>
    <col min="8" max="8" width="15.44140625" style="195" bestFit="1" customWidth="1"/>
    <col min="9" max="9" width="11.88671875" style="195" bestFit="1" customWidth="1"/>
    <col min="10" max="10" width="14.88671875" style="195" bestFit="1" customWidth="1"/>
    <col min="11" max="11" width="14.88671875" bestFit="1" customWidth="1"/>
    <col min="12" max="12" width="11.88671875" bestFit="1" customWidth="1"/>
  </cols>
  <sheetData>
    <row r="1" spans="1:17" ht="13.8" thickBot="1" x14ac:dyDescent="0.3">
      <c r="A1" s="362" t="s">
        <v>105</v>
      </c>
      <c r="B1" s="362" t="s">
        <v>430</v>
      </c>
      <c r="C1" s="793" t="s">
        <v>736</v>
      </c>
      <c r="D1" s="362" t="s">
        <v>180</v>
      </c>
      <c r="E1" s="212" t="s">
        <v>267</v>
      </c>
      <c r="F1" s="212" t="s">
        <v>275</v>
      </c>
      <c r="G1" s="385" t="s">
        <v>304</v>
      </c>
      <c r="H1" s="362" t="s">
        <v>425</v>
      </c>
      <c r="I1" s="794" t="s">
        <v>575</v>
      </c>
      <c r="J1" s="339" t="s">
        <v>693</v>
      </c>
      <c r="L1" s="120" t="s">
        <v>107</v>
      </c>
      <c r="N1" s="343" t="s">
        <v>82</v>
      </c>
      <c r="O1" s="393" t="s">
        <v>82</v>
      </c>
      <c r="P1" s="652" t="s">
        <v>82</v>
      </c>
      <c r="Q1" s="655" t="s">
        <v>82</v>
      </c>
    </row>
    <row r="2" spans="1:17" x14ac:dyDescent="0.25">
      <c r="A2" s="379" t="s">
        <v>398</v>
      </c>
      <c r="B2" s="386" t="s">
        <v>82</v>
      </c>
      <c r="C2" s="387" t="s">
        <v>82</v>
      </c>
      <c r="D2" s="388" t="s">
        <v>82</v>
      </c>
      <c r="E2" s="389" t="s">
        <v>330</v>
      </c>
      <c r="F2" s="389" t="s">
        <v>330</v>
      </c>
      <c r="G2" s="389" t="s">
        <v>330</v>
      </c>
      <c r="H2" s="387" t="s">
        <v>82</v>
      </c>
      <c r="I2" s="604" t="s">
        <v>82</v>
      </c>
      <c r="J2" s="768" t="s">
        <v>82</v>
      </c>
      <c r="L2" s="375" t="s">
        <v>95</v>
      </c>
      <c r="N2" s="344" t="s">
        <v>44</v>
      </c>
      <c r="O2" s="394">
        <v>1</v>
      </c>
      <c r="P2" s="653">
        <v>2020</v>
      </c>
      <c r="Q2" s="656">
        <v>5</v>
      </c>
    </row>
    <row r="3" spans="1:17" ht="13.8" thickBot="1" x14ac:dyDescent="0.3">
      <c r="A3" s="380" t="s">
        <v>753</v>
      </c>
      <c r="B3" s="378" t="s">
        <v>438</v>
      </c>
      <c r="C3" s="123">
        <v>0</v>
      </c>
      <c r="D3" s="197">
        <v>0</v>
      </c>
      <c r="E3" s="242" t="s">
        <v>330</v>
      </c>
      <c r="F3" s="242" t="s">
        <v>330</v>
      </c>
      <c r="G3" s="213" t="s">
        <v>330</v>
      </c>
      <c r="H3" s="123" t="s">
        <v>82</v>
      </c>
      <c r="I3" s="605">
        <v>0</v>
      </c>
      <c r="J3" s="766">
        <v>0</v>
      </c>
      <c r="L3" s="376" t="s">
        <v>447</v>
      </c>
      <c r="N3" s="344" t="s">
        <v>45</v>
      </c>
      <c r="O3" s="394">
        <v>2</v>
      </c>
      <c r="P3" s="653">
        <v>2021</v>
      </c>
      <c r="Q3" s="656">
        <v>5</v>
      </c>
    </row>
    <row r="4" spans="1:17" x14ac:dyDescent="0.25">
      <c r="A4" s="380"/>
      <c r="B4" s="378"/>
      <c r="C4" s="123"/>
      <c r="D4" s="197"/>
      <c r="E4" s="242"/>
      <c r="F4" s="242"/>
      <c r="G4" s="213"/>
      <c r="H4" s="123"/>
      <c r="I4" s="605"/>
      <c r="J4" s="766"/>
      <c r="N4" s="344" t="s">
        <v>46</v>
      </c>
      <c r="O4" s="394">
        <v>3</v>
      </c>
      <c r="P4" s="653">
        <v>2022</v>
      </c>
      <c r="Q4" s="656">
        <v>5</v>
      </c>
    </row>
    <row r="5" spans="1:17" ht="13.8" thickBot="1" x14ac:dyDescent="0.3">
      <c r="A5" s="380"/>
      <c r="B5" s="378"/>
      <c r="C5" s="123"/>
      <c r="D5" s="197"/>
      <c r="E5" s="242"/>
      <c r="F5" s="242"/>
      <c r="G5" s="213"/>
      <c r="H5" s="123"/>
      <c r="I5" s="605"/>
      <c r="J5" s="766"/>
      <c r="L5" s="136" t="s">
        <v>668</v>
      </c>
      <c r="N5" s="344" t="s">
        <v>47</v>
      </c>
      <c r="O5" s="394">
        <v>4</v>
      </c>
      <c r="P5" s="653">
        <v>2023</v>
      </c>
      <c r="Q5" s="656">
        <v>5</v>
      </c>
    </row>
    <row r="6" spans="1:17" ht="13.8" thickBot="1" x14ac:dyDescent="0.3">
      <c r="A6" s="380"/>
      <c r="B6" s="378"/>
      <c r="C6" s="123"/>
      <c r="D6" s="197"/>
      <c r="E6" s="242"/>
      <c r="F6" s="242"/>
      <c r="G6" s="213"/>
      <c r="H6" s="123"/>
      <c r="I6" s="605"/>
      <c r="J6" s="766"/>
      <c r="L6" s="375" t="s">
        <v>82</v>
      </c>
      <c r="N6" s="344" t="s">
        <v>48</v>
      </c>
      <c r="O6" s="394">
        <v>5</v>
      </c>
      <c r="P6" s="654"/>
      <c r="Q6" s="381"/>
    </row>
    <row r="7" spans="1:17" x14ac:dyDescent="0.25">
      <c r="A7" s="380"/>
      <c r="B7" s="378"/>
      <c r="C7" s="123"/>
      <c r="D7" s="197"/>
      <c r="E7" s="242"/>
      <c r="F7" s="242"/>
      <c r="G7" s="213"/>
      <c r="H7" s="123"/>
      <c r="I7" s="605"/>
      <c r="J7" s="766"/>
      <c r="L7" s="717" t="s">
        <v>662</v>
      </c>
      <c r="N7" s="344" t="s">
        <v>49</v>
      </c>
      <c r="O7" s="394">
        <v>6</v>
      </c>
      <c r="P7" s="696"/>
      <c r="Q7" s="697"/>
    </row>
    <row r="8" spans="1:17" ht="13.8" thickBot="1" x14ac:dyDescent="0.3">
      <c r="A8" s="380"/>
      <c r="B8" s="378"/>
      <c r="C8" s="123"/>
      <c r="D8" s="197"/>
      <c r="E8" s="242"/>
      <c r="F8" s="242"/>
      <c r="G8" s="213"/>
      <c r="H8" s="123"/>
      <c r="I8" s="605"/>
      <c r="J8" s="766"/>
      <c r="L8" s="376" t="s">
        <v>667</v>
      </c>
      <c r="N8" s="344" t="s">
        <v>50</v>
      </c>
      <c r="O8" s="394">
        <v>7</v>
      </c>
      <c r="P8" s="696"/>
      <c r="Q8" s="697"/>
    </row>
    <row r="9" spans="1:17" x14ac:dyDescent="0.25">
      <c r="A9" s="380"/>
      <c r="B9" s="378"/>
      <c r="C9" s="123"/>
      <c r="D9" s="197"/>
      <c r="E9" s="213"/>
      <c r="F9" s="213"/>
      <c r="G9" s="213"/>
      <c r="H9" s="123"/>
      <c r="I9" s="605"/>
      <c r="J9" s="766"/>
      <c r="N9" s="344" t="s">
        <v>51</v>
      </c>
      <c r="O9" s="394">
        <v>8</v>
      </c>
    </row>
    <row r="10" spans="1:17" x14ac:dyDescent="0.25">
      <c r="A10" s="701"/>
      <c r="B10" s="702"/>
      <c r="C10" s="586"/>
      <c r="D10" s="614"/>
      <c r="E10" s="703"/>
      <c r="F10" s="703"/>
      <c r="G10" s="703"/>
      <c r="H10" s="586"/>
      <c r="I10" s="704"/>
      <c r="J10" s="766"/>
      <c r="N10" s="344" t="s">
        <v>52</v>
      </c>
      <c r="O10" s="394">
        <v>9</v>
      </c>
    </row>
    <row r="11" spans="1:17" ht="13.8" thickBot="1" x14ac:dyDescent="0.3">
      <c r="A11" s="705"/>
      <c r="B11" s="706"/>
      <c r="C11" s="707"/>
      <c r="D11" s="641"/>
      <c r="E11" s="708"/>
      <c r="F11" s="708"/>
      <c r="G11" s="708"/>
      <c r="H11" s="707"/>
      <c r="I11" s="709"/>
      <c r="J11" s="767"/>
      <c r="N11" s="344" t="s">
        <v>53</v>
      </c>
      <c r="O11" s="394">
        <v>10</v>
      </c>
    </row>
    <row r="12" spans="1:17" x14ac:dyDescent="0.25">
      <c r="N12" s="344" t="s">
        <v>54</v>
      </c>
      <c r="O12" s="394">
        <v>11</v>
      </c>
    </row>
    <row r="13" spans="1:17" ht="13.8" thickBot="1" x14ac:dyDescent="0.3">
      <c r="N13" s="345" t="s">
        <v>426</v>
      </c>
      <c r="O13" s="395">
        <v>12</v>
      </c>
    </row>
    <row r="14" spans="1:17" ht="13.8" thickBot="1" x14ac:dyDescent="0.3">
      <c r="C14" s="136" t="s">
        <v>433</v>
      </c>
      <c r="D14" s="350" t="s">
        <v>438</v>
      </c>
      <c r="E14" s="350" t="s">
        <v>440</v>
      </c>
      <c r="F14" s="420" t="s">
        <v>439</v>
      </c>
      <c r="G14" s="421" t="s">
        <v>441</v>
      </c>
    </row>
    <row r="15" spans="1:17" s="195" customFormat="1" ht="26.25" customHeight="1" x14ac:dyDescent="0.25">
      <c r="A15" s="338" t="s">
        <v>405</v>
      </c>
      <c r="B15" s="396"/>
      <c r="C15" s="451" t="s">
        <v>464</v>
      </c>
      <c r="D15" s="714">
        <v>1</v>
      </c>
      <c r="E15" s="422">
        <v>1</v>
      </c>
      <c r="F15" s="422">
        <v>1</v>
      </c>
      <c r="G15" s="423">
        <v>1</v>
      </c>
      <c r="K15" s="710"/>
      <c r="L15" s="710"/>
    </row>
    <row r="16" spans="1:17" s="195" customFormat="1" ht="26.25" customHeight="1" x14ac:dyDescent="0.25">
      <c r="A16" s="456" t="s">
        <v>665</v>
      </c>
      <c r="B16" s="396"/>
      <c r="C16" s="713" t="s">
        <v>658</v>
      </c>
      <c r="D16" s="715">
        <v>1</v>
      </c>
      <c r="E16" s="193">
        <v>1</v>
      </c>
      <c r="F16" s="194">
        <v>1</v>
      </c>
      <c r="G16" s="424">
        <v>1</v>
      </c>
      <c r="K16" s="710"/>
      <c r="L16" s="710"/>
    </row>
    <row r="17" spans="1:18" s="195" customFormat="1" ht="26.25" customHeight="1" x14ac:dyDescent="0.25">
      <c r="A17" s="338" t="s">
        <v>465</v>
      </c>
      <c r="B17" s="396"/>
      <c r="C17" s="452" t="s">
        <v>20</v>
      </c>
      <c r="D17" s="715">
        <v>1</v>
      </c>
      <c r="E17" s="193">
        <v>1</v>
      </c>
      <c r="F17" s="194">
        <v>1</v>
      </c>
      <c r="G17" s="424">
        <v>1</v>
      </c>
      <c r="K17" s="710"/>
      <c r="L17" s="710"/>
    </row>
    <row r="18" spans="1:18" s="195" customFormat="1" x14ac:dyDescent="0.25">
      <c r="A18" s="338" t="s">
        <v>21</v>
      </c>
      <c r="B18" s="396"/>
      <c r="C18" s="399" t="s">
        <v>6</v>
      </c>
      <c r="D18" s="715">
        <v>1</v>
      </c>
      <c r="E18" s="193">
        <v>1</v>
      </c>
      <c r="F18" s="193">
        <v>1</v>
      </c>
      <c r="G18" s="425">
        <v>0</v>
      </c>
      <c r="K18" s="711"/>
      <c r="L18" s="711"/>
    </row>
    <row r="19" spans="1:18" s="195" customFormat="1" ht="25.5" customHeight="1" x14ac:dyDescent="0.25">
      <c r="A19" s="338" t="s">
        <v>17</v>
      </c>
      <c r="B19" s="396"/>
      <c r="C19" s="399" t="s">
        <v>5</v>
      </c>
      <c r="D19" s="715">
        <v>1</v>
      </c>
      <c r="E19" s="193">
        <v>1</v>
      </c>
      <c r="F19" s="193">
        <v>1</v>
      </c>
      <c r="G19" s="425">
        <v>0</v>
      </c>
      <c r="K19" s="710"/>
      <c r="L19" s="710"/>
      <c r="O19" s="196"/>
      <c r="P19" s="196"/>
    </row>
    <row r="20" spans="1:18" s="195" customFormat="1" ht="12.75" customHeight="1" x14ac:dyDescent="0.25">
      <c r="A20" s="338" t="s">
        <v>258</v>
      </c>
      <c r="B20" s="396"/>
      <c r="C20" s="399" t="s">
        <v>7</v>
      </c>
      <c r="D20" s="715">
        <v>1</v>
      </c>
      <c r="E20" s="193">
        <v>1</v>
      </c>
      <c r="F20" s="193">
        <v>1</v>
      </c>
      <c r="G20" s="425">
        <v>0</v>
      </c>
      <c r="K20" s="710"/>
      <c r="L20" s="710"/>
      <c r="O20" s="292"/>
      <c r="P20" s="292"/>
    </row>
    <row r="21" spans="1:18" s="195" customFormat="1" ht="12.75" customHeight="1" thickBot="1" x14ac:dyDescent="0.3">
      <c r="A21" s="337" t="s">
        <v>16</v>
      </c>
      <c r="B21" s="397"/>
      <c r="C21" s="400" t="s">
        <v>15</v>
      </c>
      <c r="D21" s="716">
        <v>1</v>
      </c>
      <c r="E21" s="427">
        <v>1</v>
      </c>
      <c r="F21" s="427">
        <v>1</v>
      </c>
      <c r="G21" s="428">
        <v>0</v>
      </c>
      <c r="K21" s="712"/>
      <c r="L21" s="712"/>
      <c r="O21" s="292"/>
      <c r="P21" s="292"/>
    </row>
    <row r="22" spans="1:18" x14ac:dyDescent="0.25">
      <c r="O22" s="88"/>
      <c r="P22" s="88"/>
    </row>
    <row r="23" spans="1:18" x14ac:dyDescent="0.25">
      <c r="A23" s="365">
        <v>1</v>
      </c>
      <c r="B23" s="407">
        <v>2</v>
      </c>
      <c r="C23" s="365">
        <v>3</v>
      </c>
      <c r="D23" s="365">
        <v>4</v>
      </c>
      <c r="E23" s="365">
        <v>5</v>
      </c>
      <c r="F23" s="407">
        <v>6</v>
      </c>
      <c r="G23" s="407">
        <v>7</v>
      </c>
      <c r="H23"/>
      <c r="I23" s="365">
        <v>1</v>
      </c>
      <c r="J23" s="407">
        <v>2</v>
      </c>
      <c r="K23" s="365">
        <v>3</v>
      </c>
      <c r="L23" s="365">
        <v>4</v>
      </c>
      <c r="M23" s="365">
        <v>5</v>
      </c>
      <c r="N23" s="407">
        <v>6</v>
      </c>
      <c r="O23" s="407">
        <v>7</v>
      </c>
      <c r="Q23" s="88"/>
      <c r="R23" s="88"/>
    </row>
    <row r="24" spans="1:18" ht="13.8" thickBot="1" x14ac:dyDescent="0.3">
      <c r="A24" s="362" t="s">
        <v>663</v>
      </c>
      <c r="B24" s="385" t="s">
        <v>101</v>
      </c>
      <c r="C24" s="363"/>
      <c r="D24" s="363"/>
      <c r="E24" s="363">
        <v>2020</v>
      </c>
      <c r="F24" s="385">
        <v>2021</v>
      </c>
      <c r="G24" s="385">
        <v>2022</v>
      </c>
      <c r="H24"/>
      <c r="I24" s="362" t="s">
        <v>664</v>
      </c>
      <c r="J24" s="385" t="s">
        <v>101</v>
      </c>
      <c r="K24" s="363"/>
      <c r="L24" s="363"/>
      <c r="M24" s="363">
        <v>2020</v>
      </c>
      <c r="N24" s="385">
        <v>2021</v>
      </c>
      <c r="O24" s="385">
        <v>2022</v>
      </c>
    </row>
    <row r="25" spans="1:18" x14ac:dyDescent="0.25">
      <c r="A25" s="352" t="s">
        <v>438</v>
      </c>
      <c r="B25" s="408">
        <v>2</v>
      </c>
      <c r="C25" s="616"/>
      <c r="D25" s="616"/>
      <c r="E25" s="616">
        <v>12.26</v>
      </c>
      <c r="F25" s="698">
        <v>0</v>
      </c>
      <c r="G25" s="698">
        <v>0</v>
      </c>
      <c r="H25"/>
      <c r="I25" s="352" t="s">
        <v>438</v>
      </c>
      <c r="J25" s="408">
        <v>2</v>
      </c>
      <c r="K25" s="616"/>
      <c r="L25" s="616"/>
      <c r="M25" s="616">
        <v>368</v>
      </c>
      <c r="N25" s="698">
        <v>0</v>
      </c>
      <c r="O25" s="698">
        <v>0</v>
      </c>
    </row>
    <row r="26" spans="1:18" x14ac:dyDescent="0.25">
      <c r="A26" s="364" t="s">
        <v>439</v>
      </c>
      <c r="B26" s="123">
        <v>4</v>
      </c>
      <c r="C26" s="617"/>
      <c r="D26" s="617"/>
      <c r="E26" s="617">
        <v>51.74</v>
      </c>
      <c r="F26" s="699">
        <v>0</v>
      </c>
      <c r="G26" s="699">
        <v>0</v>
      </c>
      <c r="H26"/>
      <c r="I26" s="364" t="s">
        <v>439</v>
      </c>
      <c r="J26" s="123">
        <v>4</v>
      </c>
      <c r="K26" s="617"/>
      <c r="L26" s="617"/>
      <c r="M26" s="617">
        <v>1552.2</v>
      </c>
      <c r="N26" s="699">
        <v>0</v>
      </c>
      <c r="O26" s="699">
        <v>0</v>
      </c>
    </row>
    <row r="27" spans="1:18" x14ac:dyDescent="0.25">
      <c r="A27" s="364" t="s">
        <v>441</v>
      </c>
      <c r="B27" s="123">
        <v>5</v>
      </c>
      <c r="C27" s="617"/>
      <c r="D27" s="617"/>
      <c r="E27" s="617">
        <v>35</v>
      </c>
      <c r="F27" s="699">
        <v>0</v>
      </c>
      <c r="G27" s="699">
        <v>0</v>
      </c>
      <c r="H27"/>
      <c r="I27" s="364" t="s">
        <v>441</v>
      </c>
      <c r="J27" s="123">
        <v>5</v>
      </c>
      <c r="K27" s="617"/>
      <c r="L27" s="617"/>
      <c r="M27" s="617">
        <v>1050</v>
      </c>
      <c r="N27" s="699">
        <v>0</v>
      </c>
      <c r="O27" s="699">
        <v>0</v>
      </c>
    </row>
    <row r="28" spans="1:18" ht="13.8" thickBot="1" x14ac:dyDescent="0.3">
      <c r="A28" s="358" t="s">
        <v>440</v>
      </c>
      <c r="B28" s="409">
        <v>3</v>
      </c>
      <c r="C28" s="618"/>
      <c r="D28" s="618"/>
      <c r="E28" s="618">
        <v>10.36</v>
      </c>
      <c r="F28" s="700">
        <v>0</v>
      </c>
      <c r="G28" s="700">
        <v>0</v>
      </c>
      <c r="H28"/>
      <c r="I28" s="358" t="s">
        <v>440</v>
      </c>
      <c r="J28" s="409">
        <v>3</v>
      </c>
      <c r="K28" s="618"/>
      <c r="L28" s="618"/>
      <c r="M28" s="618">
        <v>311</v>
      </c>
      <c r="N28" s="700">
        <v>0</v>
      </c>
      <c r="O28" s="700">
        <v>0</v>
      </c>
    </row>
    <row r="29" spans="1:18" ht="13.8" thickBot="1" x14ac:dyDescent="0.3">
      <c r="A29" s="769" t="s">
        <v>694</v>
      </c>
      <c r="B29" s="409"/>
      <c r="C29" s="618"/>
      <c r="D29" s="618"/>
      <c r="E29" s="618">
        <v>8.8000000000000007</v>
      </c>
      <c r="F29" s="700">
        <v>0</v>
      </c>
      <c r="G29" s="700">
        <v>0</v>
      </c>
      <c r="H29"/>
      <c r="I29" s="769" t="s">
        <v>694</v>
      </c>
      <c r="J29" s="409"/>
      <c r="K29" s="618"/>
      <c r="L29" s="618"/>
      <c r="M29" s="618">
        <v>265.2</v>
      </c>
      <c r="N29" s="700">
        <v>0</v>
      </c>
      <c r="O29" s="700">
        <v>0</v>
      </c>
    </row>
    <row r="30" spans="1:18" x14ac:dyDescent="0.25">
      <c r="A30" s="340"/>
      <c r="B30" s="214"/>
      <c r="C30" s="341"/>
      <c r="D30" s="341"/>
      <c r="E30" s="342"/>
      <c r="F30" s="342"/>
      <c r="H30"/>
      <c r="I30"/>
      <c r="J30"/>
    </row>
    <row r="31" spans="1:18" x14ac:dyDescent="0.25">
      <c r="B31" s="346">
        <v>1</v>
      </c>
      <c r="C31" s="347">
        <v>2</v>
      </c>
      <c r="D31" s="346">
        <v>3</v>
      </c>
      <c r="E31" s="347">
        <v>4</v>
      </c>
      <c r="F31" s="346">
        <v>5</v>
      </c>
      <c r="G31" s="347">
        <v>6</v>
      </c>
      <c r="H31" s="346">
        <v>7</v>
      </c>
      <c r="I31" s="346">
        <v>8</v>
      </c>
      <c r="J31" s="347">
        <v>9</v>
      </c>
      <c r="K31" s="346">
        <v>10</v>
      </c>
      <c r="L31" s="347">
        <v>11</v>
      </c>
    </row>
    <row r="32" spans="1:18" ht="13.8" thickBot="1" x14ac:dyDescent="0.3">
      <c r="A32" s="298" t="s">
        <v>377</v>
      </c>
      <c r="B32" s="350" t="s">
        <v>380</v>
      </c>
      <c r="C32" s="350" t="s">
        <v>423</v>
      </c>
      <c r="D32" s="350" t="s">
        <v>424</v>
      </c>
      <c r="E32" s="350" t="s">
        <v>427</v>
      </c>
      <c r="F32" s="351" t="s">
        <v>428</v>
      </c>
      <c r="G32" s="351" t="s">
        <v>419</v>
      </c>
      <c r="H32" s="351" t="s">
        <v>420</v>
      </c>
      <c r="I32" s="351" t="s">
        <v>431</v>
      </c>
      <c r="J32" s="351" t="s">
        <v>421</v>
      </c>
      <c r="K32" s="351" t="s">
        <v>422</v>
      </c>
      <c r="L32" s="351" t="s">
        <v>432</v>
      </c>
      <c r="M32" s="195"/>
    </row>
    <row r="33" spans="1:13" x14ac:dyDescent="0.25">
      <c r="A33" s="348">
        <v>1</v>
      </c>
      <c r="B33" s="352" t="s">
        <v>435</v>
      </c>
      <c r="C33" s="353" t="s">
        <v>448</v>
      </c>
      <c r="D33" s="353">
        <f>Traeger</f>
        <v>0</v>
      </c>
      <c r="E33" s="353" t="s">
        <v>449</v>
      </c>
      <c r="F33" s="354" t="s">
        <v>429</v>
      </c>
      <c r="G33" s="353" t="s">
        <v>453</v>
      </c>
      <c r="H33" s="354" t="s">
        <v>416</v>
      </c>
      <c r="I33" s="354">
        <v>1</v>
      </c>
      <c r="J33" s="354"/>
      <c r="K33" s="354"/>
      <c r="L33" s="355">
        <v>0</v>
      </c>
      <c r="M33" s="195"/>
    </row>
    <row r="34" spans="1:13" x14ac:dyDescent="0.25">
      <c r="A34" s="349">
        <v>2</v>
      </c>
      <c r="B34" s="356" t="s">
        <v>436</v>
      </c>
      <c r="C34" s="297" t="s">
        <v>448</v>
      </c>
      <c r="D34" s="297">
        <f>Traeger</f>
        <v>0</v>
      </c>
      <c r="E34" s="297" t="s">
        <v>450</v>
      </c>
      <c r="F34" s="300" t="s">
        <v>429</v>
      </c>
      <c r="G34" s="297" t="s">
        <v>454</v>
      </c>
      <c r="H34" s="300" t="s">
        <v>417</v>
      </c>
      <c r="I34" s="300">
        <v>1</v>
      </c>
      <c r="J34" s="300"/>
      <c r="K34" s="300"/>
      <c r="L34" s="357">
        <v>0</v>
      </c>
      <c r="M34" s="195"/>
    </row>
    <row r="35" spans="1:13" x14ac:dyDescent="0.25">
      <c r="A35" s="348">
        <v>3</v>
      </c>
      <c r="B35" s="356" t="str">
        <f>String_o_Kofi</f>
        <v>o_Kofi</v>
      </c>
      <c r="C35" s="297" t="s">
        <v>448</v>
      </c>
      <c r="D35" s="297">
        <f>Traeger</f>
        <v>0</v>
      </c>
      <c r="E35" s="297"/>
      <c r="F35" s="300"/>
      <c r="G35" s="297"/>
      <c r="H35" s="300"/>
      <c r="I35" s="300"/>
      <c r="J35" s="300"/>
      <c r="K35" s="300"/>
      <c r="L35" s="357"/>
      <c r="M35" s="195"/>
    </row>
    <row r="36" spans="1:13" x14ac:dyDescent="0.25">
      <c r="A36" s="349">
        <v>4</v>
      </c>
      <c r="B36" s="356" t="s">
        <v>443</v>
      </c>
      <c r="C36" s="297" t="s">
        <v>448</v>
      </c>
      <c r="D36" s="297">
        <f>Traeger</f>
        <v>0</v>
      </c>
      <c r="E36" s="297" t="s">
        <v>451</v>
      </c>
      <c r="F36" s="300" t="s">
        <v>429</v>
      </c>
      <c r="G36" s="297" t="s">
        <v>453</v>
      </c>
      <c r="H36" s="300" t="s">
        <v>416</v>
      </c>
      <c r="I36" s="300">
        <v>0.7</v>
      </c>
      <c r="J36" s="297" t="s">
        <v>456</v>
      </c>
      <c r="K36" s="300">
        <f>Monatsverwendungsnachweis!E3</f>
        <v>0</v>
      </c>
      <c r="L36" s="357">
        <v>0.3</v>
      </c>
      <c r="M36" s="195"/>
    </row>
    <row r="37" spans="1:13" ht="13.8" thickBot="1" x14ac:dyDescent="0.3">
      <c r="A37" s="348">
        <v>5</v>
      </c>
      <c r="B37" s="358" t="s">
        <v>437</v>
      </c>
      <c r="C37" s="359" t="s">
        <v>448</v>
      </c>
      <c r="D37" s="359">
        <f>Traeger</f>
        <v>0</v>
      </c>
      <c r="E37" s="359" t="s">
        <v>452</v>
      </c>
      <c r="F37" s="360" t="s">
        <v>429</v>
      </c>
      <c r="G37" s="359" t="s">
        <v>455</v>
      </c>
      <c r="H37" s="661" t="s">
        <v>626</v>
      </c>
      <c r="I37" s="360">
        <v>1</v>
      </c>
      <c r="J37" s="360"/>
      <c r="K37" s="360"/>
      <c r="L37" s="361">
        <v>0</v>
      </c>
      <c r="M37" s="195"/>
    </row>
    <row r="39" spans="1:13" ht="13.8" thickBot="1" x14ac:dyDescent="0.3"/>
    <row r="40" spans="1:13" ht="13.8" thickBot="1" x14ac:dyDescent="0.3">
      <c r="A40" s="382" t="s">
        <v>438</v>
      </c>
      <c r="B40" s="383" t="s">
        <v>439</v>
      </c>
      <c r="C40" s="383" t="s">
        <v>441</v>
      </c>
      <c r="D40" s="384" t="s">
        <v>440</v>
      </c>
    </row>
    <row r="41" spans="1:13" x14ac:dyDescent="0.25">
      <c r="A41" s="475" t="s">
        <v>506</v>
      </c>
      <c r="B41" s="373" t="s">
        <v>506</v>
      </c>
      <c r="C41" s="373" t="s">
        <v>506</v>
      </c>
      <c r="D41" s="370" t="s">
        <v>506</v>
      </c>
    </row>
    <row r="42" spans="1:13" x14ac:dyDescent="0.25">
      <c r="A42" s="474" t="s">
        <v>435</v>
      </c>
      <c r="B42" s="474" t="s">
        <v>443</v>
      </c>
      <c r="C42" s="474" t="s">
        <v>437</v>
      </c>
      <c r="D42" s="474" t="s">
        <v>435</v>
      </c>
    </row>
    <row r="43" spans="1:13" x14ac:dyDescent="0.25">
      <c r="A43" s="371" t="s">
        <v>436</v>
      </c>
      <c r="B43" s="371"/>
      <c r="C43" s="371"/>
      <c r="D43" s="371"/>
    </row>
    <row r="46" spans="1:13" x14ac:dyDescent="0.25">
      <c r="B46" s="612">
        <v>2</v>
      </c>
      <c r="C46" s="612">
        <v>3</v>
      </c>
      <c r="D46" s="612">
        <v>4</v>
      </c>
      <c r="E46" s="612">
        <v>5</v>
      </c>
      <c r="F46" s="612">
        <v>6</v>
      </c>
      <c r="G46" s="612">
        <v>7</v>
      </c>
    </row>
    <row r="47" spans="1:13" ht="13.8" thickBot="1" x14ac:dyDescent="0.3">
      <c r="A47" s="627"/>
      <c r="B47" s="628" t="s">
        <v>82</v>
      </c>
      <c r="C47" s="628">
        <v>2018</v>
      </c>
      <c r="D47" s="628">
        <v>2019</v>
      </c>
      <c r="E47" s="629">
        <v>2020</v>
      </c>
      <c r="F47" s="628">
        <v>2021</v>
      </c>
      <c r="G47" s="629">
        <v>2022</v>
      </c>
    </row>
    <row r="48" spans="1:13" x14ac:dyDescent="0.25">
      <c r="A48" s="630" t="s">
        <v>555</v>
      </c>
      <c r="B48" s="631" t="s">
        <v>82</v>
      </c>
      <c r="C48" s="631">
        <v>300</v>
      </c>
      <c r="D48" s="631">
        <v>300</v>
      </c>
      <c r="E48" s="632">
        <v>0</v>
      </c>
      <c r="F48" s="632">
        <v>0</v>
      </c>
      <c r="G48" s="633">
        <v>0</v>
      </c>
    </row>
    <row r="49" spans="1:10" x14ac:dyDescent="0.25">
      <c r="A49" s="634" t="s">
        <v>460</v>
      </c>
      <c r="B49" s="614" t="s">
        <v>82</v>
      </c>
      <c r="C49" s="610">
        <v>180</v>
      </c>
      <c r="D49" s="610">
        <v>185</v>
      </c>
      <c r="E49" s="649">
        <v>191</v>
      </c>
      <c r="F49" s="626">
        <v>0</v>
      </c>
      <c r="G49" s="635">
        <v>0</v>
      </c>
    </row>
    <row r="50" spans="1:10" x14ac:dyDescent="0.25">
      <c r="A50" s="634" t="s">
        <v>461</v>
      </c>
      <c r="B50" s="614" t="s">
        <v>82</v>
      </c>
      <c r="C50" s="610">
        <v>320</v>
      </c>
      <c r="D50" s="610">
        <v>330</v>
      </c>
      <c r="E50" s="649">
        <v>342</v>
      </c>
      <c r="F50" s="626">
        <v>0</v>
      </c>
      <c r="G50" s="635">
        <v>0</v>
      </c>
    </row>
    <row r="51" spans="1:10" x14ac:dyDescent="0.25">
      <c r="A51" s="636"/>
      <c r="B51" s="614"/>
      <c r="C51" s="613"/>
      <c r="D51" s="613"/>
      <c r="E51" s="615"/>
      <c r="F51" s="615"/>
      <c r="G51" s="637"/>
    </row>
    <row r="52" spans="1:10" x14ac:dyDescent="0.25">
      <c r="A52" s="636"/>
      <c r="B52" s="614"/>
      <c r="C52" s="613"/>
      <c r="D52" s="613"/>
      <c r="E52" s="615"/>
      <c r="F52" s="615"/>
      <c r="G52" s="637"/>
      <c r="H52"/>
      <c r="I52"/>
      <c r="J52"/>
    </row>
    <row r="53" spans="1:10" x14ac:dyDescent="0.25">
      <c r="A53" s="638"/>
      <c r="B53" s="614"/>
      <c r="C53" s="613"/>
      <c r="D53" s="621"/>
      <c r="E53" s="620"/>
      <c r="F53" s="620"/>
      <c r="G53" s="639"/>
    </row>
    <row r="54" spans="1:10" ht="13.8" thickBot="1" x14ac:dyDescent="0.3">
      <c r="A54" s="640"/>
      <c r="B54" s="641"/>
      <c r="C54" s="642"/>
      <c r="D54" s="642"/>
      <c r="E54" s="643"/>
      <c r="F54" s="643"/>
      <c r="G54" s="644"/>
    </row>
  </sheetData>
  <pageMargins left="0.25" right="0.25" top="0.75" bottom="0.75" header="0.3" footer="0.3"/>
  <pageSetup paperSize="9" scale="57" orientation="landscape" r:id="rId1"/>
  <headerFooter alignWithMargins="0">
    <oddHeader>&amp;L&amp;G&amp;R&amp;G</oddHeader>
    <oddFooter>&amp;L&amp;8Dateiname:
&amp;F
&amp;A&amp;C&amp;8ESF_Monats_VN_SEK_V12_1_200501&amp;R
        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41</vt:i4>
      </vt:variant>
    </vt:vector>
  </HeadingPairs>
  <TitlesOfParts>
    <vt:vector size="56" baseType="lpstr">
      <vt:lpstr>Monatsverwendungsnachweis</vt:lpstr>
      <vt:lpstr>Statistik</vt:lpstr>
      <vt:lpstr>Personaleinsatz</vt:lpstr>
      <vt:lpstr>Pauschale Summen</vt:lpstr>
      <vt:lpstr>Summenblatt</vt:lpstr>
      <vt:lpstr>Belegpositionen_csv</vt:lpstr>
      <vt:lpstr>Versionen</vt:lpstr>
      <vt:lpstr>Ermittlung_Pauschale</vt:lpstr>
      <vt:lpstr>Tabelle_Faktoren</vt:lpstr>
      <vt:lpstr>Ermittlung_Kofi</vt:lpstr>
      <vt:lpstr>MKP_csv</vt:lpstr>
      <vt:lpstr>UHG_csv</vt:lpstr>
      <vt:lpstr>UHG_Refi_1_csv</vt:lpstr>
      <vt:lpstr>UHG_Refi_2_csv</vt:lpstr>
      <vt:lpstr>Drop Down</vt:lpstr>
      <vt:lpstr>Alter_Eintritt</vt:lpstr>
      <vt:lpstr>Belegpositionen_csv!Druckbereich</vt:lpstr>
      <vt:lpstr>MKP_csv!Druckbereich</vt:lpstr>
      <vt:lpstr>Monatsverwendungsnachweis!Druckbereich</vt:lpstr>
      <vt:lpstr>'Pauschale Summen'!Druckbereich</vt:lpstr>
      <vt:lpstr>Personaleinsatz!Druckbereich</vt:lpstr>
      <vt:lpstr>Statistik!Druckbereich</vt:lpstr>
      <vt:lpstr>Summenblatt!Druckbereich</vt:lpstr>
      <vt:lpstr>UHG_csv!Druckbereich</vt:lpstr>
      <vt:lpstr>UHG_Refi_1_csv!Druckbereich</vt:lpstr>
      <vt:lpstr>UHG_Refi_2_csv!Druckbereich</vt:lpstr>
      <vt:lpstr>Versionen!Druckbereich</vt:lpstr>
      <vt:lpstr>Belegpositionen_csv!Drucktitel</vt:lpstr>
      <vt:lpstr>Monatsverwendungsnachweis!Drucktitel</vt:lpstr>
      <vt:lpstr>Personaleinsatz!Drucktitel</vt:lpstr>
      <vt:lpstr>Statistik!Drucktitel</vt:lpstr>
      <vt:lpstr>I_oder_C</vt:lpstr>
      <vt:lpstr>Intervention</vt:lpstr>
      <vt:lpstr>Jahr</vt:lpstr>
      <vt:lpstr>Jahr_Spalte</vt:lpstr>
      <vt:lpstr>Jahr_Spalte_Matrix</vt:lpstr>
      <vt:lpstr>Kofi_Abk</vt:lpstr>
      <vt:lpstr>Kofi_Abk_tbl</vt:lpstr>
      <vt:lpstr>Matrix</vt:lpstr>
      <vt:lpstr>MKP_Matrix</vt:lpstr>
      <vt:lpstr>Monat</vt:lpstr>
      <vt:lpstr>Monatsende</vt:lpstr>
      <vt:lpstr>Pauschale_Jahr</vt:lpstr>
      <vt:lpstr>Positionen</vt:lpstr>
      <vt:lpstr>Status</vt:lpstr>
      <vt:lpstr>Status_Ausloesung</vt:lpstr>
      <vt:lpstr>String_o_Kofi</vt:lpstr>
      <vt:lpstr>TN_ALG_AB</vt:lpstr>
      <vt:lpstr>TN_ALG_C1</vt:lpstr>
      <vt:lpstr>TN_HK_Land_HB</vt:lpstr>
      <vt:lpstr>TN_SVB</vt:lpstr>
      <vt:lpstr>TN_UHG_Jahr_Monat</vt:lpstr>
      <vt:lpstr>TN_UHG_Jahr_Tag</vt:lpstr>
      <vt:lpstr>Traeger</vt:lpstr>
      <vt:lpstr>UHG</vt:lpstr>
      <vt:lpstr>Wert_UHG</vt:lpstr>
    </vt:vector>
  </TitlesOfParts>
  <Company>Die Senatorin für Wirtschaft, Arbeit und Europa, Abteilung 2 Arbeit, ESF-zwischengeschaltete Stelle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Monatsverwendungsnachweis SEK FP 2014 -2020 nur TN-UHG</dc:title>
  <dc:creator>R. Lüling, T. André</dc:creator>
  <cp:keywords>ESF_Monats_VN_TN_UHG_V3_2_20501</cp:keywords>
  <dc:description>Bei in der Liste verbiebenen ausgeschiedenen TN wurde teilweise ein negativer Betrag für die Belegliste ausgegeben (bei I o C im Vormonat =JA). Dieses Problem wurde mit dieser Version behoben.</dc:description>
  <cp:lastModifiedBy>Andre, Thorsten (Wirtschaft, Arbeit und Europa)</cp:lastModifiedBy>
  <cp:lastPrinted>2020-07-07T10:15:36Z</cp:lastPrinted>
  <dcterms:created xsi:type="dcterms:W3CDTF">2004-07-22T16:32:38Z</dcterms:created>
  <dcterms:modified xsi:type="dcterms:W3CDTF">2023-03-08T10:36:54Z</dcterms:modified>
  <cp:category>Website</cp:category>
</cp:coreProperties>
</file>